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:\!Legacy-data\CORPFIN\Rich\PEG Materials\"/>
    </mc:Choice>
  </mc:AlternateContent>
  <bookViews>
    <workbookView xWindow="0" yWindow="0" windowWidth="25200" windowHeight="11256" tabRatio="879" firstSheet="1" activeTab="1"/>
  </bookViews>
  <sheets>
    <sheet name="Assumptions" sheetId="72" state="hidden" r:id="rId1"/>
    <sheet name="IRR" sheetId="6" r:id="rId2"/>
    <sheet name="WACC" sheetId="9" r:id="rId3"/>
    <sheet name="WARA" sheetId="24" r:id="rId4"/>
    <sheet name="Tradename" sheetId="65" r:id="rId5"/>
    <sheet name="CRI" sheetId="27" r:id="rId6"/>
    <sheet name="Cont Asset Charges" sheetId="28" r:id="rId7"/>
    <sheet name="CNC" sheetId="83" r:id="rId8"/>
    <sheet name="Workforce" sheetId="26" r:id="rId9"/>
    <sheet name="Patents" sheetId="87" r:id="rId10"/>
    <sheet name="Summary" sheetId="84" r:id="rId11"/>
    <sheet name="Earn-Out" sheetId="88" r:id="rId12"/>
    <sheet name="Projected IS" sheetId="5" r:id="rId13"/>
    <sheet name="Amortization" sheetId="8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</externalReferences>
  <definedNames>
    <definedName name="\0">[1]Model!#REF!</definedName>
    <definedName name="\A">#REF!</definedName>
    <definedName name="\B">#REF!</definedName>
    <definedName name="\C">#REF!</definedName>
    <definedName name="\D">[1]Model!#REF!</definedName>
    <definedName name="\F">[1]Model!#REF!</definedName>
    <definedName name="\G">[1]Model!#REF!</definedName>
    <definedName name="\H">[1]Model!#REF!</definedName>
    <definedName name="\I">[1]Model!#REF!</definedName>
    <definedName name="\J">[1]Model!#REF!</definedName>
    <definedName name="\K">[1]Model!#REF!</definedName>
    <definedName name="\L">[1]Model!#REF!</definedName>
    <definedName name="\M">[1]Model!#REF!</definedName>
    <definedName name="\N">[1]Model!#REF!</definedName>
    <definedName name="\P">[1]Model!#REF!</definedName>
    <definedName name="\Q">[1]Model!#REF!</definedName>
    <definedName name="\U">[1]Model!#REF!</definedName>
    <definedName name="\V">[1]Model!#REF!</definedName>
    <definedName name="\Z">[1]Model!#REF!</definedName>
    <definedName name="____________q1" hidden="1">{"inflated_pl",#N/A,FALSE,"P&amp;L"}</definedName>
    <definedName name="____________q2" hidden="1">{"PL_no_inflated",#N/A,FALSE,"P&amp;L"}</definedName>
    <definedName name="___________q1" hidden="1">{"inflated_pl",#N/A,FALSE,"P&amp;L"}</definedName>
    <definedName name="___________q2" hidden="1">{"PL_no_inflated",#N/A,FALSE,"P&amp;L"}</definedName>
    <definedName name="______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q1" hidden="1">{"inflated_pl",#N/A,FALSE,"P&amp;L"}</definedName>
    <definedName name="_________q2" hidden="1">{"PL_no_inflated",#N/A,FALSE,"P&amp;L"}</definedName>
    <definedName name="____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q1" hidden="1">{"inflated_pl",#N/A,FALSE,"P&amp;L"}</definedName>
    <definedName name="________q2" hidden="1">{"PL_no_inflated",#N/A,FALSE,"P&amp;L"}</definedName>
    <definedName name="___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1">#REF!</definedName>
    <definedName name="_______10">#REF!</definedName>
    <definedName name="_______11">#REF!</definedName>
    <definedName name="_______12">#REF!</definedName>
    <definedName name="_______13">#REF!</definedName>
    <definedName name="_______16">#REF!</definedName>
    <definedName name="_______2">#REF!</definedName>
    <definedName name="_______3">#REF!</definedName>
    <definedName name="_______4">#REF!</definedName>
    <definedName name="_______7">#REF!</definedName>
    <definedName name="_______8">#REF!</definedName>
    <definedName name="_______9">#REF!</definedName>
    <definedName name="_______OK2" hidden="1">{#N/A,#N/A,FALSE,"00 P&amp;L vs 99"}</definedName>
    <definedName name="_______q1" hidden="1">{"inflated_pl",#N/A,FALSE,"P&amp;L"}</definedName>
    <definedName name="_______q2" hidden="1">{"PL_no_inflated",#N/A,FALSE,"P&amp;L"}</definedName>
    <definedName name="__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1">#REF!</definedName>
    <definedName name="______10">#REF!</definedName>
    <definedName name="______11">#REF!</definedName>
    <definedName name="______12">#REF!</definedName>
    <definedName name="______13">#REF!</definedName>
    <definedName name="______14">#REF!</definedName>
    <definedName name="______15">#REF!</definedName>
    <definedName name="______16">#REF!</definedName>
    <definedName name="______2">#REF!</definedName>
    <definedName name="______3">#REF!</definedName>
    <definedName name="______4">#REF!</definedName>
    <definedName name="______5">#REF!</definedName>
    <definedName name="______6">#REF!</definedName>
    <definedName name="______7">#REF!</definedName>
    <definedName name="______8">#REF!</definedName>
    <definedName name="______9">#REF!</definedName>
    <definedName name="______DAT2">#REF!</definedName>
    <definedName name="______q1" hidden="1">{"inflated_pl",#N/A,FALSE,"P&amp;L"}</definedName>
    <definedName name="______q2" hidden="1">{"PL_no_inflated",#N/A,FALSE,"P&amp;L"}</definedName>
    <definedName name="_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1">#REF!</definedName>
    <definedName name="_____10">#REF!</definedName>
    <definedName name="_____11">#REF!</definedName>
    <definedName name="_____12">#REF!</definedName>
    <definedName name="_____13">#REF!</definedName>
    <definedName name="_____14">#REF!</definedName>
    <definedName name="_____15">#REF!</definedName>
    <definedName name="_____16">#REF!</definedName>
    <definedName name="_____2">#REF!</definedName>
    <definedName name="_____3">#REF!</definedName>
    <definedName name="_____4">#REF!</definedName>
    <definedName name="_____5">#REF!</definedName>
    <definedName name="_____6">#REF!</definedName>
    <definedName name="_____7">#REF!</definedName>
    <definedName name="_____8">#REF!</definedName>
    <definedName name="_____9">#REF!</definedName>
    <definedName name="_____cat20031">#REF!</definedName>
    <definedName name="_____cat20032">#REF!</definedName>
    <definedName name="_____cat20041">#REF!</definedName>
    <definedName name="_____cat20042">#REF!</definedName>
    <definedName name="_____cat20051">#REF!</definedName>
    <definedName name="_____cat20052">#REF!</definedName>
    <definedName name="_____cus20031">#REF!</definedName>
    <definedName name="_____cus20032">#REF!</definedName>
    <definedName name="_____cus20041">#REF!</definedName>
    <definedName name="_____cus20042">#REF!</definedName>
    <definedName name="_____cus20051">#REF!</definedName>
    <definedName name="_____cus20052">#REF!</definedName>
    <definedName name="_____DAT2">#REF!</definedName>
    <definedName name="_____net20031">#REF!</definedName>
    <definedName name="_____net20032">#REF!</definedName>
    <definedName name="_____net20041">#REF!</definedName>
    <definedName name="_____net20042">#REF!</definedName>
    <definedName name="_____net20051">#REF!</definedName>
    <definedName name="_____net20052">#REF!</definedName>
    <definedName name="_____OK2" hidden="1">{#N/A,#N/A,FALSE,"00 P&amp;L vs 99"}</definedName>
    <definedName name="_____q1" hidden="1">{"inflated_pl",#N/A,FALSE,"P&amp;L"}</definedName>
    <definedName name="_____q2" hidden="1">{"PL_no_inflated",#N/A,FALSE,"P&amp;L"}</definedName>
    <definedName name="_____TAX2">[2]Contents!#REF!</definedName>
    <definedName name="_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_yr2003">'[3]Sales Forecast 2006(org)'!$B$5:$B$17</definedName>
    <definedName name="____1">#REF!</definedName>
    <definedName name="____10">#REF!</definedName>
    <definedName name="____11">#REF!</definedName>
    <definedName name="____12">#REF!</definedName>
    <definedName name="____13">#REF!</definedName>
    <definedName name="____14">#REF!</definedName>
    <definedName name="____15">#REF!</definedName>
    <definedName name="____16">#REF!</definedName>
    <definedName name="____2">#REF!</definedName>
    <definedName name="____3">#REF!</definedName>
    <definedName name="____4">#REF!</definedName>
    <definedName name="____5">#REF!</definedName>
    <definedName name="____6">#REF!</definedName>
    <definedName name="____7">#REF!</definedName>
    <definedName name="____8">#REF!</definedName>
    <definedName name="____9">#REF!</definedName>
    <definedName name="____cat20031">#REF!</definedName>
    <definedName name="____cat20032">#REF!</definedName>
    <definedName name="____cat20041">#REF!</definedName>
    <definedName name="____cat20042">#REF!</definedName>
    <definedName name="____cat20051">#REF!</definedName>
    <definedName name="____cat20052">#REF!</definedName>
    <definedName name="____cus20031">#REF!</definedName>
    <definedName name="____cus20032">#REF!</definedName>
    <definedName name="____cus20041">#REF!</definedName>
    <definedName name="____cus20042">#REF!</definedName>
    <definedName name="____cus20051">#REF!</definedName>
    <definedName name="____cus20052">#REF!</definedName>
    <definedName name="____DAT2">#REF!</definedName>
    <definedName name="____net20031">#REF!</definedName>
    <definedName name="____net20032">#REF!</definedName>
    <definedName name="____net20041">#REF!</definedName>
    <definedName name="____net20042">#REF!</definedName>
    <definedName name="____net20051">#REF!</definedName>
    <definedName name="____net20052">#REF!</definedName>
    <definedName name="____q1" hidden="1">{"inflated_pl",#N/A,FALSE,"P&amp;L"}</definedName>
    <definedName name="____q2" hidden="1">{"PL_no_inflated",#N/A,FALSE,"P&amp;L"}</definedName>
    <definedName name="____TAX2">[4]Contents!#REF!</definedName>
    <definedName name="_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2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3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_yr2003">'[3]Sales Forecast 2006(org)'!$B$5:$B$17</definedName>
    <definedName name="___1">#REF!</definedName>
    <definedName name="___10">#REF!</definedName>
    <definedName name="___11">#REF!</definedName>
    <definedName name="___12">#REF!</definedName>
    <definedName name="___13">#REF!</definedName>
    <definedName name="___14">#REF!</definedName>
    <definedName name="___15">#REF!</definedName>
    <definedName name="___16">#REF!</definedName>
    <definedName name="___2">#REF!</definedName>
    <definedName name="___3">#REF!</definedName>
    <definedName name="___4">#REF!</definedName>
    <definedName name="___5">#REF!</definedName>
    <definedName name="___6">#REF!</definedName>
    <definedName name="___7">#REF!</definedName>
    <definedName name="___8">#REF!</definedName>
    <definedName name="___9">#REF!</definedName>
    <definedName name="___cat20031">#REF!</definedName>
    <definedName name="___cat20032">#REF!</definedName>
    <definedName name="___cat20041">#REF!</definedName>
    <definedName name="___cat20042">#REF!</definedName>
    <definedName name="___cat20051">#REF!</definedName>
    <definedName name="___cat20052">#REF!</definedName>
    <definedName name="___cus20031">#REF!</definedName>
    <definedName name="___cus20032">#REF!</definedName>
    <definedName name="___cus20041">#REF!</definedName>
    <definedName name="___cus20042">#REF!</definedName>
    <definedName name="___cus20051">#REF!</definedName>
    <definedName name="___cus20052">#REF!</definedName>
    <definedName name="___DAT2">#REF!</definedName>
    <definedName name="___Key1" localSheetId="9" hidden="1">#REF!</definedName>
    <definedName name="___Key1" hidden="1">#REF!</definedName>
    <definedName name="___net20031">#REF!</definedName>
    <definedName name="___net20032">#REF!</definedName>
    <definedName name="___net20041">#REF!</definedName>
    <definedName name="___net20042">#REF!</definedName>
    <definedName name="___net20051">#REF!</definedName>
    <definedName name="___net20052">#REF!</definedName>
    <definedName name="___OK2" hidden="1">{#N/A,#N/A,FALSE,"00 P&amp;L vs 99"}</definedName>
    <definedName name="___q1" hidden="1">{"inflated_pl",#N/A,FALSE,"P&amp;L"}</definedName>
    <definedName name="___q2" hidden="1">{"PL_no_inflated",#N/A,FALSE,"P&amp;L"}</definedName>
    <definedName name="___TAX2">[4]Contents!#REF!</definedName>
    <definedName name="___thinkcellyh9W.42GHk.5NjwSOz9PNg" localSheetId="9" hidden="1">#REF!</definedName>
    <definedName name="___thinkcellyh9W.42GHk.5NjwSOz9PNg" hidden="1">#REF!</definedName>
    <definedName name="_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2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3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_yr2003">'[3]Sales Forecast 2006(org)'!$B$5:$B$17</definedName>
    <definedName name="__1">#REF!</definedName>
    <definedName name="__10">#REF!</definedName>
    <definedName name="__11">#REF!</definedName>
    <definedName name="__12">#REF!</definedName>
    <definedName name="__123Graph_A" localSheetId="13" hidden="1">[5]Consolidated!$O$314:$O$316</definedName>
    <definedName name="__123Graph_A" hidden="1">[5]Consolidated!$O$314:$O$316</definedName>
    <definedName name="__123Graph_AClsCarr" hidden="1">[6]CLOSED!$B$38:$G$38</definedName>
    <definedName name="__123Graph_AClsCorr" hidden="1">[6]CLOSED!$C$22:$L$22</definedName>
    <definedName name="__123Graph_AClsCum" hidden="1">[6]CLOSED!$C$45:$G$45</definedName>
    <definedName name="__123Graph_AClsCust" hidden="1">[6]CLOSED!$C$10:$L$10</definedName>
    <definedName name="__123Graph_AClsLoft" hidden="1">[6]CLOSED!$C$28:$L$28</definedName>
    <definedName name="__123Graph_AClsMar" hidden="1">[6]CLOSED!$C$16:$M$16</definedName>
    <definedName name="__123Graph_AGraph1" hidden="1">[6]CLOSED!$C$19:$M$19</definedName>
    <definedName name="__123Graph_AGraph2" hidden="1">[6]CLOSED!$C$13:$M$13</definedName>
    <definedName name="__123Graph_AGraph3" hidden="1">[6]CLOSED!$C$41:$M$41</definedName>
    <definedName name="__123Graph_AGraph4" hidden="1">[6]CLOSED!$C$31:$M$31</definedName>
    <definedName name="__123Graph_APRINCIPAL" localSheetId="9" hidden="1">'[7]Herramientas para análisis-VBA'!#REF!</definedName>
    <definedName name="__123Graph_APRINCIPAL" hidden="1">'[7]Herramientas para análisis-VBA'!#REF!</definedName>
    <definedName name="__123Graph_AYTDVar" hidden="1">[6]CLOSED!$G$59:$G$65</definedName>
    <definedName name="__123Graph_B" localSheetId="13" hidden="1">[5]Consolidated!$C$314:$C$316</definedName>
    <definedName name="__123Graph_B" hidden="1">[5]Consolidated!$C$314:$C$316</definedName>
    <definedName name="__123Graph_BClsCarr" hidden="1">[6]CLOSED!$B$39:$G$39</definedName>
    <definedName name="__123Graph_BClsCorr" hidden="1">[6]CLOSED!$C$23:$L$23</definedName>
    <definedName name="__123Graph_BClsCum" hidden="1">[6]CLOSED!$C$46:$G$46</definedName>
    <definedName name="__123Graph_BClsCust" hidden="1">[6]CLOSED!$C$11:$L$11</definedName>
    <definedName name="__123Graph_BClsLoft" hidden="1">[6]CLOSED!$C$29:$L$29</definedName>
    <definedName name="__123Graph_BClsMar" hidden="1">[6]CLOSED!$C$17:$M$17</definedName>
    <definedName name="__123Graph_BYTDVar" hidden="1">[6]CLOSED!$H$59:$H$65</definedName>
    <definedName name="__123Graph_C" localSheetId="13" hidden="1">[5]Consolidated!$D$314:$D$316</definedName>
    <definedName name="__123Graph_C" hidden="1">[5]Consolidated!$D$314:$D$316</definedName>
    <definedName name="__123Graph_CClsCarr" hidden="1">[6]CLOSED!$B$40:$G$40</definedName>
    <definedName name="__123Graph_CClsCorr" hidden="1">[6]CLOSED!$C$24:$L$24</definedName>
    <definedName name="__123Graph_CClsCum" hidden="1">[6]CLOSED!$C$47:$G$47</definedName>
    <definedName name="__123Graph_CClsCust" hidden="1">[6]CLOSED!$C$12:$L$12</definedName>
    <definedName name="__123Graph_CClsLoft" hidden="1">[6]CLOSED!$C$30:$L$30</definedName>
    <definedName name="__123Graph_CClsMar" hidden="1">[6]CLOSED!$C$18:$M$18</definedName>
    <definedName name="__123Graph_CYTDVar" hidden="1">[6]CLOSED!$I$59:$I$65</definedName>
    <definedName name="__123Graph_D" localSheetId="13" hidden="1">[5]Consolidated!$E$314:$E$316</definedName>
    <definedName name="__123Graph_D" hidden="1">[5]Consolidated!$E$314:$E$316</definedName>
    <definedName name="__123Graph_DYTDVar" hidden="1">[6]CLOSED!$J$59:$J$65</definedName>
    <definedName name="__123Graph_E" localSheetId="13" hidden="1">[5]Consolidated!$F$314:$F$316</definedName>
    <definedName name="__123Graph_E" hidden="1">[5]Consolidated!$F$314:$F$316</definedName>
    <definedName name="__123Graph_EYTDVar" hidden="1">[6]CLOSED!$K$59:$K$65</definedName>
    <definedName name="__123Graph_F" localSheetId="13" hidden="1">[5]Consolidated!$G$314:$G$316</definedName>
    <definedName name="__123Graph_F" hidden="1">[5]Consolidated!$G$314:$G$316</definedName>
    <definedName name="__123Graph_LBL_APRINCIPAL" localSheetId="9" hidden="1">'[7]Herramientas para análisis-VBA'!#REF!</definedName>
    <definedName name="__123Graph_LBL_APRINCIPAL" hidden="1">'[7]Herramientas para análisis-VBA'!#REF!</definedName>
    <definedName name="__123Graph_NA" localSheetId="9" hidden="1">'[8]Plan P&amp;L'!#REF!</definedName>
    <definedName name="__123Graph_NA" hidden="1">'[8]Plan P&amp;L'!#REF!</definedName>
    <definedName name="__123Graph_X" localSheetId="13" hidden="1">[5]Consolidated!$A$314:$A$316</definedName>
    <definedName name="__123Graph_X" hidden="1">[5]Consolidated!$A$314:$A$316</definedName>
    <definedName name="__123Graph_XClsCarr" hidden="1">[6]CLOSED!$B$37:$G$37</definedName>
    <definedName name="__123Graph_XClsCorr" hidden="1">[6]CLOSED!$C$7:$L$7</definedName>
    <definedName name="__123Graph_XClsCum" hidden="1">[6]CLOSED!$C$37:$G$37</definedName>
    <definedName name="__123Graph_XClsCust" hidden="1">[6]CLOSED!$C$7:$N$7</definedName>
    <definedName name="__123Graph_XClsLoft" hidden="1">[6]CLOSED!$C$7:$N$7</definedName>
    <definedName name="__123Graph_XClsMar" hidden="1">[6]CLOSED!$C$7:$N$7</definedName>
    <definedName name="__123Graph_XGraph1" hidden="1">[6]CLOSED!$C$7:$M$7</definedName>
    <definedName name="__123Graph_XGraph2" hidden="1">[6]CLOSED!$C$7:$M$7</definedName>
    <definedName name="__123Graph_XGraph3" hidden="1">[6]CLOSED!$C$7:$M$7</definedName>
    <definedName name="__123Graph_XGraph4" hidden="1">[6]CLOSED!$C$7:$M$7</definedName>
    <definedName name="__123Graph_XYTDVar" hidden="1">[6]CLOSED!$A$59:$A$70</definedName>
    <definedName name="__12Graph_X" localSheetId="9" hidden="1">'[9]MAI Plan P&amp;L'!#REF!</definedName>
    <definedName name="__12Graph_X" hidden="1">'[9]MAI Plan P&amp;L'!#REF!</definedName>
    <definedName name="__13">#REF!</definedName>
    <definedName name="__14">#REF!</definedName>
    <definedName name="__15">#REF!</definedName>
    <definedName name="__16">#REF!</definedName>
    <definedName name="__2">#REF!</definedName>
    <definedName name="__3">#REF!</definedName>
    <definedName name="__4">#REF!</definedName>
    <definedName name="__5">#REF!</definedName>
    <definedName name="__6">#REF!</definedName>
    <definedName name="__7">#REF!</definedName>
    <definedName name="__8">#REF!</definedName>
    <definedName name="__9">#REF!</definedName>
    <definedName name="__ag1" hidden="1">{"FTC PUMPS B",#N/A,FALSE,"FTC PUMPS";"FLYGT B",#N/A,FALSE,"Flygt";"IPGWW B",#N/A,FALSE,"IPGWW";"FHD B",#N/A,FALSE,"FHD";"WTDWW B",#N/A,FALSE,"WTDWW";"LOWARA B",#N/A,FALSE,"LOWGROUP"}</definedName>
    <definedName name="__ag2" hidden="1">{"FTC PUMPS B",#N/A,FALSE,"FTC PUMPS";"FLYGT B",#N/A,FALSE,"Flygt";"IPGWW B",#N/A,FALSE,"IPGWW";"FHD B",#N/A,FALSE,"FHD";"WTDWW B",#N/A,FALSE,"WTDWW";"LOWARA B",#N/A,FALSE,"LOWGROUP"}</definedName>
    <definedName name="__cat20031">#REF!</definedName>
    <definedName name="__cat20032">#REF!</definedName>
    <definedName name="__cat20041">#REF!</definedName>
    <definedName name="__cat20042">#REF!</definedName>
    <definedName name="__cat20051">#REF!</definedName>
    <definedName name="__cat20052">#REF!</definedName>
    <definedName name="__cus20031">#REF!</definedName>
    <definedName name="__cus20032">#REF!</definedName>
    <definedName name="__cus20041">#REF!</definedName>
    <definedName name="__cus20042">#REF!</definedName>
    <definedName name="__cus20051">#REF!</definedName>
    <definedName name="__cus20052">#REF!</definedName>
    <definedName name="__DAT2">#REF!</definedName>
    <definedName name="__FDS_HYPERLINK_TOGGLE_STATE__" hidden="1">"ON"</definedName>
    <definedName name="__FDS_UNIQUE_RANGE_ID_GENERATOR_COUNTER" hidden="1">1</definedName>
    <definedName name="__Key1" localSheetId="9" hidden="1">#REF!</definedName>
    <definedName name="__Key1" hidden="1">#REF!</definedName>
    <definedName name="__net20031">#REF!</definedName>
    <definedName name="__net20032">#REF!</definedName>
    <definedName name="__net20041">#REF!</definedName>
    <definedName name="__net20042">#REF!</definedName>
    <definedName name="__net20051">#REF!</definedName>
    <definedName name="__net20052">#REF!</definedName>
    <definedName name="__new2" hidden="1">{#N/A,#N/A,FALSE,"3";#N/A,#N/A,FALSE,"5";#N/A,#N/A,FALSE,"6";#N/A,#N/A,FALSE,"8";#N/A,#N/A,FALSE,"10";#N/A,#N/A,FALSE,"13";#N/A,#N/A,FALSE,"14";#N/A,#N/A,FALSE,"15";#N/A,#N/A,FALSE,"16"}</definedName>
    <definedName name="__OK2" hidden="1">{#N/A,#N/A,FALSE,"00 P&amp;L vs 99"}</definedName>
    <definedName name="__q1" hidden="1">{"inflated_pl",#N/A,FALSE,"P&amp;L"}</definedName>
    <definedName name="__q2" hidden="1">{"PL_no_inflated",#N/A,FALSE,"P&amp;L"}</definedName>
    <definedName name="__TAX2">[4]Contents!#REF!</definedName>
    <definedName name="_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_WW3" hidden="1">{"DOM",#N/A,FALSE,"A8CONTENT"}</definedName>
    <definedName name="__yr2003">'[3]Sales Forecast 2006(org)'!$B$5:$B$17</definedName>
    <definedName name="_1">'[10]Amortization Schedules'!#REF!</definedName>
    <definedName name="_1__123Graph_ACHART_111" hidden="1">[11]Menu!$D$23:$M$23</definedName>
    <definedName name="_1_8">#REF!</definedName>
    <definedName name="_10">'[10]Amortization Schedules'!#REF!</definedName>
    <definedName name="_10__123Graph_CCHART_111" hidden="1">[11]Menu!$D$25:$M$25</definedName>
    <definedName name="_10_2">#REF!</definedName>
    <definedName name="_11">'[10]Amortization Schedules'!#REF!</definedName>
    <definedName name="_11__123Graph_CCHART_112" hidden="1">[11]Menu!$D$19:$M$19</definedName>
    <definedName name="_11_3">#REF!</definedName>
    <definedName name="_12">'[10]Amortization Schedules'!#REF!</definedName>
    <definedName name="_12__123Graph_CCHART_26" hidden="1">[11]Menu!$D$92:$M$92</definedName>
    <definedName name="_12_4">#REF!</definedName>
    <definedName name="_123graph" localSheetId="9" hidden="1">'[12]MAI Plan P&amp;L'!#REF!</definedName>
    <definedName name="_123graph" hidden="1">'[12]MAI Plan P&amp;L'!#REF!</definedName>
    <definedName name="_123graph_p" localSheetId="9" hidden="1">'[12]MAI Plan P&amp;L'!#REF!</definedName>
    <definedName name="_123graph_p" hidden="1">'[12]MAI Plan P&amp;L'!#REF!</definedName>
    <definedName name="_124" localSheetId="9" hidden="1">'[12]MAI Plan P&amp;L'!#REF!</definedName>
    <definedName name="_124" hidden="1">'[12]MAI Plan P&amp;L'!#REF!</definedName>
    <definedName name="_125" localSheetId="9" hidden="1">'[12]MAI Plan P&amp;L'!#REF!</definedName>
    <definedName name="_125" hidden="1">'[12]MAI Plan P&amp;L'!#REF!</definedName>
    <definedName name="_12Graph" localSheetId="9" hidden="1">'[12]MAI Plan P&amp;L'!#REF!</definedName>
    <definedName name="_12Graph" hidden="1">'[12]MAI Plan P&amp;L'!#REF!</definedName>
    <definedName name="_13">'[10]Amortization Schedules'!#REF!</definedName>
    <definedName name="_13__123Graph_CCHART_30" hidden="1">[11]Menu!$D$12:$M$12</definedName>
    <definedName name="_13_5">#REF!</definedName>
    <definedName name="_14">#REF!</definedName>
    <definedName name="_14__123Graph_DCHART_112" hidden="1">[11]Menu!$D$16:$M$16</definedName>
    <definedName name="_14_6">#REF!</definedName>
    <definedName name="_15">#REF!</definedName>
    <definedName name="_15__123Graph_XCHART_112" hidden="1">[11]Menu!$AF$15:$AO$15</definedName>
    <definedName name="_15_7">#REF!</definedName>
    <definedName name="_16">[1]Model!#REF!</definedName>
    <definedName name="_16__123Graph_XCHART_30" hidden="1">[11]Menu!$AF$15:$AO$15</definedName>
    <definedName name="_16_8">#REF!</definedName>
    <definedName name="_17_9">#REF!</definedName>
    <definedName name="_1995_Asset_Sales">[13]summary!#REF!</definedName>
    <definedName name="_1995_Capex">[13]summary!#REF!</definedName>
    <definedName name="_1995_Capitalized_Interest">[13]summary!#REF!</definedName>
    <definedName name="_1995_Cash_Flow">[13]summary!#REF!</definedName>
    <definedName name="_1995_Current_Income_Tax">[13]summary!#REF!</definedName>
    <definedName name="_1995_DD_A">[13]summary!#REF!</definedName>
    <definedName name="_1995_Deferred_Income_Tax">[13]summary!#REF!</definedName>
    <definedName name="_1995_EBIT">[13]summary!#REF!</definedName>
    <definedName name="_1995_EBITDAX">[13]summary!#REF!</definedName>
    <definedName name="_1995_Exploration_Expense">[13]summary!#REF!</definedName>
    <definedName name="_1995_Interest_Expense">[13]summary!#REF!</definedName>
    <definedName name="_1995_Net_Income">[13]summary!#REF!</definedName>
    <definedName name="_1995_Other_Income">[13]summary!#REF!</definedName>
    <definedName name="_1995_Other_Non_Cash_Items">[13]summary!#REF!</definedName>
    <definedName name="_1995_Revenue">[13]summary!#REF!</definedName>
    <definedName name="_1995_Weighted_Average_Shares_Outstanding">[13]summary!#REF!</definedName>
    <definedName name="_1997E_Asset_Sales">[13]summary!#REF!</definedName>
    <definedName name="_1997E_Capex">[13]summary!#REF!</definedName>
    <definedName name="_1997E_Capitalized_Interest">[13]summary!#REF!</definedName>
    <definedName name="_1997E_Cash_Flow">[13]summary!#REF!</definedName>
    <definedName name="_1997E_Current_Income_Tax">[13]summary!#REF!</definedName>
    <definedName name="_1997E_DD_A">[13]summary!#REF!</definedName>
    <definedName name="_1997E_Deferred_Income_Tax">[13]summary!#REF!</definedName>
    <definedName name="_1997E_EBIT">[13]summary!#REF!</definedName>
    <definedName name="_1997E_EBITDAX">[13]summary!#REF!</definedName>
    <definedName name="_1997E_Exploration_Expense">[13]summary!#REF!</definedName>
    <definedName name="_1997E_Interest_Expense">[13]summary!#REF!</definedName>
    <definedName name="_1997E_Minority_Interest">[13]summary!#REF!</definedName>
    <definedName name="_1997E_Net_Income">[13]summary!#REF!</definedName>
    <definedName name="_1997E_Other_Income">[13]summary!#REF!</definedName>
    <definedName name="_1997E_Other_Non_Cash_Items">[13]summary!#REF!</definedName>
    <definedName name="_1997E_Revenue">[13]summary!#REF!</definedName>
    <definedName name="_1997E_Weighted_Average_Shares_Outstanding">[13]summary!#REF!</definedName>
    <definedName name="_1998E_Asset_Sales">[13]summary!#REF!</definedName>
    <definedName name="_1998E_Capex">[13]summary!#REF!</definedName>
    <definedName name="_1998E_Capitalized_Interest">[13]summary!#REF!</definedName>
    <definedName name="_1998E_Cash_Flow">[13]summary!#REF!</definedName>
    <definedName name="_1998E_Current_Income_Tax">[13]summary!#REF!</definedName>
    <definedName name="_1998E_DD_A">[13]summary!#REF!</definedName>
    <definedName name="_1998E_Deferred_Income_Tax">[13]summary!#REF!</definedName>
    <definedName name="_1998E_EBIT">[13]summary!#REF!</definedName>
    <definedName name="_1998E_EBITDAX">[13]summary!#REF!</definedName>
    <definedName name="_1998E_Exploration_Expense">[13]summary!#REF!</definedName>
    <definedName name="_1998E_Interest_Expense">[13]summary!#REF!</definedName>
    <definedName name="_1998E_Minority_Interest">[13]summary!#REF!</definedName>
    <definedName name="_1998E_Net_Income">[13]summary!#REF!</definedName>
    <definedName name="_1998E_Other_Income">[13]summary!#REF!</definedName>
    <definedName name="_1998E_Other_Non_Cash_Items">[13]summary!#REF!</definedName>
    <definedName name="_1998E_Revenue">[13]summary!#REF!</definedName>
    <definedName name="_1998E_Weighted_Average_Shares_Outstanding">[13]summary!#REF!</definedName>
    <definedName name="_1999E_Asset_Sales">[13]summary!#REF!</definedName>
    <definedName name="_1999E_Capex">[13]summary!#REF!</definedName>
    <definedName name="_1999E_Capitalized_Interest">[13]summary!#REF!</definedName>
    <definedName name="_1999E_Cash_Flow">[13]summary!#REF!</definedName>
    <definedName name="_1999E_Current_Income_Tax">[13]summary!#REF!</definedName>
    <definedName name="_1999E_DD_A">[13]summary!#REF!</definedName>
    <definedName name="_1999E_Deferred_Income_Tax">[13]summary!#REF!</definedName>
    <definedName name="_1999E_EBIT">[13]summary!#REF!</definedName>
    <definedName name="_1999E_EBITDAX">[13]summary!#REF!</definedName>
    <definedName name="_1999E_Exploration_Expense">[13]summary!#REF!</definedName>
    <definedName name="_1999E_Interest_Expense">[13]summary!#REF!</definedName>
    <definedName name="_1999E_Minority_Interest">[13]summary!#REF!</definedName>
    <definedName name="_1999E_Net_Income">[13]summary!#REF!</definedName>
    <definedName name="_1999E_Other_Income">[13]summary!#REF!</definedName>
    <definedName name="_1999E_Other_Non_Cash_Items">[13]summary!#REF!</definedName>
    <definedName name="_1999E_Revenue">[13]summary!#REF!</definedName>
    <definedName name="_1999E_Weighted_Average_Shares_Outstanding">[13]summary!#REF!</definedName>
    <definedName name="_2">'[10]Amortization Schedules'!#REF!</definedName>
    <definedName name="_2__123Graph_ACHART_112" hidden="1">[11]Menu!$D$17:$M$17</definedName>
    <definedName name="_2_1">#REF!</definedName>
    <definedName name="_20_5">#REF!</definedName>
    <definedName name="_2000E_Asset_Sales">[13]summary!#REF!</definedName>
    <definedName name="_2000E_Capex">[13]summary!#REF!</definedName>
    <definedName name="_2000E_Capitalized_Interest">[13]summary!#REF!</definedName>
    <definedName name="_2000E_Cash_Flow">[13]summary!#REF!</definedName>
    <definedName name="_2000E_Current_Income_Tax">[13]summary!#REF!</definedName>
    <definedName name="_2000E_DD_A">[13]summary!#REF!</definedName>
    <definedName name="_2000E_Deferred_Income_Tax">[13]summary!#REF!</definedName>
    <definedName name="_2000E_EBIT">[13]summary!#REF!</definedName>
    <definedName name="_2000E_EBITDAX">[13]summary!#REF!</definedName>
    <definedName name="_2000E_Exploration_Expense">[13]summary!#REF!</definedName>
    <definedName name="_2000E_Interest_Expense">[13]summary!#REF!</definedName>
    <definedName name="_2000E_Minority_Interest">[13]summary!#REF!</definedName>
    <definedName name="_2000E_Net_Income">[13]summary!#REF!</definedName>
    <definedName name="_2000E_Other_Income">[13]summary!#REF!</definedName>
    <definedName name="_2000E_Other_Non_Cash_Items">[13]summary!#REF!</definedName>
    <definedName name="_2000E_Revenue">[13]summary!#REF!</definedName>
    <definedName name="_2000E_Weighted_Average_Shares_Outstanding">[13]summary!#REF!</definedName>
    <definedName name="_21_7">#REF!</definedName>
    <definedName name="_22_8">#REF!</definedName>
    <definedName name="_23INTERTEC_UK">#REF!</definedName>
    <definedName name="_24PRT_MTD">[14]INPUT!#REF!</definedName>
    <definedName name="_25Q_2">#REF!</definedName>
    <definedName name="_263A">#REF!</definedName>
    <definedName name="_291_FIFTH">#REF!</definedName>
    <definedName name="_291_FOURTH">#REF!</definedName>
    <definedName name="_291_SECOND">#REF!</definedName>
    <definedName name="_291_THIRD">#REF!</definedName>
    <definedName name="_2m">'[15]Multiple Value'!$A$4:$S$61</definedName>
    <definedName name="_2p">'[15]Perp. Value'!$A$2:$E$42</definedName>
    <definedName name="_2pf1">[16]DIAMOND!#REF!</definedName>
    <definedName name="_3">'[10]Amortization Schedules'!#REF!</definedName>
    <definedName name="_3__123Graph_ACHART_26" hidden="1">[11]Menu!$D$83:$M$83</definedName>
    <definedName name="_3_10">#REF!</definedName>
    <definedName name="_3Inp">[17]Assumptions!#REF!</definedName>
    <definedName name="_4">'[10]Amortization Schedules'!#REF!</definedName>
    <definedName name="_4__123Graph_ACHART_29" localSheetId="9" hidden="1">[11]Menu!#REF!</definedName>
    <definedName name="_4__123Graph_ACHART_29" hidden="1">[11]Menu!#REF!</definedName>
    <definedName name="_4_0i">[16]DIAMOND!#REF!</definedName>
    <definedName name="_4_11">#REF!</definedName>
    <definedName name="_4m">[15]WACC!$A$47:$K$88</definedName>
    <definedName name="_4p">[15]WACC!$A$2:$K$43</definedName>
    <definedName name="_5">#REF!</definedName>
    <definedName name="_5__123Graph_ACHART_30" hidden="1">[11]Menu!$D$11:$M$11</definedName>
    <definedName name="_5_12">#REF!</definedName>
    <definedName name="_5Exp">#REF!</definedName>
    <definedName name="_6">#REF!</definedName>
    <definedName name="_6__123Graph_BCHART_111" hidden="1">[11]Menu!$D$24:$M$24</definedName>
    <definedName name="_6_13">#REF!</definedName>
    <definedName name="_6i">[16]DIAMOND!#REF!</definedName>
    <definedName name="_7">'[10]Amortization Schedules'!#REF!</definedName>
    <definedName name="_7__123Graph_BCHART_112" hidden="1">[11]Menu!$D$18:$M$18</definedName>
    <definedName name="_7_14">#REF!</definedName>
    <definedName name="_8">'[10]Amortization Schedules'!#REF!</definedName>
    <definedName name="_8__123Graph_BCHART_26" hidden="1">[11]Menu!$D$88:$M$88</definedName>
    <definedName name="_8_15">#REF!</definedName>
    <definedName name="_9">'[10]Amortization Schedules'!#REF!</definedName>
    <definedName name="_9__123Graph_BCHART_29" localSheetId="9" hidden="1">[11]Menu!#REF!</definedName>
    <definedName name="_9__123Graph_BCHART_29" hidden="1">[11]Menu!#REF!</definedName>
    <definedName name="_9_16">#REF!</definedName>
    <definedName name="_9_30_95_Asset_Sales">[13]summary!#REF!</definedName>
    <definedName name="_9_30_95_Capex">[13]summary!#REF!</definedName>
    <definedName name="_9_30_95_Capitalized_Interest">[13]summary!#REF!</definedName>
    <definedName name="_9_30_95_Cash_Flow">[13]summary!#REF!</definedName>
    <definedName name="_9_30_95_Current_Income_Tax">[13]summary!#REF!</definedName>
    <definedName name="_9_30_95_DD_A">[13]summary!#REF!</definedName>
    <definedName name="_9_30_95_Deferred_Income_Tax">[13]summary!#REF!</definedName>
    <definedName name="_9_30_95_EBIT">[13]summary!#REF!</definedName>
    <definedName name="_9_30_95_EBITDAX">[13]summary!#REF!</definedName>
    <definedName name="_9_30_95_Exploration_Expense">[13]summary!#REF!</definedName>
    <definedName name="_9_30_95_Interest_Expense">[13]summary!#REF!</definedName>
    <definedName name="_9_30_95_Minority_Interest">[13]summary!#REF!</definedName>
    <definedName name="_9_30_95_Net_Income">[13]summary!#REF!</definedName>
    <definedName name="_9_30_95_Other_Income">[13]summary!#REF!</definedName>
    <definedName name="_9_30_95_Other_Non_Cash_Items">[13]summary!#REF!</definedName>
    <definedName name="_9_30_95_Revenue">[13]summary!#REF!</definedName>
    <definedName name="_9_30_95_Weighted_Average_Shares_Outstanding">[13]summary!#REF!</definedName>
    <definedName name="_9_30_96_Asset_Sales">[13]summary!#REF!</definedName>
    <definedName name="_9_30_96_Capex">[13]summary!#REF!</definedName>
    <definedName name="_9_30_96_Capitalized_Interest">[13]summary!#REF!</definedName>
    <definedName name="_9_30_96_Cash_Flow">[13]summary!#REF!</definedName>
    <definedName name="_9_30_96_Current_Income_Tax">[13]summary!#REF!</definedName>
    <definedName name="_9_30_96_DD_A">[13]summary!#REF!</definedName>
    <definedName name="_9_30_96_Deferred_Income_Tax">[13]summary!#REF!</definedName>
    <definedName name="_9_30_96_EBIT">[13]summary!#REF!</definedName>
    <definedName name="_9_30_96_EBITDAX">[13]summary!#REF!</definedName>
    <definedName name="_9_30_96_Exploration_Expense">[13]summary!#REF!</definedName>
    <definedName name="_9_30_96_Interest_Expense">[13]summary!#REF!</definedName>
    <definedName name="_9_30_96_Minority_Interest">[13]summary!#REF!</definedName>
    <definedName name="_9_30_96_Net_Income">[13]summary!#REF!</definedName>
    <definedName name="_9_30_96_Other_Income">[13]summary!#REF!</definedName>
    <definedName name="_9_30_96_Other_Non_Cash_Items">[13]summary!#REF!</definedName>
    <definedName name="_9_30_96_Revenue">[13]summary!#REF!</definedName>
    <definedName name="_9_30_96_Weighted_Average_Shares_Outstanding">[13]summary!#REF!</definedName>
    <definedName name="_96BAL">#REF!</definedName>
    <definedName name="_96CASH">#REF!</definedName>
    <definedName name="_ADD1">#REF!</definedName>
    <definedName name="_ag1" hidden="1">{"FTC PUMPS B",#N/A,FALSE,"FTC PUMPS";"FLYGT B",#N/A,FALSE,"Flygt";"IPGWW B",#N/A,FALSE,"IPGWW";"FHD B",#N/A,FALSE,"FHD";"WTDWW B",#N/A,FALSE,"WTDWW";"LOWARA B",#N/A,FALSE,"LOWGROUP"}</definedName>
    <definedName name="_ag2" hidden="1">{"FTC PUMPS B",#N/A,FALSE,"FTC PUMPS";"FLYGT B",#N/A,FALSE,"Flygt";"IPGWW B",#N/A,FALSE,"IPGWW";"FHD B",#N/A,FALSE,"FHD";"WTDWW B",#N/A,FALSE,"WTDWW";"LOWARA B",#N/A,FALSE,"LOWGROUP"}</definedName>
    <definedName name="_ara1">#REF!</definedName>
    <definedName name="_bdm.4CD1A85FEF874F09A7745E8137FCF12C.edm" hidden="1">'[18]Summary Fins Output'!$1:$1048576</definedName>
    <definedName name="_bdm.74CCD88278734C10B26ADE3C655527E0.edm" localSheetId="9" hidden="1">#REF!</definedName>
    <definedName name="_bdm.74CCD88278734C10B26ADE3C655527E0.edm" hidden="1">#REF!</definedName>
    <definedName name="_bdm.C1C9DB90A90F4EDEADC2020181064055.edm" hidden="1">'[18]Football Field'!$1:$1048576</definedName>
    <definedName name="_bdm.C2DEFBCBCB3042BF8F2B1F60A42A8E52.edm" hidden="1">'[18]Cash Flow'!$1:$1048576</definedName>
    <definedName name="_bdm.EEECE97F698B4FDAB2E1D4AB081730DE.edm" hidden="1">[18]Model!$1:$1048576</definedName>
    <definedName name="_cat20031">#REF!</definedName>
    <definedName name="_cat20032">#REF!</definedName>
    <definedName name="_cat20041">#REF!</definedName>
    <definedName name="_cat20042">#REF!</definedName>
    <definedName name="_cat20051">#REF!</definedName>
    <definedName name="_cat20052">#REF!</definedName>
    <definedName name="_CreditRatingA" localSheetId="9" hidden="1">[19]Menu!#REF!</definedName>
    <definedName name="_CreditRatingA" hidden="1">[19]Menu!#REF!</definedName>
    <definedName name="_CreditRatingB" localSheetId="9" hidden="1">[19]Menu!#REF!</definedName>
    <definedName name="_CreditRatingB" hidden="1">[19]Menu!#REF!</definedName>
    <definedName name="_cus20031">#REF!</definedName>
    <definedName name="_cus20032">#REF!</definedName>
    <definedName name="_cus20041">#REF!</definedName>
    <definedName name="_cus20042">#REF!</definedName>
    <definedName name="_cus20051">#REF!</definedName>
    <definedName name="_cus20052">#REF!</definedName>
    <definedName name="_DAT1">[20]Sens!$A$9:$F$15</definedName>
    <definedName name="_DAT2">#REF!</definedName>
    <definedName name="_DAT3">[20]Sens!$A$29:$F$35</definedName>
    <definedName name="_DAT4">[20]Sens!$H$9:$M$15</definedName>
    <definedName name="_DAT5">[20]Sens!$H$19:$M$25</definedName>
    <definedName name="_DAT6">[20]Sens!$H$29:$M$35</definedName>
    <definedName name="_DAT7">[20]Sens!$A$39:$F$45</definedName>
    <definedName name="_DAT8">[20]Sens!$H$39:$M$45</definedName>
    <definedName name="_DCF2">#REF!</definedName>
    <definedName name="_del1">#REF!</definedName>
    <definedName name="_del2">#REF!</definedName>
    <definedName name="_Dist_Values" localSheetId="13" hidden="1">#REF!</definedName>
    <definedName name="_Dist_Values" localSheetId="7" hidden="1">#REF!</definedName>
    <definedName name="_Dist_Values" localSheetId="6" hidden="1">#REF!</definedName>
    <definedName name="_Dist_Values" localSheetId="5" hidden="1">#REF!</definedName>
    <definedName name="_Dist_Values" localSheetId="9" hidden="1">#REF!</definedName>
    <definedName name="_Dist_Values" localSheetId="10" hidden="1">#REF!</definedName>
    <definedName name="_Dist_Values" localSheetId="4" hidden="1">#REF!</definedName>
    <definedName name="_Dist_Values" localSheetId="8" hidden="1">#REF!</definedName>
    <definedName name="_Dist_Values" hidden="1">#REF!</definedName>
    <definedName name="_Fill" localSheetId="13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localSheetId="9" hidden="1">#REF!</definedName>
    <definedName name="_Fill" localSheetId="10" hidden="1">#REF!</definedName>
    <definedName name="_Fill" localSheetId="4" hidden="1">#REF!</definedName>
    <definedName name="_Fill" localSheetId="8" hidden="1">#REF!</definedName>
    <definedName name="_Fill" hidden="1">#REF!</definedName>
    <definedName name="_FYE2">#REF!</definedName>
    <definedName name="_graph_Y" localSheetId="9" hidden="1">'[12]MAI Plan P&amp;L'!#REF!</definedName>
    <definedName name="_graph_Y" hidden="1">'[12]MAI Plan P&amp;L'!#REF!</definedName>
    <definedName name="_jsw2">[21]Financials!$K$20</definedName>
    <definedName name="_Key1" localSheetId="13" hidden="1">#REF!</definedName>
    <definedName name="_Key1" localSheetId="7" hidden="1">#REF!</definedName>
    <definedName name="_Key1" localSheetId="6" hidden="1">#REF!</definedName>
    <definedName name="_Key1" localSheetId="9" hidden="1">#REF!</definedName>
    <definedName name="_Key1" localSheetId="10" hidden="1">#REF!</definedName>
    <definedName name="_Key1" localSheetId="4" hidden="1">#REF!</definedName>
    <definedName name="_Key1" localSheetId="8" hidden="1">#REF!</definedName>
    <definedName name="_Key1" hidden="1">#REF!</definedName>
    <definedName name="_Key2" localSheetId="13" hidden="1">#REF!</definedName>
    <definedName name="_Key2" localSheetId="7" hidden="1">#REF!</definedName>
    <definedName name="_Key2" localSheetId="6" hidden="1">#REF!</definedName>
    <definedName name="_Key2" localSheetId="9" hidden="1">#REF!</definedName>
    <definedName name="_Key2" localSheetId="10" hidden="1">#REF!</definedName>
    <definedName name="_Key2" localSheetId="4" hidden="1">#REF!</definedName>
    <definedName name="_Key2" localSheetId="8" hidden="1">#REF!</definedName>
    <definedName name="_Key2" hidden="1">#REF!</definedName>
    <definedName name="_ln401">[22]Assumptions!#REF!</definedName>
    <definedName name="_maj2">'[23]market data'!$F$3</definedName>
    <definedName name="_net20031">#REF!</definedName>
    <definedName name="_net20032">#REF!</definedName>
    <definedName name="_net20041">#REF!</definedName>
    <definedName name="_net20042">#REF!</definedName>
    <definedName name="_net20051">#REF!</definedName>
    <definedName name="_net20052">#REF!</definedName>
    <definedName name="_new3" hidden="1">{#N/A,#N/A,FALSE,"3";#N/A,#N/A,FALSE,"5";#N/A,#N/A,FALSE,"6";#N/A,#N/A,FALSE,"8";#N/A,#N/A,FALSE,"10";#N/A,#N/A,FALSE,"13";#N/A,#N/A,FALSE,"14";#N/A,#N/A,FALSE,"15";#N/A,#N/A,FALSE,"16"}</definedName>
    <definedName name="_new4" hidden="1">{#N/A,#N/A,FALSE,"3";#N/A,#N/A,FALSE,"5";#N/A,#N/A,FALSE,"6";#N/A,#N/A,FALSE,"8";#N/A,#N/A,FALSE,"10";#N/A,#N/A,FALSE,"13";#N/A,#N/A,FALSE,"14";#N/A,#N/A,FALSE,"15";#N/A,#N/A,FALSE,"16"}</definedName>
    <definedName name="_new5" hidden="1">{#N/A,#N/A,FALSE,"3";#N/A,#N/A,FALSE,"5";#N/A,#N/A,FALSE,"6";#N/A,#N/A,FALSE,"8";#N/A,#N/A,FALSE,"10";#N/A,#N/A,FALSE,"13";#N/A,#N/A,FALSE,"14";#N/A,#N/A,FALSE,"15";#N/A,#N/A,FALSE,"16"}</definedName>
    <definedName name="_Order1" hidden="1">255</definedName>
    <definedName name="_Order2" hidden="1">255</definedName>
    <definedName name="_q1" hidden="1">{"inflated_pl",#N/A,FALSE,"P&amp;L"}</definedName>
    <definedName name="_q2" hidden="1">{"PL_no_inflated",#N/A,FALSE,"P&amp;L"}</definedName>
    <definedName name="_Regression_Int" hidden="1">1</definedName>
    <definedName name="_Regression_Out" localSheetId="9" hidden="1">#REF!</definedName>
    <definedName name="_Regression_Out" hidden="1">#REF!</definedName>
    <definedName name="_Regression_X" localSheetId="9" hidden="1">#REF!</definedName>
    <definedName name="_Regression_X" hidden="1">#REF!</definedName>
    <definedName name="_Regression_Y" localSheetId="9" hidden="1">#REF!</definedName>
    <definedName name="_Regression_Y" hidden="1">#REF!</definedName>
    <definedName name="_Sec481">#REF!</definedName>
    <definedName name="_Sort" localSheetId="13" hidden="1">#REF!</definedName>
    <definedName name="_Sort" localSheetId="7" hidden="1">#REF!</definedName>
    <definedName name="_Sort" localSheetId="6" hidden="1">#REF!</definedName>
    <definedName name="_Sort" localSheetId="9" hidden="1">#REF!</definedName>
    <definedName name="_Sort" localSheetId="10" hidden="1">#REF!</definedName>
    <definedName name="_Sort" localSheetId="4" hidden="1">#REF!</definedName>
    <definedName name="_Sort" localSheetId="8" hidden="1">#REF!</definedName>
    <definedName name="_Sort" hidden="1">#REF!</definedName>
    <definedName name="_SYN1">#REF!</definedName>
    <definedName name="_SYN2">#REF!</definedName>
    <definedName name="_TAB2">#REF!</definedName>
    <definedName name="_Table1_In1" localSheetId="13" hidden="1">#REF!</definedName>
    <definedName name="_Table1_In1" localSheetId="7" hidden="1">#REF!</definedName>
    <definedName name="_Table1_In1" localSheetId="6" hidden="1">#REF!</definedName>
    <definedName name="_Table1_In1" localSheetId="5" hidden="1">#REF!</definedName>
    <definedName name="_Table1_In1" localSheetId="9" hidden="1">#REF!</definedName>
    <definedName name="_Table1_In1" localSheetId="10" hidden="1">#REF!</definedName>
    <definedName name="_Table1_In1" localSheetId="4" hidden="1">#REF!</definedName>
    <definedName name="_Table1_In1" localSheetId="8" hidden="1">#REF!</definedName>
    <definedName name="_Table1_In1" hidden="1">#REF!</definedName>
    <definedName name="_Table1_Out" localSheetId="13" hidden="1">#REF!</definedName>
    <definedName name="_Table1_Out" localSheetId="7" hidden="1">#REF!</definedName>
    <definedName name="_Table1_Out" localSheetId="6" hidden="1">#REF!</definedName>
    <definedName name="_Table1_Out" localSheetId="5" hidden="1">#REF!</definedName>
    <definedName name="_Table1_Out" localSheetId="9" hidden="1">#REF!</definedName>
    <definedName name="_Table1_Out" localSheetId="10" hidden="1">#REF!</definedName>
    <definedName name="_Table1_Out" localSheetId="4" hidden="1">#REF!</definedName>
    <definedName name="_Table1_Out" localSheetId="8" hidden="1">#REF!</definedName>
    <definedName name="_Table1_Out" hidden="1">#REF!</definedName>
    <definedName name="_Table2_In1" localSheetId="13" hidden="1">#REF!</definedName>
    <definedName name="_Table2_In1" localSheetId="7" hidden="1">#REF!</definedName>
    <definedName name="_Table2_In1" localSheetId="6" hidden="1">#REF!</definedName>
    <definedName name="_Table2_In1" localSheetId="5" hidden="1">#REF!</definedName>
    <definedName name="_Table2_In1" localSheetId="9" hidden="1">#REF!</definedName>
    <definedName name="_Table2_In1" localSheetId="10" hidden="1">#REF!</definedName>
    <definedName name="_Table2_In1" localSheetId="4" hidden="1">#REF!</definedName>
    <definedName name="_Table2_In1" localSheetId="8" hidden="1">#REF!</definedName>
    <definedName name="_Table2_In1" hidden="1">#REF!</definedName>
    <definedName name="_Table2_Out" localSheetId="13" hidden="1">#REF!</definedName>
    <definedName name="_Table2_Out" localSheetId="7" hidden="1">#REF!</definedName>
    <definedName name="_Table2_Out" localSheetId="6" hidden="1">#REF!</definedName>
    <definedName name="_Table2_Out" localSheetId="5" hidden="1">#REF!</definedName>
    <definedName name="_Table2_Out" localSheetId="9" hidden="1">#REF!</definedName>
    <definedName name="_Table2_Out" localSheetId="10" hidden="1">#REF!</definedName>
    <definedName name="_Table2_Out" localSheetId="4" hidden="1">#REF!</definedName>
    <definedName name="_Table2_Out" localSheetId="8" hidden="1">#REF!</definedName>
    <definedName name="_Table2_Out" hidden="1">#REF!</definedName>
    <definedName name="_TAX2">[4]Contents!#REF!</definedName>
    <definedName name="_tft2" hidden="1">{#N/A,#N/A,FALSE,"3";#N/A,#N/A,FALSE,"5";#N/A,#N/A,FALSE,"6";#N/A,#N/A,FALSE,"8";#N/A,#N/A,FALSE,"10";#N/A,#N/A,FALSE,"13";#N/A,#N/A,FALSE,"14";#N/A,#N/A,FALSE,"15";#N/A,#N/A,FALSE,"16"}</definedName>
    <definedName name="_TX1">#REF!</definedName>
    <definedName name="_TX2">#REF!</definedName>
    <definedName name="_TX4">#REF!</definedName>
    <definedName name="_wrn2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2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2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2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2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3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3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3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rn3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_WW3" hidden="1">{"DOM",#N/A,FALSE,"A8CONTENT"}</definedName>
    <definedName name="_x2" hidden="1">{#N/A,#N/A,FALSE,"3";#N/A,#N/A,FALSE,"5";#N/A,#N/A,FALSE,"6";#N/A,#N/A,FALSE,"8";#N/A,#N/A,FALSE,"10";#N/A,#N/A,FALSE,"13";#N/A,#N/A,FALSE,"14";#N/A,#N/A,FALSE,"15";#N/A,#N/A,FALSE,"16"}</definedName>
    <definedName name="_xx" localSheetId="9" hidden="1">'[24]10'!#REF!</definedName>
    <definedName name="_xx" hidden="1">'[24]10'!#REF!</definedName>
    <definedName name="_yr2003">'[3]Sales Forecast 2006(org)'!$B$5:$B$17</definedName>
    <definedName name="A">'[25]Monthly Operating Results'!$B$6:$AM$160</definedName>
    <definedName name="A_13">#REF!</definedName>
    <definedName name="A_14">#REF!</definedName>
    <definedName name="A_15">#REF!</definedName>
    <definedName name="A_16">#REF!</definedName>
    <definedName name="A_17">#REF!</definedName>
    <definedName name="AAA">#N/A</definedName>
    <definedName name="AAA_DOCTOPS" hidden="1">"AAA_SET"</definedName>
    <definedName name="AAA_duser" hidden="1">"OFF"</definedName>
    <definedName name="aaaa">#N/A</definedName>
    <definedName name="AAAAAAAAAAA" localSheetId="1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AAAAAAAAAA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AAAAAAAAAA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AAAAAAAAA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AAAAAAAAAA_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AB_Addin5" hidden="1">"AAB_Description for addin 5,Description for addin 5,Description for addin 5,Description for addin 5,Description for addin 5,Description for addin 5"</definedName>
    <definedName name="Ab">#REF!</definedName>
    <definedName name="Ab_13">#REF!</definedName>
    <definedName name="Ab_14">#REF!</definedName>
    <definedName name="Ab_15">#REF!</definedName>
    <definedName name="Ab_16">#REF!</definedName>
    <definedName name="Ab_17">#REF!</definedName>
    <definedName name="ABC" hidden="1">#REF!</definedName>
    <definedName name="Abseize">#REF!</definedName>
    <definedName name="Abseize_13">#REF!</definedName>
    <definedName name="Abseize_14">#REF!</definedName>
    <definedName name="Abseize_15">#REF!</definedName>
    <definedName name="Abseize_16">#REF!</definedName>
    <definedName name="Abseize_17">#REF!</definedName>
    <definedName name="ACB">'[26]DS_Back up '!$H$2</definedName>
    <definedName name="ACBU" hidden="1">{#N/A,#N/A,FALSE,"00 P&amp;L vs 99"}</definedName>
    <definedName name="Acc" hidden="1">{#N/A,#N/A,TRUE,"Condensed IS";#N/A,#N/A,TRUE,"Condensed BS";#N/A,#N/A,TRUE,"Outlook";#N/A,#N/A,TRUE,"Condensed CF";#N/A,#N/A,TRUE,"Condensed CF - qtr"}</definedName>
    <definedName name="Access_Button" hidden="1">"FIGBUS_FIGBUS_List"</definedName>
    <definedName name="AccessDatabase" hidden="1">"C:\Program Files\Microsoft Office\Templates\Spreadsheet Solutions\Competitive Analysis Workbook.mdb"</definedName>
    <definedName name="Accounts">[27]Tables!$E$2:$E$2142</definedName>
    <definedName name="accr">#REF!</definedName>
    <definedName name="Accr_Other">#REF!</definedName>
    <definedName name="ACCRUED">#REF!</definedName>
    <definedName name="Achats_HB">#REF!</definedName>
    <definedName name="Achats_HB_13">#REF!</definedName>
    <definedName name="Achats_HB_14">#REF!</definedName>
    <definedName name="Achats_HB_15">#REF!</definedName>
    <definedName name="Achats_HB_16">#REF!</definedName>
    <definedName name="Achats_HB_17">#REF!</definedName>
    <definedName name="Achats_HH">#REF!</definedName>
    <definedName name="Achats_HH_13">#REF!</definedName>
    <definedName name="Achats_HH_14">#REF!</definedName>
    <definedName name="Achats_HH_15">#REF!</definedName>
    <definedName name="Achats_HH_16">#REF!</definedName>
    <definedName name="Achats_HH_17">#REF!</definedName>
    <definedName name="acq">'[28]Balance Sheet'!#REF!</definedName>
    <definedName name="acquiror">#REF!</definedName>
    <definedName name="Acquisition">[29]Model!#REF!</definedName>
    <definedName name="actions">#REF!</definedName>
    <definedName name="actions_13">#REF!</definedName>
    <definedName name="actions_14">#REF!</definedName>
    <definedName name="actions_15">#REF!</definedName>
    <definedName name="actions_16">#REF!</definedName>
    <definedName name="actions_17">#REF!</definedName>
    <definedName name="Active">#REF!</definedName>
    <definedName name="Active_1">#REF!</definedName>
    <definedName name="Active_5">[30]FCF!#REF!</definedName>
    <definedName name="Active_6">#REF!</definedName>
    <definedName name="ActualNums">#REF!</definedName>
    <definedName name="ADATE">[4]Contents!#REF!</definedName>
    <definedName name="add" hidden="1">'[12]MAI Plan P&amp;L'!#REF!</definedName>
    <definedName name="adfadsfasdfasdf" localSheetId="13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dfadsfasdfasdf" localSheetId="6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dfadsfasdfasdf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dfadsfasdfasdf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dfadsfasdfasdf_1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dfeewwewwwww" localSheetId="13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adfeewwewwwww" localSheetId="6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adfeewwewwwww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adfeewwewwwww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adfeewwewwwww_1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ADM_Data">#REF!</definedName>
    <definedName name="ADSF" localSheetId="9" hidden="1">'[12]MAI Plan P&amp;L'!#REF!</definedName>
    <definedName name="ADSF" hidden="1">'[12]MAI Plan P&amp;L'!#REF!</definedName>
    <definedName name="ADSFASDFASDFA" localSheetId="9" hidden="1">'[12]MAI Plan P&amp;L'!#REF!</definedName>
    <definedName name="ADSFASDFASDFA" hidden="1">'[12]MAI Plan P&amp;L'!#REF!</definedName>
    <definedName name="Advertising">#REF!</definedName>
    <definedName name="Aeseize">#REF!</definedName>
    <definedName name="Aeseize_13">#REF!</definedName>
    <definedName name="Aeseize_14">#REF!</definedName>
    <definedName name="Aeseize_15">#REF!</definedName>
    <definedName name="Aeseize_16">#REF!</definedName>
    <definedName name="Aeseize_17">#REF!</definedName>
    <definedName name="aezeazez" hidden="1">{#VALUE!,#N/A,FALSE,0;#N/A,#N/A,FALSE,0;#N/A,#N/A,FALSE,0;#N/A,#N/A,FALSE,0;#N/A,#N/A,FALSE,0;#N/A,#N/A,FALSE,0;#N/A,#N/A,FALSE,0;#N/A,#N/A,FALSE,0;#N/A,#N/A,FALSE,0}</definedName>
    <definedName name="Af">#REF!</definedName>
    <definedName name="Af_13">#REF!</definedName>
    <definedName name="Af_14">#REF!</definedName>
    <definedName name="Af_15">#REF!</definedName>
    <definedName name="Af_16">#REF!</definedName>
    <definedName name="Af_17">#REF!</definedName>
    <definedName name="afafads" localSheetId="13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fafads" localSheetId="6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fafads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fafads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fafads_1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AFAFASF" hidden="1">{#N/A,#N/A,FALSE,"00 P&amp;L vs 99"}</definedName>
    <definedName name="afdafds">#N/A</definedName>
    <definedName name="Afseize">#REF!</definedName>
    <definedName name="Afseize_13">#REF!</definedName>
    <definedName name="Afseize_14">#REF!</definedName>
    <definedName name="Afseize_15">#REF!</definedName>
    <definedName name="Afseize_16">#REF!</definedName>
    <definedName name="Afseize_17">#REF!</definedName>
    <definedName name="aghe" hidden="1">{"'1098trans'!$A$10:$F$64","'1098trans'!$A$65:$A$66","'1098trans'!$A$67:$D$69","'1098trans'!$A$64:$F$69"}</definedName>
    <definedName name="aghe1" hidden="1">{"'1098trans'!$A$10:$F$64","'1098trans'!$A$65:$A$66","'1098trans'!$A$67:$D$69","'1098trans'!$A$64:$F$69"}</definedName>
    <definedName name="Aging_dollars">#REF!</definedName>
    <definedName name="Aging_percent">[31]STATISTICS!$B$14:$I$14,[31]STATISTICS!$B$23:$I$27</definedName>
    <definedName name="ahghoe" hidden="1">{"FTC PUMPS B",#N/A,FALSE,"FTC PUMPS";"FLYGT B",#N/A,FALSE,"Flygt";"IPGWW B",#N/A,FALSE,"IPGWW";"FHD B",#N/A,FALSE,"FHD";"WTDWW B",#N/A,FALSE,"WTDWW";"CHECK B",#N/A,FALSE," REPORT check";"LOWARA B",#N/A,FALSE,"LOWGROUP";"HQ",#N/A,FALSE,"PUMPSHQ Adj for rounding"}</definedName>
    <definedName name="ahgoe" hidden="1">{"'1098trans'!$A$10:$F$64","'1098trans'!$A$65:$A$66","'1098trans'!$A$67:$D$69","'1098trans'!$A$64:$F$69"}</definedName>
    <definedName name="AIPL">#REF!</definedName>
    <definedName name="AJE">#REF!</definedName>
    <definedName name="ALCO_Data">#REF!</definedName>
    <definedName name="All_Divisions">#REF!</definedName>
    <definedName name="AllAccts">'[32]Trial Balance'!#REF!</definedName>
    <definedName name="AllocList">#REF!</definedName>
    <definedName name="AllocName">#REF!</definedName>
    <definedName name="Allowance_to_Receivables">[31]STATISTICS!$B$3:$I$3,[31]STATISTICS!$B$10:$I$10</definedName>
    <definedName name="Allowance_to_Sales">[31]STATISTICS!$B$3:$I$3,[31]STATISTICS!$B$11:$I$11</definedName>
    <definedName name="Am">[33]CHL!$C$54</definedName>
    <definedName name="Amort">#REF!</definedName>
    <definedName name="Amort_HB">#REF!</definedName>
    <definedName name="Amort_HB_13">#REF!</definedName>
    <definedName name="Amort_HB_14">#REF!</definedName>
    <definedName name="Amort_HB_15">#REF!</definedName>
    <definedName name="Amort_HB_16">#REF!</definedName>
    <definedName name="Amort_HB_17">#REF!</definedName>
    <definedName name="Amort_HH">#REF!</definedName>
    <definedName name="Amort_HH_13">#REF!</definedName>
    <definedName name="Amort_HH_14">#REF!</definedName>
    <definedName name="Amort_HH_15">#REF!</definedName>
    <definedName name="Amort_HH_16">#REF!</definedName>
    <definedName name="Amort_HH_17">#REF!</definedName>
    <definedName name="Amortization_Sch">#REF!</definedName>
    <definedName name="Amt">OFFSET([34]DATA!$F$1,0,0,COUNT([34]DATA!$F$1:$F$65536),1)</definedName>
    <definedName name="AMV____Net_PP_E">[13]summary!#REF!</definedName>
    <definedName name="AMV___Proved_BOE">[13]summary!#REF!</definedName>
    <definedName name="anc97rona98">#REF!</definedName>
    <definedName name="anc97rona98_13">#REF!</definedName>
    <definedName name="anc97rona98_14">#REF!</definedName>
    <definedName name="anc97rona98_15">#REF!</definedName>
    <definedName name="anc97rona98_16">#REF!</definedName>
    <definedName name="anc97rona98_17">#REF!</definedName>
    <definedName name="Anchor_Data">#REF!</definedName>
    <definedName name="anscount" hidden="1">1</definedName>
    <definedName name="aong" hidden="1">{"'1098trans'!$A$10:$F$64","'1098trans'!$A$65:$A$66","'1098trans'!$A$67:$D$69","'1098trans'!$A$64:$F$69"}</definedName>
    <definedName name="ap">#REF!</definedName>
    <definedName name="APN">'[35]Purchases-INPUT (in Pur Curr)'!#REF!</definedName>
    <definedName name="AQP">[13]summary!#REF!</definedName>
    <definedName name="AR">#REF!</definedName>
    <definedName name="ARA_Threshold">#REF!</definedName>
    <definedName name="ARP_Threshold">#REF!</definedName>
    <definedName name="aruncle">#REF!</definedName>
    <definedName name="AS2DocOpenMode" hidden="1">"AS2DocumentEdit"</definedName>
    <definedName name="AS2HasNoAutoHeaderFooter" hidden="1">" "</definedName>
    <definedName name="AS2NamedRange" hidden="1">6</definedName>
    <definedName name="AS2ReportLS" hidden="1">1</definedName>
    <definedName name="AS2StaticLS" localSheetId="9" hidden="1">#REF!</definedName>
    <definedName name="AS2StaticLS" hidden="1">#REF!</definedName>
    <definedName name="AS2SyncStepLS" hidden="1">0</definedName>
    <definedName name="AS2TickmarkLS" localSheetId="9" hidden="1">#REF!</definedName>
    <definedName name="AS2TickmarkLS" hidden="1">#REF!</definedName>
    <definedName name="AS2VersionLS" hidden="1">300</definedName>
    <definedName name="asd" localSheetId="13" hidden="1">{"Assumptions",#N/A,FALSE,"Sheet1";"Main Report",#N/A,FALSE,"Sheet1";"Results",#N/A,FALSE,"Sheet1";"Advances",#N/A,FALSE,"Sheet1"}</definedName>
    <definedName name="asd" localSheetId="6" hidden="1">{"Assumptions",#N/A,FALSE,"Sheet1";"Main Report",#N/A,FALSE,"Sheet1";"Results",#N/A,FALSE,"Sheet1";"Advances",#N/A,FALSE,"Sheet1"}</definedName>
    <definedName name="asd" localSheetId="8" hidden="1">{"Assumptions",#N/A,FALSE,"Sheet1";"Main Report",#N/A,FALSE,"Sheet1";"Results",#N/A,FALSE,"Sheet1";"Advances",#N/A,FALSE,"Sheet1"}</definedName>
    <definedName name="asd" hidden="1">{"Assumptions",#N/A,FALSE,"Sheet1";"Main Report",#N/A,FALSE,"Sheet1";"Results",#N/A,FALSE,"Sheet1";"Advances",#N/A,FALSE,"Sheet1"}</definedName>
    <definedName name="asd_1" hidden="1">{"Assumptions",#N/A,FALSE,"Sheet1";"Main Report",#N/A,FALSE,"Sheet1";"Results",#N/A,FALSE,"Sheet1";"Advances",#N/A,FALSE,"Sheet1"}</definedName>
    <definedName name="asdf">{"Plant Parameters",#N/A,FALSE,"Total Project Economics";"summary1",#N/A,FALSE,"Total Project Economics";"Tariffs_Unit Prices_Costs",#N/A,FALSE,"Total Project Economics";"Financials",#N/A,FALSE,"Total Project Economics"}</definedName>
    <definedName name="Aseize">#REF!</definedName>
    <definedName name="Aseize_13">#REF!</definedName>
    <definedName name="Aseize_14">#REF!</definedName>
    <definedName name="Aseize_15">#REF!</definedName>
    <definedName name="Aseize_16">#REF!</definedName>
    <definedName name="Aseize_17">#REF!</definedName>
    <definedName name="ASFSDFA" hidden="1">{#N/A,#N/A,FALSE,"00 P&amp;L vs 99"}</definedName>
    <definedName name="askljdflasfd">#N/A</definedName>
    <definedName name="ASSET">#REF!</definedName>
    <definedName name="ASSUM">#REF!</definedName>
    <definedName name="ATS">'[36]Comparables boursiers'!$A$106</definedName>
    <definedName name="AutresProd_HB">#REF!</definedName>
    <definedName name="AutresProd_HB_13">#REF!</definedName>
    <definedName name="AutresProd_HB_14">#REF!</definedName>
    <definedName name="AutresProd_HB_15">#REF!</definedName>
    <definedName name="AutresProd_HB_16">#REF!</definedName>
    <definedName name="AutresProd_HB_17">#REF!</definedName>
    <definedName name="AutresProd_HH">#REF!</definedName>
    <definedName name="AutresProd_HH_13">#REF!</definedName>
    <definedName name="AutresProd_HH_14">#REF!</definedName>
    <definedName name="AutresProd_HH_15">#REF!</definedName>
    <definedName name="AutresProd_HH_16">#REF!</definedName>
    <definedName name="AutresProd_HH_17">#REF!</definedName>
    <definedName name="AvailDefData">#REF!</definedName>
    <definedName name="average">[37]MOE!#REF!</definedName>
    <definedName name="avg">[38]Model!$D$31</definedName>
    <definedName name="avg_3">#REF!</definedName>
    <definedName name="avg2_3">#REF!</definedName>
    <definedName name="Avi">'[39]Key Assumptions'!#REF!</definedName>
    <definedName name="B">{#N/A,#N/A,TRUE,"Condensed IS";#N/A,#N/A,TRUE,"Condensed BS";#N/A,#N/A,TRUE,"Outlook";#N/A,#N/A,TRUE,"Condensed CF";#N/A,#N/A,TRUE,"Condensed CF - qtr"}</definedName>
    <definedName name="B_S_Assumptions">[40]Toggles!#REF!</definedName>
    <definedName name="BACK_A">#REF!</definedName>
    <definedName name="Bad_Debt">#REF!</definedName>
    <definedName name="BAD_DEBT_FOURTH">#REF!</definedName>
    <definedName name="BAD_DEBT_SECOND">#REF!</definedName>
    <definedName name="BAD_DEBT_THIRD">#REF!</definedName>
    <definedName name="BAL">#REF!</definedName>
    <definedName name="BALANCE">#REF!</definedName>
    <definedName name="Balance_Sheet">[40]Toggles!#REF!</definedName>
    <definedName name="balancesheet">'[41]11-30-04 Balance Sheet'!#REF!</definedName>
    <definedName name="balancesheet2">'[41]11-30-04 Balance Sheet'!#REF!</definedName>
    <definedName name="balanceshtprior">[42]Data!$BG$5798:$BS$5846</definedName>
    <definedName name="BALSHT1">#REF!</definedName>
    <definedName name="BALSHT2">#REF!</definedName>
    <definedName name="BALSHTR">#REF!</definedName>
    <definedName name="BarLabels">#REF!</definedName>
    <definedName name="Base2003">'[43]Base 2003'!$B$2:$F$501</definedName>
    <definedName name="BaseActual">#REF!</definedName>
    <definedName name="BaseEntry">#REF!</definedName>
    <definedName name="BaseFake">#REF!</definedName>
    <definedName name="BaseType">#REF!</definedName>
    <definedName name="Bb">{#N/A,#N/A,TRUE,"Condensed IS";#N/A,#N/A,TRUE,"Condensed BS";#N/A,#N/A,TRUE,"Outlook";#N/A,#N/A,TRUE,"Condensed CF";#N/A,#N/A,TRUE,"Condensed CF - qtr"}</definedName>
    <definedName name="Bb_13">#REF!</definedName>
    <definedName name="Bb_14">#REF!</definedName>
    <definedName name="Bb_15">#REF!</definedName>
    <definedName name="Bb_16">#REF!</definedName>
    <definedName name="Bb_17">#REF!</definedName>
    <definedName name="bbm" localSheetId="13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bm" localSheetId="6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bm" localSheetId="8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bm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bm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bseize">#REF!</definedName>
    <definedName name="Bbseize_13">#REF!</definedName>
    <definedName name="Bbseize_14">#REF!</definedName>
    <definedName name="Bbseize_15">#REF!</definedName>
    <definedName name="Bbseize_16">#REF!</definedName>
    <definedName name="Bbseize_17">#REF!</definedName>
    <definedName name="BCSugar_Data">#REF!</definedName>
    <definedName name="BD">#REF!</definedName>
    <definedName name="BDMin">'[44]BS BD'!$E$107</definedName>
    <definedName name="bdpar">#REF!</definedName>
    <definedName name="BDsub">#REF!</definedName>
    <definedName name="BEF">[45]Synthèse!$B$94</definedName>
    <definedName name="Beseize">#REF!</definedName>
    <definedName name="Beseize_13">#REF!</definedName>
    <definedName name="Beseize_14">#REF!</definedName>
    <definedName name="Beseize_15">#REF!</definedName>
    <definedName name="Beseize_16">#REF!</definedName>
    <definedName name="Beseize_17">#REF!</definedName>
    <definedName name="Bf">#REF!</definedName>
    <definedName name="Bf_13">#REF!</definedName>
    <definedName name="Bf_14">#REF!</definedName>
    <definedName name="Bf_15">#REF!</definedName>
    <definedName name="Bf_16">#REF!</definedName>
    <definedName name="Bf_17">#REF!</definedName>
    <definedName name="Bfseize">#REF!</definedName>
    <definedName name="Bfseize_13">#REF!</definedName>
    <definedName name="Bfseize_14">#REF!</definedName>
    <definedName name="Bfseize_15">#REF!</definedName>
    <definedName name="Bfseize_16">#REF!</definedName>
    <definedName name="Bfseize_17">#REF!</definedName>
    <definedName name="BG_Del" hidden="1">15</definedName>
    <definedName name="BG_Ins" hidden="1">4</definedName>
    <definedName name="BG_Mod" hidden="1">6</definedName>
    <definedName name="bilan">#REF!</definedName>
    <definedName name="bilan_13">#REF!</definedName>
    <definedName name="bilan_14">#REF!</definedName>
    <definedName name="bilan_15">#REF!</definedName>
    <definedName name="bilan_16">#REF!</definedName>
    <definedName name="bilan_17">#REF!</definedName>
    <definedName name="blaw" hidden="1">{#N/A,#N/A,FALSE,"Budget 2001-2002 (2)"}</definedName>
    <definedName name="blend">'[46]Capital Structures'!#REF!</definedName>
    <definedName name="BLENDED_TAX">[47]SUMMARY!$E$30</definedName>
    <definedName name="BM" localSheetId="13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M" localSheetId="6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M" localSheetId="8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M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M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BNP">#REF!</definedName>
    <definedName name="BNP_13">#REF!</definedName>
    <definedName name="BNP_14">#REF!</definedName>
    <definedName name="BNP_15">#REF!</definedName>
    <definedName name="BNP_16">#REF!</definedName>
    <definedName name="BNP_17">#REF!</definedName>
    <definedName name="bobbbbbbyy" localSheetId="13" hidden="1">{"CSC_1",#N/A,FALSE,"CSC Outputs";"CSC_2",#N/A,FALSE,"CSC Outputs"}</definedName>
    <definedName name="bobbbbbbyy" localSheetId="6" hidden="1">{"CSC_1",#N/A,FALSE,"CSC Outputs";"CSC_2",#N/A,FALSE,"CSC Outputs"}</definedName>
    <definedName name="bobbbbbbyy" localSheetId="8" hidden="1">{"CSC_1",#N/A,FALSE,"CSC Outputs";"CSC_2",#N/A,FALSE,"CSC Outputs"}</definedName>
    <definedName name="bobbbbbbyy" hidden="1">{"CSC_1",#N/A,FALSE,"CSC Outputs";"CSC_2",#N/A,FALSE,"CSC Outputs"}</definedName>
    <definedName name="bobbbbbbyy_1" hidden="1">{"CSC_1",#N/A,FALSE,"CSC Outputs";"CSC_2",#N/A,FALSE,"CSC Outputs"}</definedName>
    <definedName name="Bonus">#REF!</definedName>
    <definedName name="Book">#REF!</definedName>
    <definedName name="BORDER">#REF!</definedName>
    <definedName name="BottomRow">#REF!</definedName>
    <definedName name="BottomRowYr2">#REF!</definedName>
    <definedName name="BottomRowYr3">#REF!</definedName>
    <definedName name="bpd" hidden="1">{#N/A,#N/A,TRUE,"Condensed IS";#N/A,#N/A,TRUE,"Condensed BS";#N/A,#N/A,TRUE,"Outlook";#N/A,#N/A,TRUE,"Condensed CF";#N/A,#N/A,TRUE,"Condensed CF - qtr"}</definedName>
    <definedName name="BREDPT">#REF!</definedName>
    <definedName name="BREDPT_13">#REF!</definedName>
    <definedName name="BREDPT_14">#REF!</definedName>
    <definedName name="BREDPT_15">#REF!</definedName>
    <definedName name="BREDPT_16">#REF!</definedName>
    <definedName name="BREDPT_17">#REF!</definedName>
    <definedName name="BrNum">OFFSET([34]DATA!$B$1,0,0,COUNT([34]DATA!$B$1:$B$65536),1)</definedName>
    <definedName name="Brokers">#REF!</definedName>
    <definedName name="Brokers_13">#REF!</definedName>
    <definedName name="Brokers_14">#REF!</definedName>
    <definedName name="Brokers_15">#REF!</definedName>
    <definedName name="Brokers_16">#REF!</definedName>
    <definedName name="Brokers_17">#REF!</definedName>
    <definedName name="bs">{#N/A,#N/A,TRUE,"Condensed IS";#N/A,#N/A,TRUE,"Condensed BS";#N/A,#N/A,TRUE,"Outlook";#N/A,#N/A,TRUE,"Condensed CF";#N/A,#N/A,TRUE,"Condensed CF - qtr"}</definedName>
    <definedName name="bs.date">#REF!</definedName>
    <definedName name="BS_A">#REF!</definedName>
    <definedName name="BS_Download">#REF!</definedName>
    <definedName name="BS_T">#REF!</definedName>
    <definedName name="BSCF">#REF!</definedName>
    <definedName name="BSDec07" hidden="1">{#N/A,#N/A,TRUE,"Condensed IS";#N/A,#N/A,TRUE,"Condensed BS";#N/A,#N/A,TRUE,"Outlook";#N/A,#N/A,TRUE,"Condensed CF";#N/A,#N/A,TRUE,"Condensed CF - qtr"}</definedName>
    <definedName name="Bseize">#REF!</definedName>
    <definedName name="Bseize_13">#REF!</definedName>
    <definedName name="Bseize_14">#REF!</definedName>
    <definedName name="Bseize_15">#REF!</definedName>
    <definedName name="Bseize_16">#REF!</definedName>
    <definedName name="Bseize_17">#REF!</definedName>
    <definedName name="BSList">#REF!</definedName>
    <definedName name="BSName">#REF!</definedName>
    <definedName name="BSpb">[40]Toggles!#REF!</definedName>
    <definedName name="BUDANNOH_SGA">'[48]2004Budget'!#REF!</definedName>
    <definedName name="BUDBS">'[48]2004Budget'!#REF!</definedName>
    <definedName name="Budget">OFFSET([49]DATA!$G$1,0,0,COUNT([49]DATA!$G$1:$G$65536),1)</definedName>
    <definedName name="BUDSALESBYCUST">'[48]2004Budget'!#REF!</definedName>
    <definedName name="BUDSENS_CAPEX">'[48]2004Budget'!#REF!</definedName>
    <definedName name="BUSINESS_NAME">#REF!</definedName>
    <definedName name="Button_ClickUserDefine">[50]!Button_ClickUserDefine</definedName>
    <definedName name="C.XAxisTicks2">#REF!</definedName>
    <definedName name="C.XScaleSkip">#REF!</definedName>
    <definedName name="CA_HB">#REF!</definedName>
    <definedName name="CA_HH">#REF!</definedName>
    <definedName name="cad">#REF!</definedName>
    <definedName name="cad_13">#REF!</definedName>
    <definedName name="cad_14">#REF!</definedName>
    <definedName name="cad_15">#REF!</definedName>
    <definedName name="cad_16">#REF!</definedName>
    <definedName name="cad_17">#REF!</definedName>
    <definedName name="CAG_Data">#REF!</definedName>
    <definedName name="Calendar">'[51]Control _In_'!$F$8</definedName>
    <definedName name="Calendar_Year_End_Financial_Statements">[22]Financials!#REF!</definedName>
    <definedName name="CALogistiquePérimètre">[52]Retraitements!$A$7:$F$7</definedName>
    <definedName name="Canadian">#REF!</definedName>
    <definedName name="CanadiantoUSrate">#REF!</definedName>
    <definedName name="Canteen_Mgmt_Fee">#REF!</definedName>
    <definedName name="Cap_Structure">[40]Toggles!#REF!</definedName>
    <definedName name="Capex">#REF!</definedName>
    <definedName name="CAPEXYEAR">[4]Contents!#REF!</definedName>
    <definedName name="CAPINPT">#REF!</definedName>
    <definedName name="Capital">#REF!</definedName>
    <definedName name="Capitalpb">[40]Toggles!#REF!</definedName>
    <definedName name="CART">#REF!</definedName>
    <definedName name="CART_13">#REF!</definedName>
    <definedName name="CART_14">#REF!</definedName>
    <definedName name="CART_15">#REF!</definedName>
    <definedName name="CART_16">#REF!</definedName>
    <definedName name="CART_17">#REF!</definedName>
    <definedName name="CASE">[53]COVER!$A$10</definedName>
    <definedName name="Case_Assumptions">#REF!</definedName>
    <definedName name="Case1">#REF!</definedName>
    <definedName name="Case2">#REF!</definedName>
    <definedName name="CaseMertz">#REF!</definedName>
    <definedName name="CaseNumber">#REF!</definedName>
    <definedName name="CASH">#REF!</definedName>
    <definedName name="Cash_Flow">[40]Toggles!#REF!</definedName>
    <definedName name="cashint_3">#REF!</definedName>
    <definedName name="Cashpb">[40]Toggles!#REF!</definedName>
    <definedName name="cashuse_3">#REF!</definedName>
    <definedName name="cat" localSheetId="13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cat" localSheetId="6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cat" localSheetId="8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cat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cat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categ">#REF!</definedName>
    <definedName name="CATII">#REF!</definedName>
    <definedName name="cb_sChart13476674_opts" hidden="1">"2, 1, 1, True, 2, False, False, , 0, False, False, 1, 1"</definedName>
    <definedName name="cb_sChart13485B52_opts" hidden="1">"2, 1, 1, False, 2, False, False, , 0, False, False, 1, 1"</definedName>
    <definedName name="cb_sChart13786B54_opts" hidden="1">"2, 1, 1, False, 2, False, False, , 0, False, True, 1, 1"</definedName>
    <definedName name="cb_sChart1385548A_opts" hidden="1">"2, 1, 1, False, 2, False, False, , 0, False, True, 1, 1"</definedName>
    <definedName name="cb_sChart1386774B_opts" hidden="1">"2, 1, 2, True, 2, False, False, , 0, False, True, 1, 1"</definedName>
    <definedName name="cb_sChart1386B158_opts" hidden="1">"2, 1, 2, True, 2, False, False, , 0, False, True, 1, 1"</definedName>
    <definedName name="cb_sChart1386B304_opts" hidden="1">"2, 1, 1, False, 2, False, False, , 0, False, False, 1, 1"</definedName>
    <definedName name="cb_sChart1386B3E0_opts" hidden="1">"2, 1, 1, True, 2, False, False, , 0, False, False, 1, 1"</definedName>
    <definedName name="cb_sChart139636EA_opts" hidden="1">"1, 1, 1, False, 2, False, False, , 0, False, False, 1, 1"</definedName>
    <definedName name="cb_sChart139637E9_opts" hidden="1">"1, 1, 1, False, 2, False, False, , 0, False, False, 3, 1"</definedName>
    <definedName name="cb_sChart139638B9_opts" hidden="1">"1, 1, 1, False, 2, False, False, , 0, False, False, 1, 2"</definedName>
    <definedName name="cb_sChart1396821A_opts" hidden="1">"1, 9, 1, False, 2, False, False, , 0, False, True, 1, 1"</definedName>
    <definedName name="cb_sChart1396872A_opts" hidden="1">"1, 9, 1, False, 2, False, False, , 0, False, True, 1, 1"</definedName>
    <definedName name="cb_sChart1396D1AC_opts" hidden="1">"1, 9, 1, False, 2, False, False, , 0, False, True, 1, 1"</definedName>
    <definedName name="cb_sChart139AA6C1_opts" hidden="1">"2, 1, 1, True, 2, False, False, , 0, False, True, 1, 1"</definedName>
    <definedName name="CBF_Data">#REF!</definedName>
    <definedName name="CCF">#REF!</definedName>
    <definedName name="CCF_13">#REF!</definedName>
    <definedName name="CCF_14">#REF!</definedName>
    <definedName name="CCF_15">#REF!</definedName>
    <definedName name="CCF_16">#REF!</definedName>
    <definedName name="CCF_17">#REF!</definedName>
    <definedName name="CEO" localSheetId="1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EO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EO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E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EO_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érus">#REF!</definedName>
    <definedName name="Cérus_13">#REF!</definedName>
    <definedName name="Cérus_14">#REF!</definedName>
    <definedName name="Cérus_15">#REF!</definedName>
    <definedName name="Cérus_16">#REF!</definedName>
    <definedName name="Cérus_17">#REF!</definedName>
    <definedName name="Cetelem">#REF!</definedName>
    <definedName name="Cetelem_13">#REF!</definedName>
    <definedName name="Cetelem_14">#REF!</definedName>
    <definedName name="Cetelem_15">#REF!</definedName>
    <definedName name="Cetelem_16">#REF!</definedName>
    <definedName name="Cetelem_17">#REF!</definedName>
    <definedName name="CEUS">[13]summary!#REF!</definedName>
    <definedName name="cf_categ">#REF!</definedName>
    <definedName name="cflowact">[42]cf!$B$9:$M$57</definedName>
    <definedName name="cflowACTttc">'[42]TTC Cflow'!$C$11:$O$60</definedName>
    <definedName name="cflowACTwusa">'[42]wusa cflow'!$C$11:$N$59</definedName>
    <definedName name="cflowbud">[42]cf!$U$9:$AF$58</definedName>
    <definedName name="cflowBUDttc">'[42]TTC Cflow'!$Q$11:$AC$60</definedName>
    <definedName name="cflowBUDwusa">'[42]wusa cflow'!$Q$11:$AB$61</definedName>
    <definedName name="cflowPY">[42]cf!$AO$9:$AZ$57</definedName>
    <definedName name="cflowPYttc">'[42]TTC Cflow'!$AE$11:$AQ$59</definedName>
    <definedName name="cflowPYwusa">'[42]wusa cflow'!$AE$11:$AP$60</definedName>
    <definedName name="CG">[13]summary!#REF!</definedName>
    <definedName name="CGP">[13]summary!#REF!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rt">#REF!</definedName>
    <definedName name="ChartCreationRange">OFFSET(#REF!,0,0,COUNTA(#REF!)-10,8)</definedName>
    <definedName name="ChartData">OFFSET(#REF!,1,0,COUNTA(#REF!)-11,5)</definedName>
    <definedName name="ChartDataRange">OFFSET(#REF!,1,0,COUNTA(#REF!),1)</definedName>
    <definedName name="christine" hidden="1">{#N/A,#N/A,FALSE,"3";#N/A,#N/A,FALSE,"5";#N/A,#N/A,FALSE,"6";#N/A,#N/A,FALSE,"8";#N/A,#N/A,FALSE,"10";#N/A,#N/A,FALSE,"13";#N/A,#N/A,FALSE,"14";#N/A,#N/A,FALSE,"15";#N/A,#N/A,FALSE,"16"}</definedName>
    <definedName name="Christinea" hidden="1">{#N/A,#N/A,FALSE,"3";#N/A,#N/A,FALSE,"5";#N/A,#N/A,FALSE,"6";#N/A,#N/A,FALSE,"8";#N/A,#N/A,FALSE,"10";#N/A,#N/A,FALSE,"13";#N/A,#N/A,FALSE,"14";#N/A,#N/A,FALSE,"15";#N/A,#N/A,FALSE,"16"}</definedName>
    <definedName name="CIQWBGuid" hidden="1">"297987a6-aba3-44e0-bffe-4d8369c0848c"</definedName>
    <definedName name="Circ">[54]SU_OBS!$I$10</definedName>
    <definedName name="CKFGKG" hidden="1">{#N/A,#N/A,FALSE,"00 P&amp;L vs 99"}</definedName>
    <definedName name="CL">#REF!</definedName>
    <definedName name="Clasification">[55]Tables!$A$2:$A$6</definedName>
    <definedName name="CLASS">'[56]By Class'!$A$1:$AC$130</definedName>
    <definedName name="Clearingtest" hidden="1">{"CF",#N/A,FALSE,"Cash Flow"}</definedName>
    <definedName name="CLINICAL">#REF!</definedName>
    <definedName name="Close_Button">[50]!Close_Button</definedName>
    <definedName name="ClosePrint">#N/A</definedName>
    <definedName name="ClosePrint2">#N/A</definedName>
    <definedName name="ClosingBalanceDetail">#REF!</definedName>
    <definedName name="ClosingBalanceTotal">#REF!</definedName>
    <definedName name="cmdConsolidateIncludeHandler">[50]!cmdConsolidateIncludeHandler</definedName>
    <definedName name="cmdConsolidateSelectHandler">[50]!cmdConsolidateSelectHandler</definedName>
    <definedName name="cmdHelp_Click">[50]!cmdHelp_Click</definedName>
    <definedName name="cmdHelpBtn_Click">[50]!cmdHelpBtn_Click</definedName>
    <definedName name="cmdOKRolloverClick">[50]!cmdOKRolloverClick</definedName>
    <definedName name="cmdOpenFileRollOverClick">[50]!cmdOpenFileRollOverClick</definedName>
    <definedName name="cmdOverViewBtn_Click">[50]!cmdOverViewBtn_Click</definedName>
    <definedName name="cmdReviewWizardNavigatorButtons_Click">[50]!cmdReviewWizardNavigatorButtons_Click</definedName>
    <definedName name="cmdWizardNavigatorButtons_Click">[50]!cmdWizardNavigatorButtons_Click</definedName>
    <definedName name="CNG">[13]summary!#REF!</definedName>
    <definedName name="CNO">#REF!</definedName>
    <definedName name="COG">[13]summary!#REF!</definedName>
    <definedName name="cogggg">#REF!</definedName>
    <definedName name="COGS_1">'[57]Scot IS'!$D$11</definedName>
    <definedName name="COGS_2">'[57]Scot IS'!$I$11</definedName>
    <definedName name="COGS_3">'[57]Scot IS'!$N$11</definedName>
    <definedName name="COGS_4">'[57]Scot IS'!$S$11</definedName>
    <definedName name="COGS_5">'[57]Scot IS'!$X$11</definedName>
    <definedName name="col">#REF!</definedName>
    <definedName name="COLUMN_BORDER">#REF!</definedName>
    <definedName name="ColumnColor">#REF!</definedName>
    <definedName name="ColumnNums">#REF!</definedName>
    <definedName name="COMB">#REF!</definedName>
    <definedName name="Comb_BS_1999">'[58]Combined Balance Sheet'!#REF!</definedName>
    <definedName name="Comb_CF_1999">#REF!</definedName>
    <definedName name="Comb_CF_2000">#REF!</definedName>
    <definedName name="COMBBS">#REF!</definedName>
    <definedName name="comments" hidden="1">{#N/A,#N/A,FALSE,"NEW FORMAT "}</definedName>
    <definedName name="Common_Shareholders__Equity">[13]summary!#REF!</definedName>
    <definedName name="Comp">OFFSET([34]DATA!$A$1,0,0,COUNT([34]DATA!$A$1:$A$65536),1)</definedName>
    <definedName name="company">[37]Inputs!$A$12:$V$69</definedName>
    <definedName name="Company_Name">"Commonwealth Aluminum"</definedName>
    <definedName name="CompanyCode">#REF!</definedName>
    <definedName name="CompanyName">'[59]Control _In_'!$E$9</definedName>
    <definedName name="CompList">#REF!</definedName>
    <definedName name="Connahs_Quay_Divest">'[60]Fin Assumptions'!#REF!</definedName>
    <definedName name="CONS">#REF!</definedName>
    <definedName name="Conservative15">'[61]Summary Income Statement'!$L$13</definedName>
    <definedName name="Conservative16">'[61]Summary Income Statement'!$L$14</definedName>
    <definedName name="ConsolidatedExpenseDetail" localSheetId="13" hidden="1">{"FMV per share",#N/A,FALSE,"FMV per share";#N/A,#N/A,FALSE,"non-operating items"}</definedName>
    <definedName name="ConsolidatedExpenseDetail" localSheetId="6" hidden="1">{"FMV per share",#N/A,FALSE,"FMV per share";#N/A,#N/A,FALSE,"non-operating items"}</definedName>
    <definedName name="ConsolidatedExpenseDetail" localSheetId="3" hidden="1">{"FMV per share",#N/A,FALSE,"FMV per share";#N/A,#N/A,FALSE,"non-operating items"}</definedName>
    <definedName name="ConsolidatedExpenseDetail" localSheetId="8" hidden="1">{"FMV per share",#N/A,FALSE,"FMV per share";#N/A,#N/A,FALSE,"non-operating items"}</definedName>
    <definedName name="ConsolidatedExpenseDetail" hidden="1">{"FMV per share",#N/A,FALSE,"FMV per share";#N/A,#N/A,FALSE,"non-operating items"}</definedName>
    <definedName name="ConsolidatedExpenseDetail_1" hidden="1">{"FMV per share",#N/A,FALSE,"FMV per share";#N/A,#N/A,FALSE,"non-operating items"}</definedName>
    <definedName name="Consolidation">#REF!</definedName>
    <definedName name="Contract_Type">#REF!</definedName>
    <definedName name="CONTRIB">#REF!</definedName>
    <definedName name="Conv_3">#REF!</definedName>
    <definedName name="Convertible_Debt">[13]summary!#REF!</definedName>
    <definedName name="COST_EQUITY">[47]SUMMARY!$J$12</definedName>
    <definedName name="Country">#REF!</definedName>
    <definedName name="Cover">[40]Toggles!#REF!</definedName>
    <definedName name="Crave_PL_1999">#REF!</definedName>
    <definedName name="Crave_PL_2000">#REF!</definedName>
    <definedName name="CreatorVersion">#REF!</definedName>
    <definedName name="_xlnm.Criteria">'[10]Amortization Schedules'!#REF!</definedName>
    <definedName name="CSHFLO1">#REF!</definedName>
    <definedName name="CSHFLO2">#REF!</definedName>
    <definedName name="CSHFLOR">#REF!</definedName>
    <definedName name="Currency">[55]Tables!$C$2:$C$20</definedName>
    <definedName name="Current">'[32]Trial Balance'!#REF!</definedName>
    <definedName name="CurrentPaymentDetail">#REF!</definedName>
    <definedName name="CurrentYearTotal">#REF!</definedName>
    <definedName name="custgp1">#REF!</definedName>
    <definedName name="custname1">#REF!</definedName>
    <definedName name="custnum">#REF!</definedName>
    <definedName name="Customer_Names">[62]Tables!$J$2:$J$288</definedName>
    <definedName name="custsales1">#REF!</definedName>
    <definedName name="cv" hidden="1">{#N/A,#N/A,TRUE,"Cover";#N/A,#N/A,TRUE,"Content";"Orders EMM",#N/A,TRUE,"Order Sales";"project EMM",#N/A,TRUE,"Project Control";"Cash EMM",#N/A,TRUE,"Cash Control";"KPI EMM",#N/A,TRUE,"KPI-EMM";"Empl EMM",#N/A,TRUE,"Employees"}</definedName>
    <definedName name="CVCOST1">[63]MW!$B$17</definedName>
    <definedName name="CVCOST2">[63]MW!$B$18</definedName>
    <definedName name="CVCOST3">[63]MW!$B$19</definedName>
    <definedName name="Cwvu.GREY_ALL." localSheetId="13" hidden="1">#REF!</definedName>
    <definedName name="Cwvu.GREY_ALL." localSheetId="7" hidden="1">#REF!</definedName>
    <definedName name="Cwvu.GREY_ALL." localSheetId="6" hidden="1">#REF!</definedName>
    <definedName name="Cwvu.GREY_ALL." localSheetId="9" hidden="1">#REF!</definedName>
    <definedName name="Cwvu.GREY_ALL." localSheetId="10" hidden="1">#REF!</definedName>
    <definedName name="Cwvu.GREY_ALL." localSheetId="4" hidden="1">#REF!</definedName>
    <definedName name="Cwvu.GREY_ALL." localSheetId="8" hidden="1">#REF!</definedName>
    <definedName name="Cwvu.GREY_ALL." hidden="1">#REF!</definedName>
    <definedName name="d" localSheetId="13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d" localSheetId="5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d" localSheetId="8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d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D.FreqNum">#REF!</definedName>
    <definedName name="D.NumG2CompTicks">#REF!</definedName>
    <definedName name="D.NumGCompTicks">#REF!</definedName>
    <definedName name="D.Tick">#REF!</definedName>
    <definedName name="d_1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data">#REF!</definedName>
    <definedName name="DATA_01" localSheetId="9" hidden="1">#REF!</definedName>
    <definedName name="DATA_01" hidden="1">#REF!</definedName>
    <definedName name="DATA_02" localSheetId="9" hidden="1">#REF!</definedName>
    <definedName name="DATA_02" hidden="1">#REF!</definedName>
    <definedName name="DATA_03" localSheetId="9" hidden="1">#REF!</definedName>
    <definedName name="DATA_03" hidden="1">#REF!</definedName>
    <definedName name="DATA_04" localSheetId="9" hidden="1">#REF!</definedName>
    <definedName name="DATA_04" hidden="1">#REF!</definedName>
    <definedName name="DATA_05" localSheetId="9" hidden="1">#REF!</definedName>
    <definedName name="DATA_05" hidden="1">#REF!</definedName>
    <definedName name="DATA_06" localSheetId="9" hidden="1">#REF!</definedName>
    <definedName name="DATA_06" hidden="1">#REF!</definedName>
    <definedName name="DATA_07" localSheetId="9" hidden="1">#REF!</definedName>
    <definedName name="DATA_07" hidden="1">#REF!</definedName>
    <definedName name="DATA_08" localSheetId="9" hidden="1">#REF!</definedName>
    <definedName name="DATA_08" hidden="1">#REF!</definedName>
    <definedName name="DATA97">[63]MW!$A$73:$I$86</definedName>
    <definedName name="DATA98">[63]MW!$A$20:$I$28</definedName>
    <definedName name="_xlnm.Database">#REF!</definedName>
    <definedName name="DataTable">#REF!</definedName>
    <definedName name="DATE">#REF!</definedName>
    <definedName name="Days_in_Receivables">[31]STATISTICS!$B$3:$I$3,[31]STATISTICS!$B$9:$I$9</definedName>
    <definedName name="DCF">#REF!</definedName>
    <definedName name="DCF_A">#REF!</definedName>
    <definedName name="DCF_A2">#REF!</definedName>
    <definedName name="DCF_BACK_A">[64]AcqIS:AcqBSCF!$A$54:$L$55</definedName>
    <definedName name="DCF_Multiple">#REF!</definedName>
    <definedName name="DCFDATE2">[4]Contents!#REF!</definedName>
    <definedName name="DCFPG">[65]Toggles!$C$10</definedName>
    <definedName name="DCFTV">[65]Toggles!$C$10</definedName>
    <definedName name="DD" localSheetId="1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D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D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D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D_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DFGSD" hidden="1">{#N/A,#N/A,FALSE,"00 P&amp;L vs 99"}</definedName>
    <definedName name="Deal_Sheet">#REF!</definedName>
    <definedName name="Dealpb">[40]Toggles!#REF!</definedName>
    <definedName name="Debt_Exp_to_Sales">[31]STATISTICS!$B$3:$I$3,[31]STATISTICS!$B$12:$I$12</definedName>
    <definedName name="debt_interest">#REF!</definedName>
    <definedName name="debt_ratio">#REF!</definedName>
    <definedName name="december">{#N/A,#N/A,TRUE,"Condensed IS";#N/A,#N/A,TRUE,"Condensed BS";#N/A,#N/A,TRUE,"Outlook";#N/A,#N/A,TRUE,"Condensed CF";#N/A,#N/A,TRUE,"Condensed CF - qtr"}</definedName>
    <definedName name="décote">'[66]Synthèse echantillon'!$G$7</definedName>
    <definedName name="deduct_3">#REF!</definedName>
    <definedName name="Def_Comp">#REF!</definedName>
    <definedName name="Deferred_Revenue">'[67]Current Liabilities - Asia'!#REF!</definedName>
    <definedName name="del1_13">#REF!</definedName>
    <definedName name="del1_14">#REF!</definedName>
    <definedName name="del1_15">#REF!</definedName>
    <definedName name="del1_16">#REF!</definedName>
    <definedName name="del1_17">#REF!</definedName>
    <definedName name="Delivery_Cost_Savings">'[60]Fin Assumptions'!#REF!</definedName>
    <definedName name="Delphine" hidden="1">{#N/A,#N/A,FALSE,"3";#N/A,#N/A,FALSE,"5";#N/A,#N/A,FALSE,"6";#N/A,#N/A,FALSE,"8";#N/A,#N/A,FALSE,"10";#N/A,#N/A,FALSE,"13";#N/A,#N/A,FALSE,"14";#N/A,#N/A,FALSE,"15";#N/A,#N/A,FALSE,"16"}</definedName>
    <definedName name="DeltaColor">#REF!</definedName>
    <definedName name="DEMeuroFX">'[68]DCF analysis'!$C$77</definedName>
    <definedName name="DENTAL">#REF!</definedName>
    <definedName name="Depart_Detailed">#REF!</definedName>
    <definedName name="depdist">'[69]Unlev FCF'!#REF!</definedName>
    <definedName name="Depreciation">#REF!</definedName>
    <definedName name="DepreciationPB">[40]Toggles!#REF!</definedName>
    <definedName name="depsup">#REF!</definedName>
    <definedName name="Dept">OFFSET([34]DATA!$C$1,0,0,COUNT([34]DATA!$C$1:$C$65536),1)</definedName>
    <definedName name="dept_cat">#REF!</definedName>
    <definedName name="dff">'[26]Back_up bourse'!$D$23</definedName>
    <definedName name="DFGJDFJ" hidden="1">{#N/A,#N/A,FALSE,"00 P&amp;L vs 99"}</definedName>
    <definedName name="DGP">[13]summary!#REF!</definedName>
    <definedName name="dia">[22]Assumptions!#REF!</definedName>
    <definedName name="DIAGNOSTIC">#REF!</definedName>
    <definedName name="Differences_Data">#REF!</definedName>
    <definedName name="DifferentEndpointColors">#REF!</definedName>
    <definedName name="DifferentNegativeColors">#REF!</definedName>
    <definedName name="Dillon_Partner">'[70]CF Combo'!#REF!</definedName>
    <definedName name="Dillon_Partner_Lease">'[70]CF Combo'!#REF!</definedName>
    <definedName name="disco">#REF!</definedName>
    <definedName name="disco_13">#REF!</definedName>
    <definedName name="disco_14">#REF!</definedName>
    <definedName name="disco_15">#REF!</definedName>
    <definedName name="disco_16">#REF!</definedName>
    <definedName name="disco_17">#REF!</definedName>
    <definedName name="disco1">#REF!</definedName>
    <definedName name="disco1_13">#REF!</definedName>
    <definedName name="disco1_14">#REF!</definedName>
    <definedName name="disco1_15">#REF!</definedName>
    <definedName name="disco1_16">#REF!</definedName>
    <definedName name="disco1_17">#REF!</definedName>
    <definedName name="discount">#REF!</definedName>
    <definedName name="discount_13">#REF!</definedName>
    <definedName name="discount_14">#REF!</definedName>
    <definedName name="discount_15">#REF!</definedName>
    <definedName name="discount_16">#REF!</definedName>
    <definedName name="discount_17">#REF!</definedName>
    <definedName name="DISCOUNT2">[4]Contents!#REF!</definedName>
    <definedName name="DISTRBI97">#REF!</definedName>
    <definedName name="DISTRBI97_13">#REF!</definedName>
    <definedName name="DISTRBI97_14">#REF!</definedName>
    <definedName name="DISTRBI97_15">#REF!</definedName>
    <definedName name="DISTRBI97_16">#REF!</definedName>
    <definedName name="DISTRBI97_17">#REF!</definedName>
    <definedName name="DISTRBR97">#REF!</definedName>
    <definedName name="DISTRBR97_13">#REF!</definedName>
    <definedName name="DISTRBR97_14">#REF!</definedName>
    <definedName name="DISTRBR97_15">#REF!</definedName>
    <definedName name="DISTRBR97_16">#REF!</definedName>
    <definedName name="DISTRBR97_17">#REF!</definedName>
    <definedName name="Distribution_Accum_Depreciation">[71]Plant!#REF!</definedName>
    <definedName name="Distribution_Depreciation">[71]Plant!#REF!</definedName>
    <definedName name="Distribution_Plant_In_Service">[71]Plant!#REF!</definedName>
    <definedName name="Distribution_Retirements">[71]Plant!#REF!</definedName>
    <definedName name="Distributor_Prices">#REF!</definedName>
    <definedName name="DISTRR96">#REF!</definedName>
    <definedName name="DISTRR96_13">#REF!</definedName>
    <definedName name="DISTRR96_14">#REF!</definedName>
    <definedName name="DISTRR96_15">#REF!</definedName>
    <definedName name="DISTRR96_16">#REF!</definedName>
    <definedName name="DISTRR96_17">#REF!</definedName>
    <definedName name="DIV">[40]Toggles!#REF!</definedName>
    <definedName name="Div_Inc_pb">#REF!</definedName>
    <definedName name="DivApb">#REF!</definedName>
    <definedName name="DivBpb">#REF!</definedName>
    <definedName name="DivCpb">#REF!</definedName>
    <definedName name="DivDpb">#REF!</definedName>
    <definedName name="DivEpb">#REF!</definedName>
    <definedName name="DivFpb">#REF!</definedName>
    <definedName name="DivGpb">#REF!</definedName>
    <definedName name="DivHpb">#REF!</definedName>
    <definedName name="Division_A">#REF!</definedName>
    <definedName name="Division_B">#REF!</definedName>
    <definedName name="Division_C">#REF!</definedName>
    <definedName name="Division_D">#REF!</definedName>
    <definedName name="Division_E">#REF!</definedName>
    <definedName name="Division_F">#REF!</definedName>
    <definedName name="Division_G">#REF!</definedName>
    <definedName name="Division_H">#REF!</definedName>
    <definedName name="Divisional_Toggle">#REF!</definedName>
    <definedName name="DivISList">#REF!</definedName>
    <definedName name="DKFASJ" hidden="1">{#N/A,#N/A,FALSE,"00 P&amp;L vs 99"}</definedName>
    <definedName name="dlgAbout_Load">[50]!dlgAbout_Load</definedName>
    <definedName name="DlgAboutBtn">[50]!DlgAboutBtn</definedName>
    <definedName name="DlgConsolidateGS20IncludeEventHandler">[50]!DlgConsolidateGS20IncludeEventHandler</definedName>
    <definedName name="DlgConsolidateGS20SelectEventHandler">[50]!DlgConsolidateGS20SelectEventHandler</definedName>
    <definedName name="DLRxEUR">[72]VARIABLES!$C$1</definedName>
    <definedName name="dm">#REF!</definedName>
    <definedName name="dm_13">#REF!</definedName>
    <definedName name="dm_14">#REF!</definedName>
    <definedName name="dm_15">#REF!</definedName>
    <definedName name="dm_16">#REF!</definedName>
    <definedName name="dm_17">#REF!</definedName>
    <definedName name="dmaj">'[33]market data'!$B$1</definedName>
    <definedName name="dog" localSheetId="13" hidden="1">{"Assumptions",#N/A,FALSE,"Sheet1";"Main Report",#N/A,FALSE,"Sheet1";"Results",#N/A,FALSE,"Sheet1";"Advances",#N/A,FALSE,"Sheet1"}</definedName>
    <definedName name="dog" localSheetId="6" hidden="1">{"Assumptions",#N/A,FALSE,"Sheet1";"Main Report",#N/A,FALSE,"Sheet1";"Results",#N/A,FALSE,"Sheet1";"Advances",#N/A,FALSE,"Sheet1"}</definedName>
    <definedName name="dog" localSheetId="8" hidden="1">{"Assumptions",#N/A,FALSE,"Sheet1";"Main Report",#N/A,FALSE,"Sheet1";"Results",#N/A,FALSE,"Sheet1";"Advances",#N/A,FALSE,"Sheet1"}</definedName>
    <definedName name="dog" hidden="1">{"Assumptions",#N/A,FALSE,"Sheet1";"Main Report",#N/A,FALSE,"Sheet1";"Results",#N/A,FALSE,"Sheet1";"Advances",#N/A,FALSE,"Sheet1"}</definedName>
    <definedName name="dog_1" hidden="1">{"Assumptions",#N/A,FALSE,"Sheet1";"Main Report",#N/A,FALSE,"Sheet1";"Results",#N/A,FALSE,"Sheet1";"Advances",#N/A,FALSE,"Sheet1"}</definedName>
    <definedName name="Downside">'[61]Summary Income Statement'!$L$12</definedName>
    <definedName name="drfasef">#N/A</definedName>
    <definedName name="DSD.CALCS">#REF!</definedName>
    <definedName name="DSD.DP">#REF!</definedName>
    <definedName name="DSD.Sales">#REF!</definedName>
    <definedName name="Duty">[73]Duty!$A$3:$E$403</definedName>
    <definedName name="DVI_Data">#REF!</definedName>
    <definedName name="E">{"bs",#N/A,FALSE,"Balance Sheet"}</definedName>
    <definedName name="EarnoutEscalator">'[74]Transaction Summary'!$Z$6</definedName>
    <definedName name="EBE_HB">#REF!</definedName>
    <definedName name="EBE_HB_13">#REF!</definedName>
    <definedName name="EBE_HB_14">#REF!</definedName>
    <definedName name="EBE_HB_15">#REF!</definedName>
    <definedName name="EBE_HB_16">#REF!</definedName>
    <definedName name="EBE_HB_17">#REF!</definedName>
    <definedName name="EBE_HH">#REF!</definedName>
    <definedName name="EBE_HH_13">#REF!</definedName>
    <definedName name="EBE_HH_14">#REF!</definedName>
    <definedName name="EBE_HH_15">#REF!</definedName>
    <definedName name="EBE_HH_16">#REF!</definedName>
    <definedName name="EBE_HH_17">#REF!</definedName>
    <definedName name="EBIT95">#REF!</definedName>
    <definedName name="EBITDA">[75]IS!$F$19</definedName>
    <definedName name="ebitda_close">#REF!</definedName>
    <definedName name="EBITDAAdj">#REF!</definedName>
    <definedName name="EBITLogistiqueRet">[52]Retraitements!$A$24:$F$24</definedName>
    <definedName name="EBITSENS">#REF!</definedName>
    <definedName name="ED">[76]commerzbank!$O$2</definedName>
    <definedName name="EDM">[76]commerzbank!$C$7</definedName>
    <definedName name="EDPWACCSSSB">[52]Hypothèses!$C$22</definedName>
    <definedName name="ee" hidden="1">{#N/A,#N/A,TRUE,"Cover";#N/A,#N/A,TRUE,"Content";"Orders EMM",#N/A,TRUE,"Order Sales";"project EMM",#N/A,TRUE,"Project Control";"Cash EMM",#N/A,TRUE,"Cash Control";"KPI EMM",#N/A,TRUE,"KPI-EMM";"Empl EMM",#N/A,TRUE,"Employees"}</definedName>
    <definedName name="EE_Accum_Depreciation">[71]Plant!#REF!</definedName>
    <definedName name="EE_Capital_Expenditures">[71]Plant!#REF!</definedName>
    <definedName name="EE_Depreciation">[71]Plant!#REF!</definedName>
    <definedName name="EE_Plant_In_Service">[71]Plant!#REF!</definedName>
    <definedName name="EE_Retirements">[71]Plant!#REF!</definedName>
    <definedName name="EEX">[13]summary!#REF!</definedName>
    <definedName name="EF">[77]conversion!$C$2</definedName>
    <definedName name="EFFICIENCY1">[63]MW!$B$11</definedName>
    <definedName name="EFFICIENCY2">[63]MW!$B$12</definedName>
    <definedName name="EFFICIENCY3">[63]MW!$B$13</definedName>
    <definedName name="EhxibitC2">'[78]Exhibit C'!$P$4:$AB$54</definedName>
    <definedName name="ei">[76]Unicredito!$P$2</definedName>
    <definedName name="EITL">[39]Summary!$D$42</definedName>
    <definedName name="el">[76]barclays!$O$1</definedName>
    <definedName name="Elim_99">#REF!</definedName>
    <definedName name="ElimAP">[42]Eliminations!$D$17:$O$17</definedName>
    <definedName name="ElimAPBBal">[42]Eliminations!$C$17</definedName>
    <definedName name="ElimAR">[42]Eliminations!$D$21:$O$21</definedName>
    <definedName name="ElimARBBal">[42]Eliminations!$C$21</definedName>
    <definedName name="elimARttc">[42]Eliminations!$D$53:$O$53</definedName>
    <definedName name="ElimARttcBBal">[42]Eliminations!$C$53</definedName>
    <definedName name="ElimCA">[42]Eliminations!$D$20:$O$20</definedName>
    <definedName name="ElimCABbal">[42]Eliminations!$C$20</definedName>
    <definedName name="ElimCash">[42]Eliminations!$D$15:$O$15</definedName>
    <definedName name="ElimCashBBal">[42]Eliminations!$C$15</definedName>
    <definedName name="ElimCommExp">[42]Eliminations!$D$38:$P$38</definedName>
    <definedName name="ElimCommInc">[42]Eliminations!$D$37:$P$37</definedName>
    <definedName name="ElimInv">[42]Eliminations!$D$16:$O$16</definedName>
    <definedName name="ElimInvBBal">[42]Eliminations!$C$16</definedName>
    <definedName name="ElimInvinSub">[42]Eliminations!$D$22:$O$22</definedName>
    <definedName name="ElimInvinSubBBal">[42]Eliminations!$C$22</definedName>
    <definedName name="elimINVSUBttc">[42]Eliminations!$D$55:$O$55</definedName>
    <definedName name="ElimInvSubTTCBBal">[42]Eliminations!$C$55</definedName>
    <definedName name="ElimMemEqBBal">[42]Eliminations!$C$51</definedName>
    <definedName name="ElimOtherCLiab">[42]Eliminations!$D$19:$O$19</definedName>
    <definedName name="ElimOtherCLiabBBal">[42]Eliminations!$C$19</definedName>
    <definedName name="ELIMttcAP">[42]Eliminations!$D$52:$O$52</definedName>
    <definedName name="elimTTCapBBal">[42]Eliminations!$C$52</definedName>
    <definedName name="elimTTCapBUD">'[42]Elim Summary'!$U$23:$AG$23</definedName>
    <definedName name="ElimTTCapCY">'[42]Elim Summary'!$E$23:$Q$23</definedName>
    <definedName name="elimTTCapPY">'[42]Elim Summary'!$AK$23:$AW$23</definedName>
    <definedName name="elimTTCarBUD">'[42]Elim Summary'!$U$24:$AG$24</definedName>
    <definedName name="ElimTTCarCY">'[42]Elim Summary'!$E$24:$Q$24</definedName>
    <definedName name="elimTTCarPY">'[42]Elim Summary'!$AK$24:$AW$24</definedName>
    <definedName name="elimTTCcogsBUD">'[42]Elim Summary'!$V$29:$AG$29</definedName>
    <definedName name="elimTTCcogsCY">'[42]Elim Summary'!$F$29:$Q$29</definedName>
    <definedName name="elimTTCcogsPY">'[42]Elim Summary'!$AL$29:$AW$29</definedName>
    <definedName name="ELIMttcINT">[42]Eliminations!$D$66:$O$66</definedName>
    <definedName name="elimTTCinvestBUD">'[42]Elim Summary'!$U$26:$AG$26</definedName>
    <definedName name="ElimTTCinvestCY">'[42]Elim Summary'!$E$26:$Q$26</definedName>
    <definedName name="elimTTCinvestPY">'[42]Elim Summary'!$AK$26:$AW$26</definedName>
    <definedName name="ELIMttcMEMEQ">[42]Eliminations!$D$51:$O$51</definedName>
    <definedName name="elimTTCmemeqBUD">'[42]Elim Summary'!$U$22:$AH$22</definedName>
    <definedName name="elimTTCmemeqCY">'[42]Elim Summary'!$E$22:$R$22</definedName>
    <definedName name="elimTTCmemeqPY">'[42]Elim Summary'!$AK$22:$AX$22</definedName>
    <definedName name="elimTTCNR">[42]Eliminations!$D$54:$O$54</definedName>
    <definedName name="ElimTTCnrBegBal">[42]Eliminations!$C$54</definedName>
    <definedName name="elimTTCnrBUD">'[42]Elim Summary'!$U$25:$AG$25</definedName>
    <definedName name="ElimTTCnrCY">'[42]Elim Summary'!$E$25:$Q$25</definedName>
    <definedName name="elimTTCnrPY">'[42]Elim Summary'!$AK$25:$AW$25</definedName>
    <definedName name="elimTTCsalesBUD">'[42]Elim Summary'!$V$28:$AG$28</definedName>
    <definedName name="ElimTTCsalesCY">'[42]Elim Summary'!$F$28:$Q$28</definedName>
    <definedName name="elimTTCsalesPY">'[42]Elim Summary'!$AL$28:$AW$28</definedName>
    <definedName name="elimWUSAapBUD">'[42]Elim Summary'!$U$8:$AG$8</definedName>
    <definedName name="ElimWUSAapCY">'[42]Elim Summary'!$E$8:$Q$8</definedName>
    <definedName name="elimWUSAapPY">'[42]Elim Summary'!$AK$8:$AW$8</definedName>
    <definedName name="elimWUSAarBUD">'[42]Elim Summary'!$U$12:$AG$12</definedName>
    <definedName name="ElimWUSAarCY">'[42]Elim Summary'!$E$12:$Q$12</definedName>
    <definedName name="elimWUSAarPY">'[42]Elim Summary'!$AK$12:$AW$12</definedName>
    <definedName name="ElimWUSAcaBUD">'[42]Elim Summary'!$U$11:$AG$11</definedName>
    <definedName name="ElimWUSAcaCY">'[42]Elim Summary'!$E$11:$Q$11</definedName>
    <definedName name="elimWUSAcaPY">'[42]Elim Summary'!$AK$11:$AW$11</definedName>
    <definedName name="ElimWUSAcashBUD">'[42]Elim Summary'!$U$6:$AG$6</definedName>
    <definedName name="ElimWUSAcashCY">'[42]Elim Summary'!$E$6:$Q$6</definedName>
    <definedName name="elimWUSAcashPY">'[42]Elim Summary'!$AK$6:$AW$6</definedName>
    <definedName name="elimWUSAclBUD">'[42]Elim Summary'!$U$10:$AG$10</definedName>
    <definedName name="ElimWUSAclCY">'[42]Elim Summary'!$E$10:$Q$10</definedName>
    <definedName name="elimWUSAclPY">'[42]Elim Summary'!$AK$10:$AW$10</definedName>
    <definedName name="ElimWUSAcogsBUD">'[42]Elim Summary'!$V$16:$AG$16</definedName>
    <definedName name="ElimWUSAcogsCY">'[42]Elim Summary'!$F$16:$Q$16</definedName>
    <definedName name="elimWUSAcogsPY">'[42]Elim Summary'!$AL$16:$AW$16</definedName>
    <definedName name="ElimWUSAinvBUD">'[42]Elim Summary'!$U$7:$AG$7</definedName>
    <definedName name="ElimWUSAinvCY">'[42]Elim Summary'!$E$7:$Q$7</definedName>
    <definedName name="elimWUSAinvestBUD">'[42]Elim Summary'!$U$13:$AG$13</definedName>
    <definedName name="ElimWUSAinvestCY">'[42]Elim Summary'!$E$13:$Q$13</definedName>
    <definedName name="elimWUSAinvestPY">'[42]Elim Summary'!$AK$13:$AW$13</definedName>
    <definedName name="elimWUSAinvPY">'[42]Elim Summary'!$AK$7:$AW$7</definedName>
    <definedName name="elimWUSAreBUD">'[42]Elim Summary'!$U$9:$AG$9</definedName>
    <definedName name="ElimWUSAreCY">'[42]Elim Summary'!$E$9:$Q$9</definedName>
    <definedName name="elimWUSArePY">'[42]Elim Summary'!$AK$9:$AW$9</definedName>
    <definedName name="ElimWUSAsalesBUD">'[42]Elim Summary'!$V$15:$AG$15</definedName>
    <definedName name="elimWusaSalesCY">'[42]Elim Summary'!$F$15:$Q$15</definedName>
    <definedName name="elimWUSAsalesPY">'[42]Elim Summary'!$AL$15:$AW$15</definedName>
    <definedName name="ELIT">'[76]San Paolo IMI'!$C$3</definedName>
    <definedName name="EMM" hidden="1">{#N/A,#N/A,TRUE,"Cover";#N/A,#N/A,TRUE,"Content";"Orders EMM",#N/A,TRUE,"Order Sales";"project EMM",#N/A,TRUE,"Project Control";"Cash EMM",#N/A,TRUE,"Cash Control";"KPI EMM",#N/A,TRUE,"KPI-EMM";"Empl EMM",#N/A,TRUE,"Employees"}</definedName>
    <definedName name="en">'[76]ABN Amro'!$O$1</definedName>
    <definedName name="ENE">[13]summary!#REF!</definedName>
    <definedName name="ENLG">'[76]ABN Amro'!$C$4</definedName>
    <definedName name="entity">#REF!</definedName>
    <definedName name="eopfx">#REF!</definedName>
    <definedName name="EPG">[13]summary!#REF!</definedName>
    <definedName name="EPS">#REF!</definedName>
    <definedName name="EPTS">#REF!</definedName>
    <definedName name="EQUITY">#REF!</definedName>
    <definedName name="Equity_Contribution">'[60]Fin Assumptions'!$I$15</definedName>
    <definedName name="equity_ratio">#REF!</definedName>
    <definedName name="er">'[48]2004Budget'!#REF!</definedName>
    <definedName name="ERAY" localSheetId="1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ERAY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ERAY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ERAY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ERAY_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ERAY1" localSheetId="13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ERAY1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ERAY1" localSheetId="8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ERAY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ERAY1_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ERERT" hidden="1">{#N/A,#N/A,FALSE,"00 P&amp;L vs 99"}</definedName>
    <definedName name="ERRR" hidden="1">{#N/A,#N/A,FALSE,"00 P&amp;L vs 99"}</definedName>
    <definedName name="ery" hidden="1">[6]CLOSED!$C$53:$G$53</definedName>
    <definedName name="es">[76]_BBVA!$D$1</definedName>
    <definedName name="es_11b">[79]Cash!$A$12:$B$17</definedName>
    <definedName name="es_2.3">'[80]ES-1'!$A$3:$L$37</definedName>
    <definedName name="es_26">'[78]ES-26'!$A$1:$K$47</definedName>
    <definedName name="ES_28_1">#REF!</definedName>
    <definedName name="ES_28_2">#REF!</definedName>
    <definedName name="es_41">'[78]ES-41'!$A$1:$E$9</definedName>
    <definedName name="es_42">'[78]ES-42'!$A$1:$F$30</definedName>
    <definedName name="es_5sxs">'[78]ES-5'!$A$1:$E$24</definedName>
    <definedName name="es_6a">'[78]es-6'!$A$1:$I$31</definedName>
    <definedName name="es_6b">'[78]es-6'!$A$33:$I$72</definedName>
    <definedName name="eu">'[81]sum analyst privat asm old'!$D$2</definedName>
    <definedName name="eur">'[39]Listed comps'!$B$3</definedName>
    <definedName name="EUR___FRF">'[82]PCA EDF'!$B$25</definedName>
    <definedName name="EUR_FRF">'[83]CDR Conso'!$B$63</definedName>
    <definedName name="euro">[84]DCF!#REF!</definedName>
    <definedName name="EuroDEM">[85]Multiples!$B$12</definedName>
    <definedName name="eurof">'[86]market data'!$C$33</definedName>
    <definedName name="euroff">[87]Questions!$B$120</definedName>
    <definedName name="EuroNLG">[85]Multiples!$B$13</definedName>
    <definedName name="ev">#REF!</definedName>
    <definedName name="ev.Calculation" hidden="1">-4105</definedName>
    <definedName name="ev.Initialized" hidden="1">FALSE</definedName>
    <definedName name="EV__LASTREFTIME__" hidden="1">39689.6003935185</definedName>
    <definedName name="EV__MAXEXPCOLS__" hidden="1">200</definedName>
    <definedName name="EV__MAXEXPROWS__" hidden="1">20000</definedName>
    <definedName name="EV__WBEVMODE__" hidden="1">0</definedName>
    <definedName name="EV__WBREFOPTIONS__" hidden="1">134217733</definedName>
    <definedName name="EV__WBVERSION__" hidden="1">0</definedName>
    <definedName name="EV_13">#REF!</definedName>
    <definedName name="EV_14">#REF!</definedName>
    <definedName name="EV_15">#REF!</definedName>
    <definedName name="EV_16">#REF!</definedName>
    <definedName name="EV_17">#REF!</definedName>
    <definedName name="ewr" hidden="1">[6]CLOSED!$C$52:$G$52</definedName>
    <definedName name="ExactAddinConnection" hidden="1">"051"</definedName>
    <definedName name="ExactAddinConnection.051" hidden="1">"RFI-MACOLA;051;yuxu;1"</definedName>
    <definedName name="ExactAddinReports" hidden="1">1</definedName>
    <definedName name="Excel_BuiltIn_Print_Area_1_1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3">#REF!</definedName>
    <definedName name="Excel_BuiltIn_Print_Area_2_1_1_1_1_14">#REF!</definedName>
    <definedName name="Excel_BuiltIn_Print_Area_2_1_1_1_1_15">#REF!</definedName>
    <definedName name="Excel_BuiltIn_Print_Area_2_1_1_1_1_16">#REF!</definedName>
    <definedName name="Excel_BuiltIn_Print_Area_2_1_1_1_1_17">#REF!</definedName>
    <definedName name="Excel_BuiltIn_Print_Area_2_1_1_1_13">#REF!</definedName>
    <definedName name="Excel_BuiltIn_Print_Area_2_1_1_1_14">#REF!</definedName>
    <definedName name="Excel_BuiltIn_Print_Area_2_1_1_1_15">#REF!</definedName>
    <definedName name="Excel_BuiltIn_Print_Area_2_1_1_1_16">#REF!</definedName>
    <definedName name="Excel_BuiltIn_Print_Area_2_1_1_1_17">#REF!</definedName>
    <definedName name="Excel_BuiltIn_Print_Area_2_1_1_13">#REF!</definedName>
    <definedName name="Excel_BuiltIn_Print_Area_2_1_1_14">#REF!</definedName>
    <definedName name="Excel_BuiltIn_Print_Area_2_1_1_15">#REF!</definedName>
    <definedName name="Excel_BuiltIn_Print_Area_2_1_1_16">#REF!</definedName>
    <definedName name="Excel_BuiltIn_Print_Area_2_1_1_17">#REF!</definedName>
    <definedName name="Excel_BuiltIn_Print_Area_2_1_13">#REF!</definedName>
    <definedName name="Excel_BuiltIn_Print_Area_2_1_14">#REF!</definedName>
    <definedName name="Excel_BuiltIn_Print_Area_2_1_15">#REF!</definedName>
    <definedName name="Excel_BuiltIn_Print_Area_2_1_16">#REF!</definedName>
    <definedName name="Excel_BuiltIn_Print_Area_2_1_17">#REF!</definedName>
    <definedName name="Excel_BuiltIn_Print_Area_3_1_1">#REF!</definedName>
    <definedName name="Excel_BuiltIn_Print_Area_3_1_1_1">#REF!</definedName>
    <definedName name="Excel_BuiltIn_Print_Area_3_1_1_1_1">#REF!</definedName>
    <definedName name="Excel_BuiltIn_Print_Area_3_1_1_1_1_13">#REF!</definedName>
    <definedName name="Excel_BuiltIn_Print_Area_3_1_1_1_1_14">#REF!</definedName>
    <definedName name="Excel_BuiltIn_Print_Area_3_1_1_1_1_15">#REF!</definedName>
    <definedName name="Excel_BuiltIn_Print_Area_3_1_1_1_1_16">#REF!</definedName>
    <definedName name="Excel_BuiltIn_Print_Area_3_1_1_1_1_17">#REF!</definedName>
    <definedName name="Excel_BuiltIn_Print_Area_3_1_1_1_13">#REF!</definedName>
    <definedName name="Excel_BuiltIn_Print_Area_3_1_1_1_14">#REF!</definedName>
    <definedName name="Excel_BuiltIn_Print_Area_3_1_1_1_15">#REF!</definedName>
    <definedName name="Excel_BuiltIn_Print_Area_3_1_1_1_16">#REF!</definedName>
    <definedName name="Excel_BuiltIn_Print_Area_3_1_1_1_17">#REF!</definedName>
    <definedName name="Excel_BuiltIn_Print_Area_3_1_1_13">#REF!</definedName>
    <definedName name="Excel_BuiltIn_Print_Area_3_1_1_14">#REF!</definedName>
    <definedName name="Excel_BuiltIn_Print_Area_3_1_1_15">#REF!</definedName>
    <definedName name="Excel_BuiltIn_Print_Area_3_1_1_16">#REF!</definedName>
    <definedName name="Excel_BuiltIn_Print_Area_3_1_1_17">#REF!</definedName>
    <definedName name="Excel_BuiltIn_Print_Area_4_1">#REF!</definedName>
    <definedName name="Excel_BuiltIn_Print_Area_4_1_13">#REF!</definedName>
    <definedName name="Excel_BuiltIn_Print_Area_4_1_14">#REF!</definedName>
    <definedName name="Excel_BuiltIn_Print_Area_4_1_15">#REF!</definedName>
    <definedName name="Excel_BuiltIn_Print_Area_4_1_16">#REF!</definedName>
    <definedName name="Excel_BuiltIn_Print_Area_4_1_17">#REF!</definedName>
    <definedName name="Excel_BuiltIn_Print_Area_6">#REF!</definedName>
    <definedName name="Excel_BuiltIn_Print_Area_7_1">#REF!</definedName>
    <definedName name="Excel_BuiltIn_Print_Area_7_1_1">#REF!</definedName>
    <definedName name="Excel_BuiltIn_Print_Area_7_1_13">#REF!</definedName>
    <definedName name="Excel_BuiltIn_Print_Area_7_1_14">#REF!</definedName>
    <definedName name="Excel_BuiltIn_Print_Area_7_1_15">#REF!</definedName>
    <definedName name="Excel_BuiltIn_Print_Area_7_1_16">#REF!</definedName>
    <definedName name="Excel_BuiltIn_Print_Area_7_1_17">#REF!</definedName>
    <definedName name="Excel_BuiltIn_Print_Area_8_1">#REF!</definedName>
    <definedName name="Excel_BuiltIn_Print_Titles_1">#REF!,#REF!</definedName>
    <definedName name="Excel_BuiltIn_Print_Titles_1_13">#REF!,#REF!</definedName>
    <definedName name="Excel_BuiltIn_Print_Titles_1_14">#REF!,#REF!</definedName>
    <definedName name="Excel_BuiltIn_Print_Titles_1_15">#REF!,#REF!</definedName>
    <definedName name="Excel_BuiltIn_Print_Titles_1_16">#REF!,#REF!</definedName>
    <definedName name="Excel_BuiltIn_Print_Titles_1_17">#REF!,#REF!</definedName>
    <definedName name="Excel_BuiltIn_Print_Titles_3_1">'[88]Income Detail'!$A$1:$G$65379,'[88]Income Detail'!$2:$3</definedName>
    <definedName name="Excel_BuiltIn_Print_Titles_3_1_1">'[88]Income Detail'!$A$1:$G$65379,'[88]Income Detail'!$2:$3</definedName>
    <definedName name="Excel_BuiltIn_Print_Titles_3_1_1_1">'[88]Income Detail'!$A$1:$G$65379,'[88]Income Detail'!$2:$3</definedName>
    <definedName name="Excel_BuiltIn_Print_Titles_4">#REF!,#REF!</definedName>
    <definedName name="Excel_BuiltIn_Print_Titles_4_10">#REF!,#REF!</definedName>
    <definedName name="Excel_BuiltIn_Print_Titles_4_10_13">#REF!,#REF!</definedName>
    <definedName name="Excel_BuiltIn_Print_Titles_4_10_14">#REF!,#REF!</definedName>
    <definedName name="Excel_BuiltIn_Print_Titles_4_10_15">#REF!,#REF!</definedName>
    <definedName name="Excel_BuiltIn_Print_Titles_4_10_16">#REF!,#REF!</definedName>
    <definedName name="Excel_BuiltIn_Print_Titles_4_10_17">#REF!,#REF!</definedName>
    <definedName name="Excel_BuiltIn_Print_Titles_4_12">#REF!,#REF!</definedName>
    <definedName name="Excel_BuiltIn_Print_Titles_4_12_13">#REF!,#REF!</definedName>
    <definedName name="Excel_BuiltIn_Print_Titles_4_12_14">#REF!,#REF!</definedName>
    <definedName name="Excel_BuiltIn_Print_Titles_4_12_15">#REF!,#REF!</definedName>
    <definedName name="Excel_BuiltIn_Print_Titles_4_12_16">#REF!,#REF!</definedName>
    <definedName name="Excel_BuiltIn_Print_Titles_4_12_17">#REF!,#REF!</definedName>
    <definedName name="Excel_BuiltIn_Print_Titles_4_13">#REF!,#REF!</definedName>
    <definedName name="Excel_BuiltIn_Print_Titles_4_13_1">#REF!,#REF!</definedName>
    <definedName name="Excel_BuiltIn_Print_Titles_4_13_13">#REF!,#REF!</definedName>
    <definedName name="Excel_BuiltIn_Print_Titles_4_13_14">#REF!,#REF!</definedName>
    <definedName name="Excel_BuiltIn_Print_Titles_4_13_15">#REF!,#REF!</definedName>
    <definedName name="Excel_BuiltIn_Print_Titles_4_13_16">#REF!,#REF!</definedName>
    <definedName name="Excel_BuiltIn_Print_Titles_4_13_17">#REF!,#REF!</definedName>
    <definedName name="Excel_BuiltIn_Print_Titles_4_14">#REF!,#REF!</definedName>
    <definedName name="Excel_BuiltIn_Print_Titles_4_15">#REF!,#REF!</definedName>
    <definedName name="Excel_BuiltIn_Print_Titles_4_16">#REF!,#REF!</definedName>
    <definedName name="Excel_BuiltIn_Print_Titles_4_17">#REF!,#REF!</definedName>
    <definedName name="Excel_BuiltIn_Print_Titles_4_3">#REF!,#REF!</definedName>
    <definedName name="Excel_BuiltIn_Print_Titles_4_3_13">#REF!,#REF!</definedName>
    <definedName name="Excel_BuiltIn_Print_Titles_4_3_14">#REF!,#REF!</definedName>
    <definedName name="Excel_BuiltIn_Print_Titles_4_3_15">#REF!,#REF!</definedName>
    <definedName name="Excel_BuiltIn_Print_Titles_4_3_16">#REF!,#REF!</definedName>
    <definedName name="Excel_BuiltIn_Print_Titles_4_3_17">#REF!,#REF!</definedName>
    <definedName name="Excel_BuiltIn_Print_Titles_5">#REF!,#REF!</definedName>
    <definedName name="Excel_BuiltIn_Print_Titles_5_13">#REF!,#REF!</definedName>
    <definedName name="Excel_BuiltIn_Print_Titles_5_14">#REF!,#REF!</definedName>
    <definedName name="Excel_BuiltIn_Print_Titles_5_15">#REF!,#REF!</definedName>
    <definedName name="Excel_BuiltIn_Print_Titles_5_16">#REF!,#REF!</definedName>
    <definedName name="Excel_BuiltIn_Print_Titles_5_17">#REF!,#REF!</definedName>
    <definedName name="Excel_BuiltIn_Recorder">#REF!</definedName>
    <definedName name="Excel_BuiltIn_Recorder_13">#REF!</definedName>
    <definedName name="Excel_BuiltIn_Recorder_14">#REF!</definedName>
    <definedName name="Excel_BuiltIn_Recorder_15">#REF!</definedName>
    <definedName name="Excel_BuiltIn_Recorder_16">#REF!</definedName>
    <definedName name="Excel_BuiltIn_Recorder_17">#REF!</definedName>
    <definedName name="Exchange">[13]summary!#REF!</definedName>
    <definedName name="Executive_Summary">[40]Toggles!#REF!</definedName>
    <definedName name="Executivepb">[40]Toggles!#REF!</definedName>
    <definedName name="Exh1_a">#REF!</definedName>
    <definedName name="exh1_b">#REF!</definedName>
    <definedName name="Exhibit">'[89]Exhibit C'!$P$4:$AB$54</definedName>
    <definedName name="Exhibit_B">'[78]Exhibit B'!$A$4:$M$50</definedName>
    <definedName name="Exhibit_E">'[78]Exhibit E'!$A$4:$H$35</definedName>
    <definedName name="Exhibit_G">#REF!</definedName>
    <definedName name="Exhibit_H">'[78]Exhibit XX'!$A$1:$G$24</definedName>
    <definedName name="Exhibit_I">'[78]Exhibit XXX'!$A$1:$G$24</definedName>
    <definedName name="exhibit_II">'[90]Appendix IV'!$A$6:$S$29</definedName>
    <definedName name="ExhibitC1">'[78]Exhibit C'!$A$4:$O$54</definedName>
    <definedName name="ExhibitG">#REF!</definedName>
    <definedName name="Exit_Reason">#REF!</definedName>
    <definedName name="EXP">#REF!</definedName>
    <definedName name="EXPIPO">#REF!</definedName>
    <definedName name="ExpMin">'[44]BS EXP'!$E$105</definedName>
    <definedName name="exppar">#REF!</definedName>
    <definedName name="EXPsub">#REF!</definedName>
    <definedName name="Extended_Generation">'[60]Fin Assumptions'!#REF!</definedName>
    <definedName name="Extension">[91]CAPEX!#REF!</definedName>
    <definedName name="Exteral2006">'[92]135-INTAL'!#REF!</definedName>
    <definedName name="_xlnm.Extract">'[10]Amortization Schedules'!#REF!</definedName>
    <definedName name="F">{"CF",#N/A,FALSE,"Cash Flow"}</definedName>
    <definedName name="F_13">#REF!</definedName>
    <definedName name="F_14">#REF!</definedName>
    <definedName name="F_15">#REF!</definedName>
    <definedName name="F_16">#REF!</definedName>
    <definedName name="F_17">#REF!</definedName>
    <definedName name="Fact_Sheet">[40]Toggles!#REF!</definedName>
    <definedName name="Factpb">[40]Toggles!#REF!</definedName>
    <definedName name="Factpb2">[40]Toggles!#REF!</definedName>
    <definedName name="fadre" hidden="1">{#N/A,#N/A,FALSE,"00 P&amp;L vs 99"}</definedName>
    <definedName name="FakeListbox">[50]!FakeListbox</definedName>
    <definedName name="FakeListbox2">[50]!FakeListbox2</definedName>
    <definedName name="FakeNums">#REF!</definedName>
    <definedName name="fasfdsaf" hidden="1">{#N/A,#N/A,FALSE,"00 P&amp;L vs 99"}</definedName>
    <definedName name="faspassword">#REF!</definedName>
    <definedName name="fasTaxYear">#REF!</definedName>
    <definedName name="fasVersion">#REF!</definedName>
    <definedName name="FC">'[93]Combined Model'!#REF!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280_1_aSrv" localSheetId="9" hidden="1">[94]Forecasts_VDF!#REF!</definedName>
    <definedName name="FDP_280_1_aSrv" hidden="1">[94]Forecasts_VDF!#REF!</definedName>
    <definedName name="FDP_281_1_aSrv" localSheetId="9" hidden="1">[94]Forecasts_VDF!#REF!</definedName>
    <definedName name="FDP_281_1_aSrv" hidden="1">[94]Forecasts_VDF!#REF!</definedName>
    <definedName name="FDP_282_1_aSrv" localSheetId="9" hidden="1">[94]Forecasts_VDF!#REF!</definedName>
    <definedName name="FDP_282_1_aSrv" hidden="1">[94]Forecasts_VDF!#REF!</definedName>
    <definedName name="FDP_283_1_aSrv" localSheetId="9" hidden="1">[94]Forecasts_VDF!#REF!</definedName>
    <definedName name="FDP_283_1_aSrv" hidden="1">[94]Forecasts_VDF!#REF!</definedName>
    <definedName name="fed">[1]Model!#REF!</definedName>
    <definedName name="FED_FAS_109">#REF!</definedName>
    <definedName name="federal_3">#REF!</definedName>
    <definedName name="fedjf">'[10]Amortization Schedules'!#REF!</definedName>
    <definedName name="feededuct_3">#REF!</definedName>
    <definedName name="feepc_3">#REF!</definedName>
    <definedName name="fees_3">#REF!</definedName>
    <definedName name="FEESYEAR">[4]Contents!#REF!</definedName>
    <definedName name="ff" localSheetId="13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ff" localSheetId="6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ff" localSheetId="5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ff" localSheetId="8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ff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ff_1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FFACTOR">[4]Contents!#REF!</definedName>
    <definedName name="fff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fff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fff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fff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fff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fff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Ffi">[33]CHL!$C$55</definedName>
    <definedName name="FFR_EURO">'[95]Project Detail Inputs'!$I$33</definedName>
    <definedName name="fgafgagag" hidden="1">{#N/A,#N/A,FALSE,"00 P&amp;L vs 99"}</definedName>
    <definedName name="fgh" hidden="1">[6]CLOSED!$C$37:$G$37</definedName>
    <definedName name="fheoasj">#REF!</definedName>
    <definedName name="FiguresText">'[96]Control Settings'!$A$8</definedName>
    <definedName name="Fill_CurrentUserdefine">[50]!Fill_CurrentUserdefine</definedName>
    <definedName name="Financialpb">[40]Toggles!#REF!</definedName>
    <definedName name="Financialpb2">[40]Toggles!#REF!</definedName>
    <definedName name="FIRST_MONTH">#REF!</definedName>
    <definedName name="FIRST_YEAR">#REF!</definedName>
    <definedName name="FISCAL">#REF!</definedName>
    <definedName name="fiscalt">[4]Contents!#REF!</definedName>
    <definedName name="FIT_PYBL_PROOF">#REF!</definedName>
    <definedName name="five_scenarios">#N/A</definedName>
    <definedName name="fix">#REF!</definedName>
    <definedName name="fl">#REF!</definedName>
    <definedName name="fl_13">#REF!</definedName>
    <definedName name="fl_14">#REF!</definedName>
    <definedName name="fl_15">#REF!</definedName>
    <definedName name="fl_16">#REF!</definedName>
    <definedName name="fl_17">#REF!</definedName>
    <definedName name="FloatingLabels">#REF!</definedName>
    <definedName name="FncDistList">#REF!</definedName>
    <definedName name="FNCL">[2]Contents!#REF!</definedName>
    <definedName name="FncList">#REF!</definedName>
    <definedName name="FncName">#REF!</definedName>
    <definedName name="FOOD1">[63]MW!$B$3</definedName>
    <definedName name="FOOD2">[63]MW!$B$4</definedName>
    <definedName name="FOOD3">[63]MW!$B$5</definedName>
    <definedName name="Forecast">{"inflated_pl",#N/A,FALSE,"P&amp;L"}</definedName>
    <definedName name="format">#REF!</definedName>
    <definedName name="format_13">#REF!</definedName>
    <definedName name="format_14">#REF!</definedName>
    <definedName name="format_15">#REF!</definedName>
    <definedName name="format_16">#REF!</definedName>
    <definedName name="format_17">#REF!</definedName>
    <definedName name="format1">#REF!</definedName>
    <definedName name="fos">[22]Assumptions!#REF!</definedName>
    <definedName name="Four">#N/A</definedName>
    <definedName name="four_scenario">#N/A</definedName>
    <definedName name="four_scenarios">#N/A</definedName>
    <definedName name="FQSDF" hidden="1">{#N/A,#N/A,TRUE,"Cover";#N/A,#N/A,TRUE,"Content";"Orders EMM",#N/A,TRUE,"Order Sales";"project EMM",#N/A,TRUE,"Project Control";"Cash EMM",#N/A,TRUE,"Cash Control";"KPI EMM",#N/A,TRUE,"KPI-EMM";"Empl EMM",#N/A,TRUE,"Employees"}</definedName>
    <definedName name="FraisGén_HB">#REF!</definedName>
    <definedName name="FraisGén_HB_13">#REF!</definedName>
    <definedName name="FraisGén_HB_14">#REF!</definedName>
    <definedName name="FraisGén_HB_15">#REF!</definedName>
    <definedName name="FraisGén_HB_16">#REF!</definedName>
    <definedName name="FraisGén_HB_17">#REF!</definedName>
    <definedName name="FraisGén_HH">#REF!</definedName>
    <definedName name="FraisGén_HH_13">#REF!</definedName>
    <definedName name="FraisGén_HH_14">#REF!</definedName>
    <definedName name="FraisGén_HH_15">#REF!</definedName>
    <definedName name="FraisGén_HH_16">#REF!</definedName>
    <definedName name="FraisGén_HH_17">#REF!</definedName>
    <definedName name="FraisGpe_HB">#REF!</definedName>
    <definedName name="FraisGpe_HB_13">#REF!</definedName>
    <definedName name="FraisGpe_HB_14">#REF!</definedName>
    <definedName name="FraisGpe_HB_15">#REF!</definedName>
    <definedName name="FraisGpe_HB_16">#REF!</definedName>
    <definedName name="FraisGpe_HB_17">#REF!</definedName>
    <definedName name="FraisGpe_HH">#REF!</definedName>
    <definedName name="FraisGpe_HH_13">#REF!</definedName>
    <definedName name="FraisGpe_HH_14">#REF!</definedName>
    <definedName name="FraisGpe_HH_15">#REF!</definedName>
    <definedName name="FraisGpe_HH_16">#REF!</definedName>
    <definedName name="FraisGpe_HH_17">#REF!</definedName>
    <definedName name="FRAN_PYBL_SUMM">#REF!</definedName>
    <definedName name="Franc_Euro">[97]Brokers!$C$7</definedName>
    <definedName name="Franchise">#REF!</definedName>
    <definedName name="FRFeuroFX">'[98]DCF analysis'!$C$105</definedName>
    <definedName name="frr" hidden="1">{"pg3 Finished Goods",#N/A,FALSE,"FG - KPIs pg3"}</definedName>
    <definedName name="fs">'[48]2004Budget'!#REF!</definedName>
    <definedName name="FSAFSAF" hidden="1">{#N/A,#N/A,FALSE,"00 P&amp;L vs 99"}</definedName>
    <definedName name="FT_Position">#REF!</definedName>
    <definedName name="FT_Status">#REF!</definedName>
    <definedName name="fun" localSheetId="13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fun" localSheetId="6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fun" localSheetId="8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fun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fun_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Y">'[35]Purchases-INPUT (in Pur Curr)'!#REF!</definedName>
    <definedName name="FYE">[54]Inputs!$E$7</definedName>
    <definedName name="g">{#N/A,#N/A,TRUE,"Condensed IS";#N/A,#N/A,TRUE,"Condensed BS";#N/A,#N/A,TRUE,"Outlook";#N/A,#N/A,TRUE,"Condensed CF";#N/A,#N/A,TRUE,"Condensed CF - qtr"}</definedName>
    <definedName name="GAE" hidden="1">{#N/A,#N/A,TRUE,"Cover";#N/A,#N/A,TRUE,"Content";"Orders EMM",#N/A,TRUE,"Order Sales";"project EMM",#N/A,TRUE,"Project Control";"Cash EMM",#N/A,TRUE,"Cash Control";"KPI EMM",#N/A,TRUE,"KPI-EMM";"Empl EMM",#N/A,TRUE,"Employees"}</definedName>
    <definedName name="Gain_Asset">#REF!</definedName>
    <definedName name="GAMABI97">#REF!</definedName>
    <definedName name="GAMABI97_13">#REF!</definedName>
    <definedName name="GAMABI97_14">#REF!</definedName>
    <definedName name="GAMABI97_15">#REF!</definedName>
    <definedName name="GAMABI97_16">#REF!</definedName>
    <definedName name="GAMABI97_17">#REF!</definedName>
    <definedName name="GAMABR97">#REF!</definedName>
    <definedName name="GAMABR97_13">#REF!</definedName>
    <definedName name="GAMABR97_14">#REF!</definedName>
    <definedName name="GAMABR97_15">#REF!</definedName>
    <definedName name="GAMABR97_16">#REF!</definedName>
    <definedName name="GAMABR97_17">#REF!</definedName>
    <definedName name="GAMAR96">#REF!</definedName>
    <definedName name="GAMAR96_13">#REF!</definedName>
    <definedName name="GAMAR96_14">#REF!</definedName>
    <definedName name="GAMAR96_15">#REF!</definedName>
    <definedName name="GAMAR96_16">#REF!</definedName>
    <definedName name="GAMAR96_17">#REF!</definedName>
    <definedName name="GAMBBI97">#REF!</definedName>
    <definedName name="GAMBBI97_13">#REF!</definedName>
    <definedName name="GAMBBI97_14">#REF!</definedName>
    <definedName name="GAMBBI97_15">#REF!</definedName>
    <definedName name="GAMBBI97_16">#REF!</definedName>
    <definedName name="GAMBBI97_17">#REF!</definedName>
    <definedName name="GAMBBR97">#REF!</definedName>
    <definedName name="GAMBBR97_13">#REF!</definedName>
    <definedName name="GAMBBR97_14">#REF!</definedName>
    <definedName name="GAMBBR97_15">#REF!</definedName>
    <definedName name="GAMBBR97_16">#REF!</definedName>
    <definedName name="GAMBBR97_17">#REF!</definedName>
    <definedName name="GAMBR96">#REF!</definedName>
    <definedName name="GAMBR96_13">#REF!</definedName>
    <definedName name="GAMBR96_14">#REF!</definedName>
    <definedName name="GAMBR96_15">#REF!</definedName>
    <definedName name="GAMBR96_16">#REF!</definedName>
    <definedName name="GAMBR96_17">#REF!</definedName>
    <definedName name="GAMDBI97">#REF!</definedName>
    <definedName name="GAMDBI97_13">#REF!</definedName>
    <definedName name="GAMDBI97_14">#REF!</definedName>
    <definedName name="GAMDBI97_15">#REF!</definedName>
    <definedName name="GAMDBI97_16">#REF!</definedName>
    <definedName name="GAMDBI97_17">#REF!</definedName>
    <definedName name="GAMDBR97">#REF!</definedName>
    <definedName name="GAMDBR97_13">#REF!</definedName>
    <definedName name="GAMDBR97_14">#REF!</definedName>
    <definedName name="GAMDBR97_15">#REF!</definedName>
    <definedName name="GAMDBR97_16">#REF!</definedName>
    <definedName name="GAMDBR97_17">#REF!</definedName>
    <definedName name="GAMDR96">#REF!</definedName>
    <definedName name="GAMDR96_13">#REF!</definedName>
    <definedName name="GAMDR96_14">#REF!</definedName>
    <definedName name="GAMDR96_15">#REF!</definedName>
    <definedName name="GAMDR96_16">#REF!</definedName>
    <definedName name="GAMDR96_17">#REF!</definedName>
    <definedName name="gap">'[81]sum method'!$B$18</definedName>
    <definedName name="gbp">'[39]Listed comps'!$B$4</definedName>
    <definedName name="GE_Partner">'[70]CF Combo'!#REF!</definedName>
    <definedName name="GE_Partner_Lease">'[70]CF Combo'!#REF!</definedName>
    <definedName name="General_Accum_Depreciation">[71]Plant!#REF!</definedName>
    <definedName name="General_Depreciation">[71]Plant!#REF!</definedName>
    <definedName name="General_Plant_In_Service">[71]Plant!#REF!</definedName>
    <definedName name="General_Retirements">[71]Plant!#REF!</definedName>
    <definedName name="gg" localSheetId="9" hidden="1">'[12]MAI Plan P&amp;L'!#REF!</definedName>
    <definedName name="gg" hidden="1">'[12]MAI Plan P&amp;L'!#REF!</definedName>
    <definedName name="GJGJGJG" hidden="1">{#N/A,#N/A,FALSE,"00 P&amp;L vs 99"}</definedName>
    <definedName name="GM" hidden="1">{#N/A,#N/A,FALSE,"KPI-EMM-Graph";#N/A,#N/A,FALSE,"Cost Graph";#N/A,#N/A,FALSE,"Cash graph";#N/A,#N/A,FALSE,"Order Sales Graph"}</definedName>
    <definedName name="Goodpc_3">#REF!</definedName>
    <definedName name="goodwill_3">#REF!</definedName>
    <definedName name="Goodwill_Amortization">25</definedName>
    <definedName name="Goodwill_Depreciation">#REF!</definedName>
    <definedName name="GOODYEAR">[4]Contents!#REF!</definedName>
    <definedName name="graph1">#REF!</definedName>
    <definedName name="graph1_13">#REF!</definedName>
    <definedName name="graph1_14">#REF!</definedName>
    <definedName name="graph1_15">#REF!</definedName>
    <definedName name="graph1_16">#REF!</definedName>
    <definedName name="graph1_17">#REF!</definedName>
    <definedName name="graph196">#REF!</definedName>
    <definedName name="graph196_13">#REF!</definedName>
    <definedName name="graph196_14">#REF!</definedName>
    <definedName name="graph196_15">#REF!</definedName>
    <definedName name="graph196_16">#REF!</definedName>
    <definedName name="graph196_17">#REF!</definedName>
    <definedName name="graph2">#REF!</definedName>
    <definedName name="graph2_13">#REF!</definedName>
    <definedName name="graph2_14">#REF!</definedName>
    <definedName name="graph2_15">#REF!</definedName>
    <definedName name="graph2_16">#REF!</definedName>
    <definedName name="graph2_17">#REF!</definedName>
    <definedName name="graph296">#REF!</definedName>
    <definedName name="graph296_13">#REF!</definedName>
    <definedName name="graph296_14">#REF!</definedName>
    <definedName name="graph296_15">#REF!</definedName>
    <definedName name="graph296_16">#REF!</definedName>
    <definedName name="graph296_17">#REF!</definedName>
    <definedName name="graph3">#REF!</definedName>
    <definedName name="graph3_13">#REF!</definedName>
    <definedName name="graph3_14">#REF!</definedName>
    <definedName name="graph3_15">#REF!</definedName>
    <definedName name="graph3_16">#REF!</definedName>
    <definedName name="graph3_17">#REF!</definedName>
    <definedName name="graph396">#REF!</definedName>
    <definedName name="graph396_13">#REF!</definedName>
    <definedName name="graph396_14">#REF!</definedName>
    <definedName name="graph396_15">#REF!</definedName>
    <definedName name="graph396_16">#REF!</definedName>
    <definedName name="graph396_17">#REF!</definedName>
    <definedName name="grossmargina1">#REF!</definedName>
    <definedName name="grossmarginuncle">#REF!</definedName>
    <definedName name="Group">#REF!</definedName>
    <definedName name="growth">#REF!</definedName>
    <definedName name="growth_13">#REF!</definedName>
    <definedName name="growth_14">#REF!</definedName>
    <definedName name="growth_15">#REF!</definedName>
    <definedName name="growth_16">#REF!</definedName>
    <definedName name="growth_17">#REF!</definedName>
    <definedName name="gsfgs" hidden="1">{#N/A,#N/A,FALSE,"00 P&amp;L vs 99"}</definedName>
    <definedName name="gsn.p1" hidden="1">{"pg2 Cannery Total",#N/A,FALSE,"FG pg2";"pg2 Finished Goods",#N/A,FALSE,"FG pg2";"pg2 Paste",#N/A,FALSE,"FG pg2"}</definedName>
    <definedName name="gun">[99]Inputs!$F$3</definedName>
    <definedName name="h">{#N/A,#N/A,TRUE,"Condensed IS";#N/A,#N/A,TRUE,"Condensed BS";#N/A,#N/A,TRUE,"Outlook";#N/A,#N/A,TRUE,"Condensed CF";#N/A,#N/A,TRUE,"Condensed CF - qtr"}</definedName>
    <definedName name="hel">[22]Assumptions!#REF!</definedName>
    <definedName name="hello" localSheetId="13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hello" localSheetId="6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hello" localSheetId="8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hello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hello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helpabout">[50]!helpabout</definedName>
    <definedName name="HelpContext">#REF!</definedName>
    <definedName name="HelpRange">#REF!</definedName>
    <definedName name="hgfh">#REF!</definedName>
    <definedName name="hgfh_13">#REF!</definedName>
    <definedName name="hgfh_14">#REF!</definedName>
    <definedName name="hgfh_15">#REF!</definedName>
    <definedName name="hgfh_16">#REF!</definedName>
    <definedName name="hgfh_17">#REF!</definedName>
    <definedName name="HGJDJ" hidden="1">{#N/A,#N/A,FALSE,"00 P&amp;L vs 99"}</definedName>
    <definedName name="hh" hidden="1">{"CF",#N/A,FALSE,"Cash Flow"}</definedName>
    <definedName name="hhhhh" hidden="1">{"pg3 Finished Goods",#N/A,FALSE,"FG - KPIs pg3"}</definedName>
    <definedName name="High">[37]MOE!#REF!</definedName>
    <definedName name="HL_1">#REF!</definedName>
    <definedName name="HL_10">#REF!</definedName>
    <definedName name="HL_11">#REF!</definedName>
    <definedName name="HL_12">#REF!</definedName>
    <definedName name="HL_13">#REF!</definedName>
    <definedName name="HL_14">#REF!</definedName>
    <definedName name="HL_16">#REF!</definedName>
    <definedName name="HL_17">#REF!</definedName>
    <definedName name="HL_18">#REF!</definedName>
    <definedName name="HL_19">#REF!</definedName>
    <definedName name="HL_20">#REF!</definedName>
    <definedName name="HL_21">#REF!</definedName>
    <definedName name="HL_22">#REF!</definedName>
    <definedName name="HL_23">#REF!</definedName>
    <definedName name="HL_24">#REF!</definedName>
    <definedName name="HL_25">#REF!</definedName>
    <definedName name="HL_26">#REF!</definedName>
    <definedName name="HL_27">#REF!</definedName>
    <definedName name="HL_29">#REF!</definedName>
    <definedName name="HL_30">#REF!</definedName>
    <definedName name="HL_31">#REF!</definedName>
    <definedName name="HL_32">#REF!</definedName>
    <definedName name="HL_33">#REF!</definedName>
    <definedName name="HL_34">#REF!</definedName>
    <definedName name="HL_35">#REF!</definedName>
    <definedName name="HL_36">#REF!</definedName>
    <definedName name="HL_37">#REF!</definedName>
    <definedName name="HL_38">#REF!</definedName>
    <definedName name="HL_39">#REF!</definedName>
    <definedName name="HL_4">#REF!</definedName>
    <definedName name="HL_40">#REF!</definedName>
    <definedName name="HL_41">#REF!</definedName>
    <definedName name="HL_42">#REF!</definedName>
    <definedName name="HL_43">#REF!</definedName>
    <definedName name="HL_44">#REF!</definedName>
    <definedName name="HL_45">#REF!</definedName>
    <definedName name="HL_46">#REF!</definedName>
    <definedName name="HL_47">#REF!</definedName>
    <definedName name="HL_49">#REF!</definedName>
    <definedName name="HL_5">[100]Cover!#REF!</definedName>
    <definedName name="HL_50">#REF!</definedName>
    <definedName name="HL_51">#REF!</definedName>
    <definedName name="HL_52">#REF!</definedName>
    <definedName name="HL_53">#REF!</definedName>
    <definedName name="HL_54">#REF!</definedName>
    <definedName name="HL_55">#REF!</definedName>
    <definedName name="HL_56">#REF!</definedName>
    <definedName name="HL_57">#REF!</definedName>
    <definedName name="HL_58">#REF!</definedName>
    <definedName name="HL_59">#REF!</definedName>
    <definedName name="HL_60">#REF!</definedName>
    <definedName name="HL_61">#REF!</definedName>
    <definedName name="HL_62">#REF!</definedName>
    <definedName name="HL_63">#REF!</definedName>
    <definedName name="HL_64">#REF!</definedName>
    <definedName name="HL_65">#REF!</definedName>
    <definedName name="HL_66">#REF!</definedName>
    <definedName name="HL_67">#REF!</definedName>
    <definedName name="HL_9">#REF!</definedName>
    <definedName name="HL_Navigator">#REF!</definedName>
    <definedName name="hls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Q">#N/A</definedName>
    <definedName name="HS">'[101]WSHP LBO Analysis'!#REF!</definedName>
    <definedName name="HTML_CodePage" hidden="1">1252</definedName>
    <definedName name="HTML_Control" hidden="1">{"'1098trans'!$A$10:$F$64","'1098trans'!$A$65:$A$66","'1098trans'!$A$67:$D$69","'1098trans'!$A$64:$F$69"}</definedName>
    <definedName name="HTML_Description" hidden="1">""</definedName>
    <definedName name="HTML_Email" hidden="1">""</definedName>
    <definedName name="HTML_Header" hidden="1">"0798Table"</definedName>
    <definedName name="HTML_LastUpdate" hidden="1">"1/6/99"</definedName>
    <definedName name="HTML_LineAfter" hidden="1">FALSE</definedName>
    <definedName name="HTML_LineBefore" hidden="1">FALSE</definedName>
    <definedName name="HTML_Name" hidden="1">"ITT Industries"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"W:\1298table.htm"</definedName>
    <definedName name="HTML_PathTemplate" hidden="1">"W:\Webtop03.htm"</definedName>
    <definedName name="HTML_Title" hidden="1">"0798 Table"</definedName>
    <definedName name="HTML1_10" hidden="1">""</definedName>
    <definedName name="HTML1_11" hidden="1">1</definedName>
    <definedName name="HTML1_12" hidden="1">"C:\My Documents\Financials_01.htm"</definedName>
    <definedName name="HTML1_13" hidden="1">#N/A</definedName>
    <definedName name="HTML1_14" hidden="1">#N/A</definedName>
    <definedName name="HTML1_15" hidden="1">#N/A</definedName>
    <definedName name="HTML1_2" hidden="1">1</definedName>
    <definedName name="HTML1_3" hidden="1">"Financials V.1.0.2"</definedName>
    <definedName name="HTML1_4" hidden="1">"Income Statement"</definedName>
    <definedName name="HTML1_5" hidden="1">""</definedName>
    <definedName name="HTML1_6" hidden="1">-4146</definedName>
    <definedName name="HTML1_7" hidden="1">-4146</definedName>
    <definedName name="HTML1_8" hidden="1">"8/22/98"</definedName>
    <definedName name="HTML1_9" hidden="1">"Bill Nguyen"</definedName>
    <definedName name="HTML2_10" hidden="1">""</definedName>
    <definedName name="HTML2_11" hidden="1">1</definedName>
    <definedName name="HTML2_12" hidden="1">"C:\My Documents\financials.html"</definedName>
    <definedName name="HTML2_13" hidden="1">#N/A</definedName>
    <definedName name="HTML2_14" hidden="1">#N/A</definedName>
    <definedName name="HTML2_15" hidden="1">#N/A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2</definedName>
    <definedName name="hyd">[22]Assumptions!#REF!</definedName>
    <definedName name="i">{"inflated_pl",#N/A,FALSE,"P&amp;L"}</definedName>
    <definedName name="IC.GCompNames">OFFSET(#REF!,0,0,1,MAX(1,[0]!D.NumGCompTicks))</definedName>
    <definedName name="IC.GComps">OFFSET(#REF!,0,0,1,MAX(1,[0]!D.NumGCompTicks))</definedName>
    <definedName name="iCYFedRate">#REF!</definedName>
    <definedName name="iCYStateRate">#REF!</definedName>
    <definedName name="IG_Loan_Non_Cash">#REF!</definedName>
    <definedName name="Impression">"CommandButton1"</definedName>
    <definedName name="INC13PDTABLE">#REF!</definedName>
    <definedName name="IncludeDataLabels">#REF!</definedName>
    <definedName name="IncluedSeriesLabels">#REF!</definedName>
    <definedName name="INCMONTHTABLE">#REF!</definedName>
    <definedName name="Income_Statement">[40]Toggles!#REF!</definedName>
    <definedName name="Income_Stmt_Assumptions">[40]Toggles!#REF!</definedName>
    <definedName name="Incomepb">[40]Toggles!#REF!</definedName>
    <definedName name="incomestatement">'[41]11-30-04 Balance Sheet'!#REF!</definedName>
    <definedName name="INCQTRTABLE">#REF!</definedName>
    <definedName name="INCST">#N/A</definedName>
    <definedName name="INCSTMT">#N/A</definedName>
    <definedName name="INCYTDTABLE">#REF!</definedName>
    <definedName name="ines" hidden="1">{#N/A,#N/A,FALSE,"3";#N/A,#N/A,FALSE,"5";#N/A,#N/A,FALSE,"6";#N/A,#N/A,FALSE,"8";#N/A,#N/A,FALSE,"10";#N/A,#N/A,FALSE,"13";#N/A,#N/A,FALSE,"14";#N/A,#N/A,FALSE,"15";#N/A,#N/A,FALSE,"16"}</definedName>
    <definedName name="inf">'[69]Unlev FCF'!#REF!</definedName>
    <definedName name="Inflation">'[102]US GenCo'!$K$29</definedName>
    <definedName name="Infrared_Technologies">#REF!</definedName>
    <definedName name="INPUT">#REF!</definedName>
    <definedName name="Inputs">#REF!</definedName>
    <definedName name="Int">#REF!</definedName>
    <definedName name="Int_exp">8%</definedName>
    <definedName name="Intangible_Accum_Depreciation">[71]Plant!#REF!</definedName>
    <definedName name="Intangible_Depreciation">[71]Plant!#REF!</definedName>
    <definedName name="Intangible_Plant_In_Service">[71]Plant!#REF!</definedName>
    <definedName name="Intangible_Retirements">[71]Plant!#REF!</definedName>
    <definedName name="Interes_HB">#REF!</definedName>
    <definedName name="Interes_HB_13">#REF!</definedName>
    <definedName name="Interes_HB_14">#REF!</definedName>
    <definedName name="Interes_HB_15">#REF!</definedName>
    <definedName name="Interes_HB_16">#REF!</definedName>
    <definedName name="Interes_HB_17">#REF!</definedName>
    <definedName name="Interes_HH">#REF!</definedName>
    <definedName name="Interes_HH_13">#REF!</definedName>
    <definedName name="Interes_HH_14">#REF!</definedName>
    <definedName name="Interes_HH_15">#REF!</definedName>
    <definedName name="Interes_HH_16">#REF!</definedName>
    <definedName name="Interes_HH_17">#REF!</definedName>
    <definedName name="Interval_cutoff">#REF!</definedName>
    <definedName name="IntroPrintArea" localSheetId="9" hidden="1">#REF!</definedName>
    <definedName name="IntroPrintArea" hidden="1">#REF!</definedName>
    <definedName name="inva1">#REF!</definedName>
    <definedName name="INVEN">#REF!</definedName>
    <definedName name="INVENTORY">#REF!</definedName>
    <definedName name="Invest_HB">#REF!</definedName>
    <definedName name="Invest_HB_13">#REF!</definedName>
    <definedName name="Invest_HB_14">#REF!</definedName>
    <definedName name="Invest_HB_15">#REF!</definedName>
    <definedName name="Invest_HB_16">#REF!</definedName>
    <definedName name="Invest_HB_17">#REF!</definedName>
    <definedName name="Invest_HH">#REF!</definedName>
    <definedName name="Invest_HH_13">#REF!</definedName>
    <definedName name="Invest_HH_14">#REF!</definedName>
    <definedName name="Invest_HH_15">#REF!</definedName>
    <definedName name="Invest_HH_16">#REF!</definedName>
    <definedName name="Invest_HH_17">#REF!</definedName>
    <definedName name="InvestLogistiquePérimètre">[52]Retraitements!$A$14:$F$14</definedName>
    <definedName name="invuncle">#REF!</definedName>
    <definedName name="IPO_3">#REF!</definedName>
    <definedName name="IPPIF">[13]summary!#REF!</definedName>
    <definedName name="iPYFedRate">#REF!</definedName>
    <definedName name="iPYStateRat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PRIMARY_GIC" hidden="1">"c15584"</definedName>
    <definedName name="IQ_BUS_SEG_PRIMARY_GIC_ABS" hidden="1">"c15572"</definedName>
    <definedName name="IQ_BUS_SEG_SECONDARY_GIC" hidden="1">"c15585"</definedName>
    <definedName name="IQ_BUS_SEG_SECONDARY_GIC_ABS" hidden="1">"c15573"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" hidden="1">"c2801"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GROWTH_1" hidden="1">"c157"</definedName>
    <definedName name="IQ_EBIT_GROWTH_2" hidden="1">"c161"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GROWTH_1" hidden="1">"c156"</definedName>
    <definedName name="IQ_EBITDA_GROWTH_2" hidden="1">"c160"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10" hidden="1">"c6810"</definedName>
    <definedName name="IQ_ECO_METRIC_6811" hidden="1">"c6811"</definedName>
    <definedName name="IQ_ECO_METRIC_6812" hidden="1">"c6812"</definedName>
    <definedName name="IQ_ECO_METRIC_6813" hidden="1">"c6813"</definedName>
    <definedName name="IQ_ECO_METRIC_6814" hidden="1">"c6814"</definedName>
    <definedName name="IQ_ECO_METRIC_6815" hidden="1">"c6815"</definedName>
    <definedName name="IQ_ECO_METRIC_6816" hidden="1">"c6816"</definedName>
    <definedName name="IQ_ECO_METRIC_6817" hidden="1">"c6817"</definedName>
    <definedName name="IQ_ECO_METRIC_6818" hidden="1">"c6818"</definedName>
    <definedName name="IQ_ECO_METRIC_6819" hidden="1">"c6819"</definedName>
    <definedName name="IQ_ECO_METRIC_6820" hidden="1">"c6820"</definedName>
    <definedName name="IQ_ECO_METRIC_6821" hidden="1">"c6821"</definedName>
    <definedName name="IQ_ECO_METRIC_6822" hidden="1">"c6822"</definedName>
    <definedName name="IQ_ECO_METRIC_6823" hidden="1">"c6823"</definedName>
    <definedName name="IQ_ECO_METRIC_6824" hidden="1">"c6824"</definedName>
    <definedName name="IQ_ECO_METRIC_6825" hidden="1">"c6825"</definedName>
    <definedName name="IQ_ECO_METRIC_6825_UNUSED_UNUSED_UNUSED" hidden="1">"c6825"</definedName>
    <definedName name="IQ_ECO_METRIC_6826" hidden="1">"c6826"</definedName>
    <definedName name="IQ_ECO_METRIC_6827" hidden="1">"c6827"</definedName>
    <definedName name="IQ_ECO_METRIC_6828" hidden="1">"c6828"</definedName>
    <definedName name="IQ_ECO_METRIC_6829" hidden="1">"c6829"</definedName>
    <definedName name="IQ_ECO_METRIC_6830" hidden="1">"c6830"</definedName>
    <definedName name="IQ_ECO_METRIC_6831" hidden="1">"c6831"</definedName>
    <definedName name="IQ_ECO_METRIC_6832" hidden="1">"c6832"</definedName>
    <definedName name="IQ_ECO_METRIC_6833" hidden="1">"c6833"</definedName>
    <definedName name="IQ_ECO_METRIC_6834" hidden="1">"c6834"</definedName>
    <definedName name="IQ_ECO_METRIC_6835" hidden="1">"c6835"</definedName>
    <definedName name="IQ_ECO_METRIC_6836" hidden="1">"c6836"</definedName>
    <definedName name="IQ_ECO_METRIC_6837" hidden="1">"c6837"</definedName>
    <definedName name="IQ_ECO_METRIC_6838" hidden="1">"c6838"</definedName>
    <definedName name="IQ_ECO_METRIC_6839" hidden="1">"c6839"</definedName>
    <definedName name="IQ_ECO_METRIC_6839_UNUSED_UNUSED_UNUSED" hidden="1">"c6839"</definedName>
    <definedName name="IQ_ECO_METRIC_6840" hidden="1">"c6840"</definedName>
    <definedName name="IQ_ECO_METRIC_6841" hidden="1">"c6841"</definedName>
    <definedName name="IQ_ECO_METRIC_6842" hidden="1">"c6842"</definedName>
    <definedName name="IQ_ECO_METRIC_6843" hidden="1">"c6843"</definedName>
    <definedName name="IQ_ECO_METRIC_6844" hidden="1">"c6844"</definedName>
    <definedName name="IQ_ECO_METRIC_6845" hidden="1">"c6845"</definedName>
    <definedName name="IQ_ECO_METRIC_6846" hidden="1">"c6846"</definedName>
    <definedName name="IQ_ECO_METRIC_6847" hidden="1">"c6847"</definedName>
    <definedName name="IQ_ECO_METRIC_6848" hidden="1">"c6848"</definedName>
    <definedName name="IQ_ECO_METRIC_6849" hidden="1">"c6849"</definedName>
    <definedName name="IQ_ECO_METRIC_6850" hidden="1">"c6850"</definedName>
    <definedName name="IQ_ECO_METRIC_6851" hidden="1">"c6851"</definedName>
    <definedName name="IQ_ECO_METRIC_6852" hidden="1">"c6852"</definedName>
    <definedName name="IQ_ECO_METRIC_6853" hidden="1">"c6853"</definedName>
    <definedName name="IQ_ECO_METRIC_6854" hidden="1">"c6854"</definedName>
    <definedName name="IQ_ECO_METRIC_6855" hidden="1">"c6855"</definedName>
    <definedName name="IQ_ECO_METRIC_6856" hidden="1">"c6856"</definedName>
    <definedName name="IQ_ECO_METRIC_6857" hidden="1">"c6857"</definedName>
    <definedName name="IQ_ECO_METRIC_6858" hidden="1">"c6858"</definedName>
    <definedName name="IQ_ECO_METRIC_6859" hidden="1">"c6859"</definedName>
    <definedName name="IQ_ECO_METRIC_6860" hidden="1">"c6860"</definedName>
    <definedName name="IQ_ECO_METRIC_6861" hidden="1">"c6861"</definedName>
    <definedName name="IQ_ECO_METRIC_6862" hidden="1">"c6862"</definedName>
    <definedName name="IQ_ECO_METRIC_6863" hidden="1">"c6863"</definedName>
    <definedName name="IQ_ECO_METRIC_6864" hidden="1">"c6864"</definedName>
    <definedName name="IQ_ECO_METRIC_6865" hidden="1">"c6865"</definedName>
    <definedName name="IQ_ECO_METRIC_6866" hidden="1">"c6866"</definedName>
    <definedName name="IQ_ECO_METRIC_6867" hidden="1">"c6867"</definedName>
    <definedName name="IQ_ECO_METRIC_6868" hidden="1">"c6868"</definedName>
    <definedName name="IQ_ECO_METRIC_6869" hidden="1">"c6869"</definedName>
    <definedName name="IQ_ECO_METRIC_6870" hidden="1">"c6870"</definedName>
    <definedName name="IQ_ECO_METRIC_6871" hidden="1">"c6871"</definedName>
    <definedName name="IQ_ECO_METRIC_6872" hidden="1">"c6872"</definedName>
    <definedName name="IQ_ECO_METRIC_6873" hidden="1">"c6873"</definedName>
    <definedName name="IQ_ECO_METRIC_6874" hidden="1">"c6874"</definedName>
    <definedName name="IQ_ECO_METRIC_6875" hidden="1">"c6875"</definedName>
    <definedName name="IQ_ECO_METRIC_6876" hidden="1">"c6876"</definedName>
    <definedName name="IQ_ECO_METRIC_6877" hidden="1">"c6877"</definedName>
    <definedName name="IQ_ECO_METRIC_6878" hidden="1">"c6878"</definedName>
    <definedName name="IQ_ECO_METRIC_6879" hidden="1">"c6879"</definedName>
    <definedName name="IQ_ECO_METRIC_6880" hidden="1">"c6880"</definedName>
    <definedName name="IQ_ECO_METRIC_6881" hidden="1">"c6881"</definedName>
    <definedName name="IQ_ECO_METRIC_6882" hidden="1">"c6882"</definedName>
    <definedName name="IQ_ECO_METRIC_6883" hidden="1">"c6883"</definedName>
    <definedName name="IQ_ECO_METRIC_6884" hidden="1">"c6884"</definedName>
    <definedName name="IQ_ECO_METRIC_6885" hidden="1">"c6885"</definedName>
    <definedName name="IQ_ECO_METRIC_6886" hidden="1">"c6886"</definedName>
    <definedName name="IQ_ECO_METRIC_6887" hidden="1">"c6887"</definedName>
    <definedName name="IQ_ECO_METRIC_6888" hidden="1">"c6888"</definedName>
    <definedName name="IQ_ECO_METRIC_6889" hidden="1">"c6889"</definedName>
    <definedName name="IQ_ECO_METRIC_6890" hidden="1">"c6890"</definedName>
    <definedName name="IQ_ECO_METRIC_6891" hidden="1">"c6891"</definedName>
    <definedName name="IQ_ECO_METRIC_6892" hidden="1">"c6892"</definedName>
    <definedName name="IQ_ECO_METRIC_6893" hidden="1">"c6893"</definedName>
    <definedName name="IQ_ECO_METRIC_6894" hidden="1">"c6894"</definedName>
    <definedName name="IQ_ECO_METRIC_6895" hidden="1">"c6895"</definedName>
    <definedName name="IQ_ECO_METRIC_6896" hidden="1">"c6896"</definedName>
    <definedName name="IQ_ECO_METRIC_6896_UNUSED_UNUSED_UNUSED" hidden="1">"c6896"</definedName>
    <definedName name="IQ_ECO_METRIC_6897" hidden="1">"c6897"</definedName>
    <definedName name="IQ_ECO_METRIC_6897_UNUSED_UNUSED_UNUSED" hidden="1">"c6897"</definedName>
    <definedName name="IQ_ECO_METRIC_6899" hidden="1">"c6899"</definedName>
    <definedName name="IQ_ECO_METRIC_6900" hidden="1">"c6900"</definedName>
    <definedName name="IQ_ECO_METRIC_6901" hidden="1">"c6901"</definedName>
    <definedName name="IQ_ECO_METRIC_6902" hidden="1">"c6902"</definedName>
    <definedName name="IQ_ECO_METRIC_6903" hidden="1">"c6903"</definedName>
    <definedName name="IQ_ECO_METRIC_6904" hidden="1">"c6904"</definedName>
    <definedName name="IQ_ECO_METRIC_6905" hidden="1">"c6905"</definedName>
    <definedName name="IQ_ECO_METRIC_6906" hidden="1">"c6906"</definedName>
    <definedName name="IQ_ECO_METRIC_6907" hidden="1">"c6907"</definedName>
    <definedName name="IQ_ECO_METRIC_6908" hidden="1">"c6908"</definedName>
    <definedName name="IQ_ECO_METRIC_6909" hidden="1">"c6909"</definedName>
    <definedName name="IQ_ECO_METRIC_6910" hidden="1">"c6910"</definedName>
    <definedName name="IQ_ECO_METRIC_6911" hidden="1">"c6911"</definedName>
    <definedName name="IQ_ECO_METRIC_6912" hidden="1">"c6912"</definedName>
    <definedName name="IQ_ECO_METRIC_6913" hidden="1">"c6913"</definedName>
    <definedName name="IQ_ECO_METRIC_6914" hidden="1">"c6914"</definedName>
    <definedName name="IQ_ECO_METRIC_6915" hidden="1">"c6915"</definedName>
    <definedName name="IQ_ECO_METRIC_6916" hidden="1">"c6916"</definedName>
    <definedName name="IQ_ECO_METRIC_6917" hidden="1">"c6917"</definedName>
    <definedName name="IQ_ECO_METRIC_6918" hidden="1">"c6918"</definedName>
    <definedName name="IQ_ECO_METRIC_6919" hidden="1">"c6919"</definedName>
    <definedName name="IQ_ECO_METRIC_6920" hidden="1">"c6920"</definedName>
    <definedName name="IQ_ECO_METRIC_6921" hidden="1">"c6921"</definedName>
    <definedName name="IQ_ECO_METRIC_6922" hidden="1">"c6922"</definedName>
    <definedName name="IQ_ECO_METRIC_6923" hidden="1">"c6923"</definedName>
    <definedName name="IQ_ECO_METRIC_6924" hidden="1">"c6924"</definedName>
    <definedName name="IQ_ECO_METRIC_6925" hidden="1">"c6925"</definedName>
    <definedName name="IQ_ECO_METRIC_6926" hidden="1">"c6926"</definedName>
    <definedName name="IQ_ECO_METRIC_6928" hidden="1">"c6928"</definedName>
    <definedName name="IQ_ECO_METRIC_6929" hidden="1">"c6929"</definedName>
    <definedName name="IQ_ECO_METRIC_6930" hidden="1">"c6930"</definedName>
    <definedName name="IQ_ECO_METRIC_6931" hidden="1">"c6931"</definedName>
    <definedName name="IQ_ECO_METRIC_6932" hidden="1">"c6932"</definedName>
    <definedName name="IQ_ECO_METRIC_6933" hidden="1">"c6933"</definedName>
    <definedName name="IQ_ECO_METRIC_6934" hidden="1">"c6934"</definedName>
    <definedName name="IQ_ECO_METRIC_6935" hidden="1">"c6935"</definedName>
    <definedName name="IQ_ECO_METRIC_6936" hidden="1">"c6936"</definedName>
    <definedName name="IQ_ECO_METRIC_6937" hidden="1">"c6937"</definedName>
    <definedName name="IQ_ECO_METRIC_6938" hidden="1">"c6938"</definedName>
    <definedName name="IQ_ECO_METRIC_6939" hidden="1">"c6939"</definedName>
    <definedName name="IQ_ECO_METRIC_6940" hidden="1">"c6940"</definedName>
    <definedName name="IQ_ECO_METRIC_6941" hidden="1">"c6941"</definedName>
    <definedName name="IQ_ECO_METRIC_6942" hidden="1">"c6942"</definedName>
    <definedName name="IQ_ECO_METRIC_6943" hidden="1">"c6943"</definedName>
    <definedName name="IQ_ECO_METRIC_6944" hidden="1">"c6944"</definedName>
    <definedName name="IQ_ECO_METRIC_6945" hidden="1">"c6945"</definedName>
    <definedName name="IQ_ECO_METRIC_6946" hidden="1">"c6946"</definedName>
    <definedName name="IQ_ECO_METRIC_6947" hidden="1">"c6947"</definedName>
    <definedName name="IQ_ECO_METRIC_6948" hidden="1">"c6948"</definedName>
    <definedName name="IQ_ECO_METRIC_6949" hidden="1">"c6949"</definedName>
    <definedName name="IQ_ECO_METRIC_6950" hidden="1">"c6950"</definedName>
    <definedName name="IQ_ECO_METRIC_6951" hidden="1">"c6951"</definedName>
    <definedName name="IQ_ECO_METRIC_6952" hidden="1">"c6952"</definedName>
    <definedName name="IQ_ECO_METRIC_6953" hidden="1">"c6953"</definedName>
    <definedName name="IQ_ECO_METRIC_6954" hidden="1">"c6954"</definedName>
    <definedName name="IQ_ECO_METRIC_6955" hidden="1">"c6955"</definedName>
    <definedName name="IQ_ECO_METRIC_6956" hidden="1">"c6956"</definedName>
    <definedName name="IQ_ECO_METRIC_6957" hidden="1">"c6957"</definedName>
    <definedName name="IQ_ECO_METRIC_6958" hidden="1">"c6958"</definedName>
    <definedName name="IQ_ECO_METRIC_6959" hidden="1">"c6959"</definedName>
    <definedName name="IQ_ECO_METRIC_6960" hidden="1">"c6960"</definedName>
    <definedName name="IQ_ECO_METRIC_6962" hidden="1">"c6962"</definedName>
    <definedName name="IQ_ECO_METRIC_6963" hidden="1">"c6963"</definedName>
    <definedName name="IQ_ECO_METRIC_6964" hidden="1">"c6964"</definedName>
    <definedName name="IQ_ECO_METRIC_6965" hidden="1">"c6965"</definedName>
    <definedName name="IQ_ECO_METRIC_6966" hidden="1">"c6966"</definedName>
    <definedName name="IQ_ECO_METRIC_6967" hidden="1">"c6967"</definedName>
    <definedName name="IQ_ECO_METRIC_6968" hidden="1">"c6968"</definedName>
    <definedName name="IQ_ECO_METRIC_6969" hidden="1">"c6969"</definedName>
    <definedName name="IQ_ECO_METRIC_6970" hidden="1">"c6970"</definedName>
    <definedName name="IQ_ECO_METRIC_6971" hidden="1">"c6971"</definedName>
    <definedName name="IQ_ECO_METRIC_6972" hidden="1">"c6972"</definedName>
    <definedName name="IQ_ECO_METRIC_6973" hidden="1">"c6973"</definedName>
    <definedName name="IQ_ECO_METRIC_6974" hidden="1">"c6974"</definedName>
    <definedName name="IQ_ECO_METRIC_6975" hidden="1">"c6975"</definedName>
    <definedName name="IQ_ECO_METRIC_6976" hidden="1">"c6976"</definedName>
    <definedName name="IQ_ECO_METRIC_6977" hidden="1">"c6977"</definedName>
    <definedName name="IQ_ECO_METRIC_6978" hidden="1">"c6978"</definedName>
    <definedName name="IQ_ECO_METRIC_6979" hidden="1">"c6979"</definedName>
    <definedName name="IQ_ECO_METRIC_6980" hidden="1">"c6980"</definedName>
    <definedName name="IQ_ECO_METRIC_6981" hidden="1">"c6981"</definedName>
    <definedName name="IQ_ECO_METRIC_6982" hidden="1">"c6982"</definedName>
    <definedName name="IQ_ECO_METRIC_6983" hidden="1">"c6983"</definedName>
    <definedName name="IQ_ECO_METRIC_6984" hidden="1">"c6984"</definedName>
    <definedName name="IQ_ECO_METRIC_6985" hidden="1">"c6985"</definedName>
    <definedName name="IQ_ECO_METRIC_6986" hidden="1">"c6986"</definedName>
    <definedName name="IQ_ECO_METRIC_6987" hidden="1">"c6987"</definedName>
    <definedName name="IQ_ECO_METRIC_6988" hidden="1">"c6988"</definedName>
    <definedName name="IQ_ECO_METRIC_6988_UNUSED_UNUSED_UNUSED" hidden="1">"c6988"</definedName>
    <definedName name="IQ_ECO_METRIC_6989" hidden="1">"c6989"</definedName>
    <definedName name="IQ_ECO_METRIC_6990" hidden="1">"c6990"</definedName>
    <definedName name="IQ_ECO_METRIC_6991" hidden="1">"c6991"</definedName>
    <definedName name="IQ_ECO_METRIC_6992" hidden="1">"c6992"</definedName>
    <definedName name="IQ_ECO_METRIC_6993" hidden="1">"c6993"</definedName>
    <definedName name="IQ_ECO_METRIC_6994" hidden="1">"c6994"</definedName>
    <definedName name="IQ_ECO_METRIC_6995" hidden="1">"c6995"</definedName>
    <definedName name="IQ_ECO_METRIC_6996" hidden="1">"c6996"</definedName>
    <definedName name="IQ_ECO_METRIC_6997" hidden="1">"c6997"</definedName>
    <definedName name="IQ_ECO_METRIC_6998" hidden="1">"c6998"</definedName>
    <definedName name="IQ_ECO_METRIC_7000" hidden="1">"c7000"</definedName>
    <definedName name="IQ_ECO_METRIC_7001" hidden="1">"c7001"</definedName>
    <definedName name="IQ_ECO_METRIC_7002" hidden="1">"c7002"</definedName>
    <definedName name="IQ_ECO_METRIC_7003" hidden="1">"c7003"</definedName>
    <definedName name="IQ_ECO_METRIC_7004" hidden="1">"c7004"</definedName>
    <definedName name="IQ_ECO_METRIC_7005" hidden="1">"c7005"</definedName>
    <definedName name="IQ_ECO_METRIC_7006" hidden="1">"c7006"</definedName>
    <definedName name="IQ_ECO_METRIC_7007" hidden="1">"c7007"</definedName>
    <definedName name="IQ_ECO_METRIC_7008" hidden="1">"c7008"</definedName>
    <definedName name="IQ_ECO_METRIC_7009" hidden="1">"c7009"</definedName>
    <definedName name="IQ_ECO_METRIC_7010" hidden="1">"c7010"</definedName>
    <definedName name="IQ_ECO_METRIC_7011" hidden="1">"c7011"</definedName>
    <definedName name="IQ_ECO_METRIC_7012" hidden="1">"c7012"</definedName>
    <definedName name="IQ_ECO_METRIC_7013" hidden="1">"c7013"</definedName>
    <definedName name="IQ_ECO_METRIC_7015" hidden="1">"c7015"</definedName>
    <definedName name="IQ_ECO_METRIC_7016" hidden="1">"c7016"</definedName>
    <definedName name="IQ_ECO_METRIC_7017" hidden="1">"c7017"</definedName>
    <definedName name="IQ_ECO_METRIC_7018" hidden="1">"c7018"</definedName>
    <definedName name="IQ_ECO_METRIC_7019" hidden="1">"c7019"</definedName>
    <definedName name="IQ_ECO_METRIC_7020" hidden="1">"c7020"</definedName>
    <definedName name="IQ_ECO_METRIC_7021" hidden="1">"c7021"</definedName>
    <definedName name="IQ_ECO_METRIC_7023" hidden="1">"c7023"</definedName>
    <definedName name="IQ_ECO_METRIC_7024" hidden="1">"c7024"</definedName>
    <definedName name="IQ_ECO_METRIC_7025" hidden="1">"c7025"</definedName>
    <definedName name="IQ_ECO_METRIC_7026" hidden="1">"c7026"</definedName>
    <definedName name="IQ_ECO_METRIC_7027" hidden="1">"c7027"</definedName>
    <definedName name="IQ_ECO_METRIC_7028" hidden="1">"c7028"</definedName>
    <definedName name="IQ_ECO_METRIC_7029" hidden="1">"c7029"</definedName>
    <definedName name="IQ_ECO_METRIC_7030" hidden="1">"c7030"</definedName>
    <definedName name="IQ_ECO_METRIC_7031" hidden="1">"c7031"</definedName>
    <definedName name="IQ_ECO_METRIC_7032" hidden="1">"c7032"</definedName>
    <definedName name="IQ_ECO_METRIC_7033" hidden="1">"c7033"</definedName>
    <definedName name="IQ_ECO_METRIC_7034" hidden="1">"c7034"</definedName>
    <definedName name="IQ_ECO_METRIC_7035" hidden="1">"c7035"</definedName>
    <definedName name="IQ_ECO_METRIC_7036" hidden="1">"c7036"</definedName>
    <definedName name="IQ_ECO_METRIC_7037" hidden="1">"c7037"</definedName>
    <definedName name="IQ_ECO_METRIC_7038" hidden="1">"c7038"</definedName>
    <definedName name="IQ_ECO_METRIC_7039" hidden="1">"c7039"</definedName>
    <definedName name="IQ_ECO_METRIC_7040" hidden="1">"c7040"</definedName>
    <definedName name="IQ_ECO_METRIC_7041" hidden="1">"c7041"</definedName>
    <definedName name="IQ_ECO_METRIC_7042" hidden="1">"c7042"</definedName>
    <definedName name="IQ_ECO_METRIC_7043" hidden="1">"c7043"</definedName>
    <definedName name="IQ_ECO_METRIC_7044" hidden="1">"c7044"</definedName>
    <definedName name="IQ_ECO_METRIC_7045" hidden="1">"c7045"</definedName>
    <definedName name="IQ_ECO_METRIC_7045_UNUSED_UNUSED_UNUSED" hidden="1">"c7045"</definedName>
    <definedName name="IQ_ECO_METRIC_7046" hidden="1">"c7046"</definedName>
    <definedName name="IQ_ECO_METRIC_7047" hidden="1">"c7047"</definedName>
    <definedName name="IQ_ECO_METRIC_7048" hidden="1">"c7048"</definedName>
    <definedName name="IQ_ECO_METRIC_7049" hidden="1">"c7049"</definedName>
    <definedName name="IQ_ECO_METRIC_7050" hidden="1">"c7050"</definedName>
    <definedName name="IQ_ECO_METRIC_7051" hidden="1">"c7051"</definedName>
    <definedName name="IQ_ECO_METRIC_7052" hidden="1">"c7052"</definedName>
    <definedName name="IQ_ECO_METRIC_7053" hidden="1">"c7053"</definedName>
    <definedName name="IQ_ECO_METRIC_7054" hidden="1">"c7054"</definedName>
    <definedName name="IQ_ECO_METRIC_7055" hidden="1">"c7055"</definedName>
    <definedName name="IQ_ECO_METRIC_7056" hidden="1">"c7056"</definedName>
    <definedName name="IQ_ECO_METRIC_7057" hidden="1">"c7057"</definedName>
    <definedName name="IQ_ECO_METRIC_7058" hidden="1">"c7058"</definedName>
    <definedName name="IQ_ECO_METRIC_7059" hidden="1">"c7059"</definedName>
    <definedName name="IQ_ECO_METRIC_7059_UNUSED_UNUSED_UNUSED" hidden="1">"c7059"</definedName>
    <definedName name="IQ_ECO_METRIC_7060" hidden="1">"c7060"</definedName>
    <definedName name="IQ_ECO_METRIC_7061" hidden="1">"c7061"</definedName>
    <definedName name="IQ_ECO_METRIC_7062" hidden="1">"c7062"</definedName>
    <definedName name="IQ_ECO_METRIC_7063" hidden="1">"c7063"</definedName>
    <definedName name="IQ_ECO_METRIC_7064" hidden="1">"c7064"</definedName>
    <definedName name="IQ_ECO_METRIC_7065" hidden="1">"c7065"</definedName>
    <definedName name="IQ_ECO_METRIC_7066" hidden="1">"c7066"</definedName>
    <definedName name="IQ_ECO_METRIC_7067" hidden="1">"c7067"</definedName>
    <definedName name="IQ_ECO_METRIC_7068" hidden="1">"c7068"</definedName>
    <definedName name="IQ_ECO_METRIC_7069" hidden="1">"c7069"</definedName>
    <definedName name="IQ_ECO_METRIC_7070" hidden="1">"c7070"</definedName>
    <definedName name="IQ_ECO_METRIC_7071" hidden="1">"c7071"</definedName>
    <definedName name="IQ_ECO_METRIC_7072" hidden="1">"c7072"</definedName>
    <definedName name="IQ_ECO_METRIC_7073" hidden="1">"c7073"</definedName>
    <definedName name="IQ_ECO_METRIC_7074" hidden="1">"c7074"</definedName>
    <definedName name="IQ_ECO_METRIC_7075" hidden="1">"c7075"</definedName>
    <definedName name="IQ_ECO_METRIC_7076" hidden="1">"c7076"</definedName>
    <definedName name="IQ_ECO_METRIC_7077" hidden="1">"c7077"</definedName>
    <definedName name="IQ_ECO_METRIC_7078" hidden="1">"c7078"</definedName>
    <definedName name="IQ_ECO_METRIC_7079" hidden="1">"c7079"</definedName>
    <definedName name="IQ_ECO_METRIC_7080" hidden="1">"c7080"</definedName>
    <definedName name="IQ_ECO_METRIC_7081" hidden="1">"c7081"</definedName>
    <definedName name="IQ_ECO_METRIC_7082" hidden="1">"c7082"</definedName>
    <definedName name="IQ_ECO_METRIC_7083" hidden="1">"c7083"</definedName>
    <definedName name="IQ_ECO_METRIC_7084" hidden="1">"c7084"</definedName>
    <definedName name="IQ_ECO_METRIC_7085" hidden="1">"c7085"</definedName>
    <definedName name="IQ_ECO_METRIC_7086" hidden="1">"c7086"</definedName>
    <definedName name="IQ_ECO_METRIC_7087" hidden="1">"c7087"</definedName>
    <definedName name="IQ_ECO_METRIC_7088" hidden="1">"c7088"</definedName>
    <definedName name="IQ_ECO_METRIC_7089" hidden="1">"c7089"</definedName>
    <definedName name="IQ_ECO_METRIC_7090" hidden="1">"c7090"</definedName>
    <definedName name="IQ_ECO_METRIC_7091" hidden="1">"c7091"</definedName>
    <definedName name="IQ_ECO_METRIC_7092" hidden="1">"c7092"</definedName>
    <definedName name="IQ_ECO_METRIC_7093" hidden="1">"c7093"</definedName>
    <definedName name="IQ_ECO_METRIC_7094" hidden="1">"c7094"</definedName>
    <definedName name="IQ_ECO_METRIC_7095" hidden="1">"c7095"</definedName>
    <definedName name="IQ_ECO_METRIC_7096" hidden="1">"c7096"</definedName>
    <definedName name="IQ_ECO_METRIC_7097" hidden="1">"c7097"</definedName>
    <definedName name="IQ_ECO_METRIC_7098" hidden="1">"c7098"</definedName>
    <definedName name="IQ_ECO_METRIC_7099" hidden="1">"c7099"</definedName>
    <definedName name="IQ_ECO_METRIC_7100" hidden="1">"c7100"</definedName>
    <definedName name="IQ_ECO_METRIC_7101" hidden="1">"c7101"</definedName>
    <definedName name="IQ_ECO_METRIC_7102" hidden="1">"c7102"</definedName>
    <definedName name="IQ_ECO_METRIC_7103" hidden="1">"c7103"</definedName>
    <definedName name="IQ_ECO_METRIC_7104" hidden="1">"c7104"</definedName>
    <definedName name="IQ_ECO_METRIC_7105" hidden="1">"c7105"</definedName>
    <definedName name="IQ_ECO_METRIC_7106" hidden="1">"c7106"</definedName>
    <definedName name="IQ_ECO_METRIC_7107" hidden="1">"c7107"</definedName>
    <definedName name="IQ_ECO_METRIC_7108" hidden="1">"c7108"</definedName>
    <definedName name="IQ_ECO_METRIC_7109" hidden="1">"c7109"</definedName>
    <definedName name="IQ_ECO_METRIC_7110" hidden="1">"c7110"</definedName>
    <definedName name="IQ_ECO_METRIC_7111" hidden="1">"c7111"</definedName>
    <definedName name="IQ_ECO_METRIC_7112" hidden="1">"c7112"</definedName>
    <definedName name="IQ_ECO_METRIC_7113" hidden="1">"c7113"</definedName>
    <definedName name="IQ_ECO_METRIC_7114" hidden="1">"c7114"</definedName>
    <definedName name="IQ_ECO_METRIC_7115" hidden="1">"c7115"</definedName>
    <definedName name="IQ_ECO_METRIC_7116" hidden="1">"c7116"</definedName>
    <definedName name="IQ_ECO_METRIC_7116_UNUSED_UNUSED_UNUSED" hidden="1">"c7116"</definedName>
    <definedName name="IQ_ECO_METRIC_7117" hidden="1">"c7117"</definedName>
    <definedName name="IQ_ECO_METRIC_7117_UNUSED_UNUSED_UNUSED" hidden="1">"c7117"</definedName>
    <definedName name="IQ_ECO_METRIC_7119" hidden="1">"c7119"</definedName>
    <definedName name="IQ_ECO_METRIC_7120" hidden="1">"c7120"</definedName>
    <definedName name="IQ_ECO_METRIC_7121" hidden="1">"c7121"</definedName>
    <definedName name="IQ_ECO_METRIC_7122" hidden="1">"c7122"</definedName>
    <definedName name="IQ_ECO_METRIC_7123" hidden="1">"c7123"</definedName>
    <definedName name="IQ_ECO_METRIC_7124" hidden="1">"c7124"</definedName>
    <definedName name="IQ_ECO_METRIC_7125" hidden="1">"c7125"</definedName>
    <definedName name="IQ_ECO_METRIC_7126" hidden="1">"c7126"</definedName>
    <definedName name="IQ_ECO_METRIC_7127" hidden="1">"c7127"</definedName>
    <definedName name="IQ_ECO_METRIC_7128" hidden="1">"c7128"</definedName>
    <definedName name="IQ_ECO_METRIC_7129" hidden="1">"c7129"</definedName>
    <definedName name="IQ_ECO_METRIC_7130" hidden="1">"c7130"</definedName>
    <definedName name="IQ_ECO_METRIC_7131" hidden="1">"c7131"</definedName>
    <definedName name="IQ_ECO_METRIC_7132" hidden="1">"c7132"</definedName>
    <definedName name="IQ_ECO_METRIC_7133" hidden="1">"c7133"</definedName>
    <definedName name="IQ_ECO_METRIC_7134" hidden="1">"c7134"</definedName>
    <definedName name="IQ_ECO_METRIC_7135" hidden="1">"c7135"</definedName>
    <definedName name="IQ_ECO_METRIC_7136" hidden="1">"c7136"</definedName>
    <definedName name="IQ_ECO_METRIC_7137" hidden="1">"c7137"</definedName>
    <definedName name="IQ_ECO_METRIC_7138" hidden="1">"c7138"</definedName>
    <definedName name="IQ_ECO_METRIC_7139" hidden="1">"c7139"</definedName>
    <definedName name="IQ_ECO_METRIC_7140" hidden="1">"c7140"</definedName>
    <definedName name="IQ_ECO_METRIC_7141" hidden="1">"c7141"</definedName>
    <definedName name="IQ_ECO_METRIC_7142" hidden="1">"c7142"</definedName>
    <definedName name="IQ_ECO_METRIC_7143" hidden="1">"c7143"</definedName>
    <definedName name="IQ_ECO_METRIC_7144" hidden="1">"c7144"</definedName>
    <definedName name="IQ_ECO_METRIC_7145" hidden="1">"c7145"</definedName>
    <definedName name="IQ_ECO_METRIC_7146" hidden="1">"c7146"</definedName>
    <definedName name="IQ_ECO_METRIC_7148" hidden="1">"c7148"</definedName>
    <definedName name="IQ_ECO_METRIC_7149" hidden="1">"c7149"</definedName>
    <definedName name="IQ_ECO_METRIC_7150" hidden="1">"c7150"</definedName>
    <definedName name="IQ_ECO_METRIC_7151" hidden="1">"c7151"</definedName>
    <definedName name="IQ_ECO_METRIC_7152" hidden="1">"c7152"</definedName>
    <definedName name="IQ_ECO_METRIC_7153" hidden="1">"c7153"</definedName>
    <definedName name="IQ_ECO_METRIC_7154" hidden="1">"c7154"</definedName>
    <definedName name="IQ_ECO_METRIC_7155" hidden="1">"c7155"</definedName>
    <definedName name="IQ_ECO_METRIC_7156" hidden="1">"c7156"</definedName>
    <definedName name="IQ_ECO_METRIC_7157" hidden="1">"c7157"</definedName>
    <definedName name="IQ_ECO_METRIC_7158" hidden="1">"c7158"</definedName>
    <definedName name="IQ_ECO_METRIC_7159" hidden="1">"c7159"</definedName>
    <definedName name="IQ_ECO_METRIC_7160" hidden="1">"c7160"</definedName>
    <definedName name="IQ_ECO_METRIC_7161" hidden="1">"c7161"</definedName>
    <definedName name="IQ_ECO_METRIC_7162" hidden="1">"c7162"</definedName>
    <definedName name="IQ_ECO_METRIC_7163" hidden="1">"c7163"</definedName>
    <definedName name="IQ_ECO_METRIC_7164" hidden="1">"c7164"</definedName>
    <definedName name="IQ_ECO_METRIC_7165" hidden="1">"c7165"</definedName>
    <definedName name="IQ_ECO_METRIC_7166" hidden="1">"c7166"</definedName>
    <definedName name="IQ_ECO_METRIC_7167" hidden="1">"c7167"</definedName>
    <definedName name="IQ_ECO_METRIC_7168" hidden="1">"c7168"</definedName>
    <definedName name="IQ_ECO_METRIC_7169" hidden="1">"c7169"</definedName>
    <definedName name="IQ_ECO_METRIC_7170" hidden="1">"c7170"</definedName>
    <definedName name="IQ_ECO_METRIC_7171" hidden="1">"c7171"</definedName>
    <definedName name="IQ_ECO_METRIC_7172" hidden="1">"c7172"</definedName>
    <definedName name="IQ_ECO_METRIC_7173" hidden="1">"c7173"</definedName>
    <definedName name="IQ_ECO_METRIC_7174" hidden="1">"c7174"</definedName>
    <definedName name="IQ_ECO_METRIC_7175" hidden="1">"c7175"</definedName>
    <definedName name="IQ_ECO_METRIC_7176" hidden="1">"c7176"</definedName>
    <definedName name="IQ_ECO_METRIC_7177" hidden="1">"c7177"</definedName>
    <definedName name="IQ_ECO_METRIC_7178" hidden="1">"c7178"</definedName>
    <definedName name="IQ_ECO_METRIC_7179" hidden="1">"c7179"</definedName>
    <definedName name="IQ_ECO_METRIC_7180" hidden="1">"c7180"</definedName>
    <definedName name="IQ_ECO_METRIC_7182" hidden="1">"c7182"</definedName>
    <definedName name="IQ_ECO_METRIC_7183" hidden="1">"c7183"</definedName>
    <definedName name="IQ_ECO_METRIC_7184" hidden="1">"c7184"</definedName>
    <definedName name="IQ_ECO_METRIC_7185" hidden="1">"c7185"</definedName>
    <definedName name="IQ_ECO_METRIC_7186" hidden="1">"c7186"</definedName>
    <definedName name="IQ_ECO_METRIC_7187" hidden="1">"c7187"</definedName>
    <definedName name="IQ_ECO_METRIC_7188" hidden="1">"c7188"</definedName>
    <definedName name="IQ_ECO_METRIC_7189" hidden="1">"c7189"</definedName>
    <definedName name="IQ_ECO_METRIC_7190" hidden="1">"c7190"</definedName>
    <definedName name="IQ_ECO_METRIC_7191" hidden="1">"c7191"</definedName>
    <definedName name="IQ_ECO_METRIC_7192" hidden="1">"c7192"</definedName>
    <definedName name="IQ_ECO_METRIC_7193" hidden="1">"c7193"</definedName>
    <definedName name="IQ_ECO_METRIC_7194" hidden="1">"c7194"</definedName>
    <definedName name="IQ_ECO_METRIC_7195" hidden="1">"c7195"</definedName>
    <definedName name="IQ_ECO_METRIC_7196" hidden="1">"c7196"</definedName>
    <definedName name="IQ_ECO_METRIC_7197" hidden="1">"c7197"</definedName>
    <definedName name="IQ_ECO_METRIC_7198" hidden="1">"c7198"</definedName>
    <definedName name="IQ_ECO_METRIC_7199" hidden="1">"c7199"</definedName>
    <definedName name="IQ_ECO_METRIC_7200" hidden="1">"c7200"</definedName>
    <definedName name="IQ_ECO_METRIC_7201" hidden="1">"c7201"</definedName>
    <definedName name="IQ_ECO_METRIC_7202" hidden="1">"c7202"</definedName>
    <definedName name="IQ_ECO_METRIC_7203" hidden="1">"c7203"</definedName>
    <definedName name="IQ_ECO_METRIC_7204" hidden="1">"c7204"</definedName>
    <definedName name="IQ_ECO_METRIC_7205" hidden="1">"c7205"</definedName>
    <definedName name="IQ_ECO_METRIC_7206" hidden="1">"c7206"</definedName>
    <definedName name="IQ_ECO_METRIC_7207" hidden="1">"c7207"</definedName>
    <definedName name="IQ_ECO_METRIC_7208" hidden="1">"c7208"</definedName>
    <definedName name="IQ_ECO_METRIC_7208_UNUSED_UNUSED_UNUSED" hidden="1">"c7208"</definedName>
    <definedName name="IQ_ECO_METRIC_7209" hidden="1">"c7209"</definedName>
    <definedName name="IQ_ECO_METRIC_7210" hidden="1">"c7210"</definedName>
    <definedName name="IQ_ECO_METRIC_7211" hidden="1">"c7211"</definedName>
    <definedName name="IQ_ECO_METRIC_7212" hidden="1">"c7212"</definedName>
    <definedName name="IQ_ECO_METRIC_7213" hidden="1">"c7213"</definedName>
    <definedName name="IQ_ECO_METRIC_7214" hidden="1">"c7214"</definedName>
    <definedName name="IQ_ECO_METRIC_7215" hidden="1">"c7215"</definedName>
    <definedName name="IQ_ECO_METRIC_7216" hidden="1">"c7216"</definedName>
    <definedName name="IQ_ECO_METRIC_7217" hidden="1">"c7217"</definedName>
    <definedName name="IQ_ECO_METRIC_7218" hidden="1">"c7218"</definedName>
    <definedName name="IQ_ECO_METRIC_7220" hidden="1">"c7220"</definedName>
    <definedName name="IQ_ECO_METRIC_7221" hidden="1">"c7221"</definedName>
    <definedName name="IQ_ECO_METRIC_7222" hidden="1">"c7222"</definedName>
    <definedName name="IQ_ECO_METRIC_7223" hidden="1">"c7223"</definedName>
    <definedName name="IQ_ECO_METRIC_7224" hidden="1">"c7224"</definedName>
    <definedName name="IQ_ECO_METRIC_7225" hidden="1">"c7225"</definedName>
    <definedName name="IQ_ECO_METRIC_7226" hidden="1">"c7226"</definedName>
    <definedName name="IQ_ECO_METRIC_7227" hidden="1">"c7227"</definedName>
    <definedName name="IQ_ECO_METRIC_7228" hidden="1">"c7228"</definedName>
    <definedName name="IQ_ECO_METRIC_7229" hidden="1">"c7229"</definedName>
    <definedName name="IQ_ECO_METRIC_7230" hidden="1">"c7230"</definedName>
    <definedName name="IQ_ECO_METRIC_7231" hidden="1">"c7231"</definedName>
    <definedName name="IQ_ECO_METRIC_7232" hidden="1">"c7232"</definedName>
    <definedName name="IQ_ECO_METRIC_7233" hidden="1">"c7233"</definedName>
    <definedName name="IQ_ECO_METRIC_7235" hidden="1">"c7235"</definedName>
    <definedName name="IQ_ECO_METRIC_7236" hidden="1">"c7236"</definedName>
    <definedName name="IQ_ECO_METRIC_7237" hidden="1">"c7237"</definedName>
    <definedName name="IQ_ECO_METRIC_7238" hidden="1">"c7238"</definedName>
    <definedName name="IQ_ECO_METRIC_7239" hidden="1">"c7239"</definedName>
    <definedName name="IQ_ECO_METRIC_7240" hidden="1">"c7240"</definedName>
    <definedName name="IQ_ECO_METRIC_7241" hidden="1">"c7241"</definedName>
    <definedName name="IQ_ECO_METRIC_7243" hidden="1">"c7243"</definedName>
    <definedName name="IQ_ECO_METRIC_7244" hidden="1">"c7244"</definedName>
    <definedName name="IQ_ECO_METRIC_7245" hidden="1">"c7245"</definedName>
    <definedName name="IQ_ECO_METRIC_7246" hidden="1">"c7246"</definedName>
    <definedName name="IQ_ECO_METRIC_7247" hidden="1">"c7247"</definedName>
    <definedName name="IQ_ECO_METRIC_7248" hidden="1">"c7248"</definedName>
    <definedName name="IQ_ECO_METRIC_7249" hidden="1">"c7249"</definedName>
    <definedName name="IQ_ECO_METRIC_7250" hidden="1">"c7250"</definedName>
    <definedName name="IQ_ECO_METRIC_7251" hidden="1">"c7251"</definedName>
    <definedName name="IQ_ECO_METRIC_7252" hidden="1">"c7252"</definedName>
    <definedName name="IQ_ECO_METRIC_7253" hidden="1">"c7253"</definedName>
    <definedName name="IQ_ECO_METRIC_7254" hidden="1">"c7254"</definedName>
    <definedName name="IQ_ECO_METRIC_7255" hidden="1">"c7255"</definedName>
    <definedName name="IQ_ECO_METRIC_7256" hidden="1">"c7256"</definedName>
    <definedName name="IQ_ECO_METRIC_7257" hidden="1">"c7257"</definedName>
    <definedName name="IQ_ECO_METRIC_7258" hidden="1">"c7258"</definedName>
    <definedName name="IQ_ECO_METRIC_7259" hidden="1">"c7259"</definedName>
    <definedName name="IQ_ECO_METRIC_7260" hidden="1">"c7260"</definedName>
    <definedName name="IQ_ECO_METRIC_7261" hidden="1">"c7261"</definedName>
    <definedName name="IQ_ECO_METRIC_7262" hidden="1">"c7262"</definedName>
    <definedName name="IQ_ECO_METRIC_7263" hidden="1">"c7263"</definedName>
    <definedName name="IQ_ECO_METRIC_7264" hidden="1">"c7264"</definedName>
    <definedName name="IQ_ECO_METRIC_7265" hidden="1">"c7265"</definedName>
    <definedName name="IQ_ECO_METRIC_7265_UNUSED_UNUSED_UNUSED" hidden="1">"c7265"</definedName>
    <definedName name="IQ_ECO_METRIC_7266" hidden="1">"c7266"</definedName>
    <definedName name="IQ_ECO_METRIC_7267" hidden="1">"c7267"</definedName>
    <definedName name="IQ_ECO_METRIC_7268" hidden="1">"c7268"</definedName>
    <definedName name="IQ_ECO_METRIC_7269" hidden="1">"c7269"</definedName>
    <definedName name="IQ_ECO_METRIC_7270" hidden="1">"c7270"</definedName>
    <definedName name="IQ_ECO_METRIC_7272" hidden="1">"c7272"</definedName>
    <definedName name="IQ_ECO_METRIC_7273" hidden="1">"c7273"</definedName>
    <definedName name="IQ_ECO_METRIC_7274" hidden="1">"c7274"</definedName>
    <definedName name="IQ_ECO_METRIC_7275" hidden="1">"c7275"</definedName>
    <definedName name="IQ_ECO_METRIC_7276" hidden="1">"c7276"</definedName>
    <definedName name="IQ_ECO_METRIC_7277" hidden="1">"c7277"</definedName>
    <definedName name="IQ_ECO_METRIC_7278" hidden="1">"c7278"</definedName>
    <definedName name="IQ_ECO_METRIC_7279" hidden="1">"c7279"</definedName>
    <definedName name="IQ_ECO_METRIC_7279_UNUSED_UNUSED_UNUSED" hidden="1">"c7279"</definedName>
    <definedName name="IQ_ECO_METRIC_7280" hidden="1">"c7280"</definedName>
    <definedName name="IQ_ECO_METRIC_7281" hidden="1">"c7281"</definedName>
    <definedName name="IQ_ECO_METRIC_7282" hidden="1">"c7282"</definedName>
    <definedName name="IQ_ECO_METRIC_7283" hidden="1">"c7283"</definedName>
    <definedName name="IQ_ECO_METRIC_7284" hidden="1">"c7284"</definedName>
    <definedName name="IQ_ECO_METRIC_7285" hidden="1">"c7285"</definedName>
    <definedName name="IQ_ECO_METRIC_7286" hidden="1">"c7286"</definedName>
    <definedName name="IQ_ECO_METRIC_7287" hidden="1">"c7287"</definedName>
    <definedName name="IQ_ECO_METRIC_7288" hidden="1">"c7288"</definedName>
    <definedName name="IQ_ECO_METRIC_7289" hidden="1">"c7289"</definedName>
    <definedName name="IQ_ECO_METRIC_7290" hidden="1">"c7290"</definedName>
    <definedName name="IQ_ECO_METRIC_7291" hidden="1">"c7291"</definedName>
    <definedName name="IQ_ECO_METRIC_7292" hidden="1">"c7292"</definedName>
    <definedName name="IQ_ECO_METRIC_7293" hidden="1">"c7293"</definedName>
    <definedName name="IQ_ECO_METRIC_7294" hidden="1">"c7294"</definedName>
    <definedName name="IQ_ECO_METRIC_7295" hidden="1">"c7295"</definedName>
    <definedName name="IQ_ECO_METRIC_7296" hidden="1">"c7296"</definedName>
    <definedName name="IQ_ECO_METRIC_7297" hidden="1">"c7297"</definedName>
    <definedName name="IQ_ECO_METRIC_7298" hidden="1">"c7298"</definedName>
    <definedName name="IQ_ECO_METRIC_7299" hidden="1">"c7299"</definedName>
    <definedName name="IQ_ECO_METRIC_7300" hidden="1">"c7300"</definedName>
    <definedName name="IQ_ECO_METRIC_7301" hidden="1">"c7301"</definedName>
    <definedName name="IQ_ECO_METRIC_7302" hidden="1">"c7302"</definedName>
    <definedName name="IQ_ECO_METRIC_7303" hidden="1">"c7303"</definedName>
    <definedName name="IQ_ECO_METRIC_7304" hidden="1">"c7304"</definedName>
    <definedName name="IQ_ECO_METRIC_7305" hidden="1">"c7305"</definedName>
    <definedName name="IQ_ECO_METRIC_7306" hidden="1">"c7306"</definedName>
    <definedName name="IQ_ECO_METRIC_7307" hidden="1">"c7307"</definedName>
    <definedName name="IQ_ECO_METRIC_7308" hidden="1">"c7308"</definedName>
    <definedName name="IQ_ECO_METRIC_7309" hidden="1">"c7309"</definedName>
    <definedName name="IQ_ECO_METRIC_7310" hidden="1">"c7310"</definedName>
    <definedName name="IQ_ECO_METRIC_7311" hidden="1">"c7311"</definedName>
    <definedName name="IQ_ECO_METRIC_7312" hidden="1">"c7312"</definedName>
    <definedName name="IQ_ECO_METRIC_7313" hidden="1">"c7313"</definedName>
    <definedName name="IQ_ECO_METRIC_7314" hidden="1">"c7314"</definedName>
    <definedName name="IQ_ECO_METRIC_7315" hidden="1">"c7315"</definedName>
    <definedName name="IQ_ECO_METRIC_7316" hidden="1">"c7316"</definedName>
    <definedName name="IQ_ECO_METRIC_7317" hidden="1">"c7317"</definedName>
    <definedName name="IQ_ECO_METRIC_7318" hidden="1">"c7318"</definedName>
    <definedName name="IQ_ECO_METRIC_7319" hidden="1">"c7319"</definedName>
    <definedName name="IQ_ECO_METRIC_7320" hidden="1">"c7320"</definedName>
    <definedName name="IQ_ECO_METRIC_7321" hidden="1">"c7321"</definedName>
    <definedName name="IQ_ECO_METRIC_7322" hidden="1">"c7322"</definedName>
    <definedName name="IQ_ECO_METRIC_7323" hidden="1">"c7323"</definedName>
    <definedName name="IQ_ECO_METRIC_7324" hidden="1">"c7324"</definedName>
    <definedName name="IQ_ECO_METRIC_7325" hidden="1">"c7325"</definedName>
    <definedName name="IQ_ECO_METRIC_7326" hidden="1">"c7326"</definedName>
    <definedName name="IQ_ECO_METRIC_7327" hidden="1">"c7327"</definedName>
    <definedName name="IQ_ECO_METRIC_7328" hidden="1">"c7328"</definedName>
    <definedName name="IQ_ECO_METRIC_7329" hidden="1">"c7329"</definedName>
    <definedName name="IQ_ECO_METRIC_7330" hidden="1">"c7330"</definedName>
    <definedName name="IQ_ECO_METRIC_7331" hidden="1">"c7331"</definedName>
    <definedName name="IQ_ECO_METRIC_7332" hidden="1">"c7332"</definedName>
    <definedName name="IQ_ECO_METRIC_7333" hidden="1">"c7333"</definedName>
    <definedName name="IQ_ECO_METRIC_7334" hidden="1">"c7334"</definedName>
    <definedName name="IQ_ECO_METRIC_7335" hidden="1">"c7335"</definedName>
    <definedName name="IQ_ECO_METRIC_7336" hidden="1">"c7336"</definedName>
    <definedName name="IQ_ECO_METRIC_7336_UNUSED_UNUSED_UNUSED" hidden="1">"c7336"</definedName>
    <definedName name="IQ_ECO_METRIC_7337" hidden="1">"c7337"</definedName>
    <definedName name="IQ_ECO_METRIC_7337_UNUSED_UNUSED_UNUSED" hidden="1">"c7337"</definedName>
    <definedName name="IQ_ECO_METRIC_7339" hidden="1">"c7339"</definedName>
    <definedName name="IQ_ECO_METRIC_7341" hidden="1">"c7341"</definedName>
    <definedName name="IQ_ECO_METRIC_7342" hidden="1">"c7342"</definedName>
    <definedName name="IQ_ECO_METRIC_7343" hidden="1">"c7343"</definedName>
    <definedName name="IQ_ECO_METRIC_7344" hidden="1">"c7344"</definedName>
    <definedName name="IQ_ECO_METRIC_7345" hidden="1">"c7345"</definedName>
    <definedName name="IQ_ECO_METRIC_7346" hidden="1">"c7346"</definedName>
    <definedName name="IQ_ECO_METRIC_7347" hidden="1">"c7347"</definedName>
    <definedName name="IQ_ECO_METRIC_7348" hidden="1">"c7348"</definedName>
    <definedName name="IQ_ECO_METRIC_7349" hidden="1">"c7349"</definedName>
    <definedName name="IQ_ECO_METRIC_7350" hidden="1">"c7350"</definedName>
    <definedName name="IQ_ECO_METRIC_7351" hidden="1">"c7351"</definedName>
    <definedName name="IQ_ECO_METRIC_7352" hidden="1">"c7352"</definedName>
    <definedName name="IQ_ECO_METRIC_7353" hidden="1">"c7353"</definedName>
    <definedName name="IQ_ECO_METRIC_7354" hidden="1">"c7354"</definedName>
    <definedName name="IQ_ECO_METRIC_7355" hidden="1">"c7355"</definedName>
    <definedName name="IQ_ECO_METRIC_7356" hidden="1">"c7356"</definedName>
    <definedName name="IQ_ECO_METRIC_7357" hidden="1">"c7357"</definedName>
    <definedName name="IQ_ECO_METRIC_7358" hidden="1">"c7358"</definedName>
    <definedName name="IQ_ECO_METRIC_7359" hidden="1">"c7359"</definedName>
    <definedName name="IQ_ECO_METRIC_7360" hidden="1">"c7360"</definedName>
    <definedName name="IQ_ECO_METRIC_7361" hidden="1">"c7361"</definedName>
    <definedName name="IQ_ECO_METRIC_7362" hidden="1">"c7362"</definedName>
    <definedName name="IQ_ECO_METRIC_7363" hidden="1">"c7363"</definedName>
    <definedName name="IQ_ECO_METRIC_7364" hidden="1">"c7364"</definedName>
    <definedName name="IQ_ECO_METRIC_7365" hidden="1">"c7365"</definedName>
    <definedName name="IQ_ECO_METRIC_7366" hidden="1">"c7366"</definedName>
    <definedName name="IQ_ECO_METRIC_7368" hidden="1">"c7368"</definedName>
    <definedName name="IQ_ECO_METRIC_7369" hidden="1">"c7369"</definedName>
    <definedName name="IQ_ECO_METRIC_7370" hidden="1">"c7370"</definedName>
    <definedName name="IQ_ECO_METRIC_7371" hidden="1">"c7371"</definedName>
    <definedName name="IQ_ECO_METRIC_7372" hidden="1">"c7372"</definedName>
    <definedName name="IQ_ECO_METRIC_7373" hidden="1">"c7373"</definedName>
    <definedName name="IQ_ECO_METRIC_7374" hidden="1">"c7374"</definedName>
    <definedName name="IQ_ECO_METRIC_7375" hidden="1">"c7375"</definedName>
    <definedName name="IQ_ECO_METRIC_7376" hidden="1">"c7376"</definedName>
    <definedName name="IQ_ECO_METRIC_7377" hidden="1">"c7377"</definedName>
    <definedName name="IQ_ECO_METRIC_7378" hidden="1">"c7378"</definedName>
    <definedName name="IQ_ECO_METRIC_7379" hidden="1">"c7379"</definedName>
    <definedName name="IQ_ECO_METRIC_7380" hidden="1">"c7380"</definedName>
    <definedName name="IQ_ECO_METRIC_7381" hidden="1">"c7381"</definedName>
    <definedName name="IQ_ECO_METRIC_7382" hidden="1">"c7382"</definedName>
    <definedName name="IQ_ECO_METRIC_7383" hidden="1">"c7383"</definedName>
    <definedName name="IQ_ECO_METRIC_7384" hidden="1">"c7384"</definedName>
    <definedName name="IQ_ECO_METRIC_7385" hidden="1">"c7385"</definedName>
    <definedName name="IQ_ECO_METRIC_7386" hidden="1">"c7386"</definedName>
    <definedName name="IQ_ECO_METRIC_7387" hidden="1">"c7387"</definedName>
    <definedName name="IQ_ECO_METRIC_7388" hidden="1">"c7388"</definedName>
    <definedName name="IQ_ECO_METRIC_7389" hidden="1">"c7389"</definedName>
    <definedName name="IQ_ECO_METRIC_7390" hidden="1">"c7390"</definedName>
    <definedName name="IQ_ECO_METRIC_7391" hidden="1">"c7391"</definedName>
    <definedName name="IQ_ECO_METRIC_7392" hidden="1">"c7392"</definedName>
    <definedName name="IQ_ECO_METRIC_7393" hidden="1">"c7393"</definedName>
    <definedName name="IQ_ECO_METRIC_7394" hidden="1">"c7394"</definedName>
    <definedName name="IQ_ECO_METRIC_7395" hidden="1">"c7395"</definedName>
    <definedName name="IQ_ECO_METRIC_7396" hidden="1">"c7396"</definedName>
    <definedName name="IQ_ECO_METRIC_7397" hidden="1">"c7397"</definedName>
    <definedName name="IQ_ECO_METRIC_7398" hidden="1">"c7398"</definedName>
    <definedName name="IQ_ECO_METRIC_7399" hidden="1">"c7399"</definedName>
    <definedName name="IQ_ECO_METRIC_7400" hidden="1">"c7400"</definedName>
    <definedName name="IQ_ECO_METRIC_7402" hidden="1">"c7402"</definedName>
    <definedName name="IQ_ECO_METRIC_7403" hidden="1">"c7403"</definedName>
    <definedName name="IQ_ECO_METRIC_7404" hidden="1">"c7404"</definedName>
    <definedName name="IQ_ECO_METRIC_7405" hidden="1">"c7405"</definedName>
    <definedName name="IQ_ECO_METRIC_7406" hidden="1">"c7406"</definedName>
    <definedName name="IQ_ECO_METRIC_7407" hidden="1">"c7407"</definedName>
    <definedName name="IQ_ECO_METRIC_7408" hidden="1">"c7408"</definedName>
    <definedName name="IQ_ECO_METRIC_7409" hidden="1">"c7409"</definedName>
    <definedName name="IQ_ECO_METRIC_7410" hidden="1">"c7410"</definedName>
    <definedName name="IQ_ECO_METRIC_7411" hidden="1">"c7411"</definedName>
    <definedName name="IQ_ECO_METRIC_7412" hidden="1">"c7412"</definedName>
    <definedName name="IQ_ECO_METRIC_7413" hidden="1">"c7413"</definedName>
    <definedName name="IQ_ECO_METRIC_7414" hidden="1">"c7414"</definedName>
    <definedName name="IQ_ECO_METRIC_7415" hidden="1">"c7415"</definedName>
    <definedName name="IQ_ECO_METRIC_7416" hidden="1">"c7416"</definedName>
    <definedName name="IQ_ECO_METRIC_7417" hidden="1">"c7417"</definedName>
    <definedName name="IQ_ECO_METRIC_7418" hidden="1">"c7418"</definedName>
    <definedName name="IQ_ECO_METRIC_7419" hidden="1">"c7419"</definedName>
    <definedName name="IQ_ECO_METRIC_7420" hidden="1">"c7420"</definedName>
    <definedName name="IQ_ECO_METRIC_7421" hidden="1">"c7421"</definedName>
    <definedName name="IQ_ECO_METRIC_7422" hidden="1">"c7422"</definedName>
    <definedName name="IQ_ECO_METRIC_7423" hidden="1">"c7423"</definedName>
    <definedName name="IQ_ECO_METRIC_7424" hidden="1">"c7424"</definedName>
    <definedName name="IQ_ECO_METRIC_7425" hidden="1">"c7425"</definedName>
    <definedName name="IQ_ECO_METRIC_7426" hidden="1">"c7426"</definedName>
    <definedName name="IQ_ECO_METRIC_7427" hidden="1">"c7427"</definedName>
    <definedName name="IQ_ECO_METRIC_7428" hidden="1">"c7428"</definedName>
    <definedName name="IQ_ECO_METRIC_7428_UNUSED_UNUSED_UNUSED" hidden="1">"c7428"</definedName>
    <definedName name="IQ_ECO_METRIC_7429" hidden="1">"c7429"</definedName>
    <definedName name="IQ_ECO_METRIC_7430" hidden="1">"c7430"</definedName>
    <definedName name="IQ_ECO_METRIC_7431" hidden="1">"c7431"</definedName>
    <definedName name="IQ_ECO_METRIC_7432" hidden="1">"c7432"</definedName>
    <definedName name="IQ_ECO_METRIC_7433" hidden="1">"c7433"</definedName>
    <definedName name="IQ_ECO_METRIC_7434" hidden="1">"c7434"</definedName>
    <definedName name="IQ_ECO_METRIC_7435" hidden="1">"c7435"</definedName>
    <definedName name="IQ_ECO_METRIC_7436" hidden="1">"c7436"</definedName>
    <definedName name="IQ_ECO_METRIC_7437" hidden="1">"c7437"</definedName>
    <definedName name="IQ_ECO_METRIC_7438" hidden="1">"c7438"</definedName>
    <definedName name="IQ_ECO_METRIC_7440" hidden="1">"c7440"</definedName>
    <definedName name="IQ_ECO_METRIC_7441" hidden="1">"c7441"</definedName>
    <definedName name="IQ_ECO_METRIC_7442" hidden="1">"c7442"</definedName>
    <definedName name="IQ_ECO_METRIC_7443" hidden="1">"c7443"</definedName>
    <definedName name="IQ_ECO_METRIC_7444" hidden="1">"c7444"</definedName>
    <definedName name="IQ_ECO_METRIC_7445" hidden="1">"c7445"</definedName>
    <definedName name="IQ_ECO_METRIC_7446" hidden="1">"c7446"</definedName>
    <definedName name="IQ_ECO_METRIC_7447" hidden="1">"c7447"</definedName>
    <definedName name="IQ_ECO_METRIC_7448" hidden="1">"c7448"</definedName>
    <definedName name="IQ_ECO_METRIC_7449" hidden="1">"c7449"</definedName>
    <definedName name="IQ_ECO_METRIC_7450" hidden="1">"c7450"</definedName>
    <definedName name="IQ_ECO_METRIC_7451" hidden="1">"c7451"</definedName>
    <definedName name="IQ_ECO_METRIC_7452" hidden="1">"c7452"</definedName>
    <definedName name="IQ_ECO_METRIC_7453" hidden="1">"c7453"</definedName>
    <definedName name="IQ_ECO_METRIC_7455" hidden="1">"c7455"</definedName>
    <definedName name="IQ_ECO_METRIC_7456" hidden="1">"c7456"</definedName>
    <definedName name="IQ_ECO_METRIC_7457" hidden="1">"c7457"</definedName>
    <definedName name="IQ_ECO_METRIC_7458" hidden="1">"c7458"</definedName>
    <definedName name="IQ_ECO_METRIC_7459" hidden="1">"c7459"</definedName>
    <definedName name="IQ_ECO_METRIC_7460" hidden="1">"c7460"</definedName>
    <definedName name="IQ_ECO_METRIC_7461" hidden="1">"c7461"</definedName>
    <definedName name="IQ_ECO_METRIC_7463" hidden="1">"c7463"</definedName>
    <definedName name="IQ_ECO_METRIC_7464" hidden="1">"c7464"</definedName>
    <definedName name="IQ_ECO_METRIC_7465" hidden="1">"c7465"</definedName>
    <definedName name="IQ_ECO_METRIC_7466" hidden="1">"c7466"</definedName>
    <definedName name="IQ_ECO_METRIC_7467" hidden="1">"c7467"</definedName>
    <definedName name="IQ_ECO_METRIC_7468" hidden="1">"c7468"</definedName>
    <definedName name="IQ_ECO_METRIC_7469" hidden="1">"c7469"</definedName>
    <definedName name="IQ_ECO_METRIC_7470" hidden="1">"c7470"</definedName>
    <definedName name="IQ_ECO_METRIC_7472" hidden="1">"c7472"</definedName>
    <definedName name="IQ_ECO_METRIC_7473" hidden="1">"c7473"</definedName>
    <definedName name="IQ_ECO_METRIC_7474" hidden="1">"c7474"</definedName>
    <definedName name="IQ_ECO_METRIC_7475" hidden="1">"c7475"</definedName>
    <definedName name="IQ_ECO_METRIC_7476" hidden="1">"c7476"</definedName>
    <definedName name="IQ_ECO_METRIC_7477" hidden="1">"c7477"</definedName>
    <definedName name="IQ_ECO_METRIC_7478" hidden="1">"c7478"</definedName>
    <definedName name="IQ_ECO_METRIC_7479" hidden="1">"c7479"</definedName>
    <definedName name="IQ_ECO_METRIC_7480" hidden="1">"c7480"</definedName>
    <definedName name="IQ_ECO_METRIC_7481" hidden="1">"c7481"</definedName>
    <definedName name="IQ_ECO_METRIC_7482" hidden="1">"c7482"</definedName>
    <definedName name="IQ_ECO_METRIC_7483" hidden="1">"c7483"</definedName>
    <definedName name="IQ_ECO_METRIC_7486" hidden="1">"c7486"</definedName>
    <definedName name="IQ_ECO_METRIC_7487" hidden="1">"c7487"</definedName>
    <definedName name="IQ_ECO_METRIC_7488" hidden="1">"c7488"</definedName>
    <definedName name="IQ_ECO_METRIC_7489" hidden="1">"c7489"</definedName>
    <definedName name="IQ_ECO_METRIC_7490" hidden="1">"c7490"</definedName>
    <definedName name="IQ_ECO_METRIC_7491" hidden="1">"c7491"</definedName>
    <definedName name="IQ_ECO_METRIC_7492" hidden="1">"c7492"</definedName>
    <definedName name="IQ_ECO_METRIC_7493" hidden="1">"c7493"</definedName>
    <definedName name="IQ_ECO_METRIC_7494" hidden="1">"c7494"</definedName>
    <definedName name="IQ_ECO_METRIC_7495" hidden="1">"c7495"</definedName>
    <definedName name="IQ_ECO_METRIC_7496" hidden="1">"c7496"</definedName>
    <definedName name="IQ_ECO_METRIC_7497" hidden="1">"c7497"</definedName>
    <definedName name="IQ_ECO_METRIC_7498" hidden="1">"c7498"</definedName>
    <definedName name="IQ_ECO_METRIC_7500" hidden="1">"c7500"</definedName>
    <definedName name="IQ_ECO_METRIC_7501" hidden="1">"c7501"</definedName>
    <definedName name="IQ_ECO_METRIC_7502" hidden="1">"c7502"</definedName>
    <definedName name="IQ_ECO_METRIC_7503" hidden="1">"c7503"</definedName>
    <definedName name="IQ_ECO_METRIC_7504" hidden="1">"c7504"</definedName>
    <definedName name="IQ_ECO_METRIC_7505" hidden="1">"c7505"</definedName>
    <definedName name="IQ_ECO_METRIC_7507" hidden="1">"c7507"</definedName>
    <definedName name="IQ_ECO_METRIC_7508" hidden="1">"c7508"</definedName>
    <definedName name="IQ_ECO_METRIC_7509" hidden="1">"c7509"</definedName>
    <definedName name="IQ_ECO_METRIC_7510" hidden="1">"c7510"</definedName>
    <definedName name="IQ_ECO_METRIC_7511" hidden="1">"c7511"</definedName>
    <definedName name="IQ_ECO_METRIC_7512" hidden="1">"c7512"</definedName>
    <definedName name="IQ_ECO_METRIC_7513" hidden="1">"c7513"</definedName>
    <definedName name="IQ_ECO_METRIC_7514" hidden="1">"c7514"</definedName>
    <definedName name="IQ_ECO_METRIC_7515" hidden="1">"c7515"</definedName>
    <definedName name="IQ_ECO_METRIC_7516" hidden="1">"c7516"</definedName>
    <definedName name="IQ_ECO_METRIC_7517" hidden="1">"c7517"</definedName>
    <definedName name="IQ_ECO_METRIC_7518" hidden="1">"c7518"</definedName>
    <definedName name="IQ_ECO_METRIC_7519" hidden="1">"c7519"</definedName>
    <definedName name="IQ_ECO_METRIC_7520" hidden="1">"c7520"</definedName>
    <definedName name="IQ_ECO_METRIC_7521" hidden="1">"c7521"</definedName>
    <definedName name="IQ_ECO_METRIC_7522" hidden="1">"c7522"</definedName>
    <definedName name="IQ_ECO_METRIC_7523" hidden="1">"c7523"</definedName>
    <definedName name="IQ_ECO_METRIC_7524" hidden="1">"c7524"</definedName>
    <definedName name="IQ_ECO_METRIC_7525" hidden="1">"c7525"</definedName>
    <definedName name="IQ_ECO_METRIC_7526" hidden="1">"c7526"</definedName>
    <definedName name="IQ_ECO_METRIC_7527" hidden="1">"c7527"</definedName>
    <definedName name="IQ_ECO_METRIC_7528" hidden="1">"c7528"</definedName>
    <definedName name="IQ_ECO_METRIC_7529" hidden="1">"c7529"</definedName>
    <definedName name="IQ_ECO_METRIC_7530" hidden="1">"c7530"</definedName>
    <definedName name="IQ_ECO_METRIC_7531" hidden="1">"c7531"</definedName>
    <definedName name="IQ_ECO_METRIC_7532" hidden="1">"c7532"</definedName>
    <definedName name="IQ_ECO_METRIC_7533" hidden="1">"c7533"</definedName>
    <definedName name="IQ_ECO_METRIC_7534" hidden="1">"c7534"</definedName>
    <definedName name="IQ_ECO_METRIC_7535" hidden="1">"c7535"</definedName>
    <definedName name="IQ_ECO_METRIC_7536" hidden="1">"c7536"</definedName>
    <definedName name="IQ_ECO_METRIC_7537" hidden="1">"c7537"</definedName>
    <definedName name="IQ_ECO_METRIC_7538" hidden="1">"c7538"</definedName>
    <definedName name="IQ_ECO_METRIC_7539" hidden="1">"c7539"</definedName>
    <definedName name="IQ_ECO_METRIC_7540" hidden="1">"c7540"</definedName>
    <definedName name="IQ_ECO_METRIC_7541" hidden="1">"c7541"</definedName>
    <definedName name="IQ_ECO_METRIC_7542" hidden="1">"c7542"</definedName>
    <definedName name="IQ_ECO_METRIC_7543" hidden="1">"c7543"</definedName>
    <definedName name="IQ_ECO_METRIC_7544" hidden="1">"c7544"</definedName>
    <definedName name="IQ_ECO_METRIC_7545" hidden="1">"c7545"</definedName>
    <definedName name="IQ_ECO_METRIC_7546" hidden="1">"c7546"</definedName>
    <definedName name="IQ_ECO_METRIC_7547" hidden="1">"c7547"</definedName>
    <definedName name="IQ_ECO_METRIC_7548" hidden="1">"c7548"</definedName>
    <definedName name="IQ_ECO_METRIC_7549" hidden="1">"c7549"</definedName>
    <definedName name="IQ_ECO_METRIC_7550" hidden="1">"c7550"</definedName>
    <definedName name="IQ_ECO_METRIC_7551" hidden="1">"c7551"</definedName>
    <definedName name="IQ_ECO_METRIC_7552" hidden="1">"c7552"</definedName>
    <definedName name="IQ_ECO_METRIC_7553" hidden="1">"c7553"</definedName>
    <definedName name="IQ_ECO_METRIC_7554" hidden="1">"c7554"</definedName>
    <definedName name="IQ_ECO_METRIC_7555" hidden="1">"c7555"</definedName>
    <definedName name="IQ_ECO_METRIC_7556" hidden="1">"c7556"</definedName>
    <definedName name="IQ_ECO_METRIC_7556_UNUSED_UNUSED_UNUSED" hidden="1">"c7556"</definedName>
    <definedName name="IQ_ECO_METRIC_7557" hidden="1">"c7557"</definedName>
    <definedName name="IQ_ECO_METRIC_7557_UNUSED_UNUSED_UNUSED" hidden="1">"c7557"</definedName>
    <definedName name="IQ_ECO_METRIC_7560" hidden="1">"c7560"</definedName>
    <definedName name="IQ_ECO_METRIC_7561" hidden="1">"c7561"</definedName>
    <definedName name="IQ_ECO_METRIC_7562" hidden="1">"c7562"</definedName>
    <definedName name="IQ_ECO_METRIC_7563" hidden="1">"c7563"</definedName>
    <definedName name="IQ_ECO_METRIC_7564" hidden="1">"c7564"</definedName>
    <definedName name="IQ_ECO_METRIC_7565" hidden="1">"c7565"</definedName>
    <definedName name="IQ_ECO_METRIC_7566" hidden="1">"c7566"</definedName>
    <definedName name="IQ_ECO_METRIC_7567" hidden="1">"c7567"</definedName>
    <definedName name="IQ_ECO_METRIC_7568" hidden="1">"c7568"</definedName>
    <definedName name="IQ_ECO_METRIC_7570" hidden="1">"c7570"</definedName>
    <definedName name="IQ_ECO_METRIC_7571" hidden="1">"c7571"</definedName>
    <definedName name="IQ_ECO_METRIC_7572" hidden="1">"c7572"</definedName>
    <definedName name="IQ_ECO_METRIC_7573" hidden="1">"c7573"</definedName>
    <definedName name="IQ_ECO_METRIC_7574" hidden="1">"c7574"</definedName>
    <definedName name="IQ_ECO_METRIC_7575" hidden="1">"c7575"</definedName>
    <definedName name="IQ_ECO_METRIC_7576" hidden="1">"c7576"</definedName>
    <definedName name="IQ_ECO_METRIC_7577" hidden="1">"c7577"</definedName>
    <definedName name="IQ_ECO_METRIC_7578" hidden="1">"c7578"</definedName>
    <definedName name="IQ_ECO_METRIC_7579" hidden="1">"c7579"</definedName>
    <definedName name="IQ_ECO_METRIC_7580" hidden="1">"c7580"</definedName>
    <definedName name="IQ_ECO_METRIC_7581" hidden="1">"c7581"</definedName>
    <definedName name="IQ_ECO_METRIC_7582" hidden="1">"c7582"</definedName>
    <definedName name="IQ_ECO_METRIC_7583" hidden="1">"c7583"</definedName>
    <definedName name="IQ_ECO_METRIC_7584" hidden="1">"c7584"</definedName>
    <definedName name="IQ_ECO_METRIC_7585" hidden="1">"c7585"</definedName>
    <definedName name="IQ_ECO_METRIC_7586" hidden="1">"c7586"</definedName>
    <definedName name="IQ_ECO_METRIC_7588" hidden="1">"c7588"</definedName>
    <definedName name="IQ_ECO_METRIC_7589" hidden="1">"c7589"</definedName>
    <definedName name="IQ_ECO_METRIC_7590" hidden="1">"c7590"</definedName>
    <definedName name="IQ_ECO_METRIC_7591" hidden="1">"c7591"</definedName>
    <definedName name="IQ_ECO_METRIC_7592" hidden="1">"c7592"</definedName>
    <definedName name="IQ_ECO_METRIC_7593" hidden="1">"c7593"</definedName>
    <definedName name="IQ_ECO_METRIC_7594" hidden="1">"c7594"</definedName>
    <definedName name="IQ_ECO_METRIC_7596" hidden="1">"c7596"</definedName>
    <definedName name="IQ_ECO_METRIC_7597" hidden="1">"c7597"</definedName>
    <definedName name="IQ_ECO_METRIC_7598" hidden="1">"c7598"</definedName>
    <definedName name="IQ_ECO_METRIC_7599" hidden="1">"c7599"</definedName>
    <definedName name="IQ_ECO_METRIC_7600" hidden="1">"c7600"</definedName>
    <definedName name="IQ_ECO_METRIC_7601" hidden="1">"c7601"</definedName>
    <definedName name="IQ_ECO_METRIC_7602" hidden="1">"c7602"</definedName>
    <definedName name="IQ_ECO_METRIC_7603" hidden="1">"c7603"</definedName>
    <definedName name="IQ_ECO_METRIC_7604" hidden="1">"c7604"</definedName>
    <definedName name="IQ_ECO_METRIC_7605" hidden="1">"c7605"</definedName>
    <definedName name="IQ_ECO_METRIC_7606" hidden="1">"c7606"</definedName>
    <definedName name="IQ_ECO_METRIC_7607" hidden="1">"c7607"</definedName>
    <definedName name="IQ_ECO_METRIC_7608" hidden="1">"c7608"</definedName>
    <definedName name="IQ_ECO_METRIC_7609" hidden="1">"c7609"</definedName>
    <definedName name="IQ_ECO_METRIC_7610" hidden="1">"c7610"</definedName>
    <definedName name="IQ_ECO_METRIC_7611" hidden="1">"c7611"</definedName>
    <definedName name="IQ_ECO_METRIC_7612" hidden="1">"c7612"</definedName>
    <definedName name="IQ_ECO_METRIC_7613" hidden="1">"c7613"</definedName>
    <definedName name="IQ_ECO_METRIC_7614" hidden="1">"c7614"</definedName>
    <definedName name="IQ_ECO_METRIC_7615" hidden="1">"c7615"</definedName>
    <definedName name="IQ_ECO_METRIC_7616" hidden="1">"c7616"</definedName>
    <definedName name="IQ_ECO_METRIC_7617" hidden="1">"c7617"</definedName>
    <definedName name="IQ_ECO_METRIC_7618" hidden="1">"c7618"</definedName>
    <definedName name="IQ_ECO_METRIC_7619" hidden="1">"c7619"</definedName>
    <definedName name="IQ_ECO_METRIC_7620" hidden="1">"c7620"</definedName>
    <definedName name="IQ_ECO_METRIC_7622" hidden="1">"c7622"</definedName>
    <definedName name="IQ_ECO_METRIC_7623" hidden="1">"c7623"</definedName>
    <definedName name="IQ_ECO_METRIC_7624" hidden="1">"c7624"</definedName>
    <definedName name="IQ_ECO_METRIC_7625" hidden="1">"c7625"</definedName>
    <definedName name="IQ_ECO_METRIC_7626" hidden="1">"c7626"</definedName>
    <definedName name="IQ_ECO_METRIC_7627" hidden="1">"c7627"</definedName>
    <definedName name="IQ_ECO_METRIC_7628" hidden="1">"c7628"</definedName>
    <definedName name="IQ_ECO_METRIC_7629" hidden="1">"c7629"</definedName>
    <definedName name="IQ_ECO_METRIC_7630" hidden="1">"c7630"</definedName>
    <definedName name="IQ_ECO_METRIC_7631" hidden="1">"c7631"</definedName>
    <definedName name="IQ_ECO_METRIC_7632" hidden="1">"c7632"</definedName>
    <definedName name="IQ_ECO_METRIC_7633" hidden="1">"c7633"</definedName>
    <definedName name="IQ_ECO_METRIC_7634" hidden="1">"c7634"</definedName>
    <definedName name="IQ_ECO_METRIC_7635" hidden="1">"c7635"</definedName>
    <definedName name="IQ_ECO_METRIC_7636" hidden="1">"c7636"</definedName>
    <definedName name="IQ_ECO_METRIC_7637" hidden="1">"c7637"</definedName>
    <definedName name="IQ_ECO_METRIC_7638" hidden="1">"c7638"</definedName>
    <definedName name="IQ_ECO_METRIC_7639" hidden="1">"c7639"</definedName>
    <definedName name="IQ_ECO_METRIC_7640" hidden="1">"c7640"</definedName>
    <definedName name="IQ_ECO_METRIC_7641" hidden="1">"c7641"</definedName>
    <definedName name="IQ_ECO_METRIC_7642" hidden="1">"c7642"</definedName>
    <definedName name="IQ_ECO_METRIC_7643" hidden="1">"c7643"</definedName>
    <definedName name="IQ_ECO_METRIC_7644" hidden="1">"c7644"</definedName>
    <definedName name="IQ_ECO_METRIC_7645" hidden="1">"c7645"</definedName>
    <definedName name="IQ_ECO_METRIC_7646" hidden="1">"c7646"</definedName>
    <definedName name="IQ_ECO_METRIC_7647" hidden="1">"c7647"</definedName>
    <definedName name="IQ_ECO_METRIC_7648" hidden="1">"c7648"</definedName>
    <definedName name="IQ_ECO_METRIC_7648_UNUSED_UNUSED_UNUSED" hidden="1">"c7648"</definedName>
    <definedName name="IQ_ECO_METRIC_7649" hidden="1">"c7649"</definedName>
    <definedName name="IQ_ECO_METRIC_7650" hidden="1">"c7650"</definedName>
    <definedName name="IQ_ECO_METRIC_7651" hidden="1">"c7651"</definedName>
    <definedName name="IQ_ECO_METRIC_7652" hidden="1">"c7652"</definedName>
    <definedName name="IQ_ECO_METRIC_7653" hidden="1">"c7653"</definedName>
    <definedName name="IQ_ECO_METRIC_7654" hidden="1">"c7654"</definedName>
    <definedName name="IQ_ECO_METRIC_7655" hidden="1">"c7655"</definedName>
    <definedName name="IQ_ECO_METRIC_7656" hidden="1">"c7656"</definedName>
    <definedName name="IQ_ECO_METRIC_7657" hidden="1">"c7657"</definedName>
    <definedName name="IQ_ECO_METRIC_7658" hidden="1">"c7658"</definedName>
    <definedName name="IQ_ECO_METRIC_7660" hidden="1">"c7660"</definedName>
    <definedName name="IQ_ECO_METRIC_7661" hidden="1">"c7661"</definedName>
    <definedName name="IQ_ECO_METRIC_7663" hidden="1">"c7663"</definedName>
    <definedName name="IQ_ECO_METRIC_7664" hidden="1">"c7664"</definedName>
    <definedName name="IQ_ECO_METRIC_7665" hidden="1">"c7665"</definedName>
    <definedName name="IQ_ECO_METRIC_7666" hidden="1">"c7666"</definedName>
    <definedName name="IQ_ECO_METRIC_7667" hidden="1">"c7667"</definedName>
    <definedName name="IQ_ECO_METRIC_7668" hidden="1">"c7668"</definedName>
    <definedName name="IQ_ECO_METRIC_7669" hidden="1">"c7669"</definedName>
    <definedName name="IQ_ECO_METRIC_7670" hidden="1">"c7670"</definedName>
    <definedName name="IQ_ECO_METRIC_7675" hidden="1">"c7675"</definedName>
    <definedName name="IQ_ECO_METRIC_7676" hidden="1">"c7676"</definedName>
    <definedName name="IQ_ECO_METRIC_7677" hidden="1">"c7677"</definedName>
    <definedName name="IQ_ECO_METRIC_7678" hidden="1">"c7678"</definedName>
    <definedName name="IQ_ECO_METRIC_7679" hidden="1">"c7679"</definedName>
    <definedName name="IQ_ECO_METRIC_7680" hidden="1">"c7680"</definedName>
    <definedName name="IQ_ECO_METRIC_7681" hidden="1">"c7681"</definedName>
    <definedName name="IQ_ECO_METRIC_7685" hidden="1">"c7685"</definedName>
    <definedName name="IQ_ECO_METRIC_7687" hidden="1">"c7687"</definedName>
    <definedName name="IQ_ECO_METRIC_7688" hidden="1">"c7688"</definedName>
    <definedName name="IQ_ECO_METRIC_7689" hidden="1">"c7689"</definedName>
    <definedName name="IQ_ECO_METRIC_7690" hidden="1">"c7690"</definedName>
    <definedName name="IQ_ECO_METRIC_7691" hidden="1">"c7691"</definedName>
    <definedName name="IQ_ECO_METRIC_7692" hidden="1">"c7692"</definedName>
    <definedName name="IQ_ECO_METRIC_7693" hidden="1">"c7693"</definedName>
    <definedName name="IQ_ECO_METRIC_7694" hidden="1">"c7694"</definedName>
    <definedName name="IQ_ECO_METRIC_7695" hidden="1">"c7695"</definedName>
    <definedName name="IQ_ECO_METRIC_7696" hidden="1">"c7696"</definedName>
    <definedName name="IQ_ECO_METRIC_7697" hidden="1">"c7697"</definedName>
    <definedName name="IQ_ECO_METRIC_7698" hidden="1">"c7698"</definedName>
    <definedName name="IQ_ECO_METRIC_7699" hidden="1">"c7699"</definedName>
    <definedName name="IQ_ECO_METRIC_7700" hidden="1">"c7700"</definedName>
    <definedName name="IQ_ECO_METRIC_7701" hidden="1">"c7701"</definedName>
    <definedName name="IQ_ECO_METRIC_7702" hidden="1">"c7702"</definedName>
    <definedName name="IQ_ECO_METRIC_7703" hidden="1">"c7703"</definedName>
    <definedName name="IQ_ECO_METRIC_7705" hidden="1">"c7705"</definedName>
    <definedName name="IQ_ECO_METRIC_7705_UNUSED_UNUSED_UNUSED" hidden="1">"c7705"</definedName>
    <definedName name="IQ_ECO_METRIC_7707" hidden="1">"c7707"</definedName>
    <definedName name="IQ_ECO_METRIC_7708" hidden="1">"c7708"</definedName>
    <definedName name="IQ_ECO_METRIC_7709" hidden="1">"c7709"</definedName>
    <definedName name="IQ_ECO_METRIC_7710" hidden="1">"c7710"</definedName>
    <definedName name="IQ_ECO_METRIC_7711" hidden="1">"c7711"</definedName>
    <definedName name="IQ_ECO_METRIC_7712" hidden="1">"c7712"</definedName>
    <definedName name="IQ_ECO_METRIC_7713" hidden="1">"c7713"</definedName>
    <definedName name="IQ_ECO_METRIC_7714" hidden="1">"c7714"</definedName>
    <definedName name="IQ_ECO_METRIC_7715" hidden="1">"c7715"</definedName>
    <definedName name="IQ_ECO_METRIC_7716" hidden="1">"c7716"</definedName>
    <definedName name="IQ_ECO_METRIC_7717" hidden="1">"c7717"</definedName>
    <definedName name="IQ_ECO_METRIC_7719" hidden="1">"c7719"</definedName>
    <definedName name="IQ_ECO_METRIC_7719_UNUSED_UNUSED_UNUSED" hidden="1">"c7719"</definedName>
    <definedName name="IQ_ECO_METRIC_7720" hidden="1">"c7720"</definedName>
    <definedName name="IQ_ECO_METRIC_7721" hidden="1">"c7721"</definedName>
    <definedName name="IQ_ECO_METRIC_7722" hidden="1">"c7722"</definedName>
    <definedName name="IQ_ECO_METRIC_7723" hidden="1">"c7723"</definedName>
    <definedName name="IQ_ECO_METRIC_7724" hidden="1">"c7724"</definedName>
    <definedName name="IQ_ECO_METRIC_7725" hidden="1">"c7725"</definedName>
    <definedName name="IQ_ECO_METRIC_7726" hidden="1">"c7726"</definedName>
    <definedName name="IQ_ECO_METRIC_7727" hidden="1">"c7727"</definedName>
    <definedName name="IQ_ECO_METRIC_7728" hidden="1">"c7728"</definedName>
    <definedName name="IQ_ECO_METRIC_7729" hidden="1">"c7729"</definedName>
    <definedName name="IQ_ECO_METRIC_7730" hidden="1">"c7730"</definedName>
    <definedName name="IQ_ECO_METRIC_7731" hidden="1">"c7731"</definedName>
    <definedName name="IQ_ECO_METRIC_7732" hidden="1">"c7732"</definedName>
    <definedName name="IQ_ECO_METRIC_7733" hidden="1">"c7733"</definedName>
    <definedName name="IQ_ECO_METRIC_7734" hidden="1">"c7734"</definedName>
    <definedName name="IQ_ECO_METRIC_7735" hidden="1">"c7735"</definedName>
    <definedName name="IQ_ECO_METRIC_7736" hidden="1">"c7736"</definedName>
    <definedName name="IQ_ECO_METRIC_7737" hidden="1">"c7737"</definedName>
    <definedName name="IQ_ECO_METRIC_7738" hidden="1">"c7738"</definedName>
    <definedName name="IQ_ECO_METRIC_7739" hidden="1">"c7739"</definedName>
    <definedName name="IQ_ECO_METRIC_7740" hidden="1">"c7740"</definedName>
    <definedName name="IQ_ECO_METRIC_7741" hidden="1">"c7741"</definedName>
    <definedName name="IQ_ECO_METRIC_7742" hidden="1">"c7742"</definedName>
    <definedName name="IQ_ECO_METRIC_7743" hidden="1">"c7743"</definedName>
    <definedName name="IQ_ECO_METRIC_7744" hidden="1">"c7744"</definedName>
    <definedName name="IQ_ECO_METRIC_7745" hidden="1">"c7745"</definedName>
    <definedName name="IQ_ECO_METRIC_7746" hidden="1">"c7746"</definedName>
    <definedName name="IQ_ECO_METRIC_7747" hidden="1">"c7747"</definedName>
    <definedName name="IQ_ECO_METRIC_7748" hidden="1">"c7748"</definedName>
    <definedName name="IQ_ECO_METRIC_7749" hidden="1">"c7749"</definedName>
    <definedName name="IQ_ECO_METRIC_7750" hidden="1">"c7750"</definedName>
    <definedName name="IQ_ECO_METRIC_7751" hidden="1">"c7751"</definedName>
    <definedName name="IQ_ECO_METRIC_7752" hidden="1">"c7752"</definedName>
    <definedName name="IQ_ECO_METRIC_7753" hidden="1">"c7753"</definedName>
    <definedName name="IQ_ECO_METRIC_7754" hidden="1">"c7754"</definedName>
    <definedName name="IQ_ECO_METRIC_7755" hidden="1">"c7755"</definedName>
    <definedName name="IQ_ECO_METRIC_7756" hidden="1">"c7756"</definedName>
    <definedName name="IQ_ECO_METRIC_7757" hidden="1">"c7757"</definedName>
    <definedName name="IQ_ECO_METRIC_7758" hidden="1">"c7758"</definedName>
    <definedName name="IQ_ECO_METRIC_7759" hidden="1">"c7759"</definedName>
    <definedName name="IQ_ECO_METRIC_7760" hidden="1">"c7760"</definedName>
    <definedName name="IQ_ECO_METRIC_7761" hidden="1">"c7761"</definedName>
    <definedName name="IQ_ECO_METRIC_7762" hidden="1">"c7762"</definedName>
    <definedName name="IQ_ECO_METRIC_7763" hidden="1">"c7763"</definedName>
    <definedName name="IQ_ECO_METRIC_7764" hidden="1">"c7764"</definedName>
    <definedName name="IQ_ECO_METRIC_7765" hidden="1">"c7765"</definedName>
    <definedName name="IQ_ECO_METRIC_7766" hidden="1">"c7766"</definedName>
    <definedName name="IQ_ECO_METRIC_7767" hidden="1">"c7767"</definedName>
    <definedName name="IQ_ECO_METRIC_7768" hidden="1">"c7768"</definedName>
    <definedName name="IQ_ECO_METRIC_7769" hidden="1">"c7769"</definedName>
    <definedName name="IQ_ECO_METRIC_7770" hidden="1">"c7770"</definedName>
    <definedName name="IQ_ECO_METRIC_7771" hidden="1">"c7771"</definedName>
    <definedName name="IQ_ECO_METRIC_7772" hidden="1">"c7772"</definedName>
    <definedName name="IQ_ECO_METRIC_7773" hidden="1">"c7773"</definedName>
    <definedName name="IQ_ECO_METRIC_7774" hidden="1">"c7774"</definedName>
    <definedName name="IQ_ECO_METRIC_7775" hidden="1">"c7775"</definedName>
    <definedName name="IQ_ECO_METRIC_7776" hidden="1">"c7776"</definedName>
    <definedName name="IQ_ECO_METRIC_7776_UNUSED_UNUSED_UNUSED" hidden="1">"c7776"</definedName>
    <definedName name="IQ_ECO_METRIC_7777" hidden="1">"c7777"</definedName>
    <definedName name="IQ_ECO_METRIC_7777_UNUSED_UNUSED_UNUSED" hidden="1">"c7777"</definedName>
    <definedName name="IQ_ECO_METRIC_7779" hidden="1">"c7779"</definedName>
    <definedName name="IQ_ECO_METRIC_7780" hidden="1">"c7780"</definedName>
    <definedName name="IQ_ECO_METRIC_7781" hidden="1">"c7781"</definedName>
    <definedName name="IQ_ECO_METRIC_7782" hidden="1">"c7782"</definedName>
    <definedName name="IQ_ECO_METRIC_7783" hidden="1">"c7783"</definedName>
    <definedName name="IQ_ECO_METRIC_7784" hidden="1">"c7784"</definedName>
    <definedName name="IQ_ECO_METRIC_7785" hidden="1">"c7785"</definedName>
    <definedName name="IQ_ECO_METRIC_7786" hidden="1">"c7786"</definedName>
    <definedName name="IQ_ECO_METRIC_7787" hidden="1">"c7787"</definedName>
    <definedName name="IQ_ECO_METRIC_7788" hidden="1">"c7788"</definedName>
    <definedName name="IQ_ECO_METRIC_7789" hidden="1">"c7789"</definedName>
    <definedName name="IQ_ECO_METRIC_7790" hidden="1">"c7790"</definedName>
    <definedName name="IQ_ECO_METRIC_7791" hidden="1">"c7791"</definedName>
    <definedName name="IQ_ECO_METRIC_7792" hidden="1">"c7792"</definedName>
    <definedName name="IQ_ECO_METRIC_7793" hidden="1">"c7793"</definedName>
    <definedName name="IQ_ECO_METRIC_7794" hidden="1">"c7794"</definedName>
    <definedName name="IQ_ECO_METRIC_7795" hidden="1">"c7795"</definedName>
    <definedName name="IQ_ECO_METRIC_7796" hidden="1">"c7796"</definedName>
    <definedName name="IQ_ECO_METRIC_7797" hidden="1">"c7797"</definedName>
    <definedName name="IQ_ECO_METRIC_7798" hidden="1">"c7798"</definedName>
    <definedName name="IQ_ECO_METRIC_7799" hidden="1">"c7799"</definedName>
    <definedName name="IQ_ECO_METRIC_7800" hidden="1">"c7800"</definedName>
    <definedName name="IQ_ECO_METRIC_7801" hidden="1">"c7801"</definedName>
    <definedName name="IQ_ECO_METRIC_7802" hidden="1">"c7802"</definedName>
    <definedName name="IQ_ECO_METRIC_7803" hidden="1">"c7803"</definedName>
    <definedName name="IQ_ECO_METRIC_7804" hidden="1">"c7804"</definedName>
    <definedName name="IQ_ECO_METRIC_7805" hidden="1">"c7805"</definedName>
    <definedName name="IQ_ECO_METRIC_7806" hidden="1">"c7806"</definedName>
    <definedName name="IQ_ECO_METRIC_7808" hidden="1">"c7808"</definedName>
    <definedName name="IQ_ECO_METRIC_7809" hidden="1">"c7809"</definedName>
    <definedName name="IQ_ECO_METRIC_7810" hidden="1">"c7810"</definedName>
    <definedName name="IQ_ECO_METRIC_7812" hidden="1">"c7812"</definedName>
    <definedName name="IQ_ECO_METRIC_7813" hidden="1">"c7813"</definedName>
    <definedName name="IQ_ECO_METRIC_7814" hidden="1">"c7814"</definedName>
    <definedName name="IQ_ECO_METRIC_7815" hidden="1">"c7815"</definedName>
    <definedName name="IQ_ECO_METRIC_7816" hidden="1">"c7816"</definedName>
    <definedName name="IQ_ECO_METRIC_7817" hidden="1">"c7817"</definedName>
    <definedName name="IQ_ECO_METRIC_7818" hidden="1">"c7818"</definedName>
    <definedName name="IQ_ECO_METRIC_7819" hidden="1">"c7819"</definedName>
    <definedName name="IQ_ECO_METRIC_7820" hidden="1">"c7820"</definedName>
    <definedName name="IQ_ECO_METRIC_7821" hidden="1">"c7821"</definedName>
    <definedName name="IQ_ECO_METRIC_7822" hidden="1">"c7822"</definedName>
    <definedName name="IQ_ECO_METRIC_7823" hidden="1">"c7823"</definedName>
    <definedName name="IQ_ECO_METRIC_7824" hidden="1">"c7824"</definedName>
    <definedName name="IQ_ECO_METRIC_7825" hidden="1">"c7825"</definedName>
    <definedName name="IQ_ECO_METRIC_7826" hidden="1">"c7826"</definedName>
    <definedName name="IQ_ECO_METRIC_7827" hidden="1">"c7827"</definedName>
    <definedName name="IQ_ECO_METRIC_7828" hidden="1">"c7828"</definedName>
    <definedName name="IQ_ECO_METRIC_7829" hidden="1">"c7829"</definedName>
    <definedName name="IQ_ECO_METRIC_7830" hidden="1">"c7830"</definedName>
    <definedName name="IQ_ECO_METRIC_7831" hidden="1">"c7831"</definedName>
    <definedName name="IQ_ECO_METRIC_7832" hidden="1">"c7832"</definedName>
    <definedName name="IQ_ECO_METRIC_7833" hidden="1">"c7833"</definedName>
    <definedName name="IQ_ECO_METRIC_7834" hidden="1">"c7834"</definedName>
    <definedName name="IQ_ECO_METRIC_7835" hidden="1">"c7835"</definedName>
    <definedName name="IQ_ECO_METRIC_7836" hidden="1">"c7836"</definedName>
    <definedName name="IQ_ECO_METRIC_7837" hidden="1">"c7837"</definedName>
    <definedName name="IQ_ECO_METRIC_7838" hidden="1">"c7838"</definedName>
    <definedName name="IQ_ECO_METRIC_7839" hidden="1">"c7839"</definedName>
    <definedName name="IQ_ECO_METRIC_7840" hidden="1">"c7840"</definedName>
    <definedName name="IQ_ECO_METRIC_7842" hidden="1">"c7842"</definedName>
    <definedName name="IQ_ECO_METRIC_7843" hidden="1">"c7843"</definedName>
    <definedName name="IQ_ECO_METRIC_7844" hidden="1">"c7844"</definedName>
    <definedName name="IQ_ECO_METRIC_7845" hidden="1">"c7845"</definedName>
    <definedName name="IQ_ECO_METRIC_7846" hidden="1">"c7846"</definedName>
    <definedName name="IQ_ECO_METRIC_7847" hidden="1">"c7847"</definedName>
    <definedName name="IQ_ECO_METRIC_7848" hidden="1">"c7848"</definedName>
    <definedName name="IQ_ECO_METRIC_7849" hidden="1">"c7849"</definedName>
    <definedName name="IQ_ECO_METRIC_7850" hidden="1">"c7850"</definedName>
    <definedName name="IQ_ECO_METRIC_7851" hidden="1">"c7851"</definedName>
    <definedName name="IQ_ECO_METRIC_7852" hidden="1">"c7852"</definedName>
    <definedName name="IQ_ECO_METRIC_7853" hidden="1">"c7853"</definedName>
    <definedName name="IQ_ECO_METRIC_7854" hidden="1">"c7854"</definedName>
    <definedName name="IQ_ECO_METRIC_7855" hidden="1">"c7855"</definedName>
    <definedName name="IQ_ECO_METRIC_7856" hidden="1">"c7856"</definedName>
    <definedName name="IQ_ECO_METRIC_7857" hidden="1">"c7857"</definedName>
    <definedName name="IQ_ECO_METRIC_7858" hidden="1">"c7858"</definedName>
    <definedName name="IQ_ECO_METRIC_7859" hidden="1">"c7859"</definedName>
    <definedName name="IQ_ECO_METRIC_7860" hidden="1">"c7860"</definedName>
    <definedName name="IQ_ECO_METRIC_7861" hidden="1">"c7861"</definedName>
    <definedName name="IQ_ECO_METRIC_7862" hidden="1">"c7862"</definedName>
    <definedName name="IQ_ECO_METRIC_7863" hidden="1">"c7863"</definedName>
    <definedName name="IQ_ECO_METRIC_7864" hidden="1">"c7864"</definedName>
    <definedName name="IQ_ECO_METRIC_7865" hidden="1">"c7865"</definedName>
    <definedName name="IQ_ECO_METRIC_7866" hidden="1">"c7866"</definedName>
    <definedName name="IQ_ECO_METRIC_7867" hidden="1">"c7867"</definedName>
    <definedName name="IQ_ECO_METRIC_7868" hidden="1">"c7868"</definedName>
    <definedName name="IQ_ECO_METRIC_7868_UNUSED_UNUSED_UNUSED" hidden="1">"c7868"</definedName>
    <definedName name="IQ_ECO_METRIC_7869" hidden="1">"c7869"</definedName>
    <definedName name="IQ_ECO_METRIC_7870" hidden="1">"c7870"</definedName>
    <definedName name="IQ_ECO_METRIC_7871" hidden="1">"c7871"</definedName>
    <definedName name="IQ_ECO_METRIC_7872" hidden="1">"c7872"</definedName>
    <definedName name="IQ_ECO_METRIC_7874" hidden="1">"c7874"</definedName>
    <definedName name="IQ_ECO_METRIC_7875" hidden="1">"c7875"</definedName>
    <definedName name="IQ_ECO_METRIC_7876" hidden="1">"c7876"</definedName>
    <definedName name="IQ_ECO_METRIC_7877" hidden="1">"c7877"</definedName>
    <definedName name="IQ_ECO_METRIC_7878" hidden="1">"c7878"</definedName>
    <definedName name="IQ_ECO_METRIC_7880" hidden="1">"c7880"</definedName>
    <definedName name="IQ_ECO_METRIC_7881" hidden="1">"c7881"</definedName>
    <definedName name="IQ_ECO_METRIC_7882" hidden="1">"c7882"</definedName>
    <definedName name="IQ_ECO_METRIC_7883" hidden="1">"c7883"</definedName>
    <definedName name="IQ_ECO_METRIC_7884" hidden="1">"c7884"</definedName>
    <definedName name="IQ_ECO_METRIC_7885" hidden="1">"c7885"</definedName>
    <definedName name="IQ_ECO_METRIC_7886" hidden="1">"c7886"</definedName>
    <definedName name="IQ_ECO_METRIC_7887" hidden="1">"c7887"</definedName>
    <definedName name="IQ_ECO_METRIC_7888" hidden="1">"c7888"</definedName>
    <definedName name="IQ_ECO_METRIC_7889" hidden="1">"c7889"</definedName>
    <definedName name="IQ_ECO_METRIC_7890" hidden="1">"c7890"</definedName>
    <definedName name="IQ_ECO_METRIC_7891" hidden="1">"c7891"</definedName>
    <definedName name="IQ_ECO_METRIC_7892" hidden="1">"c7892"</definedName>
    <definedName name="IQ_ECO_METRIC_7893" hidden="1">"c7893"</definedName>
    <definedName name="IQ_ECO_METRIC_7895" hidden="1">"c7895"</definedName>
    <definedName name="IQ_ECO_METRIC_7896" hidden="1">"c7896"</definedName>
    <definedName name="IQ_ECO_METRIC_7897" hidden="1">"c7897"</definedName>
    <definedName name="IQ_ECO_METRIC_7898" hidden="1">"c7898"</definedName>
    <definedName name="IQ_ECO_METRIC_7899" hidden="1">"c7899"</definedName>
    <definedName name="IQ_ECO_METRIC_7900" hidden="1">"c7900"</definedName>
    <definedName name="IQ_ECO_METRIC_7901" hidden="1">"c7901"</definedName>
    <definedName name="IQ_ECO_METRIC_7903" hidden="1">"c7903"</definedName>
    <definedName name="IQ_ECO_METRIC_7904" hidden="1">"c7904"</definedName>
    <definedName name="IQ_ECO_METRIC_7905" hidden="1">"c7905"</definedName>
    <definedName name="IQ_ECO_METRIC_7906" hidden="1">"c7906"</definedName>
    <definedName name="IQ_ECO_METRIC_7907" hidden="1">"c7907"</definedName>
    <definedName name="IQ_ECO_METRIC_7908" hidden="1">"c7908"</definedName>
    <definedName name="IQ_ECO_METRIC_7909" hidden="1">"c7909"</definedName>
    <definedName name="IQ_ECO_METRIC_7910" hidden="1">"c7910"</definedName>
    <definedName name="IQ_ECO_METRIC_7911" hidden="1">"c7911"</definedName>
    <definedName name="IQ_ECO_METRIC_7912" hidden="1">"c7912"</definedName>
    <definedName name="IQ_ECO_METRIC_7913" hidden="1">"c7913"</definedName>
    <definedName name="IQ_ECO_METRIC_7914" hidden="1">"c7914"</definedName>
    <definedName name="IQ_ECO_METRIC_7915" hidden="1">"c7915"</definedName>
    <definedName name="IQ_ECO_METRIC_7916" hidden="1">"c7916"</definedName>
    <definedName name="IQ_ECO_METRIC_7917" hidden="1">"c7917"</definedName>
    <definedName name="IQ_ECO_METRIC_7918" hidden="1">"c7918"</definedName>
    <definedName name="IQ_ECO_METRIC_7919" hidden="1">"c7919"</definedName>
    <definedName name="IQ_ECO_METRIC_7920" hidden="1">"c7920"</definedName>
    <definedName name="IQ_ECO_METRIC_7921" hidden="1">"c7921"</definedName>
    <definedName name="IQ_ECO_METRIC_7922" hidden="1">"c7922"</definedName>
    <definedName name="IQ_ECO_METRIC_7923" hidden="1">"c7923"</definedName>
    <definedName name="IQ_ECO_METRIC_7925" hidden="1">"c7925"</definedName>
    <definedName name="IQ_ECO_METRIC_7925_UNUSED_UNUSED_UNUSED" hidden="1">"c7925"</definedName>
    <definedName name="IQ_ECO_METRIC_7927" hidden="1">"c7927"</definedName>
    <definedName name="IQ_ECO_METRIC_7928" hidden="1">"c7928"</definedName>
    <definedName name="IQ_ECO_METRIC_7929" hidden="1">"c7929"</definedName>
    <definedName name="IQ_ECO_METRIC_7930" hidden="1">"c7930"</definedName>
    <definedName name="IQ_ECO_METRIC_7931" hidden="1">"c7931"</definedName>
    <definedName name="IQ_ECO_METRIC_7932" hidden="1">"c7932"</definedName>
    <definedName name="IQ_ECO_METRIC_7933" hidden="1">"c7933"</definedName>
    <definedName name="IQ_ECO_METRIC_7934" hidden="1">"c7934"</definedName>
    <definedName name="IQ_ECO_METRIC_7935" hidden="1">"c7935"</definedName>
    <definedName name="IQ_ECO_METRIC_7936" hidden="1">"c7936"</definedName>
    <definedName name="IQ_ECO_METRIC_7937" hidden="1">"c7937"</definedName>
    <definedName name="IQ_ECO_METRIC_7939" hidden="1">"c7939"</definedName>
    <definedName name="IQ_ECO_METRIC_7939_UNUSED_UNUSED_UNUSED" hidden="1">"c7939"</definedName>
    <definedName name="IQ_ECO_METRIC_7940" hidden="1">"c7940"</definedName>
    <definedName name="IQ_ECO_METRIC_7941" hidden="1">"c7941"</definedName>
    <definedName name="IQ_ECO_METRIC_7942" hidden="1">"c7942"</definedName>
    <definedName name="IQ_ECO_METRIC_7943" hidden="1">"c7943"</definedName>
    <definedName name="IQ_ECO_METRIC_7944" hidden="1">"c7944"</definedName>
    <definedName name="IQ_ECO_METRIC_7945" hidden="1">"c7945"</definedName>
    <definedName name="IQ_ECO_METRIC_7946" hidden="1">"c7946"</definedName>
    <definedName name="IQ_ECO_METRIC_7947" hidden="1">"c7947"</definedName>
    <definedName name="IQ_ECO_METRIC_7948" hidden="1">"c7948"</definedName>
    <definedName name="IQ_ECO_METRIC_7949" hidden="1">"c7949"</definedName>
    <definedName name="IQ_ECO_METRIC_7950" hidden="1">"c7950"</definedName>
    <definedName name="IQ_ECO_METRIC_7951" hidden="1">"c7951"</definedName>
    <definedName name="IQ_ECO_METRIC_7952" hidden="1">"c7952"</definedName>
    <definedName name="IQ_ECO_METRIC_7953" hidden="1">"c7953"</definedName>
    <definedName name="IQ_ECO_METRIC_7954" hidden="1">"c7954"</definedName>
    <definedName name="IQ_ECO_METRIC_7955" hidden="1">"c7955"</definedName>
    <definedName name="IQ_ECO_METRIC_7956" hidden="1">"c7956"</definedName>
    <definedName name="IQ_ECO_METRIC_7957" hidden="1">"c7957"</definedName>
    <definedName name="IQ_ECO_METRIC_7958" hidden="1">"c7958"</definedName>
    <definedName name="IQ_ECO_METRIC_7959" hidden="1">"c7959"</definedName>
    <definedName name="IQ_ECO_METRIC_7960" hidden="1">"c7960"</definedName>
    <definedName name="IQ_ECO_METRIC_7961" hidden="1">"c7961"</definedName>
    <definedName name="IQ_ECO_METRIC_7962" hidden="1">"c7962"</definedName>
    <definedName name="IQ_ECO_METRIC_7963" hidden="1">"c7963"</definedName>
    <definedName name="IQ_ECO_METRIC_7964" hidden="1">"c7964"</definedName>
    <definedName name="IQ_ECO_METRIC_7965" hidden="1">"c7965"</definedName>
    <definedName name="IQ_ECO_METRIC_7966" hidden="1">"c7966"</definedName>
    <definedName name="IQ_ECO_METRIC_7967" hidden="1">"c7967"</definedName>
    <definedName name="IQ_ECO_METRIC_7968" hidden="1">"c7968"</definedName>
    <definedName name="IQ_ECO_METRIC_7969" hidden="1">"c7969"</definedName>
    <definedName name="IQ_ECO_METRIC_7970" hidden="1">"c7970"</definedName>
    <definedName name="IQ_ECO_METRIC_7971" hidden="1">"c7971"</definedName>
    <definedName name="IQ_ECO_METRIC_7972" hidden="1">"c7972"</definedName>
    <definedName name="IQ_ECO_METRIC_7973" hidden="1">"c7973"</definedName>
    <definedName name="IQ_ECO_METRIC_7974" hidden="1">"c7974"</definedName>
    <definedName name="IQ_ECO_METRIC_7975" hidden="1">"c7975"</definedName>
    <definedName name="IQ_ECO_METRIC_7976" hidden="1">"c7976"</definedName>
    <definedName name="IQ_ECO_METRIC_7977" hidden="1">"c7977"</definedName>
    <definedName name="IQ_ECO_METRIC_7978" hidden="1">"c7978"</definedName>
    <definedName name="IQ_ECO_METRIC_7979" hidden="1">"c7979"</definedName>
    <definedName name="IQ_ECO_METRIC_7980" hidden="1">"c7980"</definedName>
    <definedName name="IQ_ECO_METRIC_7981" hidden="1">"c7981"</definedName>
    <definedName name="IQ_ECO_METRIC_7982" hidden="1">"c7982"</definedName>
    <definedName name="IQ_ECO_METRIC_7983" hidden="1">"c7983"</definedName>
    <definedName name="IQ_ECO_METRIC_7984" hidden="1">"c7984"</definedName>
    <definedName name="IQ_ECO_METRIC_7985" hidden="1">"c7985"</definedName>
    <definedName name="IQ_ECO_METRIC_7986" hidden="1">"c7986"</definedName>
    <definedName name="IQ_ECO_METRIC_7987" hidden="1">"c7987"</definedName>
    <definedName name="IQ_ECO_METRIC_7988" hidden="1">"c7988"</definedName>
    <definedName name="IQ_ECO_METRIC_7989" hidden="1">"c7989"</definedName>
    <definedName name="IQ_ECO_METRIC_7990" hidden="1">"c7990"</definedName>
    <definedName name="IQ_ECO_METRIC_7991" hidden="1">"c7991"</definedName>
    <definedName name="IQ_ECO_METRIC_7992" hidden="1">"c7992"</definedName>
    <definedName name="IQ_ECO_METRIC_7993" hidden="1">"c7993"</definedName>
    <definedName name="IQ_ECO_METRIC_7994" hidden="1">"c7994"</definedName>
    <definedName name="IQ_ECO_METRIC_7995" hidden="1">"c7995"</definedName>
    <definedName name="IQ_ECO_METRIC_7996" hidden="1">"c7996"</definedName>
    <definedName name="IQ_ECO_METRIC_7996_UNUSED_UNUSED_UNUSED" hidden="1">"c7996"</definedName>
    <definedName name="IQ_ECO_METRIC_7997" hidden="1">"c7997"</definedName>
    <definedName name="IQ_ECO_METRIC_7997_UNUSED_UNUSED_UNUSED" hidden="1">"c7997"</definedName>
    <definedName name="IQ_ECO_METRIC_7999" hidden="1">"c7999"</definedName>
    <definedName name="IQ_ECO_METRIC_8000" hidden="1">"c8000"</definedName>
    <definedName name="IQ_ECO_METRIC_8001" hidden="1">"c8001"</definedName>
    <definedName name="IQ_ECO_METRIC_8002" hidden="1">"c8002"</definedName>
    <definedName name="IQ_ECO_METRIC_8003" hidden="1">"c8003"</definedName>
    <definedName name="IQ_ECO_METRIC_8004" hidden="1">"c8004"</definedName>
    <definedName name="IQ_ECO_METRIC_8005" hidden="1">"c8005"</definedName>
    <definedName name="IQ_ECO_METRIC_8006" hidden="1">"c8006"</definedName>
    <definedName name="IQ_ECO_METRIC_8007" hidden="1">"c8007"</definedName>
    <definedName name="IQ_ECO_METRIC_8008" hidden="1">"c8008"</definedName>
    <definedName name="IQ_ECO_METRIC_8009" hidden="1">"c8009"</definedName>
    <definedName name="IQ_ECO_METRIC_8010" hidden="1">"c8010"</definedName>
    <definedName name="IQ_ECO_METRIC_8011" hidden="1">"c8011"</definedName>
    <definedName name="IQ_ECO_METRIC_8012" hidden="1">"c8012"</definedName>
    <definedName name="IQ_ECO_METRIC_8013" hidden="1">"c8013"</definedName>
    <definedName name="IQ_ECO_METRIC_8014" hidden="1">"c8014"</definedName>
    <definedName name="IQ_ECO_METRIC_8015" hidden="1">"c8015"</definedName>
    <definedName name="IQ_ECO_METRIC_8016" hidden="1">"c8016"</definedName>
    <definedName name="IQ_ECO_METRIC_8017" hidden="1">"c8017"</definedName>
    <definedName name="IQ_ECO_METRIC_8018" hidden="1">"c8018"</definedName>
    <definedName name="IQ_ECO_METRIC_8019" hidden="1">"c8019"</definedName>
    <definedName name="IQ_ECO_METRIC_8020" hidden="1">"c8020"</definedName>
    <definedName name="IQ_ECO_METRIC_8021" hidden="1">"c8021"</definedName>
    <definedName name="IQ_ECO_METRIC_8022" hidden="1">"c8022"</definedName>
    <definedName name="IQ_ECO_METRIC_8023" hidden="1">"c8023"</definedName>
    <definedName name="IQ_ECO_METRIC_8024" hidden="1">"c8024"</definedName>
    <definedName name="IQ_ECO_METRIC_8025" hidden="1">"c8025"</definedName>
    <definedName name="IQ_ECO_METRIC_8026" hidden="1">"c8026"</definedName>
    <definedName name="IQ_ECO_METRIC_8028" hidden="1">"c8028"</definedName>
    <definedName name="IQ_ECO_METRIC_8029" hidden="1">"c8029"</definedName>
    <definedName name="IQ_ECO_METRIC_8030" hidden="1">"c8030"</definedName>
    <definedName name="IQ_ECO_METRIC_8032" hidden="1">"c8032"</definedName>
    <definedName name="IQ_ECO_METRIC_8033" hidden="1">"c8033"</definedName>
    <definedName name="IQ_ECO_METRIC_8034" hidden="1">"c8034"</definedName>
    <definedName name="IQ_ECO_METRIC_8035" hidden="1">"c8035"</definedName>
    <definedName name="IQ_ECO_METRIC_8036" hidden="1">"c8036"</definedName>
    <definedName name="IQ_ECO_METRIC_8037" hidden="1">"c8037"</definedName>
    <definedName name="IQ_ECO_METRIC_8038" hidden="1">"c8038"</definedName>
    <definedName name="IQ_ECO_METRIC_8039" hidden="1">"c8039"</definedName>
    <definedName name="IQ_ECO_METRIC_8040" hidden="1">"c8040"</definedName>
    <definedName name="IQ_ECO_METRIC_8041" hidden="1">"c8041"</definedName>
    <definedName name="IQ_ECO_METRIC_8042" hidden="1">"c8042"</definedName>
    <definedName name="IQ_ECO_METRIC_8043" hidden="1">"c8043"</definedName>
    <definedName name="IQ_ECO_METRIC_8044" hidden="1">"c8044"</definedName>
    <definedName name="IQ_ECO_METRIC_8045" hidden="1">"c8045"</definedName>
    <definedName name="IQ_ECO_METRIC_8046" hidden="1">"c8046"</definedName>
    <definedName name="IQ_ECO_METRIC_8047" hidden="1">"c8047"</definedName>
    <definedName name="IQ_ECO_METRIC_8048" hidden="1">"c8048"</definedName>
    <definedName name="IQ_ECO_METRIC_8049" hidden="1">"c8049"</definedName>
    <definedName name="IQ_ECO_METRIC_8050" hidden="1">"c8050"</definedName>
    <definedName name="IQ_ECO_METRIC_8051" hidden="1">"c8051"</definedName>
    <definedName name="IQ_ECO_METRIC_8052" hidden="1">"c8052"</definedName>
    <definedName name="IQ_ECO_METRIC_8053" hidden="1">"c8053"</definedName>
    <definedName name="IQ_ECO_METRIC_8054" hidden="1">"c8054"</definedName>
    <definedName name="IQ_ECO_METRIC_8055" hidden="1">"c8055"</definedName>
    <definedName name="IQ_ECO_METRIC_8056" hidden="1">"c8056"</definedName>
    <definedName name="IQ_ECO_METRIC_8057" hidden="1">"c8057"</definedName>
    <definedName name="IQ_ECO_METRIC_8058" hidden="1">"c8058"</definedName>
    <definedName name="IQ_ECO_METRIC_8059" hidden="1">"c8059"</definedName>
    <definedName name="IQ_ECO_METRIC_8060" hidden="1">"c8060"</definedName>
    <definedName name="IQ_ECO_METRIC_8062" hidden="1">"c8062"</definedName>
    <definedName name="IQ_ECO_METRIC_8063" hidden="1">"c8063"</definedName>
    <definedName name="IQ_ECO_METRIC_8064" hidden="1">"c8064"</definedName>
    <definedName name="IQ_ECO_METRIC_8065" hidden="1">"c8065"</definedName>
    <definedName name="IQ_ECO_METRIC_8066" hidden="1">"c8066"</definedName>
    <definedName name="IQ_ECO_METRIC_8067" hidden="1">"c8067"</definedName>
    <definedName name="IQ_ECO_METRIC_8068" hidden="1">"c8068"</definedName>
    <definedName name="IQ_ECO_METRIC_8069" hidden="1">"c8069"</definedName>
    <definedName name="IQ_ECO_METRIC_8070" hidden="1">"c8070"</definedName>
    <definedName name="IQ_ECO_METRIC_8071" hidden="1">"c8071"</definedName>
    <definedName name="IQ_ECO_METRIC_8072" hidden="1">"c8072"</definedName>
    <definedName name="IQ_ECO_METRIC_8073" hidden="1">"c8073"</definedName>
    <definedName name="IQ_ECO_METRIC_8074" hidden="1">"c8074"</definedName>
    <definedName name="IQ_ECO_METRIC_8075" hidden="1">"c8075"</definedName>
    <definedName name="IQ_ECO_METRIC_8076" hidden="1">"c8076"</definedName>
    <definedName name="IQ_ECO_METRIC_8077" hidden="1">"c8077"</definedName>
    <definedName name="IQ_ECO_METRIC_8078" hidden="1">"c8078"</definedName>
    <definedName name="IQ_ECO_METRIC_8079" hidden="1">"c8079"</definedName>
    <definedName name="IQ_ECO_METRIC_8080" hidden="1">"c8080"</definedName>
    <definedName name="IQ_ECO_METRIC_8081" hidden="1">"c8081"</definedName>
    <definedName name="IQ_ECO_METRIC_8082" hidden="1">"c8082"</definedName>
    <definedName name="IQ_ECO_METRIC_8083" hidden="1">"c8083"</definedName>
    <definedName name="IQ_ECO_METRIC_8084" hidden="1">"c8084"</definedName>
    <definedName name="IQ_ECO_METRIC_8085" hidden="1">"c8085"</definedName>
    <definedName name="IQ_ECO_METRIC_8086" hidden="1">"c8086"</definedName>
    <definedName name="IQ_ECO_METRIC_8087" hidden="1">"c8087"</definedName>
    <definedName name="IQ_ECO_METRIC_8088" hidden="1">"c8088"</definedName>
    <definedName name="IQ_ECO_METRIC_8088_UNUSED_UNUSED_UNUSED" hidden="1">"c8088"</definedName>
    <definedName name="IQ_ECO_METRIC_8089" hidden="1">"c8089"</definedName>
    <definedName name="IQ_ECO_METRIC_8090" hidden="1">"c8090"</definedName>
    <definedName name="IQ_ECO_METRIC_8091" hidden="1">"c8091"</definedName>
    <definedName name="IQ_ECO_METRIC_8092" hidden="1">"c8092"</definedName>
    <definedName name="IQ_ECO_METRIC_8094" hidden="1">"c8094"</definedName>
    <definedName name="IQ_ECO_METRIC_8095" hidden="1">"c8095"</definedName>
    <definedName name="IQ_ECO_METRIC_8096" hidden="1">"c8096"</definedName>
    <definedName name="IQ_ECO_METRIC_8097" hidden="1">"c8097"</definedName>
    <definedName name="IQ_ECO_METRIC_8098" hidden="1">"c8098"</definedName>
    <definedName name="IQ_ECO_METRIC_8100" hidden="1">"c8100"</definedName>
    <definedName name="IQ_ECO_METRIC_8101" hidden="1">"c8101"</definedName>
    <definedName name="IQ_ECO_METRIC_8102" hidden="1">"c8102"</definedName>
    <definedName name="IQ_ECO_METRIC_8103" hidden="1">"c8103"</definedName>
    <definedName name="IQ_ECO_METRIC_8104" hidden="1">"c8104"</definedName>
    <definedName name="IQ_ECO_METRIC_8105" hidden="1">"c8105"</definedName>
    <definedName name="IQ_ECO_METRIC_8106" hidden="1">"c8106"</definedName>
    <definedName name="IQ_ECO_METRIC_8107" hidden="1">"c8107"</definedName>
    <definedName name="IQ_ECO_METRIC_8108" hidden="1">"c8108"</definedName>
    <definedName name="IQ_ECO_METRIC_8109" hidden="1">"c8109"</definedName>
    <definedName name="IQ_ECO_METRIC_8110" hidden="1">"c8110"</definedName>
    <definedName name="IQ_ECO_METRIC_8111" hidden="1">"c8111"</definedName>
    <definedName name="IQ_ECO_METRIC_8112" hidden="1">"c8112"</definedName>
    <definedName name="IQ_ECO_METRIC_8113" hidden="1">"c8113"</definedName>
    <definedName name="IQ_ECO_METRIC_8115" hidden="1">"c8115"</definedName>
    <definedName name="IQ_ECO_METRIC_8116" hidden="1">"c8116"</definedName>
    <definedName name="IQ_ECO_METRIC_8117" hidden="1">"c8117"</definedName>
    <definedName name="IQ_ECO_METRIC_8118" hidden="1">"c8118"</definedName>
    <definedName name="IQ_ECO_METRIC_8119" hidden="1">"c8119"</definedName>
    <definedName name="IQ_ECO_METRIC_8120" hidden="1">"c8120"</definedName>
    <definedName name="IQ_ECO_METRIC_8121" hidden="1">"c8121"</definedName>
    <definedName name="IQ_ECO_METRIC_8123" hidden="1">"c8123"</definedName>
    <definedName name="IQ_ECO_METRIC_8124" hidden="1">"c8124"</definedName>
    <definedName name="IQ_ECO_METRIC_8125" hidden="1">"c8125"</definedName>
    <definedName name="IQ_ECO_METRIC_8126" hidden="1">"c8126"</definedName>
    <definedName name="IQ_ECO_METRIC_8127" hidden="1">"c8127"</definedName>
    <definedName name="IQ_ECO_METRIC_8128" hidden="1">"c8128"</definedName>
    <definedName name="IQ_ECO_METRIC_8129" hidden="1">"c8129"</definedName>
    <definedName name="IQ_ECO_METRIC_8130" hidden="1">"c8130"</definedName>
    <definedName name="IQ_ECO_METRIC_8131" hidden="1">"c8131"</definedName>
    <definedName name="IQ_ECO_METRIC_8132" hidden="1">"c8132"</definedName>
    <definedName name="IQ_ECO_METRIC_8133" hidden="1">"c8133"</definedName>
    <definedName name="IQ_ECO_METRIC_8134" hidden="1">"c8134"</definedName>
    <definedName name="IQ_ECO_METRIC_8135" hidden="1">"c8135"</definedName>
    <definedName name="IQ_ECO_METRIC_8136" hidden="1">"c8136"</definedName>
    <definedName name="IQ_ECO_METRIC_8137" hidden="1">"c8137"</definedName>
    <definedName name="IQ_ECO_METRIC_8138" hidden="1">"c8138"</definedName>
    <definedName name="IQ_ECO_METRIC_8139" hidden="1">"c8139"</definedName>
    <definedName name="IQ_ECO_METRIC_8140" hidden="1">"c8140"</definedName>
    <definedName name="IQ_ECO_METRIC_8141" hidden="1">"c8141"</definedName>
    <definedName name="IQ_ECO_METRIC_8142" hidden="1">"c8142"</definedName>
    <definedName name="IQ_ECO_METRIC_8143" hidden="1">"c8143"</definedName>
    <definedName name="IQ_ECO_METRIC_8145" hidden="1">"c8145"</definedName>
    <definedName name="IQ_ECO_METRIC_8145_UNUSED_UNUSED_UNUSED" hidden="1">"c8145"</definedName>
    <definedName name="IQ_ECO_METRIC_8147" hidden="1">"c8147"</definedName>
    <definedName name="IQ_ECO_METRIC_8148" hidden="1">"c8148"</definedName>
    <definedName name="IQ_ECO_METRIC_8149" hidden="1">"c8149"</definedName>
    <definedName name="IQ_ECO_METRIC_8150" hidden="1">"c8150"</definedName>
    <definedName name="IQ_ECO_METRIC_8152" hidden="1">"c8152"</definedName>
    <definedName name="IQ_ECO_METRIC_8153" hidden="1">"c8153"</definedName>
    <definedName name="IQ_ECO_METRIC_8154" hidden="1">"c8154"</definedName>
    <definedName name="IQ_ECO_METRIC_8155" hidden="1">"c8155"</definedName>
    <definedName name="IQ_ECO_METRIC_8156" hidden="1">"c8156"</definedName>
    <definedName name="IQ_ECO_METRIC_8157" hidden="1">"c8157"</definedName>
    <definedName name="IQ_ECO_METRIC_8159" hidden="1">"c8159"</definedName>
    <definedName name="IQ_ECO_METRIC_8159_UNUSED_UNUSED_UNUSED" hidden="1">"c8159"</definedName>
    <definedName name="IQ_ECO_METRIC_8160" hidden="1">"c8160"</definedName>
    <definedName name="IQ_ECO_METRIC_8161" hidden="1">"c8161"</definedName>
    <definedName name="IQ_ECO_METRIC_8162" hidden="1">"c8162"</definedName>
    <definedName name="IQ_ECO_METRIC_8163" hidden="1">"c8163"</definedName>
    <definedName name="IQ_ECO_METRIC_8164" hidden="1">"c8164"</definedName>
    <definedName name="IQ_ECO_METRIC_8165" hidden="1">"c8165"</definedName>
    <definedName name="IQ_ECO_METRIC_8166" hidden="1">"c8166"</definedName>
    <definedName name="IQ_ECO_METRIC_8167" hidden="1">"c8167"</definedName>
    <definedName name="IQ_ECO_METRIC_8168" hidden="1">"c8168"</definedName>
    <definedName name="IQ_ECO_METRIC_8169" hidden="1">"c8169"</definedName>
    <definedName name="IQ_ECO_METRIC_8170" hidden="1">"c8170"</definedName>
    <definedName name="IQ_ECO_METRIC_8171" hidden="1">"c8171"</definedName>
    <definedName name="IQ_ECO_METRIC_8172" hidden="1">"c8172"</definedName>
    <definedName name="IQ_ECO_METRIC_8173" hidden="1">"c8173"</definedName>
    <definedName name="IQ_ECO_METRIC_8174" hidden="1">"c8174"</definedName>
    <definedName name="IQ_ECO_METRIC_8175" hidden="1">"c8175"</definedName>
    <definedName name="IQ_ECO_METRIC_8176" hidden="1">"c8176"</definedName>
    <definedName name="IQ_ECO_METRIC_8177" hidden="1">"c8177"</definedName>
    <definedName name="IQ_ECO_METRIC_8178" hidden="1">"c8178"</definedName>
    <definedName name="IQ_ECO_METRIC_8179" hidden="1">"c8179"</definedName>
    <definedName name="IQ_ECO_METRIC_8180" hidden="1">"c8180"</definedName>
    <definedName name="IQ_ECO_METRIC_8181" hidden="1">"c8181"</definedName>
    <definedName name="IQ_ECO_METRIC_8182" hidden="1">"c8182"</definedName>
    <definedName name="IQ_ECO_METRIC_8183" hidden="1">"c8183"</definedName>
    <definedName name="IQ_ECO_METRIC_8184" hidden="1">"c8184"</definedName>
    <definedName name="IQ_ECO_METRIC_8185" hidden="1">"c8185"</definedName>
    <definedName name="IQ_ECO_METRIC_8186" hidden="1">"c8186"</definedName>
    <definedName name="IQ_ECO_METRIC_8187" hidden="1">"c8187"</definedName>
    <definedName name="IQ_ECO_METRIC_8188" hidden="1">"c8188"</definedName>
    <definedName name="IQ_ECO_METRIC_8189" hidden="1">"c8189"</definedName>
    <definedName name="IQ_ECO_METRIC_8190" hidden="1">"c8190"</definedName>
    <definedName name="IQ_ECO_METRIC_8191" hidden="1">"c8191"</definedName>
    <definedName name="IQ_ECO_METRIC_8192" hidden="1">"c8192"</definedName>
    <definedName name="IQ_ECO_METRIC_8193" hidden="1">"c8193"</definedName>
    <definedName name="IQ_ECO_METRIC_8194" hidden="1">"c8194"</definedName>
    <definedName name="IQ_ECO_METRIC_8195" hidden="1">"c8195"</definedName>
    <definedName name="IQ_ECO_METRIC_8196" hidden="1">"c8196"</definedName>
    <definedName name="IQ_ECO_METRIC_8197" hidden="1">"c8197"</definedName>
    <definedName name="IQ_ECO_METRIC_8198" hidden="1">"c8198"</definedName>
    <definedName name="IQ_ECO_METRIC_8199" hidden="1">"c8199"</definedName>
    <definedName name="IQ_ECO_METRIC_8200" hidden="1">"c8200"</definedName>
    <definedName name="IQ_ECO_METRIC_8201" hidden="1">"c8201"</definedName>
    <definedName name="IQ_ECO_METRIC_8202" hidden="1">"c8202"</definedName>
    <definedName name="IQ_ECO_METRIC_8203" hidden="1">"c8203"</definedName>
    <definedName name="IQ_ECO_METRIC_8204" hidden="1">"c8204"</definedName>
    <definedName name="IQ_ECO_METRIC_8205" hidden="1">"c8205"</definedName>
    <definedName name="IQ_ECO_METRIC_8206" hidden="1">"c8206"</definedName>
    <definedName name="IQ_ECO_METRIC_8207" hidden="1">"c8207"</definedName>
    <definedName name="IQ_ECO_METRIC_8208" hidden="1">"c8208"</definedName>
    <definedName name="IQ_ECO_METRIC_8209" hidden="1">"c8209"</definedName>
    <definedName name="IQ_ECO_METRIC_8210" hidden="1">"c8210"</definedName>
    <definedName name="IQ_ECO_METRIC_8211" hidden="1">"c8211"</definedName>
    <definedName name="IQ_ECO_METRIC_8212" hidden="1">"c8212"</definedName>
    <definedName name="IQ_ECO_METRIC_8213" hidden="1">"c8213"</definedName>
    <definedName name="IQ_ECO_METRIC_8214" hidden="1">"c8214"</definedName>
    <definedName name="IQ_ECO_METRIC_8215" hidden="1">"c8215"</definedName>
    <definedName name="IQ_ECO_METRIC_8216" hidden="1">"c8216"</definedName>
    <definedName name="IQ_ECO_METRIC_8216_UNUSED_UNUSED_UNUSED" hidden="1">"c8216"</definedName>
    <definedName name="IQ_ECO_METRIC_8217" hidden="1">"c8217"</definedName>
    <definedName name="IQ_ECO_METRIC_8217_UNUSED_UNUSED_UNUSED" hidden="1">"c8217"</definedName>
    <definedName name="IQ_ECO_METRIC_8219" hidden="1">"c8219"</definedName>
    <definedName name="IQ_ECO_METRIC_8221" hidden="1">"c8221"</definedName>
    <definedName name="IQ_ECO_METRIC_8222" hidden="1">"c8222"</definedName>
    <definedName name="IQ_ECO_METRIC_8223" hidden="1">"c8223"</definedName>
    <definedName name="IQ_ECO_METRIC_8224" hidden="1">"c8224"</definedName>
    <definedName name="IQ_ECO_METRIC_8225" hidden="1">"c8225"</definedName>
    <definedName name="IQ_ECO_METRIC_8226" hidden="1">"c8226"</definedName>
    <definedName name="IQ_ECO_METRIC_8227" hidden="1">"c8227"</definedName>
    <definedName name="IQ_ECO_METRIC_8228" hidden="1">"c8228"</definedName>
    <definedName name="IQ_ECO_METRIC_8229" hidden="1">"c8229"</definedName>
    <definedName name="IQ_ECO_METRIC_8230" hidden="1">"c8230"</definedName>
    <definedName name="IQ_ECO_METRIC_8231" hidden="1">"c8231"</definedName>
    <definedName name="IQ_ECO_METRIC_8232" hidden="1">"c8232"</definedName>
    <definedName name="IQ_ECO_METRIC_8233" hidden="1">"c8233"</definedName>
    <definedName name="IQ_ECO_METRIC_8234" hidden="1">"c8234"</definedName>
    <definedName name="IQ_ECO_METRIC_8235" hidden="1">"c8235"</definedName>
    <definedName name="IQ_ECO_METRIC_8236" hidden="1">"c8236"</definedName>
    <definedName name="IQ_ECO_METRIC_8237" hidden="1">"c8237"</definedName>
    <definedName name="IQ_ECO_METRIC_8238" hidden="1">"c8238"</definedName>
    <definedName name="IQ_ECO_METRIC_8239" hidden="1">"c8239"</definedName>
    <definedName name="IQ_ECO_METRIC_8240" hidden="1">"c8240"</definedName>
    <definedName name="IQ_ECO_METRIC_8241" hidden="1">"c8241"</definedName>
    <definedName name="IQ_ECO_METRIC_8242" hidden="1">"c8242"</definedName>
    <definedName name="IQ_ECO_METRIC_8243" hidden="1">"c8243"</definedName>
    <definedName name="IQ_ECO_METRIC_8244" hidden="1">"c8244"</definedName>
    <definedName name="IQ_ECO_METRIC_8245" hidden="1">"c8245"</definedName>
    <definedName name="IQ_ECO_METRIC_8246" hidden="1">"c8246"</definedName>
    <definedName name="IQ_ECO_METRIC_8248" hidden="1">"c8248"</definedName>
    <definedName name="IQ_ECO_METRIC_8249" hidden="1">"c8249"</definedName>
    <definedName name="IQ_ECO_METRIC_8250" hidden="1">"c8250"</definedName>
    <definedName name="IQ_ECO_METRIC_8252" hidden="1">"c8252"</definedName>
    <definedName name="IQ_ECO_METRIC_8253" hidden="1">"c8253"</definedName>
    <definedName name="IQ_ECO_METRIC_8254" hidden="1">"c8254"</definedName>
    <definedName name="IQ_ECO_METRIC_8255" hidden="1">"c8255"</definedName>
    <definedName name="IQ_ECO_METRIC_8256" hidden="1">"c8256"</definedName>
    <definedName name="IQ_ECO_METRIC_8257" hidden="1">"c8257"</definedName>
    <definedName name="IQ_ECO_METRIC_8258" hidden="1">"c8258"</definedName>
    <definedName name="IQ_ECO_METRIC_8259" hidden="1">"c8259"</definedName>
    <definedName name="IQ_ECO_METRIC_8260" hidden="1">"c8260"</definedName>
    <definedName name="IQ_ECO_METRIC_8261" hidden="1">"c8261"</definedName>
    <definedName name="IQ_ECO_METRIC_8262" hidden="1">"c8262"</definedName>
    <definedName name="IQ_ECO_METRIC_8263" hidden="1">"c8263"</definedName>
    <definedName name="IQ_ECO_METRIC_8264" hidden="1">"c8264"</definedName>
    <definedName name="IQ_ECO_METRIC_8265" hidden="1">"c8265"</definedName>
    <definedName name="IQ_ECO_METRIC_8266" hidden="1">"c8266"</definedName>
    <definedName name="IQ_ECO_METRIC_8267" hidden="1">"c8267"</definedName>
    <definedName name="IQ_ECO_METRIC_8268" hidden="1">"c8268"</definedName>
    <definedName name="IQ_ECO_METRIC_8269" hidden="1">"c8269"</definedName>
    <definedName name="IQ_ECO_METRIC_8270" hidden="1">"c8270"</definedName>
    <definedName name="IQ_ECO_METRIC_8271" hidden="1">"c8271"</definedName>
    <definedName name="IQ_ECO_METRIC_8272" hidden="1">"c8272"</definedName>
    <definedName name="IQ_ECO_METRIC_8273" hidden="1">"c8273"</definedName>
    <definedName name="IQ_ECO_METRIC_8274" hidden="1">"c8274"</definedName>
    <definedName name="IQ_ECO_METRIC_8275" hidden="1">"c8275"</definedName>
    <definedName name="IQ_ECO_METRIC_8276" hidden="1">"c8276"</definedName>
    <definedName name="IQ_ECO_METRIC_8277" hidden="1">"c8277"</definedName>
    <definedName name="IQ_ECO_METRIC_8278" hidden="1">"c8278"</definedName>
    <definedName name="IQ_ECO_METRIC_8279" hidden="1">"c8279"</definedName>
    <definedName name="IQ_ECO_METRIC_8280" hidden="1">"c8280"</definedName>
    <definedName name="IQ_ECO_METRIC_8282" hidden="1">"c8282"</definedName>
    <definedName name="IQ_ECO_METRIC_8283" hidden="1">"c8283"</definedName>
    <definedName name="IQ_ECO_METRIC_8284" hidden="1">"c8284"</definedName>
    <definedName name="IQ_ECO_METRIC_8285" hidden="1">"c8285"</definedName>
    <definedName name="IQ_ECO_METRIC_8286" hidden="1">"c8286"</definedName>
    <definedName name="IQ_ECO_METRIC_8287" hidden="1">"c8287"</definedName>
    <definedName name="IQ_ECO_METRIC_8288" hidden="1">"c8288"</definedName>
    <definedName name="IQ_ECO_METRIC_8289" hidden="1">"c8289"</definedName>
    <definedName name="IQ_ECO_METRIC_8290" hidden="1">"c8290"</definedName>
    <definedName name="IQ_ECO_METRIC_8291" hidden="1">"c8291"</definedName>
    <definedName name="IQ_ECO_METRIC_8292" hidden="1">"c8292"</definedName>
    <definedName name="IQ_ECO_METRIC_8293" hidden="1">"c8293"</definedName>
    <definedName name="IQ_ECO_METRIC_8294" hidden="1">"c8294"</definedName>
    <definedName name="IQ_ECO_METRIC_8295" hidden="1">"c8295"</definedName>
    <definedName name="IQ_ECO_METRIC_8296" hidden="1">"c8296"</definedName>
    <definedName name="IQ_ECO_METRIC_8297" hidden="1">"c8297"</definedName>
    <definedName name="IQ_ECO_METRIC_8298" hidden="1">"c8298"</definedName>
    <definedName name="IQ_ECO_METRIC_8299" hidden="1">"c8299"</definedName>
    <definedName name="IQ_ECO_METRIC_8300" hidden="1">"c8300"</definedName>
    <definedName name="IQ_ECO_METRIC_8301" hidden="1">"c8301"</definedName>
    <definedName name="IQ_ECO_METRIC_8302" hidden="1">"c8302"</definedName>
    <definedName name="IQ_ECO_METRIC_8303" hidden="1">"c8303"</definedName>
    <definedName name="IQ_ECO_METRIC_8304" hidden="1">"c8304"</definedName>
    <definedName name="IQ_ECO_METRIC_8305" hidden="1">"c8305"</definedName>
    <definedName name="IQ_ECO_METRIC_8306" hidden="1">"c8306"</definedName>
    <definedName name="IQ_ECO_METRIC_8307" hidden="1">"c8307"</definedName>
    <definedName name="IQ_ECO_METRIC_8308" hidden="1">"c8308"</definedName>
    <definedName name="IQ_ECO_METRIC_8308_UNUSED_UNUSED_UNUSED" hidden="1">"c8308"</definedName>
    <definedName name="IQ_ECO_METRIC_8309" hidden="1">"c8309"</definedName>
    <definedName name="IQ_ECO_METRIC_8310" hidden="1">"c8310"</definedName>
    <definedName name="IQ_ECO_METRIC_8311" hidden="1">"c8311"</definedName>
    <definedName name="IQ_ECO_METRIC_8312" hidden="1">"c8312"</definedName>
    <definedName name="IQ_ECO_METRIC_8314" hidden="1">"c8314"</definedName>
    <definedName name="IQ_ECO_METRIC_8315" hidden="1">"c8315"</definedName>
    <definedName name="IQ_ECO_METRIC_8316" hidden="1">"c8316"</definedName>
    <definedName name="IQ_ECO_METRIC_8317" hidden="1">"c8317"</definedName>
    <definedName name="IQ_ECO_METRIC_8318" hidden="1">"c8318"</definedName>
    <definedName name="IQ_ECO_METRIC_8320" hidden="1">"c8320"</definedName>
    <definedName name="IQ_ECO_METRIC_8321" hidden="1">"c8321"</definedName>
    <definedName name="IQ_ECO_METRIC_8322" hidden="1">"c8322"</definedName>
    <definedName name="IQ_ECO_METRIC_8323" hidden="1">"c8323"</definedName>
    <definedName name="IQ_ECO_METRIC_8324" hidden="1">"c8324"</definedName>
    <definedName name="IQ_ECO_METRIC_8325" hidden="1">"c8325"</definedName>
    <definedName name="IQ_ECO_METRIC_8326" hidden="1">"c8326"</definedName>
    <definedName name="IQ_ECO_METRIC_8327" hidden="1">"c8327"</definedName>
    <definedName name="IQ_ECO_METRIC_8328" hidden="1">"c8328"</definedName>
    <definedName name="IQ_ECO_METRIC_8329" hidden="1">"c8329"</definedName>
    <definedName name="IQ_ECO_METRIC_8330" hidden="1">"c8330"</definedName>
    <definedName name="IQ_ECO_METRIC_8331" hidden="1">"c8331"</definedName>
    <definedName name="IQ_ECO_METRIC_8332" hidden="1">"c8332"</definedName>
    <definedName name="IQ_ECO_METRIC_8333" hidden="1">"c8333"</definedName>
    <definedName name="IQ_ECO_METRIC_8335" hidden="1">"c8335"</definedName>
    <definedName name="IQ_ECO_METRIC_8336" hidden="1">"c8336"</definedName>
    <definedName name="IQ_ECO_METRIC_8337" hidden="1">"c8337"</definedName>
    <definedName name="IQ_ECO_METRIC_8338" hidden="1">"c8338"</definedName>
    <definedName name="IQ_ECO_METRIC_8339" hidden="1">"c8339"</definedName>
    <definedName name="IQ_ECO_METRIC_8340" hidden="1">"c8340"</definedName>
    <definedName name="IQ_ECO_METRIC_8341" hidden="1">"c8341"</definedName>
    <definedName name="IQ_ECO_METRIC_8343" hidden="1">"c8343"</definedName>
    <definedName name="IQ_ECO_METRIC_8344" hidden="1">"c8344"</definedName>
    <definedName name="IQ_ECO_METRIC_8345" hidden="1">"c8345"</definedName>
    <definedName name="IQ_ECO_METRIC_8346" hidden="1">"c8346"</definedName>
    <definedName name="IQ_ECO_METRIC_8347" hidden="1">"c8347"</definedName>
    <definedName name="IQ_ECO_METRIC_8348" hidden="1">"c8348"</definedName>
    <definedName name="IQ_ECO_METRIC_8349" hidden="1">"c8349"</definedName>
    <definedName name="IQ_ECO_METRIC_8350" hidden="1">"c8350"</definedName>
    <definedName name="IQ_ECO_METRIC_8352" hidden="1">"c8352"</definedName>
    <definedName name="IQ_ECO_METRIC_8353" hidden="1">"c8353"</definedName>
    <definedName name="IQ_ECO_METRIC_8354" hidden="1">"c8354"</definedName>
    <definedName name="IQ_ECO_METRIC_8355" hidden="1">"c8355"</definedName>
    <definedName name="IQ_ECO_METRIC_8356" hidden="1">"c8356"</definedName>
    <definedName name="IQ_ECO_METRIC_8357" hidden="1">"c8357"</definedName>
    <definedName name="IQ_ECO_METRIC_8358" hidden="1">"c8358"</definedName>
    <definedName name="IQ_ECO_METRIC_8359" hidden="1">"c8359"</definedName>
    <definedName name="IQ_ECO_METRIC_8360" hidden="1">"c8360"</definedName>
    <definedName name="IQ_ECO_METRIC_8361" hidden="1">"c8361"</definedName>
    <definedName name="IQ_ECO_METRIC_8362" hidden="1">"c8362"</definedName>
    <definedName name="IQ_ECO_METRIC_8363" hidden="1">"c8363"</definedName>
    <definedName name="IQ_ECO_METRIC_8367" hidden="1">"c8367"</definedName>
    <definedName name="IQ_ECO_METRIC_8368" hidden="1">"c8368"</definedName>
    <definedName name="IQ_ECO_METRIC_8369" hidden="1">"c8369"</definedName>
    <definedName name="IQ_ECO_METRIC_8370" hidden="1">"c8370"</definedName>
    <definedName name="IQ_ECO_METRIC_8371" hidden="1">"c8371"</definedName>
    <definedName name="IQ_ECO_METRIC_8372" hidden="1">"c8372"</definedName>
    <definedName name="IQ_ECO_METRIC_8373" hidden="1">"c8373"</definedName>
    <definedName name="IQ_ECO_METRIC_8374" hidden="1">"c8374"</definedName>
    <definedName name="IQ_ECO_METRIC_8375" hidden="1">"c8375"</definedName>
    <definedName name="IQ_ECO_METRIC_8376" hidden="1">"c8376"</definedName>
    <definedName name="IQ_ECO_METRIC_8377" hidden="1">"c8377"</definedName>
    <definedName name="IQ_ECO_METRIC_8380" hidden="1">"c8380"</definedName>
    <definedName name="IQ_ECO_METRIC_8381" hidden="1">"c8381"</definedName>
    <definedName name="IQ_ECO_METRIC_8382" hidden="1">"c8382"</definedName>
    <definedName name="IQ_ECO_METRIC_8383" hidden="1">"c8383"</definedName>
    <definedName name="IQ_ECO_METRIC_8384" hidden="1">"c8384"</definedName>
    <definedName name="IQ_ECO_METRIC_8385" hidden="1">"c8385"</definedName>
    <definedName name="IQ_ECO_METRIC_8387" hidden="1">"c8387"</definedName>
    <definedName name="IQ_ECO_METRIC_8388" hidden="1">"c8388"</definedName>
    <definedName name="IQ_ECO_METRIC_8389" hidden="1">"c8389"</definedName>
    <definedName name="IQ_ECO_METRIC_8390" hidden="1">"c8390"</definedName>
    <definedName name="IQ_ECO_METRIC_8391" hidden="1">"c8391"</definedName>
    <definedName name="IQ_ECO_METRIC_8392" hidden="1">"c8392"</definedName>
    <definedName name="IQ_ECO_METRIC_8393" hidden="1">"c8393"</definedName>
    <definedName name="IQ_ECO_METRIC_8394" hidden="1">"c8394"</definedName>
    <definedName name="IQ_ECO_METRIC_8395" hidden="1">"c8395"</definedName>
    <definedName name="IQ_ECO_METRIC_8396" hidden="1">"c8396"</definedName>
    <definedName name="IQ_ECO_METRIC_8397" hidden="1">"c8397"</definedName>
    <definedName name="IQ_ECO_METRIC_8398" hidden="1">"c8398"</definedName>
    <definedName name="IQ_ECO_METRIC_8399" hidden="1">"c8399"</definedName>
    <definedName name="IQ_ECO_METRIC_8400" hidden="1">"c8400"</definedName>
    <definedName name="IQ_ECO_METRIC_8401" hidden="1">"c8401"</definedName>
    <definedName name="IQ_ECO_METRIC_8402" hidden="1">"c8402"</definedName>
    <definedName name="IQ_ECO_METRIC_8403" hidden="1">"c8403"</definedName>
    <definedName name="IQ_ECO_METRIC_8404" hidden="1">"c8404"</definedName>
    <definedName name="IQ_ECO_METRIC_8405" hidden="1">"c8405"</definedName>
    <definedName name="IQ_ECO_METRIC_8406" hidden="1">"c8406"</definedName>
    <definedName name="IQ_ECO_METRIC_8407" hidden="1">"c8407"</definedName>
    <definedName name="IQ_ECO_METRIC_8408" hidden="1">"c8408"</definedName>
    <definedName name="IQ_ECO_METRIC_8409" hidden="1">"c8409"</definedName>
    <definedName name="IQ_ECO_METRIC_8410" hidden="1">"c8410"</definedName>
    <definedName name="IQ_ECO_METRIC_8411" hidden="1">"c8411"</definedName>
    <definedName name="IQ_ECO_METRIC_8412" hidden="1">"c8412"</definedName>
    <definedName name="IQ_ECO_METRIC_8413" hidden="1">"c8413"</definedName>
    <definedName name="IQ_ECO_METRIC_8414" hidden="1">"c8414"</definedName>
    <definedName name="IQ_ECO_METRIC_8415" hidden="1">"c8415"</definedName>
    <definedName name="IQ_ECO_METRIC_8416" hidden="1">"c8416"</definedName>
    <definedName name="IQ_ECO_METRIC_8417" hidden="1">"c8417"</definedName>
    <definedName name="IQ_ECO_METRIC_8418" hidden="1">"c8418"</definedName>
    <definedName name="IQ_ECO_METRIC_8419" hidden="1">"c8419"</definedName>
    <definedName name="IQ_ECO_METRIC_8420" hidden="1">"c8420"</definedName>
    <definedName name="IQ_ECO_METRIC_8421" hidden="1">"c8421"</definedName>
    <definedName name="IQ_ECO_METRIC_8422" hidden="1">"c8422"</definedName>
    <definedName name="IQ_ECO_METRIC_8423" hidden="1">"c8423"</definedName>
    <definedName name="IQ_ECO_METRIC_8424" hidden="1">"c8424"</definedName>
    <definedName name="IQ_ECO_METRIC_8425" hidden="1">"c8425"</definedName>
    <definedName name="IQ_ECO_METRIC_8426" hidden="1">"c8426"</definedName>
    <definedName name="IQ_ECO_METRIC_8427" hidden="1">"c8427"</definedName>
    <definedName name="IQ_ECO_METRIC_8428" hidden="1">"c8428"</definedName>
    <definedName name="IQ_ECO_METRIC_8429" hidden="1">"c8429"</definedName>
    <definedName name="IQ_ECO_METRIC_8430" hidden="1">"c8430"</definedName>
    <definedName name="IQ_ECO_METRIC_8431" hidden="1">"c8431"</definedName>
    <definedName name="IQ_ECO_METRIC_8432" hidden="1">"c8432"</definedName>
    <definedName name="IQ_ECO_METRIC_8433" hidden="1">"c8433"</definedName>
    <definedName name="IQ_ECO_METRIC_8434" hidden="1">"c8434"</definedName>
    <definedName name="IQ_ECO_METRIC_8435" hidden="1">"c8435"</definedName>
    <definedName name="IQ_ECO_METRIC_8436" hidden="1">"c8436"</definedName>
    <definedName name="IQ_ECO_METRIC_8436_UNUSED_UNUSED_UNUSED" hidden="1">"c8436"</definedName>
    <definedName name="IQ_ECO_METRIC_8437" hidden="1">"c8437"</definedName>
    <definedName name="IQ_ECO_METRIC_8437_UNUSED_UNUSED_UNUSED" hidden="1">"c8437"</definedName>
    <definedName name="IQ_ECO_METRIC_8440" hidden="1">"c8440"</definedName>
    <definedName name="IQ_ECO_METRIC_8441" hidden="1">"c8441"</definedName>
    <definedName name="IQ_ECO_METRIC_8442" hidden="1">"c8442"</definedName>
    <definedName name="IQ_ECO_METRIC_8443" hidden="1">"c8443"</definedName>
    <definedName name="IQ_ECO_METRIC_8444" hidden="1">"c8444"</definedName>
    <definedName name="IQ_ECO_METRIC_8445" hidden="1">"c8445"</definedName>
    <definedName name="IQ_ECO_METRIC_8446" hidden="1">"c8446"</definedName>
    <definedName name="IQ_ECO_METRIC_8447" hidden="1">"c8447"</definedName>
    <definedName name="IQ_ECO_METRIC_8448" hidden="1">"c8448"</definedName>
    <definedName name="IQ_ECO_METRIC_8450" hidden="1">"c8450"</definedName>
    <definedName name="IQ_ECO_METRIC_8451" hidden="1">"c8451"</definedName>
    <definedName name="IQ_ECO_METRIC_8452" hidden="1">"c8452"</definedName>
    <definedName name="IQ_ECO_METRIC_8453" hidden="1">"c8453"</definedName>
    <definedName name="IQ_ECO_METRIC_8454" hidden="1">"c8454"</definedName>
    <definedName name="IQ_ECO_METRIC_8455" hidden="1">"c8455"</definedName>
    <definedName name="IQ_ECO_METRIC_8456" hidden="1">"c8456"</definedName>
    <definedName name="IQ_ECO_METRIC_8457" hidden="1">"c8457"</definedName>
    <definedName name="IQ_ECO_METRIC_8458" hidden="1">"c8458"</definedName>
    <definedName name="IQ_ECO_METRIC_8459" hidden="1">"c8459"</definedName>
    <definedName name="IQ_ECO_METRIC_8460" hidden="1">"c8460"</definedName>
    <definedName name="IQ_ECO_METRIC_8461" hidden="1">"c8461"</definedName>
    <definedName name="IQ_ECO_METRIC_8462" hidden="1">"c8462"</definedName>
    <definedName name="IQ_ECO_METRIC_8463" hidden="1">"c8463"</definedName>
    <definedName name="IQ_ECO_METRIC_8464" hidden="1">"c8464"</definedName>
    <definedName name="IQ_ECO_METRIC_8465" hidden="1">"c8465"</definedName>
    <definedName name="IQ_ECO_METRIC_8466" hidden="1">"c8466"</definedName>
    <definedName name="IQ_ECO_METRIC_8468" hidden="1">"c8468"</definedName>
    <definedName name="IQ_ECO_METRIC_8469" hidden="1">"c8469"</definedName>
    <definedName name="IQ_ECO_METRIC_8470" hidden="1">"c8470"</definedName>
    <definedName name="IQ_ECO_METRIC_8472" hidden="1">"c8472"</definedName>
    <definedName name="IQ_ECO_METRIC_8473" hidden="1">"c8473"</definedName>
    <definedName name="IQ_ECO_METRIC_8474" hidden="1">"c8474"</definedName>
    <definedName name="IQ_ECO_METRIC_8476" hidden="1">"c8476"</definedName>
    <definedName name="IQ_ECO_METRIC_8477" hidden="1">"c8477"</definedName>
    <definedName name="IQ_ECO_METRIC_8478" hidden="1">"c8478"</definedName>
    <definedName name="IQ_ECO_METRIC_8479" hidden="1">"c8479"</definedName>
    <definedName name="IQ_ECO_METRIC_8480" hidden="1">"c8480"</definedName>
    <definedName name="IQ_ECO_METRIC_8481" hidden="1">"c8481"</definedName>
    <definedName name="IQ_ECO_METRIC_8482" hidden="1">"c8482"</definedName>
    <definedName name="IQ_ECO_METRIC_8483" hidden="1">"c8483"</definedName>
    <definedName name="IQ_ECO_METRIC_8484" hidden="1">"c8484"</definedName>
    <definedName name="IQ_ECO_METRIC_8485" hidden="1">"c8485"</definedName>
    <definedName name="IQ_ECO_METRIC_8486" hidden="1">"c8486"</definedName>
    <definedName name="IQ_ECO_METRIC_8487" hidden="1">"c8487"</definedName>
    <definedName name="IQ_ECO_METRIC_8488" hidden="1">"c8488"</definedName>
    <definedName name="IQ_ECO_METRIC_8489" hidden="1">"c8489"</definedName>
    <definedName name="IQ_ECO_METRIC_8490" hidden="1">"c8490"</definedName>
    <definedName name="IQ_ECO_METRIC_8491" hidden="1">"c8491"</definedName>
    <definedName name="IQ_ECO_METRIC_8492" hidden="1">"c8492"</definedName>
    <definedName name="IQ_ECO_METRIC_8493" hidden="1">"c8493"</definedName>
    <definedName name="IQ_ECO_METRIC_8494" hidden="1">"c8494"</definedName>
    <definedName name="IQ_ECO_METRIC_8495" hidden="1">"c8495"</definedName>
    <definedName name="IQ_ECO_METRIC_8496" hidden="1">"c8496"</definedName>
    <definedName name="IQ_ECO_METRIC_8497" hidden="1">"c8497"</definedName>
    <definedName name="IQ_ECO_METRIC_8498" hidden="1">"c8498"</definedName>
    <definedName name="IQ_ECO_METRIC_8499" hidden="1">"c8499"</definedName>
    <definedName name="IQ_ECO_METRIC_8500" hidden="1">"c8500"</definedName>
    <definedName name="IQ_ECO_METRIC_8502" hidden="1">"c8502"</definedName>
    <definedName name="IQ_ECO_METRIC_8503" hidden="1">"c8503"</definedName>
    <definedName name="IQ_ECO_METRIC_8504" hidden="1">"c8504"</definedName>
    <definedName name="IQ_ECO_METRIC_8505" hidden="1">"c8505"</definedName>
    <definedName name="IQ_ECO_METRIC_8506" hidden="1">"c8506"</definedName>
    <definedName name="IQ_ECO_METRIC_8507" hidden="1">"c8507"</definedName>
    <definedName name="IQ_ECO_METRIC_8508" hidden="1">"c8508"</definedName>
    <definedName name="IQ_ECO_METRIC_8509" hidden="1">"c8509"</definedName>
    <definedName name="IQ_ECO_METRIC_8510" hidden="1">"c8510"</definedName>
    <definedName name="IQ_ECO_METRIC_8511" hidden="1">"c8511"</definedName>
    <definedName name="IQ_ECO_METRIC_8512" hidden="1">"c8512"</definedName>
    <definedName name="IQ_ECO_METRIC_8513" hidden="1">"c8513"</definedName>
    <definedName name="IQ_ECO_METRIC_8514" hidden="1">"c8514"</definedName>
    <definedName name="IQ_ECO_METRIC_8515" hidden="1">"c8515"</definedName>
    <definedName name="IQ_ECO_METRIC_8516" hidden="1">"c8516"</definedName>
    <definedName name="IQ_ECO_METRIC_8517" hidden="1">"c8517"</definedName>
    <definedName name="IQ_ECO_METRIC_8518" hidden="1">"c8518"</definedName>
    <definedName name="IQ_ECO_METRIC_8519" hidden="1">"c8519"</definedName>
    <definedName name="IQ_ECO_METRIC_8520" hidden="1">"c8520"</definedName>
    <definedName name="IQ_ECO_METRIC_8521" hidden="1">"c8521"</definedName>
    <definedName name="IQ_ECO_METRIC_8522" hidden="1">"c8522"</definedName>
    <definedName name="IQ_ECO_METRIC_8523" hidden="1">"c8523"</definedName>
    <definedName name="IQ_ECO_METRIC_8524" hidden="1">"c8524"</definedName>
    <definedName name="IQ_ECO_METRIC_8525" hidden="1">"c8525"</definedName>
    <definedName name="IQ_ECO_METRIC_8526" hidden="1">"c8526"</definedName>
    <definedName name="IQ_ECO_METRIC_8527" hidden="1">"c8527"</definedName>
    <definedName name="IQ_ECO_METRIC_8528" hidden="1">"c8528"</definedName>
    <definedName name="IQ_ECO_METRIC_8528_UNUSED_UNUSED_UNUSED" hidden="1">"c8528"</definedName>
    <definedName name="IQ_ECO_METRIC_8529" hidden="1">"c8529"</definedName>
    <definedName name="IQ_ECO_METRIC_8530" hidden="1">"c8530"</definedName>
    <definedName name="IQ_ECO_METRIC_8531" hidden="1">"c8531"</definedName>
    <definedName name="IQ_ECO_METRIC_8532" hidden="1">"c8532"</definedName>
    <definedName name="IQ_ECO_METRIC_8534" hidden="1">"c8534"</definedName>
    <definedName name="IQ_ECO_METRIC_8535" hidden="1">"c8535"</definedName>
    <definedName name="IQ_ECO_METRIC_8536" hidden="1">"c8536"</definedName>
    <definedName name="IQ_ECO_METRIC_8537" hidden="1">"c8537"</definedName>
    <definedName name="IQ_ECO_METRIC_8538" hidden="1">"c8538"</definedName>
    <definedName name="IQ_ECO_METRIC_8540" hidden="1">"c8540"</definedName>
    <definedName name="IQ_ECO_METRIC_8541" hidden="1">"c8541"</definedName>
    <definedName name="IQ_ECO_METRIC_8543" hidden="1">"c8543"</definedName>
    <definedName name="IQ_ECO_METRIC_8544" hidden="1">"c8544"</definedName>
    <definedName name="IQ_ECO_METRIC_8545" hidden="1">"c8545"</definedName>
    <definedName name="IQ_ECO_METRIC_8546" hidden="1">"c8546"</definedName>
    <definedName name="IQ_ECO_METRIC_8547" hidden="1">"c8547"</definedName>
    <definedName name="IQ_ECO_METRIC_8548" hidden="1">"c8548"</definedName>
    <definedName name="IQ_ECO_METRIC_8549" hidden="1">"c8549"</definedName>
    <definedName name="IQ_ECO_METRIC_8550" hidden="1">"c8550"</definedName>
    <definedName name="IQ_ECO_METRIC_8555" hidden="1">"c8555"</definedName>
    <definedName name="IQ_ECO_METRIC_8556" hidden="1">"c8556"</definedName>
    <definedName name="IQ_ECO_METRIC_8557" hidden="1">"c8557"</definedName>
    <definedName name="IQ_ECO_METRIC_8558" hidden="1">"c8558"</definedName>
    <definedName name="IQ_ECO_METRIC_8559" hidden="1">"c8559"</definedName>
    <definedName name="IQ_ECO_METRIC_8560" hidden="1">"c8560"</definedName>
    <definedName name="IQ_ECO_METRIC_8561" hidden="1">"c8561"</definedName>
    <definedName name="IQ_ECO_METRIC_8565" hidden="1">"c8565"</definedName>
    <definedName name="IQ_ECO_METRIC_8567" hidden="1">"c8567"</definedName>
    <definedName name="IQ_ECO_METRIC_8568" hidden="1">"c8568"</definedName>
    <definedName name="IQ_ECO_METRIC_8569" hidden="1">"c8569"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EPS" hidden="1">"c1648"</definedName>
    <definedName name="IQ_EST_ACT_EPS_PRIMARY" hidden="1">"c2232"</definedName>
    <definedName name="IQ_EST_ACT_FFO_REUT" hidden="1">"c3843"</definedName>
    <definedName name="IQ_EST_BV_DIFF_REUT" hidden="1">"c5433"</definedName>
    <definedName name="IQ_EST_BV_SURPRISE_PERCENT_REUT" hidden="1">"c5434"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G_REV_OTHER_HOTEL_MOTEL" hidden="1">"c8731"</definedName>
    <definedName name="IQ_HG_REV_TOTAL_CASINO_GAMING" hidden="1">"c8723"</definedName>
    <definedName name="IQ_HG_REV_TOTAL_HOTEL_MOTEL" hidden="1">"c8732"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ATURITY_ONE_YEAR_LESS_FDIC" hidden="1">"c6425"</definedName>
    <definedName name="IQ_MC_GA_MARGIN" hidden="1">"c9930"</definedName>
    <definedName name="IQ_MC_GA_OPERATING_REV" hidden="1">"c9929"</definedName>
    <definedName name="IQ_MC_MEDICAL_EXPENSE_RATIO" hidden="1">"c9927"</definedName>
    <definedName name="IQ_MC_SGA_MARGIN" hidden="1">"c9932"</definedName>
    <definedName name="IQ_MC_SGA_OPERATING_REV" hidden="1">"c9931"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9" hidden="1">40295.4825115741</definedName>
    <definedName name="IQ_NAMES_REVISION_DATE_" hidden="1">43020.0453587963</definedName>
    <definedName name="IQ_NAMES_REVISION_DATE__1" hidden="1">40820.3184027778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"c190"</definedName>
    <definedName name="IQ_REVENUE_GROWTH_1" hidden="1">"c155"</definedName>
    <definedName name="IQ_REVENUE_GROWTH_2" hidden="1">"c159"</definedName>
    <definedName name="IQ_REVISION_DATE_" localSheetId="6" hidden="1">39783.4183912037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MI_BACKLOG_UNITS" hidden="1">"c10005"</definedName>
    <definedName name="IQ_SEMI_BOOKINGS_AVG_PRICE" hidden="1">"c10002"</definedName>
    <definedName name="IQ_SEMI_BOOKINGS_UNITS" hidden="1">"c10001"</definedName>
    <definedName name="IQ_SEMI_BOOKINGS_VALUE" hidden="1">"c10003"</definedName>
    <definedName name="IQ_SEMI_BOOKINGS_VALUE_CHANGE" hidden="1">"c10004"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ISSUE_LC_ACTION" hidden="1">"c2644"</definedName>
    <definedName name="IQ_SP_ISSUE_LC_DATE" hidden="1">"c2643"</definedName>
    <definedName name="IQ_SP_ISSUE_LC_LT" hidden="1">"c2645"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GS_FIN" hidden="1">"c2998"</definedName>
    <definedName name="IQ_STOCK_BASED_COGS_UTIL" hidden="1">"c2997"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DUE" hidden="1">"c2509"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_BUY_ADVISORS" hidden="1">"c2387"</definedName>
    <definedName name="IQ_TR_SELL_ADVISORS" hidden="1">"c2388"</definedName>
    <definedName name="IQ_TR_SUBDEBT" hidden="1">"c2370"</definedName>
    <definedName name="IQ_TR_TARGET_ADVISORS" hidden="1">"c2386"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CA" hidden="1">"c2930"</definedName>
    <definedName name="IQ_US_GAAP_CL" hidden="1">"c2932"</definedName>
    <definedName name="IQ_US_GAAP_COST_REV" hidden="1">"c2965"</definedName>
    <definedName name="IQ_US_GAAP_DO" hidden="1">"c2973"</definedName>
    <definedName name="IQ_US_GAAP_EXTRA_ACC_ITEMS" hidden="1">"c2972"</definedName>
    <definedName name="IQ_US_GAAP_INC_TAX" hidden="1">"c2975"</definedName>
    <definedName name="IQ_US_GAAP_INTEREST_EXP" hidden="1">"c2971"</definedName>
    <definedName name="IQ_US_GAAP_LIAB_LT" hidden="1">"c2933"</definedName>
    <definedName name="IQ_US_GAAP_MINORITY_INTEREST_IS" hidden="1">"c2974"</definedName>
    <definedName name="IQ_US_GAAP_NCA" hidden="1">"c2931"</definedName>
    <definedName name="IQ_US_GAAP_NI_AVAIL_EXCL" hidden="1">"c2977"</definedName>
    <definedName name="IQ_US_GAAP_OTHER_NON_OPER" hidden="1">"c2969"</definedName>
    <definedName name="IQ_US_GAAP_OTHER_OPER" hidden="1">"c2968"</definedName>
    <definedName name="IQ_US_GAAP_RD" hidden="1">"c2967"</definedName>
    <definedName name="IQ_US_GAAP_SGA" hidden="1">"c2966"</definedName>
    <definedName name="IQ_US_GAAP_TOTAL_REV" hidden="1">"c2964"</definedName>
    <definedName name="IQ_US_GAAP_TOTAL_UNUSUAL" hidden="1">"c2970"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>3000</definedName>
    <definedName name="IQ_YTDMONTH" hidden="1">130000</definedName>
    <definedName name="IQ_Z_SCORE" hidden="1">"c1339"</definedName>
    <definedName name="IQRA2" hidden="1">"$A$3:$A$1306"</definedName>
    <definedName name="IQRA3" hidden="1">"$A$4:$A$1307"</definedName>
    <definedName name="IQRAT13" hidden="1">"$AU$13"</definedName>
    <definedName name="IQRAT14" hidden="1">"$AU$14:$AV$14"</definedName>
    <definedName name="IQRAT15" hidden="1">"$AU$15:$AW$15"</definedName>
    <definedName name="IQRAT18" hidden="1">"$AU$18"</definedName>
    <definedName name="IQRAT20" hidden="1">"$AU$20:$AV$20"</definedName>
    <definedName name="IQRAT21" hidden="1">"$AU$21"</definedName>
    <definedName name="IQRAT22" hidden="1">"$AU$22"</definedName>
    <definedName name="IQRAT24" hidden="1">"$AU$24:$AW$24"</definedName>
    <definedName name="IQRB2" hidden="1">"$B$3:$B$1306"</definedName>
    <definedName name="IQRC2" hidden="1">"$C$3:$C$1306"</definedName>
    <definedName name="IQRSheet2A2" hidden="1">[103]Sheet2!$A$3:$A$189</definedName>
    <definedName name="IRAD">[104]Indirect!$B$1:$D$32</definedName>
    <definedName name="IS">#REF!</definedName>
    <definedName name="ISa">[26]Brokers!$E$173</definedName>
    <definedName name="ISb">[26]Brokers!$E$174</definedName>
    <definedName name="IsColHidden" hidden="1">FALSE</definedName>
    <definedName name="ISCompany">#REF!</definedName>
    <definedName name="ISD">#N/A</definedName>
    <definedName name="IsLTMColHidden" hidden="1">FALSE</definedName>
    <definedName name="ISName">#REF!</definedName>
    <definedName name="issue_cost">#REF!</definedName>
    <definedName name="Item">[105]Adjustments!$C$3:$C$29</definedName>
    <definedName name="iu4t5oou">#REF!</definedName>
    <definedName name="j" localSheetId="9" hidden="1">#REF!</definedName>
    <definedName name="j" hidden="1">#REF!</definedName>
    <definedName name="J_cutoff">#REF!</definedName>
    <definedName name="JE">#REF!</definedName>
    <definedName name="jjj" hidden="1">{#N/A,#N/A,TRUE,"4Q BCG";#N/A,#N/A,TRUE,"4Q w|o Wireless";#N/A,#N/A,TRUE,"4Q Wireless"}</definedName>
    <definedName name="jjjj" localSheetId="13" hidden="1">{"Assumptions",#N/A,FALSE,"Sheet1";"Main Report",#N/A,FALSE,"Sheet1";"Results",#N/A,FALSE,"Sheet1";"Advances",#N/A,FALSE,"Sheet1"}</definedName>
    <definedName name="jjjj" localSheetId="6" hidden="1">{"Assumptions",#N/A,FALSE,"Sheet1";"Main Report",#N/A,FALSE,"Sheet1";"Results",#N/A,FALSE,"Sheet1";"Advances",#N/A,FALSE,"Sheet1"}</definedName>
    <definedName name="jjjj" localSheetId="8" hidden="1">{"Assumptions",#N/A,FALSE,"Sheet1";"Main Report",#N/A,FALSE,"Sheet1";"Results",#N/A,FALSE,"Sheet1";"Advances",#N/A,FALSE,"Sheet1"}</definedName>
    <definedName name="jjjj" hidden="1">{"Assumptions",#N/A,FALSE,"Sheet1";"Main Report",#N/A,FALSE,"Sheet1";"Results",#N/A,FALSE,"Sheet1";"Advances",#N/A,FALSE,"Sheet1"}</definedName>
    <definedName name="jjjj_1" hidden="1">{"Assumptions",#N/A,FALSE,"Sheet1";"Main Report",#N/A,FALSE,"Sheet1";"Results",#N/A,FALSE,"Sheet1";"Advances",#N/A,FALSE,"Sheet1"}</definedName>
    <definedName name="jkj" hidden="1">{#N/A,#N/A,TRUE,"FY BCG";#N/A,#N/A,TRUE,"FY w|o Wireless";#N/A,#N/A,TRUE,"FY Wireless"}</definedName>
    <definedName name="jkl" hidden="1">[106]TtmX!$C$30:$C$63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oblu">[107]Sheet3!$1:$1048576</definedName>
    <definedName name="joblu2">[108]Sheet1!$1:$1048576</definedName>
    <definedName name="jsw">[21]Financials!$A$4:$U$412</definedName>
    <definedName name="JULY_2001_OCT_2004">#REF!</definedName>
    <definedName name="k">#REF!</definedName>
    <definedName name="K2_WBEVMODE" hidden="1">1</definedName>
    <definedName name="kk" hidden="1">{"inflated_pl",#N/A,FALSE,"P&amp;L"}</definedName>
    <definedName name="kljsadf">#N/A</definedName>
    <definedName name="KNE">[13]summary!#REF!</definedName>
    <definedName name="l">#REF!</definedName>
    <definedName name="Last_YearEnd">#REF!</definedName>
    <definedName name="LastHistoricYear">'[96]Control Settings'!$D$15</definedName>
    <definedName name="LBO">#REF!</definedName>
    <definedName name="Left_Header">#REF!</definedName>
    <definedName name="Less__Cash_and_Equivalents">[13]summary!#REF!</definedName>
    <definedName name="Level">#REF!</definedName>
    <definedName name="LH">#REF!</definedName>
    <definedName name="LH_13">#REF!</definedName>
    <definedName name="LH_14">#REF!</definedName>
    <definedName name="LH_15">#REF!</definedName>
    <definedName name="LH_16">#REF!</definedName>
    <definedName name="LH_17">#REF!</definedName>
    <definedName name="LIAB">#N/A</definedName>
    <definedName name="Liabilities">'[109]ES-13'!$A$4:$D$27</definedName>
    <definedName name="LIBOR">[110]GenCo!#REF!</definedName>
    <definedName name="Lifo2001">#REF!</definedName>
    <definedName name="limcount" hidden="1">1</definedName>
    <definedName name="Lire_Euro">[97]Brokers!$C$9</definedName>
    <definedName name="ListCagr">'[51]Control _In_'!$M$5:$N$38</definedName>
    <definedName name="ListNames">'[51]Control _In_'!$O$5:$O$30</definedName>
    <definedName name="ListOffset" hidden="1">1</definedName>
    <definedName name="ListRatios">'[51]Control _In_'!$M$5:$M$38</definedName>
    <definedName name="liv">[85]Multiples!#REF!</definedName>
    <definedName name="ll" hidden="1">{"PL_no_inflated",#N/A,FALSE,"P&amp;L"}</definedName>
    <definedName name="LogistiqueXCERCB2">[52]Hypothèses!$E$50</definedName>
    <definedName name="Long_Term_Debt">[13]summary!#REF!</definedName>
    <definedName name="look" localSheetId="13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look" localSheetId="6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look" localSheetId="8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look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look_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okup">#REF!</definedName>
    <definedName name="lookup2">#REF!</definedName>
    <definedName name="Loral__US">'[111]transactions '!#REF!</definedName>
    <definedName name="Low">[37]MOE!#REF!</definedName>
    <definedName name="LowerBoundColumn">#REF!</definedName>
    <definedName name="LTM">#REF!</definedName>
    <definedName name="LTM_Asset_Sales">[13]summary!#REF!</definedName>
    <definedName name="LTM_ATCF___LTM_Revenues">[13]summary!#REF!</definedName>
    <definedName name="LTM_Capex">[13]summary!#REF!</definedName>
    <definedName name="LTM_Capitalized_Interest">[13]summary!#REF!</definedName>
    <definedName name="LTM_Cash_Flow">[13]summary!#REF!</definedName>
    <definedName name="LTM_Current_Income_Tax">[13]summary!#REF!</definedName>
    <definedName name="LTM_DD_A">[13]summary!#REF!</definedName>
    <definedName name="LTM_Deferred_Income_Tax">[13]summary!#REF!</definedName>
    <definedName name="LTM_EBIT">[13]summary!#REF!</definedName>
    <definedName name="LTM_EBITDAX">[13]summary!#REF!</definedName>
    <definedName name="LTM_Exploration_Expense">[13]summary!#REF!</definedName>
    <definedName name="LTM_Interest_Expense">[13]summary!#REF!</definedName>
    <definedName name="LTM_Minority_Interest">[13]summary!#REF!</definedName>
    <definedName name="LTM_Net_Income">[13]summary!#REF!</definedName>
    <definedName name="LTM_Non_Cash_Items">[13]summary!#REF!</definedName>
    <definedName name="LTM_Other_Income">[13]summary!#REF!</definedName>
    <definedName name="LTM_Revenue">[13]summary!#REF!</definedName>
    <definedName name="LTM_Weighted_Average_Shares_Outstanding">[13]summary!#REF!</definedName>
    <definedName name="m">{#N/A,#N/A,TRUE,"Condensed IS";#N/A,#N/A,TRUE,"Condensed BS";#N/A,#N/A,TRUE,"Outlook";#N/A,#N/A,TRUE,"Condensed CF";#N/A,#N/A,TRUE,"Condensed CF - qtr"}</definedName>
    <definedName name="Macro1">#N/A</definedName>
    <definedName name="Macro2">#N/A</definedName>
    <definedName name="macro98">#N/A</definedName>
    <definedName name="macro99">#N/A</definedName>
    <definedName name="MACROS">#REF!</definedName>
    <definedName name="MacroX">#N/A</definedName>
    <definedName name="MacroXa">#N/A</definedName>
    <definedName name="MacroY">#N/A</definedName>
    <definedName name="Main">OFFSET([34]DATA!$D$1,0,0,COUNT([34]DATA!$D$1:$D$65536),1)</definedName>
    <definedName name="Main1">#REF!</definedName>
    <definedName name="maj">'[112]market data'!$F$2</definedName>
    <definedName name="Make_SheetName">[50]!Make_SheetName</definedName>
    <definedName name="marchsales">'[113]March Sales Data'!$A$3:$E$289</definedName>
    <definedName name="Margin">#REF!</definedName>
    <definedName name="MarginList">#REF!</definedName>
    <definedName name="MATRIX">#REF!</definedName>
    <definedName name="MC">'[93]Combined Model'!#REF!</definedName>
    <definedName name="mcs03g.ReqArray">{"Price","hpc","TS1/TS131","D","1/1/91","6/1/98","V"}</definedName>
    <definedName name="Medical">#REF!</definedName>
    <definedName name="MFI_Data">#REF!</definedName>
    <definedName name="MgnName">#REF!</definedName>
    <definedName name="MiddleRow">#REF!</definedName>
    <definedName name="MiddleRowYr2">#REF!</definedName>
    <definedName name="MiddleRowYr3">#REF!</definedName>
    <definedName name="miiiiiiiiiiichael" localSheetId="13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miiiiiiiiiiichael" localSheetId="6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miiiiiiiiiiichael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miiiiiiiiiiichael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miiiiiiiiiiichael_1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Minority_Interest">[13]summary!#REF!</definedName>
    <definedName name="minshare">#REF!</definedName>
    <definedName name="mlx">#REF!</definedName>
    <definedName name="mlx_13">#REF!</definedName>
    <definedName name="mlx_14">#REF!</definedName>
    <definedName name="mlx_15">#REF!</definedName>
    <definedName name="mlx_16">#REF!</definedName>
    <definedName name="mlx_17">#REF!</definedName>
    <definedName name="Monetary_Precision">#REF!</definedName>
    <definedName name="month20031">#REF!</definedName>
    <definedName name="month20032">#REF!</definedName>
    <definedName name="month20041">#REF!</definedName>
    <definedName name="month20042">#REF!</definedName>
    <definedName name="month20051">#REF!</definedName>
    <definedName name="month20052">#REF!</definedName>
    <definedName name="MONTHTABLE">[63]MW!$A$21:$B$35</definedName>
    <definedName name="multfp1">#REF!</definedName>
    <definedName name="multfp1_13">#REF!</definedName>
    <definedName name="multfp1_14">#REF!</definedName>
    <definedName name="multfp1_15">#REF!</definedName>
    <definedName name="multfp1_16">#REF!</definedName>
    <definedName name="multfp1_17">#REF!</definedName>
    <definedName name="multfp2">#REF!</definedName>
    <definedName name="multfp2_13">#REF!</definedName>
    <definedName name="multfp2_14">#REF!</definedName>
    <definedName name="multfp2_15">#REF!</definedName>
    <definedName name="multfp2_16">#REF!</definedName>
    <definedName name="multfp2_17">#REF!</definedName>
    <definedName name="multfpalt1">#REF!</definedName>
    <definedName name="multfpalt1_13">#REF!</definedName>
    <definedName name="multfpalt1_14">#REF!</definedName>
    <definedName name="multfpalt1_15">#REF!</definedName>
    <definedName name="multfpalt1_16">#REF!</definedName>
    <definedName name="multfpalt1_17">#REF!</definedName>
    <definedName name="multfpalt2">#REF!</definedName>
    <definedName name="multfpalt2_13">#REF!</definedName>
    <definedName name="multfpalt2_14">#REF!</definedName>
    <definedName name="multfpalt2_15">#REF!</definedName>
    <definedName name="multfpalt2_16">#REF!</definedName>
    <definedName name="multfpalt2_17">#REF!</definedName>
    <definedName name="multfpbas1">#REF!</definedName>
    <definedName name="multfpbas1_13">#REF!</definedName>
    <definedName name="multfpbas1_14">#REF!</definedName>
    <definedName name="multfpbas1_15">#REF!</definedName>
    <definedName name="multfpbas1_16">#REF!</definedName>
    <definedName name="multfpbas1_17">#REF!</definedName>
    <definedName name="multfpbas2">#REF!</definedName>
    <definedName name="multfpbas2_13">#REF!</definedName>
    <definedName name="multfpbas2_14">#REF!</definedName>
    <definedName name="multfpbas2_15">#REF!</definedName>
    <definedName name="multfpbas2_16">#REF!</definedName>
    <definedName name="multfpbas2_17">#REF!</definedName>
    <definedName name="Multiples">#REF!</definedName>
    <definedName name="Multiples_13">#REF!</definedName>
    <definedName name="Multiples_14">#REF!</definedName>
    <definedName name="Multiples_15">#REF!</definedName>
    <definedName name="Multiples_16">#REF!</definedName>
    <definedName name="Multiples_17">#REF!</definedName>
    <definedName name="multiplesinduits">#REF!</definedName>
    <definedName name="multiplesinduits_13">#REF!</definedName>
    <definedName name="multiplesinduits_14">#REF!</definedName>
    <definedName name="multiplesinduits_15">#REF!</definedName>
    <definedName name="multiplesinduits_16">#REF!</definedName>
    <definedName name="multiplesinduits_17">#REF!</definedName>
    <definedName name="MWADJDAYCOUNT">[63]MW!$B$143:$P$158</definedName>
    <definedName name="MWADJDAYS">[63]MW!$B$165:$O$180</definedName>
    <definedName name="MWGP.O_Data">#REF!</definedName>
    <definedName name="MWGUESTPCT">[63]MW!$B$27:$N$42</definedName>
    <definedName name="MWGUESTS">[63]MW!$F$2:$F$396</definedName>
    <definedName name="MWKEYS">[63]MW!$A$2:$A$396</definedName>
    <definedName name="MWMONTHTABLE">[114]MW!$C$123:$BO$184</definedName>
    <definedName name="MWPIEPCT">[63]MW!$B$72:$O$87</definedName>
    <definedName name="MWPIES">[63]MW!$G$2:$G$396</definedName>
    <definedName name="MWPOSSPCT">[63]MW!$B$116:$O$131</definedName>
    <definedName name="MWUNADJDAYCOUNT">[63]MW!$B$94:$P$109</definedName>
    <definedName name="MWUNADJDAYS">[63]MW!$B$116:$O$131</definedName>
    <definedName name="N" localSheetId="6" hidden="1">{"Assumptions",#N/A,FALSE,"Sheet1";"Main Report",#N/A,FALSE,"Sheet1";"Results",#N/A,FALSE,"Sheet1";"Advances",#N/A,FALSE,"Sheet1"}</definedName>
    <definedName name="N" localSheetId="8" hidden="1">{"Assumptions",#N/A,FALSE,"Sheet1";"Main Report",#N/A,FALSE,"Sheet1";"Results",#N/A,FALSE,"Sheet1";"Advances",#N/A,FALSE,"Sheet1"}</definedName>
    <definedName name="n">{#N/A,#N/A,TRUE,"Condensed IS";#N/A,#N/A,TRUE,"Condensed BS";#N/A,#N/A,TRUE,"Outlook";#N/A,#N/A,TRUE,"Condensed CF";#N/A,#N/A,TRUE,"Condensed CF - qtr"}</definedName>
    <definedName name="na">#REF!</definedName>
    <definedName name="Name">#REF!</definedName>
    <definedName name="nao">[115]Récap!$C$6</definedName>
    <definedName name="Natexis">#REF!</definedName>
    <definedName name="Natexis_13">#REF!</definedName>
    <definedName name="Natexis_14">#REF!</definedName>
    <definedName name="Natexis_15">#REF!</definedName>
    <definedName name="Natexis_16">#REF!</definedName>
    <definedName name="Natexis_17">#REF!</definedName>
    <definedName name="navmult">#REF!</definedName>
    <definedName name="navmult_13">#REF!</definedName>
    <definedName name="navmult_14">#REF!</definedName>
    <definedName name="navmult_15">#REF!</definedName>
    <definedName name="navmult_16">#REF!</definedName>
    <definedName name="navmult_17">#REF!</definedName>
    <definedName name="nbasm">'[81]sum analyst privat asm old'!$E$2</definedName>
    <definedName name="NBR_A">[33]CHL!$C$58</definedName>
    <definedName name="NBR_B">[33]Gameplay!$C$58</definedName>
    <definedName name="NBR_C">[33]eToys!$C$58</definedName>
    <definedName name="NBR_D">[33]Ashford!$C$58</definedName>
    <definedName name="NBR_E">'[33]1_800'!$C$58</definedName>
    <definedName name="NBR_F">[33]Barnes_Noble!$C$58</definedName>
    <definedName name="NBR_G">[33]Amazon!$C$58</definedName>
    <definedName name="NBR_H">[33]Buecher!$C$58</definedName>
    <definedName name="NBR_I">[33]Letsbuyit!$C$58</definedName>
    <definedName name="NBR_J">[33]Buy!$C$58</definedName>
    <definedName name="NBR_K">[33]Egghead!$C$58</definedName>
    <definedName name="NBR_L">'[66]société L'!$C$51</definedName>
    <definedName name="NBR_M">'[66]société M'!$C$51</definedName>
    <definedName name="NBR_N">'[66]société N'!$C$51</definedName>
    <definedName name="NBR_O">'[66]société O'!$C$51</definedName>
    <definedName name="NBR_P">'[66]société P'!$C$51</definedName>
    <definedName name="NBR_Q">'[66]société Q'!$C$51</definedName>
    <definedName name="NBR_R">'[66]société R'!$C$51</definedName>
    <definedName name="NBR_S">'[66]société S'!$C$51</definedName>
    <definedName name="NBR_T">'[66]société T'!$C$51</definedName>
    <definedName name="NBR_U">'[66]société U'!$C$51</definedName>
    <definedName name="NBR_V">'[66]société V'!$C$51</definedName>
    <definedName name="NBR_W">'[66]société W'!$C$51</definedName>
    <definedName name="nbshhd">#REF!</definedName>
    <definedName name="NCA">[13]summary!#REF!</definedName>
    <definedName name="Ne">#N/A</definedName>
    <definedName name="Net_Total_Book_Capitalization">[13]summary!#REF!</definedName>
    <definedName name="NetBalanceDetail">#REF!</definedName>
    <definedName name="NetChangeDetail">#REF!</definedName>
    <definedName name="NetMovementDetail">#REF!</definedName>
    <definedName name="NetMovementTotal">#REF!</definedName>
    <definedName name="new" localSheetId="13" hidden="1">{"WorkCap",#N/A,FALSE,"cashflw"}</definedName>
    <definedName name="new" localSheetId="6" hidden="1">{"WorkCap",#N/A,FALSE,"cashflw"}</definedName>
    <definedName name="new" localSheetId="8" hidden="1">{"WorkCap",#N/A,FALSE,"cashflw"}</definedName>
    <definedName name="new" hidden="1">{"WorkCap",#N/A,FALSE,"cashflw"}</definedName>
    <definedName name="new.summary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.summary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.summary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.summary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.summary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.summary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_1" hidden="1">{"WorkCap",#N/A,FALSE,"cashflw"}</definedName>
    <definedName name="new1.summary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1.summary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1.summary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1.summary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1.summary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1.summary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Newport" hidden="1">{"Finished Goods",#N/A,FALSE,"FG Production-pg1";"Paste",#N/A,FALSE,"FG Production-pg1";"Total Plant",#N/A,FALSE,"FG Production-pg1"}</definedName>
    <definedName name="neww4" hidden="1">{#N/A,#N/A,FALSE,"3";#N/A,#N/A,FALSE,"5";#N/A,#N/A,FALSE,"6";#N/A,#N/A,FALSE,"8";#N/A,#N/A,FALSE,"10";#N/A,#N/A,FALSE,"13";#N/A,#N/A,FALSE,"14";#N/A,#N/A,FALSE,"15";#N/A,#N/A,FALSE,"16"}</definedName>
    <definedName name="NGL">[13]summary!#REF!</definedName>
    <definedName name="nglm">#REF!</definedName>
    <definedName name="nglm_13">#REF!</definedName>
    <definedName name="nglm_14">#REF!</definedName>
    <definedName name="nglm_15">#REF!</definedName>
    <definedName name="nglm_16">#REF!</definedName>
    <definedName name="nglm_17">#REF!</definedName>
    <definedName name="nicor">'[116]Scenario Manager'!$N$74</definedName>
    <definedName name="NIPSCOSWITCH">[70]Egan!#REF!</definedName>
    <definedName name="nlg">#REF!</definedName>
    <definedName name="nlg_13">#REF!</definedName>
    <definedName name="nlg_14">#REF!</definedName>
    <definedName name="nlg_15">#REF!</definedName>
    <definedName name="nlg_16">#REF!</definedName>
    <definedName name="nlg_17">#REF!</definedName>
    <definedName name="NoBluedot">#REF!</definedName>
    <definedName name="NoCNO">#REF!</definedName>
    <definedName name="NoConsolList">#REF!</definedName>
    <definedName name="NoExp">#REF!</definedName>
    <definedName name="nohydro">#REF!</definedName>
    <definedName name="NOL_Toggle">#REF!</definedName>
    <definedName name="Nombre_de_broker_reports__entre_1_et_3">[33]Gameplay!$C$58</definedName>
    <definedName name="noteput">'[117]Scenario Manager'!$M$12</definedName>
    <definedName name="notetender">'[117]Scenario Manager'!$M$6</definedName>
    <definedName name="NoTotalList">#REF!</definedName>
    <definedName name="NS">[118]IS01!$U$26</definedName>
    <definedName name="NUM_OF_COS">[1]Model!$F$1</definedName>
    <definedName name="NumberofButtons">#REF!</definedName>
    <definedName name="NumberofPrintSheets">#REF!</definedName>
    <definedName name="nvm">#REF!</definedName>
    <definedName name="nvm_13">#REF!</definedName>
    <definedName name="nvm_14">#REF!</definedName>
    <definedName name="nvm_15">#REF!</definedName>
    <definedName name="nvm_16">#REF!</definedName>
    <definedName name="nvm_17">#REF!</definedName>
    <definedName name="NvsASD">"V2003-12-31"</definedName>
    <definedName name="NvsAutoDrillOk">"VN"</definedName>
    <definedName name="NvsElapsedTime">0.0031035879655974</definedName>
    <definedName name="NvsEndTime">37798.4860677083</definedName>
    <definedName name="NvsInstSpec">"%,FBUSINESS_UNIT,TBU_CONSOLIDATED,NCONS_BU"</definedName>
    <definedName name="NvsLayoutType">"M3"</definedName>
    <definedName name="NvsNplSpec">"%,X,RZF..,CZF.."</definedName>
    <definedName name="NvsPanelEffdt">"V2003-01-01"</definedName>
    <definedName name="NvsPanelSetid">"VBGS01"</definedName>
    <definedName name="NvsReqBU">"VG216U"</definedName>
    <definedName name="NvsReqBUOnly">"VN"</definedName>
    <definedName name="NvsTransLed">"VN"</definedName>
    <definedName name="NvsTreeASD">"V2003-12-31"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ca">#REF!</definedName>
    <definedName name="OCCUPANCY">#REF!</definedName>
    <definedName name="ocl">#REF!</definedName>
    <definedName name="off">#REF!</definedName>
    <definedName name="off_13">#REF!</definedName>
    <definedName name="off_14">#REF!</definedName>
    <definedName name="off_15">#REF!</definedName>
    <definedName name="off_16">#REF!</definedName>
    <definedName name="off_17">#REF!</definedName>
    <definedName name="OFFER">#REF!</definedName>
    <definedName name="Office">[119]Data!$B$2:$B$41</definedName>
    <definedName name="Office_Code">#REF!</definedName>
    <definedName name="offpr">[20]Sens!$O$10</definedName>
    <definedName name="Old">#N/A</definedName>
    <definedName name="On_Payroll">#REF!</definedName>
    <definedName name="ONCL">#REF!</definedName>
    <definedName name="opcase">'[39]Listed comps'!#REF!</definedName>
    <definedName name="Opening_Balance">[40]Toggles!#REF!</definedName>
    <definedName name="Opening_BS">#REF!</definedName>
    <definedName name="OpeningBalanceDetail">#REF!</definedName>
    <definedName name="OpeningBalanceTotal">#REF!</definedName>
    <definedName name="Openingpb">[40]Toggles!#REF!</definedName>
    <definedName name="operatestmt">'[41]11-30-04 Balance Sheet'!#REF!</definedName>
    <definedName name="Opex">[22]Assumptions!#REF!</definedName>
    <definedName name="Opex2">[22]Assumptions!#REF!</definedName>
    <definedName name="opexa1">#REF!</definedName>
    <definedName name="opexuncle">#REF!</definedName>
    <definedName name="Opt_3">#REF!</definedName>
    <definedName name="OptChooseColumns_Click">[50]!OptChooseColumns_Click</definedName>
    <definedName name="OptChooseRows_Click">[50]!OptChooseRows_Click</definedName>
    <definedName name="Option_Proceeds">'[60]Fin Assumptions'!$I$12</definedName>
    <definedName name="Options">[37]MOE!#REF!</definedName>
    <definedName name="OTHER">#REF!</definedName>
    <definedName name="Other_Diff">#REF!</definedName>
    <definedName name="OUTPUT">#REF!</definedName>
    <definedName name="Overview_Button">[50]!Overview_Button</definedName>
    <definedName name="Overview_Close_Button">[50]!Overview_Close_Button</definedName>
    <definedName name="OWN">#REF!</definedName>
    <definedName name="OWNER">[40]Toggles!#REF!</definedName>
    <definedName name="P">'[120]dilution sensib'!$A$18</definedName>
    <definedName name="P.RowCount">COUNTA(OFFSET(#REF!,1,0,1500,1))</definedName>
    <definedName name="P.Vol">OFFSET(#REF!,1,0,[0]!P.RowCount,1)</definedName>
    <definedName name="P.Yield">OFFSET(#REF!,1,0,[0]!P.RowCount,1)</definedName>
    <definedName name="PACKBAL">#REF!</definedName>
    <definedName name="Page1">#REF!</definedName>
    <definedName name="PAGE14">'[121]BP Overview'!#REF!</definedName>
    <definedName name="PAGE15">'[121]BP Overview'!#REF!</definedName>
    <definedName name="PAGE17">'[121]BP Overview'!#REF!</definedName>
    <definedName name="PAGE2">'[121]BP Overview'!#REF!</definedName>
    <definedName name="PAGE3">'[121]BP Overview'!#REF!</definedName>
    <definedName name="PAGE4">'[121]BP Overview'!#REF!</definedName>
    <definedName name="PAGE5">'[121]BP Overview'!#REF!</definedName>
    <definedName name="PAGE6">'[121]BP Overview'!#REF!</definedName>
    <definedName name="PAGE7">'[121]BP Overview'!#REF!</definedName>
    <definedName name="Pages1to8">#REF!</definedName>
    <definedName name="ParentFlag">#REF!</definedName>
    <definedName name="part">#REF!</definedName>
    <definedName name="part_13">#REF!</definedName>
    <definedName name="part_14">#REF!</definedName>
    <definedName name="part_15">#REF!</definedName>
    <definedName name="part_16">#REF!</definedName>
    <definedName name="part_17">#REF!</definedName>
    <definedName name="Partner_Lease">'[70]CF Combo'!#REF!</definedName>
    <definedName name="paste1">[37]Scenarios!#REF!</definedName>
    <definedName name="paste2">[37]Scenarios!#REF!</definedName>
    <definedName name="paste3">[37]Scenarios!#REF!</definedName>
    <definedName name="paste4">[37]Scenarios!#REF!</definedName>
    <definedName name="paste5">[37]Scenarios!#REF!</definedName>
    <definedName name="paste6">[37]Scenarios!#REF!</definedName>
    <definedName name="paste7">[37]Scenarios!#REF!</definedName>
    <definedName name="paste8">[37]Scenarios!#REF!</definedName>
    <definedName name="paydown_3">#REF!</definedName>
    <definedName name="PayRevolver">#REF!</definedName>
    <definedName name="payroll">#REF!</definedName>
    <definedName name="PCT">#REF!</definedName>
    <definedName name="PEA" hidden="1">{#N/A,#N/A,FALSE,"3";#N/A,#N/A,FALSE,"5";#N/A,#N/A,FALSE,"6";#N/A,#N/A,FALSE,"8";#N/A,#N/A,FALSE,"10";#N/A,#N/A,FALSE,"13";#N/A,#N/A,FALSE,"14";#N/A,#N/A,FALSE,"15";#N/A,#N/A,FALSE,"16"}</definedName>
    <definedName name="PEL">[13]summary!#REF!</definedName>
    <definedName name="Pension">#REF!</definedName>
    <definedName name="peratio">#REF!</definedName>
    <definedName name="peratio_13">#REF!</definedName>
    <definedName name="peratio_14">#REF!</definedName>
    <definedName name="peratio_15">#REF!</definedName>
    <definedName name="peratio_16">#REF!</definedName>
    <definedName name="peratio_17">#REF!</definedName>
    <definedName name="Percentstock">[122]Controls!$F$9/100</definedName>
    <definedName name="PeriodsInYear">#REF!</definedName>
    <definedName name="PERIODTABLE">[63]MW!$A$2:$B$17</definedName>
    <definedName name="perm_dif">#REF!</definedName>
    <definedName name="PermPermData">#REF!</definedName>
    <definedName name="Personnel_HB">#REF!</definedName>
    <definedName name="Personnel_HB_13">#REF!</definedName>
    <definedName name="Personnel_HB_14">#REF!</definedName>
    <definedName name="Personnel_HB_15">#REF!</definedName>
    <definedName name="Personnel_HB_16">#REF!</definedName>
    <definedName name="Personnel_HB_17">#REF!</definedName>
    <definedName name="Personnel_HH">#REF!</definedName>
    <definedName name="Personnel_HH_13">#REF!</definedName>
    <definedName name="Personnel_HH_14">#REF!</definedName>
    <definedName name="Personnel_HH_15">#REF!</definedName>
    <definedName name="Personnel_HH_16">#REF!</definedName>
    <definedName name="Personnel_HH_17">#REF!</definedName>
    <definedName name="Peseta_Euro">[97]Brokers!$C$8</definedName>
    <definedName name="PFKLE" hidden="1">{#N/A,#N/A,FALSE,"00 P&amp;L vs 99"}</definedName>
    <definedName name="PFPRICE">#REF!</definedName>
    <definedName name="PFPRICE2">#REF!</definedName>
    <definedName name="PHB_Data">#REF!</definedName>
    <definedName name="pik">[38]Model!$D$29</definedName>
    <definedName name="pik_3">#REF!</definedName>
    <definedName name="Pivot">'[39]Key Assumptions'!#REF!</definedName>
    <definedName name="Pivot_13">'[39]Key Assumptions'!#REF!</definedName>
    <definedName name="Pivot_14">'[39]Key Assumptions'!#REF!</definedName>
    <definedName name="Pivot_15">'[39]Key Assumptions'!#REF!</definedName>
    <definedName name="Pivot_16">'[39]Key Assumptions'!#REF!</definedName>
    <definedName name="Pivot_17">'[39]Key Assumptions'!#REF!</definedName>
    <definedName name="Pivot2">#REF!</definedName>
    <definedName name="Pivot3">#REF!</definedName>
    <definedName name="plact">'[42]P&amp;L'!$B$10:$M$75</definedName>
    <definedName name="plACTjeannette">'[42]Jeannette P&amp;L'!$M$8:$X$79</definedName>
    <definedName name="plactTTC">'[42]TTC P&amp;L'!$C$7:$O$54</definedName>
    <definedName name="plactwusa">'[42]wusa p&amp;l'!$C$7:$N$55</definedName>
    <definedName name="plactyork">'[42]York P&amp;L'!$M$9:$X$93</definedName>
    <definedName name="plage">#REF!</definedName>
    <definedName name="plage_13">#REF!</definedName>
    <definedName name="plage_14">#REF!</definedName>
    <definedName name="plage_15">#REF!</definedName>
    <definedName name="plage_16">#REF!</definedName>
    <definedName name="plage_17">#REF!</definedName>
    <definedName name="plbud">'[42]P&amp;L'!$T$10:$AE$75</definedName>
    <definedName name="plBUDjeannette">'[42]Jeannette P&amp;L'!$AA$8:$AL$79</definedName>
    <definedName name="plbudTTC">'[42]TTC P&amp;L'!$R$7:$AD$54</definedName>
    <definedName name="plbudwusa">'[42]wusa p&amp;l'!$R$7:$AC$55</definedName>
    <definedName name="plBUDyork">'[42]York P&amp;L'!$AA$9:$AL$58</definedName>
    <definedName name="plprior">'[42]P&amp;L'!$AL$10:$AW$75</definedName>
    <definedName name="plPYjeannette">'[42]Jeannette P&amp;L'!$AO$8:$AZ$79</definedName>
    <definedName name="plPYttc">'[42]TTC P&amp;L'!$AG$7:$AS$54</definedName>
    <definedName name="plPYwusa">'[42]wusa p&amp;l'!$AG$7:$AS$54</definedName>
    <definedName name="plPYyork">'[42]York P&amp;L'!$AO$9:$AZ$78</definedName>
    <definedName name="POOL">#REF!</definedName>
    <definedName name="Power_Price_Change">'[60]Fin Assumptions'!#REF!</definedName>
    <definedName name="Power_Price_Sensitivity">'[60]Fin Assumptions'!#REF!</definedName>
    <definedName name="pprice">#REF!</definedName>
    <definedName name="PR4ConData">#REF!</definedName>
    <definedName name="PR4DescData">#REF!</definedName>
    <definedName name="PR5ConData">#REF!</definedName>
    <definedName name="PR5ConDataNew">[123]ConSheet!#REF!</definedName>
    <definedName name="Preferred_Stock">[13]summary!#REF!</definedName>
    <definedName name="PREFRETURNS">'[121]BP Overview'!#REF!</definedName>
    <definedName name="PREPAID">#REF!</definedName>
    <definedName name="Preparer">#REF!</definedName>
    <definedName name="price">#REF!</definedName>
    <definedName name="price2">[4]Contents!#REF!</definedName>
    <definedName name="PRINT">[1]Model!#REF!</definedName>
    <definedName name="_xlnm.Print_Area" localSheetId="13">Amortization!$A$1:$S$39</definedName>
    <definedName name="_xlnm.Print_Area" localSheetId="7">CNC!$A$3:$H$92</definedName>
    <definedName name="_xlnm.Print_Area" localSheetId="6">'Cont Asset Charges'!$A$1:$N$71</definedName>
    <definedName name="_xlnm.Print_Area" localSheetId="5">CRI!$A$2:$O$48</definedName>
    <definedName name="_xlnm.Print_Area" localSheetId="11">'Earn-Out'!$A$1:$E$48</definedName>
    <definedName name="_xlnm.Print_Area" localSheetId="1">IRR!$A$1:$N$58</definedName>
    <definedName name="_xlnm.Print_Area" localSheetId="9">Patents!$A$1:$K$50</definedName>
    <definedName name="_xlnm.Print_Area" localSheetId="12">'Projected IS'!$A$1:$F$30</definedName>
    <definedName name="_xlnm.Print_Area" localSheetId="10">Summary!$A$1:$J$45</definedName>
    <definedName name="_xlnm.Print_Area" localSheetId="4">Tradename!$A$1:$K$50</definedName>
    <definedName name="_xlnm.Print_Area" localSheetId="2">WACC!$A$1:$J$31</definedName>
    <definedName name="_xlnm.Print_Area" localSheetId="3">WARA!$A$1:$N$35</definedName>
    <definedName name="_xlnm.Print_Area" localSheetId="8">Workforce!$A$1:$L$22</definedName>
    <definedName name="_xlnm.Print_Area">'[121]BP Overview'!#REF!</definedName>
    <definedName name="Print_Area_10">#REF!</definedName>
    <definedName name="Print_Area_11">#REF!</definedName>
    <definedName name="Print_Area_12">#REF!</definedName>
    <definedName name="Print_Area_13">#REF!</definedName>
    <definedName name="Print_Area_14">#REF!</definedName>
    <definedName name="Print_Area_15">#REF!</definedName>
    <definedName name="Print_Area_16">#REF!</definedName>
    <definedName name="Print_Area_17">#REF!</definedName>
    <definedName name="Print_Area_18">#REF!</definedName>
    <definedName name="Print_Area_19">#REF!</definedName>
    <definedName name="Print_Area_2">#REF!</definedName>
    <definedName name="Print_Area_20">#REF!</definedName>
    <definedName name="Print_Area_3">#REF!</definedName>
    <definedName name="Print_Area_4">#REF!</definedName>
    <definedName name="Print_Area_5">#REF!</definedName>
    <definedName name="Print_Area_6">#REF!</definedName>
    <definedName name="Print_Area_7">#REF!</definedName>
    <definedName name="Print_Area_8">#REF!</definedName>
    <definedName name="Print_Area_9">#REF!</definedName>
    <definedName name="Print_Area_MI">#REF!</definedName>
    <definedName name="Print_Area2">'[124]TX-38'!$A$1:$K$67</definedName>
    <definedName name="Print_CSC_Report_2" localSheetId="13" hidden="1">{"CSC_1",#N/A,FALSE,"CSC Outputs";"CSC_2",#N/A,FALSE,"CSC Outputs"}</definedName>
    <definedName name="Print_CSC_Report_2" localSheetId="6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_CSC_Report_2_1" hidden="1">{"CSC_1",#N/A,FALSE,"CSC Outputs";"CSC_2",#N/A,FALSE,"CSC Outputs"}</definedName>
    <definedName name="_xlnm.Print_Titles">#N/A</definedName>
    <definedName name="Print_Titles_MI">#REF!</definedName>
    <definedName name="Printarea">#REF!,#REF!,#REF!</definedName>
    <definedName name="Printarea_13">#REF!,#REF!,#REF!</definedName>
    <definedName name="Printarea_14">#REF!,#REF!,#REF!</definedName>
    <definedName name="Printarea_15">#REF!,#REF!,#REF!</definedName>
    <definedName name="Printarea_16">#REF!,#REF!,#REF!</definedName>
    <definedName name="Printarea_17">#REF!,#REF!,#REF!</definedName>
    <definedName name="PrintConsolPage">#REF!</definedName>
    <definedName name="PrintDetailPages">#REF!</definedName>
    <definedName name="PrintEnd">[40]Toggles!#REF!</definedName>
    <definedName name="PrintStart">[40]Toggles!#REF!</definedName>
    <definedName name="PriorPaymentsDetail">#REF!</definedName>
    <definedName name="PriorPaymentsTotal">#REF!</definedName>
    <definedName name="ProdStock_HB">#REF!</definedName>
    <definedName name="ProdStock_HB_13">#REF!</definedName>
    <definedName name="ProdStock_HB_14">#REF!</definedName>
    <definedName name="ProdStock_HB_15">#REF!</definedName>
    <definedName name="ProdStock_HB_16">#REF!</definedName>
    <definedName name="ProdStock_HB_17">#REF!</definedName>
    <definedName name="ProdStock_HH">#REF!</definedName>
    <definedName name="ProdStock_HH_13">#REF!</definedName>
    <definedName name="ProdStock_HH_14">#REF!</definedName>
    <definedName name="ProdStock_HH_15">#REF!</definedName>
    <definedName name="ProdStock_HH_16">#REF!</definedName>
    <definedName name="ProdStock_HH_17">#REF!</definedName>
    <definedName name="product_master">#REF!</definedName>
    <definedName name="Production_Cap_Exp">[71]Plant!#REF!</definedName>
    <definedName name="Professional">#REF!</definedName>
    <definedName name="PROFORMA">[125]PROFORMA!$A$1:$J$34</definedName>
    <definedName name="PROJECT">#REF!</definedName>
    <definedName name="PROJECT_NAME">[53]COVER!$A$7</definedName>
    <definedName name="Project_Name2">[126]Overview!$D$2</definedName>
    <definedName name="Projections">[127]Structure!$W$14</definedName>
    <definedName name="PROOF">#REF!</definedName>
    <definedName name="PROVIDER">#REF!</definedName>
    <definedName name="Provisions_HB">#REF!</definedName>
    <definedName name="Provisions_HB_13">#REF!</definedName>
    <definedName name="Provisions_HB_14">#REF!</definedName>
    <definedName name="Provisions_HB_15">#REF!</definedName>
    <definedName name="Provisions_HB_16">#REF!</definedName>
    <definedName name="Provisions_HB_17">#REF!</definedName>
    <definedName name="Provisions_HH">#REF!</definedName>
    <definedName name="Provisions_HH_13">#REF!</definedName>
    <definedName name="Provisions_HH_14">#REF!</definedName>
    <definedName name="Provisions_HH_15">#REF!</definedName>
    <definedName name="Provisions_HH_16">#REF!</definedName>
    <definedName name="Provisions_HH_17">#REF!</definedName>
    <definedName name="PS_Department">#REF!</definedName>
    <definedName name="PS_Role">#REF!</definedName>
    <definedName name="pt">#REF!</definedName>
    <definedName name="pt_13">#REF!</definedName>
    <definedName name="pt_14">#REF!</definedName>
    <definedName name="pt_15">#REF!</definedName>
    <definedName name="pt_16">#REF!</definedName>
    <definedName name="pt_17">#REF!</definedName>
    <definedName name="ptas">#REF!</definedName>
    <definedName name="ptas_13">#REF!</definedName>
    <definedName name="ptas_14">#REF!</definedName>
    <definedName name="ptas_15">#REF!</definedName>
    <definedName name="ptas_16">#REF!</definedName>
    <definedName name="ptas_17">#REF!</definedName>
    <definedName name="PTPBIMO">#REF!</definedName>
    <definedName name="Purchaseprice">#REF!</definedName>
    <definedName name="PV">'[36]Comparables boursiers'!$E$133</definedName>
    <definedName name="pv.date">#REF!</definedName>
    <definedName name="PYPBIMO">#REF!</definedName>
    <definedName name="PYPBIYTD">#REF!</definedName>
    <definedName name="PYREVMO">#REF!</definedName>
    <definedName name="PYREVYTD">#REF!</definedName>
    <definedName name="q" localSheetId="13" hidden="1">{"FMV per share",#N/A,FALSE,"FMV per share";#N/A,#N/A,FALSE,"non-operating items"}</definedName>
    <definedName name="q" localSheetId="6" hidden="1">{"FMV per share",#N/A,FALSE,"FMV per share";#N/A,#N/A,FALSE,"non-operating items"}</definedName>
    <definedName name="q" localSheetId="3" hidden="1">{"FMV per share",#N/A,FALSE,"FMV per share";#N/A,#N/A,FALSE,"non-operating items"}</definedName>
    <definedName name="q" localSheetId="8" hidden="1">{"FMV per share",#N/A,FALSE,"FMV per share";#N/A,#N/A,FALSE,"non-operating items"}</definedName>
    <definedName name="q" hidden="1">{"FMV per share",#N/A,FALSE,"FMV per share";#N/A,#N/A,FALSE,"non-operating items"}</definedName>
    <definedName name="q_1" hidden="1">{"FMV per share",#N/A,FALSE,"FMV per share";#N/A,#N/A,FALSE,"non-operating items"}</definedName>
    <definedName name="QALrevs">#REF!</definedName>
    <definedName name="qq" hidden="1">{"CF",#N/A,FALSE,"Cash Flow"}</definedName>
    <definedName name="qqqqqqqq" hidden="1">{#N/A,#N/A,FALSE,"NEW FORMAT "}</definedName>
    <definedName name="qtr">#REF!</definedName>
    <definedName name="R_D_AP_HB">#REF!</definedName>
    <definedName name="R_D_AP_HB_13">#REF!</definedName>
    <definedName name="R_D_AP_HB_14">#REF!</definedName>
    <definedName name="R_D_AP_HB_15">#REF!</definedName>
    <definedName name="R_D_AP_HB_16">#REF!</definedName>
    <definedName name="R_D_AP_HB_17">#REF!</definedName>
    <definedName name="R_D_AP_HH">#REF!</definedName>
    <definedName name="R_D_AP_HH_13">#REF!</definedName>
    <definedName name="R_D_AP_HH_14">#REF!</definedName>
    <definedName name="R_D_AP_HH_15">#REF!</definedName>
    <definedName name="R_D_AP_HH_16">#REF!</definedName>
    <definedName name="R_D_AP_HH_17">#REF!</definedName>
    <definedName name="R_D_FP_HB">#REF!</definedName>
    <definedName name="R_D_FP_HB_13">#REF!</definedName>
    <definedName name="R_D_FP_HB_14">#REF!</definedName>
    <definedName name="R_D_FP_HB_15">#REF!</definedName>
    <definedName name="R_D_FP_HB_16">#REF!</definedName>
    <definedName name="R_D_FP_HB_17">#REF!</definedName>
    <definedName name="R_D_FP_HH">#REF!</definedName>
    <definedName name="R_D_FP_HH_13">#REF!</definedName>
    <definedName name="R_D_FP_HH_14">#REF!</definedName>
    <definedName name="R_D_FP_HH_15">#REF!</definedName>
    <definedName name="R_D_FP_HH_16">#REF!</definedName>
    <definedName name="R_D_FP_HH_17">#REF!</definedName>
    <definedName name="R_D_HB">#REF!</definedName>
    <definedName name="R_D_HB_13">#REF!</definedName>
    <definedName name="R_D_HB_14">#REF!</definedName>
    <definedName name="R_D_HB_15">#REF!</definedName>
    <definedName name="R_D_HB_16">#REF!</definedName>
    <definedName name="R_D_HB_17">#REF!</definedName>
    <definedName name="R_D_HH">#REF!</definedName>
    <definedName name="R_D_INT_HB">#REF!</definedName>
    <definedName name="R_D_INT_HB_13">#REF!</definedName>
    <definedName name="R_D_INT_HB_14">#REF!</definedName>
    <definedName name="R_D_INT_HB_15">#REF!</definedName>
    <definedName name="R_D_INT_HB_16">#REF!</definedName>
    <definedName name="R_D_INT_HB_17">#REF!</definedName>
    <definedName name="R_D_INT_HH">#REF!</definedName>
    <definedName name="R_D_INT_HH_13">#REF!</definedName>
    <definedName name="R_D_INT_HH_14">#REF!</definedName>
    <definedName name="R_D_INT_HH_15">#REF!</definedName>
    <definedName name="R_D_INT_HH_16">#REF!</definedName>
    <definedName name="R_D_INT_HH_17">#REF!</definedName>
    <definedName name="RallysScenario">'[128]Scenario Manager'!#REF!</definedName>
    <definedName name="Range">#REF!</definedName>
    <definedName name="RangeChange" hidden="1">#N/A</definedName>
    <definedName name="RAT_A">#REF!</definedName>
    <definedName name="RAT_T">#REF!</definedName>
    <definedName name="Rate">[129]Instructions!$B$3</definedName>
    <definedName name="RATIO">'[93]Combined Model'!#REF!</definedName>
    <definedName name="RATIOS">#REF!</definedName>
    <definedName name="RBN">#REF!</definedName>
    <definedName name="RBU">#REF!</definedName>
    <definedName name="Rearend">#REF!</definedName>
    <definedName name="rebate">[22]Financials!#REF!</definedName>
    <definedName name="Recap_3">#REF!</definedName>
    <definedName name="RecCurrent">#REF!</definedName>
    <definedName name="Record2">[130]stmcro!$A$1</definedName>
    <definedName name="Record3">[130]stmcro!$B$1</definedName>
    <definedName name="RecPY4_Sel1">#REF!</definedName>
    <definedName name="RecRollFWD">#REF!</definedName>
    <definedName name="REDPT">#REF!</definedName>
    <definedName name="REDPT_13">#REF!</definedName>
    <definedName name="REDPT_14">#REF!</definedName>
    <definedName name="REDPT_15">#REF!</definedName>
    <definedName name="REDPT_16">#REF!</definedName>
    <definedName name="REDPT_17">#REF!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mu">[85]Multiples!$D$14</definedName>
    <definedName name="remu.">[85]Multiples!$D$14</definedName>
    <definedName name="ReportData">#REF!</definedName>
    <definedName name="ReportData2">#REF!</definedName>
    <definedName name="Reserves">#REF!</definedName>
    <definedName name="ResExcep_HB">#REF!</definedName>
    <definedName name="ResExcep_HB_13">#REF!</definedName>
    <definedName name="ResExcep_HB_14">#REF!</definedName>
    <definedName name="ResExcep_HB_15">#REF!</definedName>
    <definedName name="ResExcep_HB_16">#REF!</definedName>
    <definedName name="ResExcep_HB_17">#REF!</definedName>
    <definedName name="ResExcep_HH">#REF!</definedName>
    <definedName name="ResExcep_HH_13">#REF!</definedName>
    <definedName name="ResExcep_HH_14">#REF!</definedName>
    <definedName name="ResExcep_HH_15">#REF!</definedName>
    <definedName name="ResExcep_HH_16">#REF!</definedName>
    <definedName name="ResExcep_HH_17">#REF!</definedName>
    <definedName name="ResFin_HB">#REF!</definedName>
    <definedName name="ResFin_HB_13">#REF!</definedName>
    <definedName name="ResFin_HB_14">#REF!</definedName>
    <definedName name="ResFin_HB_15">#REF!</definedName>
    <definedName name="ResFin_HB_16">#REF!</definedName>
    <definedName name="ResFin_HB_17">#REF!</definedName>
    <definedName name="ResFin_HH">#REF!</definedName>
    <definedName name="ResFin_HH_13">#REF!</definedName>
    <definedName name="ResFin_HH_14">#REF!</definedName>
    <definedName name="ResFin_HH_15">#REF!</definedName>
    <definedName name="ResFin_HH_16">#REF!</definedName>
    <definedName name="ResFin_HH_17">#REF!</definedName>
    <definedName name="Retail_Prices">#REF!</definedName>
    <definedName name="Retrieve">'[131]Monthly Operating Results'!$B$6:$AM$160</definedName>
    <definedName name="RETTOT">#REF!</definedName>
    <definedName name="RETURN">#REF!</definedName>
    <definedName name="RETURNS">#REF!</definedName>
    <definedName name="returns2" localSheetId="13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eturns2" localSheetId="6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eturns2" localSheetId="8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eturns2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eturns2_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ev10yr">#REF!</definedName>
    <definedName name="REV30YR">#REF!</definedName>
    <definedName name="REVENUE">#REF!</definedName>
    <definedName name="Revenue_Calculations">#REF!</definedName>
    <definedName name="RevenueA1">#REF!</definedName>
    <definedName name="revenueuncle">#REF!</definedName>
    <definedName name="Reviewer">#REF!</definedName>
    <definedName name="Revision_Date" hidden="1">40422.6932175926</definedName>
    <definedName name="revolver">#REF!</definedName>
    <definedName name="Revolver2">#REF!</definedName>
    <definedName name="revolver3">#REF!</definedName>
    <definedName name="revsup">#REF!</definedName>
    <definedName name="Revswitch">[22]Financials!#REF!</definedName>
    <definedName name="rf">#REF!</definedName>
    <definedName name="roealter">#REF!</definedName>
    <definedName name="roealter_13">#REF!</definedName>
    <definedName name="roealter_14">#REF!</definedName>
    <definedName name="roealter_15">#REF!</definedName>
    <definedName name="roealter_16">#REF!</definedName>
    <definedName name="roealter_17">#REF!</definedName>
    <definedName name="roebas">#REF!</definedName>
    <definedName name="roebas_13">#REF!</definedName>
    <definedName name="roebas_14">#REF!</definedName>
    <definedName name="roebas_15">#REF!</definedName>
    <definedName name="roebas_16">#REF!</definedName>
    <definedName name="roebas_17">#REF!</definedName>
    <definedName name="roll_up">'[41]11-30-04 Balance Sheet'!#REF!</definedName>
    <definedName name="RollOverData">#REF!</definedName>
    <definedName name="ROLLUP">#N/A</definedName>
    <definedName name="rorna">#REF!</definedName>
    <definedName name="rorna_13">#REF!</definedName>
    <definedName name="rorna_14">#REF!</definedName>
    <definedName name="rorna_15">#REF!</definedName>
    <definedName name="rorna_16">#REF!</definedName>
    <definedName name="rorna_17">#REF!</definedName>
    <definedName name="ROW_TITLE">#REF!</definedName>
    <definedName name="Rows2Unhide">[40]Toggles!#REF!</definedName>
    <definedName name="Rpt.Table">OFFSET([0]!DB.AllColumns,1,0,[0]!P.RowCount,[0]!DB.NumColumns)</definedName>
    <definedName name="RPTOT">#REF!</definedName>
    <definedName name="RT_Company">#REF!</definedName>
    <definedName name="RtApp">#REF!</definedName>
    <definedName name="RtISList">#REF!</definedName>
    <definedName name="RTName">#REF!</definedName>
    <definedName name="run" localSheetId="13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un" localSheetId="6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un" localSheetId="8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un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run_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S">'[132]LBO_valo Rothschild'!$S$571</definedName>
    <definedName name="S.AllColumns">OFFSET(#REF!,1,0,[0]!P.RowCount,[0]!DB.NumColumns)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1_">'[132]LBO_valo Rothschild'!$S$577</definedName>
    <definedName name="SA_YearEnd">#REF!</definedName>
    <definedName name="sales">[53]COVER!$A$10</definedName>
    <definedName name="Sales_1">'[57]Scot IS'!$D$10</definedName>
    <definedName name="Sales_2">'[57]Scot IS'!$I$10</definedName>
    <definedName name="Sales_3">'[57]Scot IS'!$N$10</definedName>
    <definedName name="Sales_4">'[57]Scot IS'!$S$10</definedName>
    <definedName name="Sales_5">'[57]Scot IS'!$X$10</definedName>
    <definedName name="Sales_Classification">[62]Tables!$A$10:$A$13</definedName>
    <definedName name="SalesPlan">[133]Assumptions!#REF!</definedName>
    <definedName name="SANEM" localSheetId="1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ANEM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ANEM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ANEM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ANEM_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APBEXrevision" hidden="1">98</definedName>
    <definedName name="SAPBEXsysID" hidden="1">"BWP"</definedName>
    <definedName name="SAPBEXwbID" hidden="1">"3ODJYAXSLML5QKU4WTLHDKR3X"</definedName>
    <definedName name="sc" hidden="1">{#N/A,#N/A,TRUE,"Condensed IS";#N/A,#N/A,TRUE,"Condensed BS";#N/A,#N/A,TRUE,"Outlook";#N/A,#N/A,TRUE,"Condensed CF";#N/A,#N/A,TRUE,"Condensed CF - qtr"}</definedName>
    <definedName name="scen">'[134]Purchase Assumptions'!$AT$2</definedName>
    <definedName name="SCENARIO">#REF!</definedName>
    <definedName name="Scénario">[76]dresdner!$B$227</definedName>
    <definedName name="schedule">#REF!</definedName>
    <definedName name="ScheduleName">#REF!</definedName>
    <definedName name="ScheduleNumber">#REF!</definedName>
    <definedName name="SDFASFASDF" hidden="1">{#N/A,#N/A,FALSE,"00 P&amp;L vs 99"}</definedName>
    <definedName name="sec1_1a">#REF!</definedName>
    <definedName name="sec1_1b">#REF!</definedName>
    <definedName name="sec1_2">#REF!</definedName>
    <definedName name="sec1_3">#REF!</definedName>
    <definedName name="sec1_4">#REF!</definedName>
    <definedName name="sec1_6">#REF!</definedName>
    <definedName name="Sector">'[51]Control _In_'!$B$8</definedName>
    <definedName name="SEEDB_Data">#REF!</definedName>
    <definedName name="SegmentedDataEntryRange">OFFSET(#REF!,1,0,COUNTA(#REF!)-1,1)</definedName>
    <definedName name="SegmentedDataEntryYr2">OFFSET(#REF!,1,0,COUNTA(#REF!)-1,1)</definedName>
    <definedName name="SegmentedDataEntryYr3">OFFSET(#REF!,1,0,COUNTA(#REF!)-1,1)</definedName>
    <definedName name="sek">'[135]Eval Greta '!$M$44</definedName>
    <definedName name="sencount" hidden="1">1</definedName>
    <definedName name="SENS">[20]Sens!$A$1:$M$48</definedName>
    <definedName name="SENSITIVITY">'[93]Combined Model'!#REF!</definedName>
    <definedName name="setup_flag">#REF!</definedName>
    <definedName name="SetWizDate">[50]!SetWizDate</definedName>
    <definedName name="shares">#REF!</definedName>
    <definedName name="SHARES2">[4]Contents!#REF!</definedName>
    <definedName name="SHEETA">#REF!</definedName>
    <definedName name="SHEETB">#REF!</definedName>
    <definedName name="SHEETC">#REF!</definedName>
    <definedName name="shipping">'[73]P Table'!$A$2:$C$402</definedName>
    <definedName name="Short_Term_Debt">[13]summary!#REF!</definedName>
    <definedName name="ShowAbout">[50]!ShowAbout</definedName>
    <definedName name="ShowdlgWizFinal">[50]!ShowdlgWizFinal</definedName>
    <definedName name="shuuuuuula" localSheetId="13" hidden="1">{"CSC_1",#N/A,FALSE,"CSC Outputs";"CSC_2",#N/A,FALSE,"CSC Outputs"}</definedName>
    <definedName name="shuuuuuula" localSheetId="6" hidden="1">{"CSC_1",#N/A,FALSE,"CSC Outputs";"CSC_2",#N/A,FALSE,"CSC Outputs"}</definedName>
    <definedName name="shuuuuuula" localSheetId="8" hidden="1">{"CSC_1",#N/A,FALSE,"CSC Outputs";"CSC_2",#N/A,FALSE,"CSC Outputs"}</definedName>
    <definedName name="shuuuuuula" hidden="1">{"CSC_1",#N/A,FALSE,"CSC Outputs";"CSC_2",#N/A,FALSE,"CSC Outputs"}</definedName>
    <definedName name="shuuuuuula_1" hidden="1">{"CSC_1",#N/A,FALSE,"CSC Outputs";"CSC_2",#N/A,FALSE,"CSC Outputs"}</definedName>
    <definedName name="sName">#N/A</definedName>
    <definedName name="SNEC">'[136]appréciation prix'!$C$5</definedName>
    <definedName name="SNT">[13]summary!#REF!</definedName>
    <definedName name="SocGen">#REF!</definedName>
    <definedName name="SocGen_13">#REF!</definedName>
    <definedName name="SocGen_14">#REF!</definedName>
    <definedName name="SocGen_15">#REF!</definedName>
    <definedName name="SocGen_16">#REF!</definedName>
    <definedName name="SocGen_17">#REF!</definedName>
    <definedName name="solver_adj" hidden="1">[137]Assumptions!$D$35,[137]Assumptions!$D$44</definedName>
    <definedName name="solver_lin" hidden="1">0</definedName>
    <definedName name="solver_rel6" hidden="1">3</definedName>
    <definedName name="solver_rel7" hidden="1">2</definedName>
    <definedName name="solver_rel8" hidden="1">3</definedName>
    <definedName name="solver_rhs6" hidden="1">0</definedName>
    <definedName name="solver_rhs7" hidden="1">0</definedName>
    <definedName name="solver_rhs8" hidden="1">0</definedName>
    <definedName name="Spec">#REF!</definedName>
    <definedName name="ss">'[112]market data'!$M$3</definedName>
    <definedName name="SSS" hidden="1">{#N/A,#N/A,FALSE,"Heading";#N/A,#N/A,FALSE,"Template"}</definedName>
    <definedName name="sssss">#N/A</definedName>
    <definedName name="ST_PYBL_PROOF">#REF!</definedName>
    <definedName name="Start118">#REF!</definedName>
    <definedName name="Start139">#REF!</definedName>
    <definedName name="Start20">#REF!</definedName>
    <definedName name="Start21">#REF!</definedName>
    <definedName name="Start22">#REF!</definedName>
    <definedName name="Start54">#REF!</definedName>
    <definedName name="Start7">#REF!</definedName>
    <definedName name="Start84">#REF!</definedName>
    <definedName name="state_3">#REF!</definedName>
    <definedName name="STATE_FAS_109">#REF!</definedName>
    <definedName name="STATE_TAX_CALC">'[138]Ill Calc'!#REF!</definedName>
    <definedName name="STOCK">#REF!</definedName>
    <definedName name="su">[139]Instructions!$A$30</definedName>
    <definedName name="sub">[38]Model!$D$27</definedName>
    <definedName name="sub_3">#REF!</definedName>
    <definedName name="SUBBEGIN">'[121]BP Overview'!#REF!</definedName>
    <definedName name="Subheader">[54]Inputs!$E$5</definedName>
    <definedName name="SUBRETURNS">'[121]BP Overview'!#REF!</definedName>
    <definedName name="SUMM">#REF!</definedName>
    <definedName name="SVG_PL_1999">#REF!</definedName>
    <definedName name="SVG_PL_2000">#REF!</definedName>
    <definedName name="SWEEP">[40]Toggles!#REF!</definedName>
    <definedName name="SwitchShPrice">'[51]Control _In_'!#REF!</definedName>
    <definedName name="SWN">[13]summary!#REF!</definedName>
    <definedName name="SWP_Data">#REF!</definedName>
    <definedName name="synt95">#REF!</definedName>
    <definedName name="synt95_13">#REF!</definedName>
    <definedName name="synt95_14">#REF!</definedName>
    <definedName name="synt95_15">#REF!</definedName>
    <definedName name="synt95_16">#REF!</definedName>
    <definedName name="synt95_17">#REF!</definedName>
    <definedName name="synt96">#REF!</definedName>
    <definedName name="synt96_13">#REF!</definedName>
    <definedName name="synt96_14">#REF!</definedName>
    <definedName name="synt96_15">#REF!</definedName>
    <definedName name="synt96_16">#REF!</definedName>
    <definedName name="synt96_17">#REF!</definedName>
    <definedName name="synt97">#REF!</definedName>
    <definedName name="synt97_13">#REF!</definedName>
    <definedName name="synt97_14">#REF!</definedName>
    <definedName name="synt97_15">#REF!</definedName>
    <definedName name="synt97_16">#REF!</definedName>
    <definedName name="synt97_17">#REF!</definedName>
    <definedName name="tabcum">#REF!</definedName>
    <definedName name="Table">[140]TABLE!$B$4:$C$31</definedName>
    <definedName name="table_06">'[141]Exhibit V'!$A$1:$D$8</definedName>
    <definedName name="table_08">#REF!</definedName>
    <definedName name="table_09">#REF!</definedName>
    <definedName name="TABMOIS">#REF!</definedName>
    <definedName name="TARG">#REF!</definedName>
    <definedName name="TARGET">[4]Contents!#REF!</definedName>
    <definedName name="targetfull">[142]Inputs!$G$6</definedName>
    <definedName name="Tariff">[91]CAPEX!#REF!</definedName>
    <definedName name="Tarong">[22]Assumptions!#REF!</definedName>
    <definedName name="TASTOT">#REF!</definedName>
    <definedName name="Taux_IS_HB">#REF!</definedName>
    <definedName name="Taux_IS_HB_13">#REF!</definedName>
    <definedName name="Taux_IS_HB_14">#REF!</definedName>
    <definedName name="Taux_IS_HB_15">#REF!</definedName>
    <definedName name="Taux_IS_HB_16">#REF!</definedName>
    <definedName name="Taux_IS_HB_17">#REF!</definedName>
    <definedName name="Taux_IS_HH">#REF!</definedName>
    <definedName name="Taux_IS_HH_13">#REF!</definedName>
    <definedName name="Taux_IS_HH_14">#REF!</definedName>
    <definedName name="Taux_IS_HH_15">#REF!</definedName>
    <definedName name="Taux_IS_HH_16">#REF!</definedName>
    <definedName name="Taux_IS_HH_17">#REF!</definedName>
    <definedName name="TauxIS">[52]Hypothèses!$C$12</definedName>
    <definedName name="TauxIS_Autres">[97]Brokers!$C$11</definedName>
    <definedName name="TauxIS_France">[97]Brokers!$C$10</definedName>
    <definedName name="Tax">#REF!</definedName>
    <definedName name="TAX_CALC_INPUT">#REF!</definedName>
    <definedName name="Tax_Calculation">[40]Toggles!#REF!</definedName>
    <definedName name="tax_rate">#REF!</definedName>
    <definedName name="Tax_rate_other">[85]Multiples!$B$10</definedName>
    <definedName name="TaxEnd">#REF!</definedName>
    <definedName name="Taxincbefcc">#REF!</definedName>
    <definedName name="Taxpb">[40]Toggles!#REF!</definedName>
    <definedName name="TaxRate">'[143]Old Genco'!#REF!</definedName>
    <definedName name="tbl2005A">[105]Adjustments!$D$3:$D$29</definedName>
    <definedName name="tbl2006a">[105]Adjustments!$E$3:$E$29</definedName>
    <definedName name="tbl2007a">[105]Adjustments!$F$3:$F$29</definedName>
    <definedName name="tbl2008P">[105]Adjustments!$G$3:$G$29</definedName>
    <definedName name="tblQtr">[144]Sheet2!$C$2:$D$14</definedName>
    <definedName name="TCASH2">[4]Contents!#REF!</definedName>
    <definedName name="TCEXP">#REF!</definedName>
    <definedName name="TCUST">#REF!</definedName>
    <definedName name="TDEXP">#REF!</definedName>
    <definedName name="TDONC">#REF!</definedName>
    <definedName name="TEJ">[13]summary!#REF!</definedName>
    <definedName name="temp_diffrences">#REF!</definedName>
    <definedName name="temp_diffrences_old">#REF!</definedName>
    <definedName name="TemplatePrintArea">#REF!</definedName>
    <definedName name="TempPermData">#REF!</definedName>
    <definedName name="TEREST">'[92]135-INTAL'!#REF!</definedName>
    <definedName name="teresta">'[92]135-INTAL'!#REF!</definedName>
    <definedName name="test" localSheetId="13" hidden="1">{"FMV per share",#N/A,FALSE,"FMV per share";#N/A,#N/A,FALSE,"non-operating items"}</definedName>
    <definedName name="test" localSheetId="6" hidden="1">{"FMV per share",#N/A,FALSE,"FMV per share";#N/A,#N/A,FALSE,"non-operating items"}</definedName>
    <definedName name="test" localSheetId="3" hidden="1">{"FMV per share",#N/A,FALSE,"FMV per share";#N/A,#N/A,FALSE,"non-operating items"}</definedName>
    <definedName name="test" localSheetId="8" hidden="1">{"FMV per share",#N/A,FALSE,"FMV per share";#N/A,#N/A,FALSE,"non-operating items"}</definedName>
    <definedName name="test" hidden="1">{"FMV per share",#N/A,FALSE,"FMV per share";#N/A,#N/A,FALSE,"non-operating items"}</definedName>
    <definedName name="test_1" hidden="1">{"FMV per share",#N/A,FALSE,"FMV per share";#N/A,#N/A,FALSE,"non-operating items"}</definedName>
    <definedName name="test1" hidden="1">{"'1098trans'!$A$10:$F$64","'1098trans'!$A$65:$A$66","'1098trans'!$A$67:$D$69","'1098trans'!$A$64:$F$69"}</definedName>
    <definedName name="test2" localSheetId="13" hidden="1">{"FMV per share",#N/A,FALSE,"FMV per share";#N/A,#N/A,FALSE,"non-operating items"}</definedName>
    <definedName name="test2" localSheetId="6" hidden="1">{"FMV per share",#N/A,FALSE,"FMV per share";#N/A,#N/A,FALSE,"non-operating items"}</definedName>
    <definedName name="test2" localSheetId="3" hidden="1">{"FMV per share",#N/A,FALSE,"FMV per share";#N/A,#N/A,FALSE,"non-operating items"}</definedName>
    <definedName name="test2" localSheetId="8" hidden="1">{"FMV per share",#N/A,FALSE,"FMV per share";#N/A,#N/A,FALSE,"non-operating items"}</definedName>
    <definedName name="test2" hidden="1">{"FMV per share",#N/A,FALSE,"FMV per share";#N/A,#N/A,FALSE,"non-operating items"}</definedName>
    <definedName name="test2_1" hidden="1">{"FMV per share",#N/A,FALSE,"FMV per share";#N/A,#N/A,FALSE,"non-operating items"}</definedName>
    <definedName name="test5" hidden="1">{#N/A,#N/A,TRUE,"Condensed IS";#N/A,#N/A,TRUE,"Condensed BS";#N/A,#N/A,TRUE,"Outlook";#N/A,#N/A,TRUE,"Condensed CF";#N/A,#N/A,TRUE,"Condensed CF - qtr"}</definedName>
    <definedName name="testing" hidden="1">{"bs",#N/A,FALSE,"Balance Sheet"}</definedName>
    <definedName name="TestX">#N/A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'[145]Aging Analysis'!#REF!</definedName>
    <definedName name="TextRefCopy3">#REF!</definedName>
    <definedName name="TextRefCopy4">#REF!</definedName>
    <definedName name="TextRefCopy5">#REF!</definedName>
    <definedName name="TextRefCopy6">[146]Lead!#REF!</definedName>
    <definedName name="TextRefCopy7">#REF!</definedName>
    <definedName name="TextRefCopy9">#REF!</definedName>
    <definedName name="TextRefCopyRangeCount" hidden="1">4</definedName>
    <definedName name="TFACTOR">[4]Contents!#REF!</definedName>
    <definedName name="tftchristine" hidden="1">{#N/A,#N/A,FALSE,"3";#N/A,#N/A,FALSE,"5";#N/A,#N/A,FALSE,"6";#N/A,#N/A,FALSE,"8";#N/A,#N/A,FALSE,"10";#N/A,#N/A,FALSE,"13";#N/A,#N/A,FALSE,"14";#N/A,#N/A,FALSE,"15";#N/A,#N/A,FALSE,"16"}</definedName>
    <definedName name="Thomson_CSF">#REF!</definedName>
    <definedName name="Thomson_CSF_13">#REF!</definedName>
    <definedName name="Thomson_CSF_14">#REF!</definedName>
    <definedName name="Thomson_CSF_15">#REF!</definedName>
    <definedName name="Thomson_CSF_16">#REF!</definedName>
    <definedName name="Thomson_CSF_17">#REF!</definedName>
    <definedName name="THX">[13]summary!#REF!</definedName>
    <definedName name="Ticker">[13]summary!#REF!</definedName>
    <definedName name="TITLE">'[147]Hist &amp; Proj IS'!$B$2</definedName>
    <definedName name="Titlepb">[40]Toggles!#REF!</definedName>
    <definedName name="TITLES">#REF!</definedName>
    <definedName name="titre_mois">#REF!</definedName>
    <definedName name="titre_mois_13">#REF!</definedName>
    <definedName name="titre_mois_14">#REF!</definedName>
    <definedName name="titre_mois_15">#REF!</definedName>
    <definedName name="titre_mois_16">#REF!</definedName>
    <definedName name="titre_mois_17">#REF!</definedName>
    <definedName name="TMP_REPORT_R16Comp">#REF!</definedName>
    <definedName name="TMP_REPORT_R16Comp_13">#REF!</definedName>
    <definedName name="TMP_REPORT_R16Comp_14">#REF!</definedName>
    <definedName name="TMP_REPORT_R16Comp_15">#REF!</definedName>
    <definedName name="TMP_REPORT_R16Comp_16">#REF!</definedName>
    <definedName name="TMP_REPORT_R16Comp_17">#REF!</definedName>
    <definedName name="TOC">#REF!</definedName>
    <definedName name="Tools" hidden="1">{"EXPORT",#N/A,FALSE,"A8CONTENT"}</definedName>
    <definedName name="Tools1" hidden="1">{"EXPORT",#N/A,FALSE,"A8CONTENT"}</definedName>
    <definedName name="TopRow">#REF!</definedName>
    <definedName name="TopRowYr2">#REF!</definedName>
    <definedName name="TopRowYr3">#REF!</definedName>
    <definedName name="tot">'[136]appréciation prix'!$N$52</definedName>
    <definedName name="Total_Book_Capitalization">[13]summary!#REF!</definedName>
    <definedName name="Total_D_A_LogistiqueRet">[52]Retraitements!$A$25:$F$25</definedName>
    <definedName name="TOTAL_FACILITY_">[148]BUDGET!$E$96</definedName>
    <definedName name="TotalChange1">#REF!</definedName>
    <definedName name="TotalChange2">#REF!</definedName>
    <definedName name="TotalChange3">#REF!</definedName>
    <definedName name="TOTALOFFBI97">#REF!</definedName>
    <definedName name="TOTALOFFBI97_13">#REF!</definedName>
    <definedName name="TOTALOFFBI97_14">#REF!</definedName>
    <definedName name="TOTALOFFBI97_15">#REF!</definedName>
    <definedName name="TOTALOFFBI97_16">#REF!</definedName>
    <definedName name="TOTALOFFBI97_17">#REF!</definedName>
    <definedName name="TOTALOFFBR97">#REF!</definedName>
    <definedName name="TOTALOFFBR97_13">#REF!</definedName>
    <definedName name="TOTALOFFBR97_14">#REF!</definedName>
    <definedName name="TOTALOFFBR97_15">#REF!</definedName>
    <definedName name="TOTALOFFBR97_16">#REF!</definedName>
    <definedName name="TOTALOFFBR97_17">#REF!</definedName>
    <definedName name="TOTALOFFR96">#REF!</definedName>
    <definedName name="TOTALOFFR96_13">#REF!</definedName>
    <definedName name="TOTALOFFR96_14">#REF!</definedName>
    <definedName name="TOTALOFFR96_15">#REF!</definedName>
    <definedName name="TOTALOFFR96_16">#REF!</definedName>
    <definedName name="TOTALOFFR96_17">#REF!</definedName>
    <definedName name="totgp">#REF!</definedName>
    <definedName name="toto" hidden="1">{#N/A,#N/A,FALSE,"3";#N/A,#N/A,FALSE,"5";#N/A,#N/A,FALSE,"6";#N/A,#N/A,FALSE,"8";#N/A,#N/A,FALSE,"10";#N/A,#N/A,FALSE,"13";#N/A,#N/A,FALSE,"14";#N/A,#N/A,FALSE,"15";#N/A,#N/A,FALSE,"16"}</definedName>
    <definedName name="toto2" hidden="1">{#N/A,#N/A,FALSE,"3";#N/A,#N/A,FALSE,"5";#N/A,#N/A,FALSE,"6";#N/A,#N/A,FALSE,"8";#N/A,#N/A,FALSE,"10";#N/A,#N/A,FALSE,"13";#N/A,#N/A,FALSE,"14";#N/A,#N/A,FALSE,"15";#N/A,#N/A,FALSE,"16"}</definedName>
    <definedName name="tototo2" hidden="1">{#N/A,#N/A,FALSE,"3";#N/A,#N/A,FALSE,"5";#N/A,#N/A,FALSE,"6";#N/A,#N/A,FALSE,"8";#N/A,#N/A,FALSE,"10";#N/A,#N/A,FALSE,"13";#N/A,#N/A,FALSE,"14";#N/A,#N/A,FALSE,"15";#N/A,#N/A,FALSE,"16"}</definedName>
    <definedName name="totsales">#REF!</definedName>
    <definedName name="TPC">[13]summary!#REF!</definedName>
    <definedName name="trancase">'[39]Listed comps'!#REF!</definedName>
    <definedName name="TRANS">#REF!</definedName>
    <definedName name="transactions">[149]M!#REF!</definedName>
    <definedName name="Transmission_Accum_Depreciation">[71]Plant!#REF!</definedName>
    <definedName name="Transmission_Depreciation">[71]Plant!#REF!</definedName>
    <definedName name="Transmission_Plant_In_Service">[71]Plant!#REF!</definedName>
    <definedName name="Transmission_Retirements">[71]Plant!#REF!</definedName>
    <definedName name="Treas10">[110]GenCo!#REF!</definedName>
    <definedName name="TrendCurrent">#REF!</definedName>
    <definedName name="TrendPY4_Sel1">#REF!</definedName>
    <definedName name="TrendRollFWD">#REF!</definedName>
    <definedName name="TRP">[13]summary!#REF!</definedName>
    <definedName name="TRP_13">#REF!</definedName>
    <definedName name="TRP_14">#REF!</definedName>
    <definedName name="TRP_15">#REF!</definedName>
    <definedName name="TRP_16">#REF!</definedName>
    <definedName name="TRP_17">#REF!</definedName>
    <definedName name="tru" hidden="1">[6]CLOSED!$C$54:$G$54</definedName>
    <definedName name="TSMshares">#REF!</definedName>
    <definedName name="TTCbalsht">'[42]TTC Balance Sheet'!$B$9:$N$54</definedName>
    <definedName name="TTCcflowACT">'[42]TTC Cflow'!$C$11:$N$60</definedName>
    <definedName name="TTCmoPL">'[42]TTC P&amp;L'!$C$7:$N$54</definedName>
    <definedName name="TX2B">#REF!</definedName>
    <definedName name="txtHowManyChange">[50]!txtHowManyChange</definedName>
    <definedName name="UFBLocabail">#REF!</definedName>
    <definedName name="UFBLocabail_13">#REF!</definedName>
    <definedName name="UFBLocabail_14">#REF!</definedName>
    <definedName name="UFBLocabail_15">#REF!</definedName>
    <definedName name="UFBLocabail_16">#REF!</definedName>
    <definedName name="UFBLocabail_17">#REF!</definedName>
    <definedName name="UGG_Data">#REF!</definedName>
    <definedName name="ui">#REF!</definedName>
    <definedName name="ui_13">#REF!</definedName>
    <definedName name="ui_14">#REF!</definedName>
    <definedName name="ui_15">#REF!</definedName>
    <definedName name="ui_16">#REF!</definedName>
    <definedName name="ui_17">#REF!</definedName>
    <definedName name="uk">#REF!</definedName>
    <definedName name="uk_13">#REF!</definedName>
    <definedName name="uk_14">#REF!</definedName>
    <definedName name="uk_15">#REF!</definedName>
    <definedName name="uk_16">#REF!</definedName>
    <definedName name="uk_17">#REF!</definedName>
    <definedName name="units">'[43]Units by Cat by Month'!$B$4:$T$840</definedName>
    <definedName name="upfront_fee">#REF!</definedName>
    <definedName name="Upside">'[61]Summary Income Statement'!$K$12</definedName>
    <definedName name="Upside15">'[61]Summary Income Statement'!$K$13</definedName>
    <definedName name="Upside16">'[61]Summary Income Statement'!$K$14</definedName>
    <definedName name="usdpound">#REF!</definedName>
    <definedName name="userdefineArea">#REF!</definedName>
    <definedName name="Valéo">#REF!</definedName>
    <definedName name="Valéo_13">#REF!</definedName>
    <definedName name="Valéo_14">#REF!</definedName>
    <definedName name="Valéo_15">#REF!</definedName>
    <definedName name="Valéo_16">#REF!</definedName>
    <definedName name="Valéo_17">#REF!</definedName>
    <definedName name="Value" localSheetId="13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Value" localSheetId="6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Value" localSheetId="5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Value" localSheetId="8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Value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Value_1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Var">#REF!</definedName>
    <definedName name="Var_BFR_HB">#REF!</definedName>
    <definedName name="Var_BFR_HB_13">#REF!</definedName>
    <definedName name="Var_BFR_HB_14">#REF!</definedName>
    <definedName name="Var_BFR_HB_15">#REF!</definedName>
    <definedName name="Var_BFR_HB_16">#REF!</definedName>
    <definedName name="Var_BFR_HB_17">#REF!</definedName>
    <definedName name="Var_BFR_HH">#REF!</definedName>
    <definedName name="Var_BFR_HH_13">#REF!</definedName>
    <definedName name="Var_BFR_HH_14">#REF!</definedName>
    <definedName name="Var_BFR_HH_15">#REF!</definedName>
    <definedName name="Var_BFR_HH_16">#REF!</definedName>
    <definedName name="Var_BFR_HH_17">#REF!</definedName>
    <definedName name="VarBFRLogistiquePérimètre">[52]Retraitements!$A$15:$F$15</definedName>
    <definedName name="VARIABLES">'[93]Combined Model'!#REF!</definedName>
    <definedName name="Variation_Remboursements">#REF!</definedName>
    <definedName name="Variation_Remboursements_13">#REF!</definedName>
    <definedName name="Variation_Remboursements_14">#REF!</definedName>
    <definedName name="Variation_Remboursements_15">#REF!</definedName>
    <definedName name="Variation_Remboursements_16">#REF!</definedName>
    <definedName name="Variation_Remboursements_17">#REF!</definedName>
    <definedName name="vbaConsolidateGS20.cmdConsolidateIncludeHandler">[50]!vbaConsolidateGS20.cmdConsolidateIncludeHandler</definedName>
    <definedName name="vbaConsolidateGS20.cmdConsolidateSelectHandler">[50]!vbaConsolidateGS20.cmdConsolidateSelectHandler</definedName>
    <definedName name="vbaForceSave.cmdSaveButtonsHandler">[50]!vbaForceSave.cmdSaveButtonsHandler</definedName>
    <definedName name="vbaForceSave.cmdSaveSelectHandler">[50]!vbaForceSave.cmdSaveSelectHandler</definedName>
    <definedName name="vbaReviewerWiz.cmdReviewWizardNavigatorButtons_Click">[50]!vbaReviewerWiz.cmdReviewWizardNavigatorButtons_Click</definedName>
    <definedName name="vbaReviewerWiz.FakeListbox">[50]!vbaReviewerWiz.FakeListbox</definedName>
    <definedName name="vbaReviewerWiz.FakeListbox2">[50]!vbaReviewerWiz.FakeListbox2</definedName>
    <definedName name="vehicles">'[109]ES-14'!$A$4:$B$9</definedName>
    <definedName name="Vendor_Profile">#REF!</definedName>
    <definedName name="VIDATA98">[63]MW!$A$20:$I$28</definedName>
    <definedName name="VIGUESTPCT">[63]MW!$B$27:$O$42</definedName>
    <definedName name="VIGUESTS">[63]MW!$F$2:$F$396</definedName>
    <definedName name="VIKEYS">[63]MW!$A$2:$A$396</definedName>
    <definedName name="vikingtier">#REF!</definedName>
    <definedName name="vikingtier_13">#REF!</definedName>
    <definedName name="vikingtier_14">#REF!</definedName>
    <definedName name="vikingtier_15">#REF!</definedName>
    <definedName name="vikingtier_16">#REF!</definedName>
    <definedName name="vikingtier_17">#REF!</definedName>
    <definedName name="VIMONTHTABLE">[114]VI!$C$126:$BO$188</definedName>
    <definedName name="VIPIEPCT">[63]MW!$B$72:$O$87</definedName>
    <definedName name="VIPIES">[63]MW!$G$2:$G$396</definedName>
    <definedName name="VIPOSSDAYS">[63]MW!$B$94:$P$109</definedName>
    <definedName name="VIPOSSPCT">[63]MW!$B$116:$O$131</definedName>
    <definedName name="VISTOREDAYPCT">[63]MW!$B$165:$O$180</definedName>
    <definedName name="VISTOREDAYS">[63]MW!$B$143:$O$158</definedName>
    <definedName name="w">[150]Inventory!$A$3:$D$18</definedName>
    <definedName name="Wa">[1]Model!#REF!</definedName>
    <definedName name="WCDATA98">[63]MW!$A$20:$I$28</definedName>
    <definedName name="WCGUESTPCT">[63]MW!$B$27:$O$42</definedName>
    <definedName name="WCGUESTS">[63]MW!$F$2:$F$396</definedName>
    <definedName name="WCKEYS">[63]MW!$A$2:$A$396</definedName>
    <definedName name="WCMONTHTABLE">[114]WC!$C$127:$BO$189</definedName>
    <definedName name="WCPIEPCT">[63]MW!$B$72:$O$87</definedName>
    <definedName name="WCPIES">[63]MW!$G$2:$G$396</definedName>
    <definedName name="WCPOSSDAYS">[63]MW!$B$94:$P$109</definedName>
    <definedName name="WCPOSSPCT">[63]MW!$B$116:$O$131</definedName>
    <definedName name="WCSTOREDAYPCT">[63]MW!$B$165:$O$180</definedName>
    <definedName name="WCSTOREDAYS">[63]MW!$B$143:$O$158</definedName>
    <definedName name="we" hidden="1">[106]TtmX!$E$30:$E$63</definedName>
    <definedName name="WGR">[13]summary!#REF!</definedName>
    <definedName name="what">[151]Cash!$A$12:$B$17</definedName>
    <definedName name="WhitePdRange">#REF!</definedName>
    <definedName name="WIIII" hidden="1">{"DOM",#N/A,FALSE,"A8CONTENT"}</definedName>
    <definedName name="WIll">{"Price","hpc","TS1/TS131","D","1/1/91","6/1/98","V"}</definedName>
    <definedName name="WIP">'[67]WIP Aging by Part# - Asia'!#REF!</definedName>
    <definedName name="WMB">[13]summary!#REF!</definedName>
    <definedName name="WorkingTable1">[51]Workings!$B$10:$AE$36</definedName>
    <definedName name="WorkingTable2">[51]Workings!$B$45:$AE$71</definedName>
    <definedName name="wrm.All." hidden="1">{"IncStmt",#N/A,FALSE,"P&amp;L";"PLVar",#N/A,FALSE,"P&amp;L"}</definedName>
    <definedName name="wrm.CashFlow." hidden="1">{"CashFlow",#N/A,FALSE,"cashflw"}</definedName>
    <definedName name="wrm.IncStmt." hidden="1">{"IncStmt",#N/A,FALSE,"P&amp;L"}</definedName>
    <definedName name="wrm.PL1990." hidden="1">{"PL1990",#N/A,FALSE,"90-91"}</definedName>
    <definedName name="wrm.PL1991." hidden="1">{"PL1991",#N/A,FALSE,"90-91"}</definedName>
    <definedName name="wrm.PL1992." hidden="1">{"PL1992",#N/A,FALSE,"90-91"}</definedName>
    <definedName name="wrm.PL1993." hidden="1">{"PL1993",#N/A,FALSE,"90-91"}</definedName>
    <definedName name="wrm.PL1994." hidden="1">{"PL1994",#N/A,FALSE,"90-91"}</definedName>
    <definedName name="wrm.PLVar." hidden="1">{"PLVar",#N/A,FALSE,"P&amp;L"}</definedName>
    <definedName name="wrm.WorkCap." hidden="1">{"WorkCap",#N/A,FALSE,"cashflw"}</definedName>
    <definedName name="wrm.Y95current." hidden="1">{"Y95current",#N/A,FALSE,"Sheet4"}</definedName>
    <definedName name="wrm.Y95qtrs." hidden="1">{"Y95qtrs",#N/A,FALSE,"Sheet4"}</definedName>
    <definedName name="wrn" hidden="1">{#N/A,#N/A,FALSE,"3";#N/A,#N/A,FALSE,"5";#N/A,#N/A,FALSE,"6";#N/A,#N/A,FALSE,"8";#N/A,#N/A,FALSE,"10";#N/A,#N/A,FALSE,"13";#N/A,#N/A,FALSE,"14";#N/A,#N/A,FALSE,"15";#N/A,#N/A,FALSE,"16"}</definedName>
    <definedName name="wrn.1st._.Quarter." hidden="1">{#N/A,#N/A,TRUE,"1Q BCG";#N/A,#N/A,TRUE,"1Q w|o Wireless";#N/A,#N/A,TRUE,"1Q Wireless"}</definedName>
    <definedName name="wrn.2nd._.Quarter." hidden="1">{#N/A,#N/A,TRUE,"2Q BCG";#N/A,#N/A,TRUE,"2Q w|o Wireless";#N/A,#N/A,TRUE,"2Q Wireless"}</definedName>
    <definedName name="wrn.3._.pages." hidden="1">{"Finished Goods",#N/A,FALSE,"FG Production-pg1";"Paste",#N/A,FALSE,"FG Production-pg1";"Total Plant",#N/A,FALSE,"FG Production-pg1"}</definedName>
    <definedName name="wrn.3rd._.Quarter." hidden="1">{#N/A,#N/A,TRUE,"3Q BCG";#N/A,#N/A,TRUE,"3Q w|o Wireless";#N/A,#N/A,TRUE,"3Q Wireless"}</definedName>
    <definedName name="wrn.3yr._.plan._.local._.currency." localSheetId="13" hidden="1">{"Backlog and PL",#N/A,FALSE,"3yr plan (local currency)";"Revenue",#N/A,FALSE,"3yr plan (local currency)";"Other",#N/A,FALSE,"3yr plan (local currency)"}</definedName>
    <definedName name="wrn.3yr._.plan._.local._.currency." localSheetId="6" hidden="1">{"Backlog and PL",#N/A,FALSE,"3yr plan (local currency)";"Revenue",#N/A,FALSE,"3yr plan (local currency)";"Other",#N/A,FALSE,"3yr plan (local currency)"}</definedName>
    <definedName name="wrn.3yr._.plan._.local._.currency." localSheetId="8" hidden="1">{"Backlog and PL",#N/A,FALSE,"3yr plan (local currency)";"Revenue",#N/A,FALSE,"3yr plan (local currency)";"Other",#N/A,FALSE,"3yr plan (local currency)"}</definedName>
    <definedName name="wrn.3yr._.plan._.local._.currency." hidden="1">{"Backlog and PL",#N/A,FALSE,"3yr plan (local currency)";"Revenue",#N/A,FALSE,"3yr plan (local currency)";"Other",#N/A,FALSE,"3yr plan (local currency)"}</definedName>
    <definedName name="wrn.3yr._.plan._.local._.currency._1" hidden="1">{"Backlog and PL",#N/A,FALSE,"3yr plan (local currency)";"Revenue",#N/A,FALSE,"3yr plan (local currency)";"Other",#N/A,FALSE,"3yr plan (local currency)"}</definedName>
    <definedName name="wrn.3yr._.plan._.USD." localSheetId="13" hidden="1">{"Backlog and PL $",#N/A,FALSE,"3yr plan (local currency)";"Revenue $",#N/A,FALSE,"3yr plan (local currency)";"Other $",#N/A,FALSE,"3yr plan (local currency)"}</definedName>
    <definedName name="wrn.3yr._.plan._.USD." localSheetId="6" hidden="1">{"Backlog and PL $",#N/A,FALSE,"3yr plan (local currency)";"Revenue $",#N/A,FALSE,"3yr plan (local currency)";"Other $",#N/A,FALSE,"3yr plan (local currency)"}</definedName>
    <definedName name="wrn.3yr._.plan._.USD." localSheetId="8" hidden="1">{"Backlog and PL $",#N/A,FALSE,"3yr plan (local currency)";"Revenue $",#N/A,FALSE,"3yr plan (local currency)";"Other $",#N/A,FALSE,"3yr plan (local currency)"}</definedName>
    <definedName name="wrn.3yr._.plan._.USD." hidden="1">{"Backlog and PL $",#N/A,FALSE,"3yr plan (local currency)";"Revenue $",#N/A,FALSE,"3yr plan (local currency)";"Other $",#N/A,FALSE,"3yr plan (local currency)"}</definedName>
    <definedName name="wrn.3yr._.plan._.USD._1" hidden="1">{"Backlog and PL $",#N/A,FALSE,"3yr plan (local currency)";"Revenue $",#N/A,FALSE,"3yr plan (local currency)";"Other $",#N/A,FALSE,"3yr plan (local currency)"}</definedName>
    <definedName name="wrn.4th._.Quarter." hidden="1">{#N/A,#N/A,TRUE,"4Q BCG";#N/A,#N/A,TRUE,"4Q w|o Wireless";#N/A,#N/A,TRUE,"4Q Wireless"}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3" hidden="1">{"IncStmt",#N/A,FALSE,"P&amp;L";"PLVar",#N/A,FALSE,"P&amp;L"}</definedName>
    <definedName name="wrn.All." localSheetId="6" hidden="1">{"IncStmt",#N/A,FALSE,"P&amp;L";"PLVar",#N/A,FALSE,"P&amp;L"}</definedName>
    <definedName name="wrn.All." localSheetId="3" hidden="1">{"IncStmt",#N/A,FALSE,"P&amp;L";"PLVar",#N/A,FALSE,"P&amp;L"}</definedName>
    <definedName name="wrn.All." localSheetId="8" hidden="1">{"IncStmt",#N/A,FALSE,"P&amp;L";"PLVar",#N/A,FALSE,"P&amp;L"}</definedName>
    <definedName name="wrn.All." hidden="1">{"IncStmt",#N/A,FALSE,"P&amp;L";"PLVar",#N/A,FALSE,"P&amp;L"}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Details." hidden="1">{#N/A,#N/A,TRUE,"Labor Variance";#N/A,#N/A,TRUE,"Direct Labor";#N/A,#N/A,TRUE,"Spoils &amp; Losses";#N/A,#N/A,TRUE,"Receiving";#N/A,#N/A,TRUE,"Utilities";#N/A,#N/A,TRUE,"Regular RM";#N/A,#N/A,TRUE,"Special RM";#N/A,#N/A,TRUE,"Exp on Cap";#N/A,#N/A,TRUE,"Capital Labor"}</definedName>
    <definedName name="wrn.all._.schedules." localSheetId="1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_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1" hidden="1">{"IncStmt",#N/A,FALSE,"P&amp;L";"PLVar",#N/A,FALSE,"P&amp;L"}</definedName>
    <definedName name="wrn.ANALYSIS." localSheetId="13" hidden="1">{"STATIONS",#N/A,TRUE,"Station OCF";"COMPS",#N/A,TRUE,"COMPS";"CAP",#N/A,TRUE,"PUBLIC";"TVCAPDET",#N/A,TRUE,"CAPDET";"DCF",#N/A,TRUE,"DCF"}</definedName>
    <definedName name="wrn.ANALYSIS." localSheetId="6" hidden="1">{"STATIONS",#N/A,TRUE,"Station OCF";"COMPS",#N/A,TRUE,"COMPS";"CAP",#N/A,TRUE,"PUBLIC";"TVCAPDET",#N/A,TRUE,"CAPDET";"DCF",#N/A,TRUE,"DCF"}</definedName>
    <definedName name="wrn.ANALYSIS." localSheetId="8" hidden="1">{"STATIONS",#N/A,TRUE,"Station OCF";"COMPS",#N/A,TRUE,"COMPS";"CAP",#N/A,TRUE,"PUBLIC";"TVCAPDET",#N/A,TRUE,"CAPDET";"DCF",#N/A,TRUE,"DCF"}</definedName>
    <definedName name="wrn.ANALYSIS." hidden="1">{"STATIONS",#N/A,TRUE,"Station OCF";"COMPS",#N/A,TRUE,"COMPS";"CAP",#N/A,TRUE,"PUBLIC";"TVCAPDET",#N/A,TRUE,"CAPDET";"DCF",#N/A,TRUE,"DCF"}</definedName>
    <definedName name="wrn.ANALYSIS._1" hidden="1">{"STATIONS",#N/A,TRUE,"Station OCF";"COMPS",#N/A,TRUE,"COMPS";"CAP",#N/A,TRUE,"PUBLIC";"TVCAPDET",#N/A,TRUE,"CAPDET";"DCF",#N/A,TRUE,"DCF"}</definedName>
    <definedName name="wrn.Balance_Sheet" hidden="1">{"bs",#N/A,FALSE,"Balance Sheet"}</definedName>
    <definedName name="wrn.Balance_Sheet." hidden="1">{"bs",#N/A,FALSE,"Balance Sheet"}</definedName>
    <definedName name="wrn.Basic._.Division._.Small." hidden="1">{"Total by Month",#N/A,FALSE,"Total Automotive";"Basic Farmington Small",#N/A,FALSE,"Farmington";"Basic Newbern Small",#N/A,FALSE,"Newbern";"Basic PSC Small",#N/A,FALSE,"PSC";"Basic Bowling Green Small",#N/A,FALSE,"BowlingGreen";#N/A,#N/A,FALSE,"RipleyNorth";"Basic Shreveport Small",#N/A,FALSE,"Shreveport";"Basic Ripley North Small",#N/A,FALSE,"RipleyNorth";"Basic Ripley South Small",#N/A,FALSE,"RipleySouth"}</definedName>
    <definedName name="wrn.Basic._.Report." localSheetId="13" hidden="1">{#N/A,#N/A,FALSE,"New Depr Sch-150% DB";#N/A,#N/A,FALSE,"Cash Flows RLP";#N/A,#N/A,FALSE,"IRR";#N/A,#N/A,FALSE,"Proforma IS";#N/A,#N/A,FALSE,"Assumptions"}</definedName>
    <definedName name="wrn.Basic._.Report." localSheetId="6" hidden="1">{#N/A,#N/A,FALSE,"New Depr Sch-150% DB";#N/A,#N/A,FALSE,"Cash Flows RLP";#N/A,#N/A,FALSE,"IRR";#N/A,#N/A,FALSE,"Proforma IS";#N/A,#N/A,FALSE,"Assumptions"}</definedName>
    <definedName name="wrn.Basic._.Report." localSheetId="5" hidden="1">{#N/A,#N/A,FALSE,"New Depr Sch-150% DB";#N/A,#N/A,FALSE,"Cash Flows RLP";#N/A,#N/A,FALSE,"IRR";#N/A,#N/A,FALSE,"Proforma IS";#N/A,#N/A,FALSE,"Assumptions"}</definedName>
    <definedName name="wrn.Basic._.Report." localSheetId="8" hidden="1">{#N/A,#N/A,FALSE,"New Depr Sch-150% DB";#N/A,#N/A,FALSE,"Cash Flows RLP";#N/A,#N/A,FALSE,"IRR";#N/A,#N/A,FALSE,"Proforma IS";#N/A,#N/A,FALSE,"Assumptions"}</definedName>
    <definedName name="wrn.Basic._.Report." hidden="1">{#N/A,#N/A,FALSE,"New Depr Sch-150% DB";#N/A,#N/A,FALSE,"Cash Flows RLP";#N/A,#N/A,FALSE,"IRR";#N/A,#N/A,FALSE,"Proforma IS";#N/A,#N/A,FALSE,"Assumptions"}</definedName>
    <definedName name="wrn.Basic._.Report._1" hidden="1">{#N/A,#N/A,FALSE,"New Depr Sch-150% DB";#N/A,#N/A,FALSE,"Cash Flows RLP";#N/A,#N/A,FALSE,"IRR";#N/A,#N/A,FALSE,"Proforma IS";#N/A,#N/A,FALSE,"Assumptions"}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VA." localSheetId="13" hidden="1">{"2002PROJ",#N/A,FALSE,"2002PROJ";"BANK COV",#N/A,FALSE,"2002PROJ";"BVA",#N/A,FALSE,"BVA";"WAGEBVA",#N/A,FALSE,"WAGEBVA";"DETAILSALE",#N/A,FALSE,"DETAILSALE";"KEY",#N/A,FALSE,"KEY0602"}</definedName>
    <definedName name="wrn.BVA." localSheetId="6" hidden="1">{"2002PROJ",#N/A,FALSE,"2002PROJ";"BANK COV",#N/A,FALSE,"2002PROJ";"BVA",#N/A,FALSE,"BVA";"WAGEBVA",#N/A,FALSE,"WAGEBVA";"DETAILSALE",#N/A,FALSE,"DETAILSALE";"KEY",#N/A,FALSE,"KEY0602"}</definedName>
    <definedName name="wrn.BVA." localSheetId="3" hidden="1">{"2002PROJ",#N/A,FALSE,"2002PROJ";"BANK COV",#N/A,FALSE,"2002PROJ";"BVA",#N/A,FALSE,"BVA";"WAGEBVA",#N/A,FALSE,"WAGEBVA";"DETAILSALE",#N/A,FALSE,"DETAILSALE";"KEY",#N/A,FALSE,"KEY0602"}</definedName>
    <definedName name="wrn.BVA." localSheetId="8" hidden="1">{"2002PROJ",#N/A,FALSE,"2002PROJ";"BANK COV",#N/A,FALSE,"2002PROJ";"BVA",#N/A,FALSE,"BVA";"WAGEBVA",#N/A,FALSE,"WAGEBVA";"DETAILSALE",#N/A,FALSE,"DETAILSALE";"KEY",#N/A,FALSE,"KEY0602"}</definedName>
    <definedName name="wrn.BVA." hidden="1">{"2002PROJ",#N/A,FALSE,"2002PROJ";"BANK COV",#N/A,FALSE,"2002PROJ";"BVA",#N/A,FALSE,"BVA";"WAGEBVA",#N/A,FALSE,"WAGEBVA";"DETAILSALE",#N/A,FALSE,"DETAILSALE";"KEY",#N/A,FALSE,"KEY0602"}</definedName>
    <definedName name="wrn.BVA._1" hidden="1">{"2002PROJ",#N/A,FALSE,"2002PROJ";"BANK COV",#N/A,FALSE,"2002PROJ";"BVA",#N/A,FALSE,"BVA";"WAGEBVA",#N/A,FALSE,"WAGEBVA";"DETAILSALE",#N/A,FALSE,"DETAILSALE";"KEY",#N/A,FALSE,"KEY0602"}</definedName>
    <definedName name="wrn.capital._.schedules" localSheetId="13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" localSheetId="8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13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8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_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_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sh_Flow." hidden="1">{"CF",#N/A,FALSE,"Cash Flow"}</definedName>
    <definedName name="wrn.CashFlow." localSheetId="13" hidden="1">{"CashFlow",#N/A,FALSE,"cashflw"}</definedName>
    <definedName name="wrn.CashFlow." localSheetId="6" hidden="1">{"CashFlow",#N/A,FALSE,"cashflw"}</definedName>
    <definedName name="wrn.CashFlow." localSheetId="3" hidden="1">{"CashFlow",#N/A,FALSE,"cashflw"}</definedName>
    <definedName name="wrn.CashFlow." localSheetId="8" hidden="1">{"CashFlow",#N/A,FALSE,"cashflw"}</definedName>
    <definedName name="wrn.CashFlow." hidden="1">{"CashFlow",#N/A,FALSE,"cashflw"}</definedName>
    <definedName name="wrn.CashFlow._1" hidden="1">{"CashFlow",#N/A,FALSE,"cashflw"}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lientcopy." localSheetId="13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localSheetId="6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localSheetId="5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localSheetId="8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_1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lete._.Report." localSheetId="13" hidden="1">{#N/A,#N/A,FALSE,"Assumptions";#N/A,#N/A,FALSE,"Proforma IS";#N/A,#N/A,FALSE,"Cash Flows RLP";#N/A,#N/A,FALSE,"IRR";#N/A,#N/A,FALSE,"New Depr Sch-150% DB";#N/A,#N/A,FALSE,"Comments"}</definedName>
    <definedName name="wrn.Complete._.Report." localSheetId="6" hidden="1">{#N/A,#N/A,FALSE,"Assumptions";#N/A,#N/A,FALSE,"Proforma IS";#N/A,#N/A,FALSE,"Cash Flows RLP";#N/A,#N/A,FALSE,"IRR";#N/A,#N/A,FALSE,"New Depr Sch-150% DB";#N/A,#N/A,FALSE,"Comments"}</definedName>
    <definedName name="wrn.Complete._.Report." localSheetId="5" hidden="1">{#N/A,#N/A,FALSE,"Assumptions";#N/A,#N/A,FALSE,"Proforma IS";#N/A,#N/A,FALSE,"Cash Flows RLP";#N/A,#N/A,FALSE,"IRR";#N/A,#N/A,FALSE,"New Depr Sch-150% DB";#N/A,#N/A,FALSE,"Comments"}</definedName>
    <definedName name="wrn.Complete._.Report." localSheetId="8" hidden="1">{#N/A,#N/A,FALSE,"Assumptions";#N/A,#N/A,FALSE,"Proforma IS";#N/A,#N/A,FALSE,"Cash Flows RLP";#N/A,#N/A,FALSE,"IRR";#N/A,#N/A,FALSE,"New Depr Sch-150% DB";#N/A,#N/A,FALSE,"Comments"}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mplete._.Report._1" hidden="1">{#N/A,#N/A,FALSE,"Assumptions";#N/A,#N/A,FALSE,"Proforma IS";#N/A,#N/A,FALSE,"Cash Flows RLP";#N/A,#N/A,FALSE,"IRR";#N/A,#N/A,FALSE,"New Depr Sch-150% DB";#N/A,#N/A,FALSE,"Comments"}</definedName>
    <definedName name="wrn.Comptes95." hidden="1">{#N/A,#N/A,FALSE,"3";#N/A,#N/A,FALSE,"5";#N/A,#N/A,FALSE,"6";#N/A,#N/A,FALSE,"8";#N/A,#N/A,FALSE,"10";#N/A,#N/A,FALSE,"13";#N/A,#N/A,FALSE,"14";#N/A,#N/A,FALSE,"15";#N/A,#N/A,FALSE,"16"}</definedName>
    <definedName name="wrn.Consolidated._.Breakeven._.and._.by._.Plant." hidden="1">{"Concolidated Breakeven",#N/A,FALSE,"Total Automotive";"Farmington Breakeven",#N/A,FALSE,"Farmington";"Newbern Breakeven",#N/A,FALSE,"Newbern";"Breakeven Portageville",#N/A,FALSE,"PSC";"Breakeven Shreveport",#N/A,FALSE,"Shreveport";"Breakeven Bowling Green",#N/A,FALSE,"BowlingGreen";"Breakeven Ripley North",#N/A,FALSE,"RipleyNorth";"Breakeven Ripley South",#N/A,FALSE,"RipleySouth"}</definedName>
    <definedName name="wrn.DCF." localSheetId="13" hidden="1">{#N/A,#N/A,FALSE,"Brad_DCFM";#N/A,#N/A,FALSE,"Nick_DCFM";#N/A,#N/A,FALSE,"Mobile_DCFM"}</definedName>
    <definedName name="wrn.DCF." localSheetId="6" hidden="1">{#N/A,#N/A,FALSE,"Brad_DCFM";#N/A,#N/A,FALSE,"Nick_DCFM";#N/A,#N/A,FALSE,"Mobile_DCFM"}</definedName>
    <definedName name="wrn.DCF." localSheetId="8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CF._1" hidden="1">{#N/A,#N/A,FALSE,"Brad_DCFM";#N/A,#N/A,FALSE,"Nick_DCFM";#N/A,#N/A,FALSE,"Mobile_DCFM"}</definedName>
    <definedName name="wrn.DOM." hidden="1">{"DOM",#N/A,FALSE,"A8CONTENT"}</definedName>
    <definedName name="wrn.EMM._.detail._.edition.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XPORT." hidden="1">{"EXPORT",#N/A,FALSE,"A8CONTENT"}</definedName>
    <definedName name="wrn.Facilities." hidden="1">{"All Years",#N/A,FALSE,"All Years";"Kentwood",#N/A,FALSE,"Kentwood";"Pax",#N/A,FALSE,"Pax";"SC",#N/A,FALSE,"SC";"F&amp;P",#N/A,FALSE,"F&amp;P";"Brazil",#N/A,FALSE,"Brazil";"California",#N/A,FALSE,"California";"Alti",#N/A,FALSE,"Alti"}</definedName>
    <definedName name="wrn.FCB." hidden="1">{"FCB_ALL",#N/A,FALSE,"FCB"}</definedName>
    <definedName name="wrn.fcb2" localSheetId="13" hidden="1">{"FCB_ALL",#N/A,FALSE,"FCB"}</definedName>
    <definedName name="wrn.fcb2" localSheetId="6" hidden="1">{"FCB_ALL",#N/A,FALSE,"FCB"}</definedName>
    <definedName name="wrn.fcb2" localSheetId="8" hidden="1">{"FCB_ALL",#N/A,FALSE,"FCB"}</definedName>
    <definedName name="wrn.fcb2" hidden="1">{"FCB_ALL",#N/A,FALSE,"FCB"}</definedName>
    <definedName name="wrn.fcb2_1" hidden="1">{"FCB_ALL",#N/A,FALSE,"FCB"}</definedName>
    <definedName name="wrn.filecopy." localSheetId="13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localSheetId="6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localSheetId="5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localSheetId="8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_1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al._.Report." hidden="1">{"Finished Goods",#N/A,TRUE,"FG Production-pg1";"pg2 Finished Goods",#N/A,TRUE,"FG pg2";"pg4 Finished Goods",#N/A,TRUE,"Pg 4";"Paste",#N/A,TRUE,"FG Production-pg1";"pg2 Paste",#N/A,TRUE,"FG pg2";"pg4 Paste",#N/A,TRUE,"Pg 4";"pg3 Finished Goods",#N/A,TRUE,"FG - KPIs pg3";"Total Plant",#N/A,TRUE,"FG Production-pg1";"pg2 Cannery Total",#N/A,TRUE,"FG pg2";"pg4 Total",#N/A,TRUE,"Pg 4"}</definedName>
    <definedName name="wrn.Financial._.Results." hidden="1">{"Financial Results",#N/A,FALSE,"Total Project Economics"}</definedName>
    <definedName name="wrn.Financial._.Statements." hidden="1">{#N/A,#N/A,FALSE,"Bal Sheet";#N/A,#N/A,FALSE,"Ret Earngs";#N/A,#N/A,FALSE,"P &amp; L";#N/A,#N/A,FALSE,"Ovhd Exp";#N/A,#N/A,FALSE,"Sales Exp";#N/A,#N/A,FALSE,"G&amp;A Exp";#N/A,#N/A,FALSE,"Other Exp";#N/A,#N/A,FALSE,"Accum Erngs"}</definedName>
    <definedName name="wrn.Fiscal._.Year." hidden="1">{#N/A,#N/A,TRUE,"FY BCG";#N/A,#N/A,TRUE,"FY w|o Wireless";#N/A,#N/A,TRUE,"FY Wireless"}</definedName>
    <definedName name="wrn.Full._.Report." localSheetId="13" hidden="1">{"Assumptions",#N/A,FALSE,"Sheet1";"Main Report",#N/A,FALSE,"Sheet1";"Results",#N/A,FALSE,"Sheet1";"Advances",#N/A,FALSE,"Sheet1"}</definedName>
    <definedName name="wrn.Full._.Report." localSheetId="6" hidden="1">{"Assumptions",#N/A,FALSE,"Sheet1";"Main Report",#N/A,FALSE,"Sheet1";"Results",#N/A,FALSE,"Sheet1";"Advances",#N/A,FALSE,"Sheet1"}</definedName>
    <definedName name="wrn.Full._.Report." localSheetId="8" hidden="1">{"Assumptions",#N/A,FALSE,"Sheet1";"Main Report",#N/A,FALSE,"Sheet1";"Results",#N/A,FALSE,"Sheet1";"Advances",#N/A,FALSE,"Sheet1"}</definedName>
    <definedName name="wrn.Full._.Report." hidden="1">{"Assumptions",#N/A,FALSE,"Sheet1";"Main Report",#N/A,FALSE,"Sheet1";"Results",#N/A,FALSE,"Sheet1";"Advances",#N/A,FALSE,"Sheet1"}</definedName>
    <definedName name="wrn.Full._.Report._1" hidden="1">{"Assumptions",#N/A,FALSE,"Sheet1";"Main Report",#N/A,FALSE,"Sheet1";"Results",#N/A,FALSE,"Sheet1";"Advances",#N/A,FALSE,"Sheet1"}</definedName>
    <definedName name="wrn.Graph._.edition." hidden="1">{#N/A,#N/A,FALSE,"KPI-EMM-Graph";#N/A,#N/A,FALSE,"Cost Graph";#N/A,#N/A,FALSE,"Cash graph";#N/A,#N/A,FALSE,"Order Sales Graph"}</definedName>
    <definedName name="wrn.Gross._.Profit._.by._.Month." hidden="1">{"Schedule Automotive",#N/A,FALSE,"Total Automotive";"Basic Farmington",#N/A,FALSE,"Farmington";"Basic Newbern",#N/A,FALSE,"Newbern";"Basic PSC",#N/A,FALSE,"PSC";"Basic Bowling Green",#N/A,FALSE,"BowlingGreen";"Basic Shreveport",#N/A,FALSE,"Shreveport";"Basic Ripley North",#N/A,FALSE,"RipleyNorth";"Basic Ripley South",#N/A,FALSE,"RipleySouth"}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Stmt." localSheetId="13" hidden="1">{"IncStmt",#N/A,FALSE,"P&amp;L"}</definedName>
    <definedName name="wrn.IncStmt." localSheetId="6" hidden="1">{"IncStmt",#N/A,FALSE,"P&amp;L"}</definedName>
    <definedName name="wrn.IncStmt." localSheetId="3" hidden="1">{"IncStmt",#N/A,FALSE,"P&amp;L"}</definedName>
    <definedName name="wrn.IncStmt." localSheetId="8" hidden="1">{"IncStmt",#N/A,FALSE,"P&amp;L"}</definedName>
    <definedName name="wrn.IncStmt." hidden="1">{"IncStmt",#N/A,FALSE,"P&amp;L"}</definedName>
    <definedName name="wrn.IncStmt._1" hidden="1">{"IncStmt",#N/A,FALSE,"P&amp;L"}</definedName>
    <definedName name="wrn.Indexes." hidden="1">{"pg3 Finished Goods",#N/A,FALSE,"FG - KPIs pg3"}</definedName>
    <definedName name="wrn.input._.and._.output." localSheetId="13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6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8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rving._.report." hidden="1">{#N/A,#N/A,FALSE,"Summary";#N/A,#N/A,FALSE,"Total Project Economics"}</definedName>
    <definedName name="wrn.Limbach." hidden="1">{#N/A,#N/A,FALSE,"Budget 2001-2002 (2)"}</definedName>
    <definedName name="wrn.Limited._.March." hidden="1">{#N/A,#N/A,TRUE,"Condensed IS";#N/A,#N/A,TRUE,"Condensed BS";#N/A,#N/A,TRUE,"Outlook";#N/A,#N/A,TRUE,"Condensed CF";#N/A,#N/A,TRUE,"Condensed CF - qtr"}</definedName>
    <definedName name="WRN.LIMITED._APR" hidden="1">{#N/A,#N/A,TRUE,"Condensed IS";#N/A,#N/A,TRUE,"Condensed BS";#N/A,#N/A,TRUE,"Outlook";#N/A,#N/A,TRUE,"Condensed CF";#N/A,#N/A,TRUE,"Condensed CF - qtr"}</definedName>
    <definedName name="wrn.MEMO." hidden="1">{"MEMO",#N/A,FALSE,"MEMO"}</definedName>
    <definedName name="wrn.MONTHLYRPT." hidden="1">{#N/A,"dublin",FALSE,"DIVPERRPT";#N/A,"dublin",FALSE,"DIVPERRPT";#N/A,"dublin",FALSE,"DIVPERRPT";#N/A,"plt1",FALSE,"DIVPERRPT";#N/A,"plt1",FALSE,"DIVPERRPT";#N/A,"plt1",FALSE,"DIVPERRPT";#N/A,"LWALES",FALSE,"DIVPERRPT";#N/A,"LWALES",FALSE,"DIVPERRPT";#N/A,"LWALES",FALSE,"DIVPERRPT";#N/A,"GMP",FALSE,"DIVPERRPT";#N/A,"GMP",FALSE,"DIVPERRPT";#N/A,"GMP",FALSE,"DIVPERRPT";#N/A,"SPFLD",FALSE,"DIVPERRPT (2)";#N/A,"SPFLD",FALSE,"DIVPERRPT (2)";#N/A,"SPFLD",FALSE,"DIVPERRPT (2)";#N/A,"STL",FALSE,"DIVPERRPT (2)";#N/A,"STL",FALSE,"DIVPERRPT (2)";#N/A,"STL",FALSE,"DIVPERRPT (2)";#N/A,"WCAR",FALSE,"DIVPERRPT (2)";#N/A,"WCAR",FALSE,"DIVPERRPT (2)";#N/A,"WCAR",FALSE,"DIVPERRPT (2)";#N/A,"mexico",FALSE,"DIVPERRPT (3)";#N/A,"mexico",FALSE,"DIVPERRPT (3)";#N/A,"mexico",FALSE,"DIVPERRPT (3)";#N/A,"Piedras",FALSE,"DIVPERRPT (3)";#N/A,"Piedras",FALSE,"DIVPERRPT (3)";#N/A,"Piedras",FALSE,"DIVPERRPT (3)";#N/A,"Chatham",FALSE,"DIVPERRPT (3)";#N/A,"Chatham",FALSE,"DIVPERRPT (3)";#N/A,"Chatham",FALSE,"DIVPERRPT (3)";#N/A,#N/A,FALSE,"DUBLIN";#N/A,#N/A,FALSE,"DUBLIN";#N/A,#N/A,FALSE,"DUBLIN";#N/A,#N/A,FALSE,"FIMAIN";#N/A,#N/A,FALSE,"FIMAIN";#N/A,#N/A,FALSE,"FIMAIN";#N/A,#N/A,FALSE,"GMP";#N/A,#N/A,FALSE,"GMP";#N/A,#N/A,FALSE,"GMP";#N/A,#N/A,FALSE,"LWALES";#N/A,#N/A,FALSE,"LWALES";#N/A,#N/A,FALSE,"LWALES";#N/A,#N/A,FALSE,"MEX";#N/A,#N/A,FALSE,"MEX";#N/A,#N/A,FALSE,"STL";#N/A,#N/A,FALSE,"MEX";#N/A,#N/A,FALSE,"SPRINGFIELD";#N/A,#N/A,FALSE,"SPRINGFIELD";#N/A,#N/A,FALSE,"SPRINGFIELD";#N/A,#N/A,FALSE,"STL";#N/A,#N/A,FALSE,"STL";#N/A,#N/A,FALSE,"STL";#N/A,#N/A,FALSE,"WCARROLLTON";#N/A,#N/A,FALSE,"WCARROLLTON";#N/A,#N/A,FALSE,"WCARROLLTON";#N/A,#N/A,FALSE,"PIEDRAS";#N/A,#N/A,FALSE,"PIEDRAS";#N/A,#N/A,FALSE,"PIEDRAS";#N/A,#N/A,FALSE,"Chatham";#N/A,#N/A,FALSE,"Chatham";#N/A,#N/A,FALSE,"Chatham"}</definedName>
    <definedName name="wrn.Monthlys." hidden="1">{#N/A,#N/A,TRUE,"Monthly BCG";#N/A,#N/A,TRUE,"Monthly w|o Wireless";#N/A,#N/A,TRUE,"Monthly Wireless"}</definedName>
    <definedName name="wrn.NEW._.FORMAT." hidden="1">{#N/A,#N/A,FALSE,"NEW FORMAT "}</definedName>
    <definedName name="wrn.O._.and._.M._.and._.Fuel." hidden="1">{"Fuel",#N/A,FALSE,"O and M and Fuel Incremental";"O and M",#N/A,FALSE,"O and M and Fuel Incremental"}</definedName>
    <definedName name="wrn.OH._.ABSORPTION." hidden="1">{"OH ABS FG",#N/A,FALSE,"OH ABS VAR";"OH ABS PASTE",#N/A,FALSE,"OH ABS VAR";"OH ABS TOTAL",#N/A,FALSE,"OH ABS VAR"}</definedName>
    <definedName name="wrn.OP._.SUMMARY." hidden="1">{"OP SUM FG",#N/A,FALSE,"OPER SMRY";"OP SUM PASTE",#N/A,FALSE,"OPER SMRY";"OP SUM TOTAL",#N/A,FALSE,"OPER SMRY"}</definedName>
    <definedName name="wrn.OP._.SUMMARY2." hidden="1">{"OP SUM FG",#N/A,FALSE,"OPER SMRY";"OP SUM PASTE",#N/A,FALSE,"OPER SMRY";"OP SUM TOTAL",#N/A,FALSE,"OPER SMRY"}</definedName>
    <definedName name="wrn.Operating._.Results._.Book." hidden="1">{"FTC PUMPS B",#N/A,FALSE,"FTC PUMPS";"FLYGT B",#N/A,FALSE,"Flygt";"IPGWW B",#N/A,FALSE,"IPGWW";"FHD B",#N/A,FALSE,"FHD";"WTDWW B",#N/A,FALSE,"WTDWW";"LOWARA B",#N/A,FALSE,"LOWGROUP"}</definedName>
    <definedName name="wrn.Operating._.Results._.detail." hidden="1">{"FTC PUMPS B",#N/A,FALSE,"FTC PUMPS";"FLYGT B",#N/A,FALSE,"Flygt";"IPGWW B",#N/A,FALSE,"IPGWW";"FHD B",#N/A,FALSE,"FHD";"WTDWW B",#N/A,FALSE,"WTDWW";"CHECK B",#N/A,FALSE," REPORT check";"LOWARA B",#N/A,FALSE,"LOWGROUP";"HQ",#N/A,FALSE,"PUMPSHQ Adj for rounding"}</definedName>
    <definedName name="wrn.Page._.2." hidden="1">{"pg2 Finished Goods",#N/A,FALSE,"FG pg2";"Pg2 Paste",#N/A,FALSE,"FG pg2";"pg2 Cannery Total",#N/A,FALSE,"FG pg2"}</definedName>
    <definedName name="wrn.paul." hidden="1">{#N/A,#N/A,FALSE,"Heading";#N/A,#N/A,FALSE,"Template"}</definedName>
    <definedName name="wrn.PCN." hidden="1">{#N/A,#N/A,FALSE,"PCN";#N/A,#N/A,FALSE,"CCA"}</definedName>
    <definedName name="wrn.PCN._.SET." hidden="1">{#N/A,#N/A,TRUE,"PCN";#N/A,#N/A,TRUE,"CCA"}</definedName>
    <definedName name="wrn.PCN._.SET.2" hidden="1">{#N/A,#N/A,TRUE,"PCN";#N/A,#N/A,TRUE,"CCA"}</definedName>
    <definedName name="wrn.PCN.2" hidden="1">{#N/A,#N/A,FALSE,"PCN";#N/A,#N/A,FALSE,"CCA"}</definedName>
    <definedName name="wrn.pg1." hidden="1">{"Finished Goods",#N/A,FALSE,"FG Production-pg1";"Paste",#N/A,FALSE,"FG Production-pg1";"Total Plant",#N/A,FALSE,"FG Production-pg1"}</definedName>
    <definedName name="wrn.Pg1._.QR2." hidden="1">{"pg1 Total",#N/A,FALSE,"FG Production-pg1";"pg1 Paste",#N/A,FALSE,"FG Production-pg1";"pg1 FG",#N/A,FALSE,"FG Production-pg1"}</definedName>
    <definedName name="wrn.pg2." hidden="1">{"pg1 Total",#N/A,FALSE,"FG Production-pg1";"pg1 Paste",#N/A,FALSE,"FG Production-pg1";"pg1 FG",#N/A,FALSE,"FG Production-pg1"}</definedName>
    <definedName name="wrn.pg2._.All." hidden="1">{"pg2 Cannery Total",#N/A,FALSE,"FG pg2";"pg2 Finished Goods",#N/A,FALSE,"FG pg2";"pg2 Paste",#N/A,FALSE,"FG pg2"}</definedName>
    <definedName name="wrn.pg4._.All." hidden="1">{"pg4 Finished Goods",#N/A,FALSE,"Pg 4";"pg4 Paste",#N/A,FALSE,"Pg 4";"pg4 Total",#N/A,FALSE,"Pg 4"}</definedName>
    <definedName name="wrn.PL_inflated." hidden="1">{"inflated_pl",#N/A,FALSE,"P&amp;L"}</definedName>
    <definedName name="wrn.PL_no_inflated." hidden="1">{"PL_no_inflated",#N/A,FALSE,"P&amp;L"}</definedName>
    <definedName name="wrn.PL1990." localSheetId="13" hidden="1">{"PL1990",#N/A,FALSE,"90-91"}</definedName>
    <definedName name="wrn.PL1990." localSheetId="6" hidden="1">{"PL1990",#N/A,FALSE,"90-91"}</definedName>
    <definedName name="wrn.PL1990." localSheetId="3" hidden="1">{"PL1990",#N/A,FALSE,"90-91"}</definedName>
    <definedName name="wrn.PL1990." localSheetId="8" hidden="1">{"PL1990",#N/A,FALSE,"90-91"}</definedName>
    <definedName name="wrn.PL1990." hidden="1">{"PL1990",#N/A,FALSE,"90-91"}</definedName>
    <definedName name="wrn.PL1990._1" hidden="1">{"PL1990",#N/A,FALSE,"90-91"}</definedName>
    <definedName name="wrn.PL1991." localSheetId="13" hidden="1">{"PL1991",#N/A,FALSE,"90-91"}</definedName>
    <definedName name="wrn.PL1991." localSheetId="6" hidden="1">{"PL1991",#N/A,FALSE,"90-91"}</definedName>
    <definedName name="wrn.PL1991." localSheetId="3" hidden="1">{"PL1991",#N/A,FALSE,"90-91"}</definedName>
    <definedName name="wrn.PL1991." localSheetId="8" hidden="1">{"PL1991",#N/A,FALSE,"90-91"}</definedName>
    <definedName name="wrn.PL1991." hidden="1">{"PL1991",#N/A,FALSE,"90-91"}</definedName>
    <definedName name="wrn.PL1991._1" hidden="1">{"PL1991",#N/A,FALSE,"90-91"}</definedName>
    <definedName name="wrn.PL1992." localSheetId="13" hidden="1">{"PL1992",#N/A,FALSE,"90-91"}</definedName>
    <definedName name="wrn.PL1992." localSheetId="6" hidden="1">{"PL1992",#N/A,FALSE,"90-91"}</definedName>
    <definedName name="wrn.PL1992." localSheetId="3" hidden="1">{"PL1992",#N/A,FALSE,"90-91"}</definedName>
    <definedName name="wrn.PL1992." localSheetId="8" hidden="1">{"PL1992",#N/A,FALSE,"90-91"}</definedName>
    <definedName name="wrn.PL1992." hidden="1">{"PL1992",#N/A,FALSE,"90-91"}</definedName>
    <definedName name="wrn.PL1992._1" hidden="1">{"PL1992",#N/A,FALSE,"90-91"}</definedName>
    <definedName name="wrn.PL1993." localSheetId="13" hidden="1">{"PL1993",#N/A,FALSE,"90-91"}</definedName>
    <definedName name="wrn.PL1993." localSheetId="6" hidden="1">{"PL1993",#N/A,FALSE,"90-91"}</definedName>
    <definedName name="wrn.PL1993." localSheetId="3" hidden="1">{"PL1993",#N/A,FALSE,"90-91"}</definedName>
    <definedName name="wrn.PL1993." localSheetId="8" hidden="1">{"PL1993",#N/A,FALSE,"90-91"}</definedName>
    <definedName name="wrn.PL1993." hidden="1">{"PL1993",#N/A,FALSE,"90-91"}</definedName>
    <definedName name="wrn.PL1993._1" hidden="1">{"PL1993",#N/A,FALSE,"90-91"}</definedName>
    <definedName name="wrn.PL1994." localSheetId="13" hidden="1">{"PL1994",#N/A,FALSE,"90-91"}</definedName>
    <definedName name="wrn.PL1994." localSheetId="6" hidden="1">{"PL1994",#N/A,FALSE,"90-91"}</definedName>
    <definedName name="wrn.PL1994." localSheetId="3" hidden="1">{"PL1994",#N/A,FALSE,"90-91"}</definedName>
    <definedName name="wrn.PL1994." localSheetId="8" hidden="1">{"PL1994",#N/A,FALSE,"90-91"}</definedName>
    <definedName name="wrn.PL1994." hidden="1">{"PL1994",#N/A,FALSE,"90-91"}</definedName>
    <definedName name="wrn.PL1994._1" hidden="1">{"PL1994",#N/A,FALSE,"90-91"}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Var." localSheetId="13" hidden="1">{"PLVar",#N/A,FALSE,"P&amp;L"}</definedName>
    <definedName name="wrn.PLVar." localSheetId="6" hidden="1">{"PLVar",#N/A,FALSE,"P&amp;L"}</definedName>
    <definedName name="wrn.PLVar." localSheetId="3" hidden="1">{"PLVar",#N/A,FALSE,"P&amp;L"}</definedName>
    <definedName name="wrn.PLVar." localSheetId="8" hidden="1">{"PLVar",#N/A,FALSE,"P&amp;L"}</definedName>
    <definedName name="wrn.PLVar." hidden="1">{"PLVar",#N/A,FALSE,"P&amp;L"}</definedName>
    <definedName name="wrn.PLVar._1" hidden="1">{"PLVar",#N/A,FALSE,"P&amp;L"}</definedName>
    <definedName name="wrn.print." localSheetId="13" hidden="1">{#N/A,#N/A,FALSE,"Japan 2003";#N/A,#N/A,FALSE,"Sheet2"}</definedName>
    <definedName name="wrn.print." localSheetId="6" hidden="1">{#N/A,#N/A,FALSE,"Japan 2003";#N/A,#N/A,FALSE,"Sheet2"}</definedName>
    <definedName name="wrn.print." localSheetId="5" hidden="1">{#N/A,#N/A,FALSE,"Japan 2003";#N/A,#N/A,FALSE,"Sheet2"}</definedName>
    <definedName name="wrn.print." localSheetId="8" hidden="1">{#N/A,#N/A,FALSE,"Japan 2003";#N/A,#N/A,FALSE,"Sheet2"}</definedName>
    <definedName name="wrn.print." hidden="1">{#N/A,#N/A,FALSE,"Japan 2003";#N/A,#N/A,FALSE,"Sheet2"}</definedName>
    <definedName name="wrn.Print._.All." hidden="1">{"Title",#N/A,FALSE,"Title";"Page 1",#N/A,FALSE,"Summary";"page 2",#N/A,FALSE,"Summary";"Statements",#N/A,FALSE,"Total Project Economics"}</definedName>
    <definedName name="wrn.Print._.All._.Suppliers." hidden="1">{#N/A,#N/A,FALSE,"Cover";#N/A,#N/A,FALSE,"MVS Norwalk";#N/A,#N/A,FALSE,"MVS KM";#N/A,#N/A,FALSE,"Snyder";#N/A,#N/A,FALSE,"OEM";#N/A,#N/A,FALSE,"Findlay";#N/A,#N/A,FALSE,"Superior";#N/A,#N/A,FALSE,"Rene";#N/A,#N/A,FALSE,"Cambridge";#N/A,#N/A,FALSE,"MFG";#N/A,#N/A,FALSE,"Kingston";#N/A,#N/A,FALSE,"Grote";#N/A,#N/A,FALSE,"Defiance";#N/A,#N/A,FALSE,"Bendix";#N/A,#N/A,FALSE,"RB&amp;W";#N/A,#N/A,FALSE,"Hendrickson";#N/A,#N/A,FALSE,"Red Dot";#N/A,#N/A,FALSE,"James King";#N/A,#N/A,FALSE,"Machine Rite"}</definedName>
    <definedName name="wrn.Print._.Econ." hidden="1">{"One",#N/A,FALSE,"Summary ";"Two",#N/A,FALSE,"Summary ";"Monthly Outputs",#N/A,FALSE,"Total Project Economics";"Outputs p 1",#N/A,FALSE,"Total Project Economics";"Outputs p 2",#N/A,FALSE,"Total Project Economics";"Pricing P 1",#N/A,FALSE,"Total Project Economics";"Pricing p 2",#N/A,FALSE,"Total Project Economics";"Costs p 1",#N/A,FALSE,"Total Project Economics";"Costs p 2",#N/A,FALSE,"Total Project Economics";"Op Income p 1",#N/A,FALSE,"Total Project Economics";"Op Income p 2",#N/A,FALSE,"Total Project Economics";"Income p 1",#N/A,FALSE,"Total Project Economics";"Income p 2",#N/A,FALSE,"Total Project Economics";"B Sheet p 1",#N/A,FALSE,"Total Project Economics";"B Sheet p 2",#N/A,FALSE,"Total Project Economics";"Cash Taxes p 1",#N/A,FALSE,"Total Project Economics";"Cash Taxes p 2",#N/A,FALSE,"Total Project Economics";"Unlevered p 1",#N/A,FALSE,"Total Project Economics";"Unlevered p 2",#N/A,FALSE,"Total Project Economics";"Unlevered Taxes p 1",#N/A,FALSE,"Total Project Economics";"Unlevered Taxes p 2",#N/A,FALSE,"Total Project Economics";"Fin Ind p 1",#N/A,FALSE,"Total Project Economics";"Fin Ind p 2",#N/A,FALSE,"Total Project Economics"}</definedName>
    <definedName name="wrn.Print._.Economics." hidden="1">{"Print Area",#N/A,FALSE,"Summary";"Plant Outputs",#N/A,FALSE,"Total Project Economics";"Unit Prices Page 1",#N/A,FALSE,"Total Project Economics";"Unit Prices Page 2",#N/A,FALSE,"Total Project Economics";"Op Income PAge 1",#N/A,FALSE,"Total Project Economics";"Op Income Page 2",#N/A,FALSE,"Total Project Economics";"Income Statement PAge 1",#N/A,FALSE,"Total Project Economics";"Income Statement Page 2",#N/A,FALSE,"Total Project Economics";"Equity Cash Flow Page 1",#N/A,FALSE,"Total Project Economics";"Equity Cash Flow Page 2",#N/A,FALSE,"Total Project Economics";"B Sheet Page 1",#N/A,FALSE,"Total Project Economics";"B Sheet Page 2",#N/A,FALSE,"Total Project Economics";"Taxes Page 1",#N/A,FALSE,"Total Project Economics";"Taxes Page 2",#N/A,FALSE,"Total Project Economics";"Unlevered Cal page 1",#N/A,FALSE,"Total Project Economics";"Unlevered Calc page 2",#N/A,FALSE,"Total Project Economics"}</definedName>
    <definedName name="wrn.Print._.Summary." hidden="1">{"One",#N/A,FALSE,"Summary ";"Two",#N/A,FALSE,"Summary "}</definedName>
    <definedName name="wrn.print._.tenaska." hidden="1">{"Summary",#N/A,FALSE,"Total Project Economics";"Stmts",#N/A,FALSE,"Total Project Economics";#N/A,#N/A,FALSE,"WA Fwd Curve";#N/A,#N/A,FALSE,"O&amp;M, Fuel"}</definedName>
    <definedName name="wrn.print._1" hidden="1">{#N/A,#N/A,FALSE,"Japan 2003";#N/A,#N/A,FALSE,"Sheet2"}</definedName>
    <definedName name="wrn.PRINT._All._Suppliers." hidden="1">{#N/A,#N/A,FALSE,"Cover";#N/A,#N/A,FALSE,"MVS Norwalk";#N/A,#N/A,FALSE,"MVS KM";#N/A,#N/A,FALSE,"Snyder";#N/A,#N/A,FALSE,"OEM";#N/A,#N/A,FALSE,"Findlay";#N/A,#N/A,FALSE,"Superior";#N/A,#N/A,FALSE,"Rene";#N/A,#N/A,FALSE,"Cambridge";#N/A,#N/A,FALSE,"MFG";#N/A,#N/A,FALSE,"Kingston";#N/A,#N/A,FALSE,"Grote";#N/A,#N/A,FALSE,"Defiance";#N/A,#N/A,FALSE,"Bendix";#N/A,#N/A,FALSE,"RB&amp;W";#N/A,#N/A,FALSE,"Hendrickson";#N/A,#N/A,FALSE,"Red Dot";#N/A,#N/A,FALSE,"James King";#N/A,#N/A,FALSE,"Machine Rite"}</definedName>
    <definedName name="wrn.PRINT_ALL." hidden="1">{"SUMMARY",#N/A,FALSE,"DEALSUM";"ASSUMPS",#N/A,FALSE,"DEALSUM"}</definedName>
    <definedName name="wrn.Print_CSC." localSheetId="13" hidden="1">{"CSC_1",#N/A,FALSE,"CSC Outputs";"CSC_2",#N/A,FALSE,"CSC Outputs"}</definedName>
    <definedName name="wrn.Print_CSC." localSheetId="6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CSC._1" hidden="1">{"CSC_1",#N/A,FALSE,"CSC Outputs";"CSC_2",#N/A,FALSE,"CSC Outputs"}</definedName>
    <definedName name="wrn.prn2" hidden="1">{#N/A,#N/A,FALSE,"PCN";#N/A,#N/A,FALSE,"CCA"}</definedName>
    <definedName name="wrn.prn3" hidden="1">{#N/A,#N/A,FALSE,"PCN";#N/A,#N/A,FALSE,"CCA"}</definedName>
    <definedName name="wrn.Proforma._.Report." hidden="1">{"index",#N/A,TRUE,"Index";"summary",#N/A,TRUE,"Summary";"revision",#N/A,TRUE,"Revisions";"assump1",#N/A,TRUE,"Assump";"assump2",#N/A,TRUE,"Assump";"mktdata1",#N/A,TRUE,"MarketData";"mktdata2",#N/A,TRUE,"MarketData";"financial",#N/A,TRUE,"Financial";"construct1",#N/A,TRUE,"Construct";"construct2",#N/A,TRUE,"Construct";"cashflow",#N/A,TRUE,"CashFlow";"revenue1",#N/A,TRUE,"Revenue";"revenue2",#N/A,TRUE,"Revenue";"revprimary1",#N/A,TRUE,"Rev-PSCO Primary";"revprimary2",#N/A,TRUE,"Rev-PSCO Primary";"revAQIR1",#N/A,TRUE,"Rev-PSCO AQIR";"revAQIR2",#N/A,TRUE,"Rev-PSCO AQIR";"production1",#N/A,TRUE,"Production";"production2",#N/A,TRUE,"Production";"ductfiring",#N/A,TRUE,"DuctFiring";"O&amp;M",#N/A,TRUE,"O&amp;MExp";"debt1",#N/A,TRUE,"Debt";"debt2",#N/A,TRUE,"Debt";"debt3",#N/A,TRUE,"Debt";"propertytax",#N/A,TRUE,"PropertyTax";"deprbk1",#N/A,TRUE,"DeprBook";"depbk2",#N/A,TRUE,"DeprBook";"depbk3",#N/A,TRUE,"DeprBook";"deprtax1",#N/A,TRUE,"DeprTax";"deprtax2",#N/A,TRUE,"DeprTax";"bkinc1",#N/A,TRUE,"BookInc";"bkinc2",#N/A,TRUE,"BookInc";"ref1",#N/A,TRUE,"Ref1";"ref2",#N/A,TRUE,"Ref2";"ref3",#N/A,TRUE,"Ref3";"ref4",#N/A,TRUE,"Ref4";"ref5",#N/A,TRUE,"Ref5";"ref6",#N/A,TRUE,"Ref6";"pricecurve1",#N/A,TRUE,"PriceCurve";"pricecurve2",#N/A,TRUE,"PriceCurve";"mcp1",#N/A,TRUE,"AvgDispPrice";"mcp2",#N/A,TRUE,"AvgDispPrice";"dispatch1",#N/A,TRUE,"Dispatch";"dispatch2",#N/A,TRUE,"Dispatch";"dispatch3",#N/A,TRUE,"Dispatch";"spread",#N/A,TRUE,"Spread";"degrad",#N/A,TRUE,"Degrad"}</definedName>
    <definedName name="wrn.QR._.FS." hidden="1">{"FS Total",#N/A,FALSE,"FIXED SPENDING";"FS Paste",#N/A,FALSE,"FIXED SPENDING";"FS FG",#N/A,FALSE,"FIXED SPENDING"}</definedName>
    <definedName name="wrn.QR._.REPORT." hidden="1">{#N/A,#N/A,FALSE,"COVER SHEET";"PRODUCT COST ANALYSIS",#N/A,FALSE,"PRODUCT COST ANLYS";"CMTRY VARIABLE",#N/A,FALSE,"CMTRY VARIABLE";"CMTRY FIXED",#N/A,FALSE,"CMTRY FIXED";"OP SUM FG",#N/A,FALSE,"OPER SMRY";"OP SUM PASTE",#N/A,FALSE,"OPER SMRY";"OP SUM TOTAL",#N/A,FALSE,"OPER SMRY";"OH ABS FG",#N/A,FALSE,"OH ABS VAR";"OH ABS PASTE",#N/A,FALSE,"OH ABS VAR";"OH ABS TOTAL",#N/A,FALSE,"OH ABS VAR";"FIXED SPEND FG",#N/A,FALSE,"FIXED SPENDING";"FIXED SPEND PASTE",#N/A,FALSE,"FIXED SPENDING";"FIXED SPEND TOTAL",#N/A,FALSE,"FIXED SPENDING";"CMTRY PPV",#N/A,FALSE,"CMTRY PPV";"CMTRY WHSE",#N/A,FALSE,"CMTRY WHSE";"WHSE CAL",#N/A,FALSE,"WHRSE CAL"}</definedName>
    <definedName name="wrn.QR2." hidden="1">{"PRODUCT COST ANALYSIS",#N/A,FALSE,"PRODUCT COST ANLYS";"CMTRY VARIABLE",#N/A,FALSE,"CMTRY VARIABLE";"CMTRY FIXED",#N/A,FALSE,"CMTRY FIXED";"CMTRY PPV",#N/A,FALSE,"CMTRY PPV";"CMTRY WHSE",#N/A,FALSE,"CMTRY WHSE";"WHSE CAL",#N/A,FALSE,"WHRSE CAL";"OP SUM FG",#N/A,FALSE,"OPER SMRY";"OP SUM PASTE",#N/A,FALSE,"OPER SMRY";"OP SUM TOTAL",#N/A,FALSE,"OPER SMRY";"OH ABS FG",#N/A,FALSE,"OH ABS VAR";"OH ABS PASTE",#N/A,FALSE,"OH ABS VAR";"OH ABS TOTAL",#N/A,FALSE,"OH ABS VAR";"FIXED SPEND FG",#N/A,FALSE,"FIXED SPENDING";"FIXED SPEND PASTE",#N/A,FALSE,"FIXED SPENDING";"FG SPEND TOTAL",#N/A,FALSE,"FIXED SPENDING"}</definedName>
    <definedName name="wrn.Quarterlys." hidden="1">{#N/A,#N/A,TRUE,"Qrt BCG";#N/A,#N/A,TRUE,"Qrt w|o Wireless";#N/A,#N/A,TRUE,"Qrt Wireless"}</definedName>
    <definedName name="wrn.report" localSheetId="13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" localSheetId="6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" localSheetId="8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" localSheetId="13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" localSheetId="6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" localSheetId="8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_.1." hidden="1">{"All Years",#N/A,FALSE,"All Years";"1998",#N/A,FALSE,"1998 Roney";"1999",#N/A,FALSE,"1999 Roney";"Q3 99",#N/A,FALSE,"YTDQ3-1999 Roney";"Q4 99",#N/A,FALSE,"Q4 1999 Forecast";"2000",#N/A,FALSE,"2000 Roney"}</definedName>
    <definedName name="wrn.report._.schedules." localSheetId="13" hidden="1">{#N/A,#N/A,FALSE,"income - tax return format";#N/A,#N/A,FALSE,"balance sheets";#N/A,#N/A,FALSE,"historical financial analysis";#N/A,#N/A,FALSE,"FMV per share";#N/A,#N/A,FALSE,"cap'd DFCF";#N/A,#N/A,FALSE,"wacc (build-up)";#N/A,#N/A,FALSE,"non-operating items";#N/A,#N/A,FALSE,"pv of deferred comp"}</definedName>
    <definedName name="wrn.report._.schedules." localSheetId="6" hidden="1">{#N/A,#N/A,FALSE,"income - tax return format";#N/A,#N/A,FALSE,"balance sheets";#N/A,#N/A,FALSE,"historical financial analysis";#N/A,#N/A,FALSE,"FMV per share";#N/A,#N/A,FALSE,"cap'd DFCF";#N/A,#N/A,FALSE,"wacc (build-up)";#N/A,#N/A,FALSE,"non-operating items";#N/A,#N/A,FALSE,"pv of deferred comp"}</definedName>
    <definedName name="wrn.report._.schedules." localSheetId="8" hidden="1">{#N/A,#N/A,FALSE,"income - tax return format";#N/A,#N/A,FALSE,"balance sheets";#N/A,#N/A,FALSE,"historical financial analysis";#N/A,#N/A,FALSE,"FMV per share";#N/A,#N/A,FALSE,"cap'd DFCF";#N/A,#N/A,FALSE,"wacc (build-up)";#N/A,#N/A,FALSE,"non-operating items";#N/A,#N/A,FALSE,"pv of deferred comp"}</definedName>
    <definedName name="wrn.report._.schedules." hidden="1">{#N/A,#N/A,FALSE,"income - tax return format";#N/A,#N/A,FALSE,"balance sheets";#N/A,#N/A,FALSE,"historical financial analysis";#N/A,#N/A,FALSE,"FMV per share";#N/A,#N/A,FALSE,"cap'd DFCF";#N/A,#N/A,FALSE,"wacc (build-up)";#N/A,#N/A,FALSE,"non-operating items";#N/A,#N/A,FALSE,"pv of deferred comp"}</definedName>
    <definedName name="wrn.report._.schedules._1" hidden="1">{#N/A,#N/A,FALSE,"income - tax return format";#N/A,#N/A,FALSE,"balance sheets";#N/A,#N/A,FALSE,"historical financial analysis";#N/A,#N/A,FALSE,"FMV per share";#N/A,#N/A,FALSE,"cap'd DFCF";#N/A,#N/A,FALSE,"wacc (build-up)";#N/A,#N/A,FALSE,"non-operating items";#N/A,#N/A,FALSE,"pv of deferred comp"}</definedName>
    <definedName name="wrn.Report._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_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_schedules." localSheetId="13" hidden="1">{"FMV per share",#N/A,FALSE,"FMV per share";#N/A,#N/A,FALSE,"non-operating items"}</definedName>
    <definedName name="wrn.report_schedules." localSheetId="6" hidden="1">{"FMV per share",#N/A,FALSE,"FMV per share";#N/A,#N/A,FALSE,"non-operating items"}</definedName>
    <definedName name="wrn.report_schedules." localSheetId="3" hidden="1">{"FMV per share",#N/A,FALSE,"FMV per share";#N/A,#N/A,FALSE,"non-operating items"}</definedName>
    <definedName name="wrn.report_schedules." localSheetId="8" hidden="1">{"FMV per share",#N/A,FALSE,"FMV per share";#N/A,#N/A,FALSE,"non-operating items"}</definedName>
    <definedName name="wrn.report_schedules." hidden="1">{"FMV per share",#N/A,FALSE,"FMV per share";#N/A,#N/A,FALSE,"non-operating items"}</definedName>
    <definedName name="wrn.report_schedules._1" hidden="1">{"FMV per share",#N/A,FALSE,"FMV per share";#N/A,#N/A,FALSE,"non-operating items"}</definedName>
    <definedName name="wrn.Revenue." localSheetId="13" hidden="1">{"Revenue",#N/A,FALSE,"Sheet1"}</definedName>
    <definedName name="wrn.Revenue." localSheetId="6" hidden="1">{"Revenue",#N/A,FALSE,"Sheet1"}</definedName>
    <definedName name="wrn.Revenue." localSheetId="8" hidden="1">{"Revenue",#N/A,FALSE,"Sheet1"}</definedName>
    <definedName name="wrn.Revenue." hidden="1">{"Revenue",#N/A,FALSE,"Sheet1"}</definedName>
    <definedName name="wrn.Revenue._1" hidden="1">{"Revenue",#N/A,FALSE,"Sheet1"}</definedName>
    <definedName name="wrn.Schedules." localSheetId="13" hidden="1">{#N/A,#N/A,FALSE,"D1 &amp; D2-Income - FS format";#N/A,#N/A,FALSE,"D3 &amp; D4-Balance sheets";#N/A,#N/A,FALSE,"D5 &amp; D6-FS expense detail";#N/A,#N/A,FALSE,"E1-Capitalization Comp";#N/A,#N/A,FALSE,"E2-Cost of capital - build-up"}</definedName>
    <definedName name="wrn.Schedules." localSheetId="6" hidden="1">{#N/A,#N/A,FALSE,"D1 &amp; D2-Income - FS format";#N/A,#N/A,FALSE,"D3 &amp; D4-Balance sheets";#N/A,#N/A,FALSE,"D5 &amp; D6-FS expense detail";#N/A,#N/A,FALSE,"E1-Capitalization Comp";#N/A,#N/A,FALSE,"E2-Cost of capital - build-up"}</definedName>
    <definedName name="wrn.Schedules." localSheetId="8" hidden="1">{#N/A,#N/A,FALSE,"D1 &amp; D2-Income - FS format";#N/A,#N/A,FALSE,"D3 &amp; D4-Balance sheets";#N/A,#N/A,FALSE,"D5 &amp; D6-FS expense detail";#N/A,#N/A,FALSE,"E1-Capitalization Comp";#N/A,#N/A,FALSE,"E2-Cost of capital - build-up"}</definedName>
    <definedName name="wrn.Schedules." hidden="1">{#N/A,#N/A,FALSE,"D1 &amp; D2-Income - FS format";#N/A,#N/A,FALSE,"D3 &amp; D4-Balance sheets";#N/A,#N/A,FALSE,"D5 &amp; D6-FS expense detail";#N/A,#N/A,FALSE,"E1-Capitalization Comp";#N/A,#N/A,FALSE,"E2-Cost of capital - build-up"}</definedName>
    <definedName name="wrn.Schedules._1" hidden="1">{#N/A,#N/A,FALSE,"D1 &amp; D2-Income - FS format";#N/A,#N/A,FALSE,"D3 &amp; D4-Balance sheets";#N/A,#N/A,FALSE,"D5 &amp; D6-FS expense detail";#N/A,#N/A,FALSE,"E1-Capitalization Comp";#N/A,#N/A,FALSE,"E2-Cost of capital - build-up"}</definedName>
    <definedName name="wrn.STAND_ALONE_BOTH." hidden="1">{"FCB_ALL",#N/A,FALSE,"FCB";"GREY_ALL",#N/A,FALSE,"GREY"}</definedName>
    <definedName name="wrn.Standard._.Exhibit." localSheetId="13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wrn.Standard._.Exhibit." localSheetId="6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wrn.Standard._.Exhibit." localSheetId="5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wrn.Standard._.Exhibit." localSheetId="8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wrn.Standard._.Exhibit.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wrn.Standard._.Exhibit._1" hidden="1">{"Historic Balance Sheet",#N/A,FALSE,"HBAL";"Historic Income",#N/A,FALSE,"HINC";"Historic Cash Flow",#N/A,FALSE,"HCFLOW";"Common Size Balance Sheet",#N/A,FALSE,"CSHBAL";"Common Size Income Statement",#N/A,FALSE,"CSHINC";"Ratios",#N/A,FALSE,"RATIOS"}</definedName>
    <definedName name="wrn.Summary.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.Summary.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.Summary.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.Summary.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.Summary.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.Summary.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.summary_Parameters_tariffs." hidden="1">{"summary1",#N/A,FALSE,"Total Project Economics";"Plant Parameters",#N/A,FALSE,"Total Project Economics";"Tariffs_Unit Prices_Costs",#N/A,FALSE,"Total Project Economics"}</definedName>
    <definedName name="wrn.TenQ." hidden="1">{"TenQ IS",#N/A,TRUE,"10Q Format IS";"TenQ BS",#N/A,TRUE,"10Q Format BS";"TenQ Csh Flo",#N/A,TRUE,"10Q Format Cash Flow";"TenQ Notes",#N/A,TRUE,"10Q Format Notes to Financials"}</definedName>
    <definedName name="wrn.test." hidden="1">{"assump1",#N/A,TRUE,"Assump";"assump2",#N/A,TRUE,"Assump"}</definedName>
    <definedName name="wrn.TREND." hidden="1">{#N/A,#N/A,FALSE,"DUBLIN";#N/A,#N/A,FALSE,"FIMAIN";#N/A,#N/A,FALSE,"GMP";#N/A,#N/A,FALSE,"LWALES";#N/A,#N/A,FALSE,"MEX";#N/A,#N/A,FALSE,"SPRINGFIELD";#N/A,#N/A,FALSE,"STL";#N/A,#N/A,FALSE,"WCARROLLTON";#N/A,#N/A,FALSE,"JUN03";#N/A,#N/A,FALSE,"PIEDRAS";#N/A,#N/A,FALSE,"Chatham";#N/A,#N/A,FALSE,"MEAN"}</definedName>
    <definedName name="wrn.Valuation._.Package._.1." localSheetId="13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6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_1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OH." hidden="1">{"ACTUALS",#N/A,TRUE,"VOH";"EARNED",#N/A,TRUE,"VOH";"VARIANCE",#N/A,TRUE,"VOH"}</definedName>
    <definedName name="wrn.whole._.document." localSheetId="13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6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_1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13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6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_1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orkCap." localSheetId="13" hidden="1">{"WorkCap",#N/A,FALSE,"cashflw"}</definedName>
    <definedName name="wrn.WorkCap." localSheetId="6" hidden="1">{"WorkCap",#N/A,FALSE,"cashflw"}</definedName>
    <definedName name="wrn.WorkCap." localSheetId="3" hidden="1">{"WorkCap",#N/A,FALSE,"cashflw"}</definedName>
    <definedName name="wrn.WorkCap." localSheetId="8" hidden="1">{"WorkCap",#N/A,FALSE,"cashflw"}</definedName>
    <definedName name="wrn.WorkCap." hidden="1">{"WorkCap",#N/A,FALSE,"cashflw"}</definedName>
    <definedName name="wrn.WorkCap._1" hidden="1">{"WorkCap",#N/A,FALSE,"cashflw"}</definedName>
    <definedName name="wrn.Y95current." localSheetId="13" hidden="1">{"Y95current",#N/A,FALSE,"Sheet4"}</definedName>
    <definedName name="wrn.Y95current." localSheetId="6" hidden="1">{"Y95current",#N/A,FALSE,"Sheet4"}</definedName>
    <definedName name="wrn.Y95current." localSheetId="3" hidden="1">{"Y95current",#N/A,FALSE,"Sheet4"}</definedName>
    <definedName name="wrn.Y95current." localSheetId="8" hidden="1">{"Y95current",#N/A,FALSE,"Sheet4"}</definedName>
    <definedName name="wrn.Y95current." hidden="1">{"Y95current",#N/A,FALSE,"Sheet4"}</definedName>
    <definedName name="wrn.Y95current._1" hidden="1">{"Y95current",#N/A,FALSE,"Sheet4"}</definedName>
    <definedName name="wrn.Y95qtrs." localSheetId="13" hidden="1">{"Y95qtrs",#N/A,FALSE,"Sheet4"}</definedName>
    <definedName name="wrn.Y95qtrs." localSheetId="6" hidden="1">{"Y95qtrs",#N/A,FALSE,"Sheet4"}</definedName>
    <definedName name="wrn.Y95qtrs." localSheetId="3" hidden="1">{"Y95qtrs",#N/A,FALSE,"Sheet4"}</definedName>
    <definedName name="wrn.Y95qtrs." localSheetId="8" hidden="1">{"Y95qtrs",#N/A,FALSE,"Sheet4"}</definedName>
    <definedName name="wrn.Y95qtrs." hidden="1">{"Y95qtrs",#N/A,FALSE,"Sheet4"}</definedName>
    <definedName name="wrn.Y95qtrs._1" hidden="1">{"Y95qtrs",#N/A,FALSE,"Sheet4"}</definedName>
    <definedName name="wrn1.summary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1.summary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1.summary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1.summary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1.summary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1.summary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.summary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.summary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.summary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.summary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.summary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.summary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a.summary" localSheetId="13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a.summary" localSheetId="6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a.summary" localSheetId="5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a.summary" localSheetId="8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a.summary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n2a.summary_1" hidden="1">{#N/A,#N/A,TRUE,"Notes";#N/A,#N/A,TRUE,"Cap Struct";#N/A,#N/A,TRUE,"OBS";#N/A,#N/A,TRUE,"bal Sheet";#N/A,#N/A,TRUE,"Inc stmt";#N/A,#N/A,TRUE,"csh flw";#N/A,#N/A,TRUE,"debt";#N/A,#N/A,TRUE,"detail 96,97";#N/A,#N/A,TRUE,"Covenants"}</definedName>
    <definedName name="wro.schedules" localSheetId="13" hidden="1">{#N/A,#N/A,FALSE,"1a-Income - FS format";#N/A,#N/A,FALSE,"2a-Balance sheets";#N/A,#N/A,FALSE,"3a-FS expense detail";#N/A,#N/A,FALSE,"4a-(6Yr Avg of Earnings)";#N/A,#N/A,FALSE,"5a-Cost of capital - build-up"}</definedName>
    <definedName name="wro.schedules" localSheetId="6" hidden="1">{#N/A,#N/A,FALSE,"1a-Income - FS format";#N/A,#N/A,FALSE,"2a-Balance sheets";#N/A,#N/A,FALSE,"3a-FS expense detail";#N/A,#N/A,FALSE,"4a-(6Yr Avg of Earnings)";#N/A,#N/A,FALSE,"5a-Cost of capital - build-up"}</definedName>
    <definedName name="wro.schedules" localSheetId="8" hidden="1">{#N/A,#N/A,FALSE,"1a-Income - FS format";#N/A,#N/A,FALSE,"2a-Balance sheets";#N/A,#N/A,FALSE,"3a-FS expense detail";#N/A,#N/A,FALSE,"4a-(6Yr Avg of Earnings)";#N/A,#N/A,FALSE,"5a-Cost of capital - build-up"}</definedName>
    <definedName name="wro.schedules" hidden="1">{#N/A,#N/A,FALSE,"1a-Income - FS format";#N/A,#N/A,FALSE,"2a-Balance sheets";#N/A,#N/A,FALSE,"3a-FS expense detail";#N/A,#N/A,FALSE,"4a-(6Yr Avg of Earnings)";#N/A,#N/A,FALSE,"5a-Cost of capital - build-up"}</definedName>
    <definedName name="wro.schedules_1" hidden="1">{#N/A,#N/A,FALSE,"1a-Income - FS format";#N/A,#N/A,FALSE,"2a-Balance sheets";#N/A,#N/A,FALSE,"3a-FS expense detail";#N/A,#N/A,FALSE,"4a-(6Yr Avg of Earnings)";#N/A,#N/A,FALSE,"5a-Cost of capital - build-up"}</definedName>
    <definedName name="WW">{#N/A,#N/A,TRUE,"Condensed IS";#N/A,#N/A,TRUE,"Condensed BS";#N/A,#N/A,TRUE,"Outlook";#N/A,#N/A,TRUE,"Condensed CF";#N/A,#N/A,TRUE,"Condensed CF - qtr"}</definedName>
    <definedName name="X">#N/A</definedName>
    <definedName name="XREF_COLUMN_1" localSheetId="9" hidden="1">[31]STATISTICS!#REF!</definedName>
    <definedName name="XREF_COLUMN_1" hidden="1">[31]STATISTICS!#REF!</definedName>
    <definedName name="XREF_COLUMN_2" localSheetId="9" hidden="1">#REF!</definedName>
    <definedName name="XREF_COLUMN_2" hidden="1">#REF!</definedName>
    <definedName name="XREF_COLUMN_3" localSheetId="9" hidden="1">#REF!</definedName>
    <definedName name="XREF_COLUMN_3" hidden="1">#REF!</definedName>
    <definedName name="XREF_COLUMN_4" localSheetId="9" hidden="1">#REF!</definedName>
    <definedName name="XREF_COLUMN_4" hidden="1">#REF!</definedName>
    <definedName name="XRefActiveRow" localSheetId="9" hidden="1">#REF!</definedName>
    <definedName name="XRefActiveRow" hidden="1">#REF!</definedName>
    <definedName name="XRefColumnsCount" hidden="1">4</definedName>
    <definedName name="XRefCopy1Row" localSheetId="9" hidden="1">#REF!</definedName>
    <definedName name="XRefCopy1Row" hidden="1">#REF!</definedName>
    <definedName name="XRefCopy3" localSheetId="9" hidden="1">#REF!</definedName>
    <definedName name="XRefCopy3" hidden="1">#REF!</definedName>
    <definedName name="XRefCopy3Row" localSheetId="9" hidden="1">#REF!</definedName>
    <definedName name="XRefCopy3Row" hidden="1">#REF!</definedName>
    <definedName name="XRefCopy4" localSheetId="9" hidden="1">#REF!</definedName>
    <definedName name="XRefCopy4" hidden="1">#REF!</definedName>
    <definedName name="XRefCopy4Row" localSheetId="9" hidden="1">#REF!</definedName>
    <definedName name="XRefCopy4Row" hidden="1">#REF!</definedName>
    <definedName name="XRefCopy5" localSheetId="9" hidden="1">#REF!</definedName>
    <definedName name="XRefCopy5" hidden="1">#REF!</definedName>
    <definedName name="XRefCopy5Row" localSheetId="9" hidden="1">#REF!</definedName>
    <definedName name="XRefCopy5Row" hidden="1">#REF!</definedName>
    <definedName name="XRefCopy6Row" localSheetId="9" hidden="1">#REF!</definedName>
    <definedName name="XRefCopy6Row" hidden="1">#REF!</definedName>
    <definedName name="XRefCopy7" localSheetId="9" hidden="1">#REF!</definedName>
    <definedName name="XRefCopy7" hidden="1">#REF!</definedName>
    <definedName name="XRefCopy7Row" localSheetId="9" hidden="1">#REF!</definedName>
    <definedName name="XRefCopy7Row" hidden="1">#REF!</definedName>
    <definedName name="XRefCopy8" localSheetId="9" hidden="1">#REF!</definedName>
    <definedName name="XRefCopy8" hidden="1">#REF!</definedName>
    <definedName name="XRefCopy8Row" localSheetId="9" hidden="1">#REF!</definedName>
    <definedName name="XRefCopy8Row" hidden="1">#REF!</definedName>
    <definedName name="XRefCopyRangeCount" hidden="1">8</definedName>
    <definedName name="XRefPaste1" localSheetId="9" hidden="1">#REF!</definedName>
    <definedName name="XRefPaste1" hidden="1">#REF!</definedName>
    <definedName name="XRefPaste1Row" localSheetId="9" hidden="1">#REF!</definedName>
    <definedName name="XRefPaste1Row" hidden="1">#REF!</definedName>
    <definedName name="XRefPaste2" localSheetId="9" hidden="1">#REF!</definedName>
    <definedName name="XRefPaste2" hidden="1">#REF!</definedName>
    <definedName name="XRefPaste2Row" localSheetId="9" hidden="1">#REF!</definedName>
    <definedName name="XRefPaste2Row" hidden="1">#REF!</definedName>
    <definedName name="XRefPasteRangeCount" hidden="1">2</definedName>
    <definedName name="xx" hidden="1">{#N/A,#N/A,TRUE,"Cover";#N/A,#N/A,TRUE,"Content";"Orders EMM",#N/A,TRUE,"Order Sales";"project EMM",#N/A,TRUE,"Project Control";"Cash EMM",#N/A,TRUE,"Cash Control";"KPI EMM",#N/A,TRUE,"KPI-EMM";"Empl EMM",#N/A,TRUE,"Employees"}</definedName>
    <definedName name="xxxxx" hidden="1">{"Finished Goods",#N/A,FALSE,"FG Production-pg1";"Paste",#N/A,FALSE,"FG Production-pg1";"Total Plant",#N/A,FALSE,"FG Production-pg1"}</definedName>
    <definedName name="xyz" hidden="1">{#N/A,#N/A,TRUE,"Condensed IS";#N/A,#N/A,TRUE,"Condensed BS";#N/A,#N/A,TRUE,"Outlook";#N/A,#N/A,TRUE,"Condensed CF";#N/A,#N/A,TRUE,"Condensed CF - qtr"}</definedName>
    <definedName name="year">#REF!</definedName>
    <definedName name="Year_1">'[152]Balance Sheets'!$D$9</definedName>
    <definedName name="Year_2">'[152]Balance Sheets'!$I$9</definedName>
    <definedName name="Year_3">'[153]Balance Sheets'!$N$9</definedName>
    <definedName name="Year_4">'[153]Balance Sheets'!$S$9</definedName>
    <definedName name="Year_5">'[153]Balance Sheets'!$X$9</definedName>
    <definedName name="yioyi" hidden="1">{#N/A,#N/A,TRUE,"1Q BCG";#N/A,#N/A,TRUE,"1Q w|o Wireless";#N/A,#N/A,TRUE,"1Q Wireless"}</definedName>
    <definedName name="YTDAmt">OFFSET([49]DATA!$K$1,0,0,COUNT([49]DATA!$K$1:$K$65536),1)</definedName>
    <definedName name="YTDBudget">OFFSET([49]DATA!$L$1,0,0,COUNT([49]DATA!$L$1:$L$65536),1)</definedName>
    <definedName name="yy" hidden="1">{#N/A,#N/A,FALSE,"00 P&amp;L vs 99"}</definedName>
    <definedName name="yyyyy" hidden="1">{"Finished Goods",#N/A,TRUE,"FG Production-pg1";"pg2 Finished Goods",#N/A,TRUE,"FG pg2";"pg4 Finished Goods",#N/A,TRUE,"Pg 4";"Paste",#N/A,TRUE,"FG Production-pg1";"pg2 Paste",#N/A,TRUE,"FG pg2";"pg4 Paste",#N/A,TRUE,"Pg 4";"pg3 Finished Goods",#N/A,TRUE,"FG - KPIs pg3";"Total Plant",#N/A,TRUE,"FG Production-pg1";"pg2 Cannery Total",#N/A,TRUE,"FG pg2";"pg4 Total",#N/A,TRUE,"Pg 4"}</definedName>
    <definedName name="za" hidden="1">{"inflated_pl",#N/A,FALSE,"P&amp;L"}</definedName>
    <definedName name="ZX" hidden="1">39716.8636342593</definedName>
  </definedNames>
  <calcPr calcId="162913"/>
</workbook>
</file>

<file path=xl/calcChain.xml><?xml version="1.0" encoding="utf-8"?>
<calcChain xmlns="http://schemas.openxmlformats.org/spreadsheetml/2006/main">
  <c r="A33" i="24" l="1"/>
  <c r="M15" i="26"/>
  <c r="J15" i="26" s="1"/>
  <c r="B17" i="84" l="1"/>
  <c r="A30" i="5" l="1"/>
  <c r="A29" i="5"/>
  <c r="A47" i="65"/>
  <c r="G50" i="24"/>
  <c r="A35" i="24" s="1"/>
  <c r="G47" i="24"/>
  <c r="A32" i="24" s="1"/>
  <c r="G46" i="24"/>
  <c r="G48" i="24"/>
  <c r="G49" i="24"/>
  <c r="A34" i="24" s="1"/>
  <c r="A52" i="6"/>
  <c r="N7" i="87" l="1"/>
  <c r="A31" i="24"/>
  <c r="H45" i="83"/>
  <c r="G45" i="83"/>
  <c r="F45" i="83"/>
  <c r="E45" i="83"/>
  <c r="D45" i="83"/>
  <c r="C45" i="83"/>
  <c r="D10" i="9"/>
  <c r="C16" i="84" l="1"/>
  <c r="C19" i="84" l="1"/>
  <c r="G11" i="26"/>
  <c r="H11" i="26"/>
  <c r="J9" i="26"/>
  <c r="J10" i="26"/>
  <c r="J11" i="26"/>
  <c r="B69" i="28"/>
  <c r="B68" i="28"/>
  <c r="D7" i="84"/>
  <c r="C58" i="6"/>
  <c r="B64" i="6" s="1"/>
  <c r="I9" i="65" l="1"/>
  <c r="H9" i="65"/>
  <c r="G9" i="65"/>
  <c r="F9" i="65"/>
  <c r="E9" i="65"/>
  <c r="D9" i="65"/>
  <c r="C50" i="72"/>
  <c r="D50" i="72" s="1"/>
  <c r="E50" i="72" s="1"/>
  <c r="F50" i="72" s="1"/>
  <c r="G11" i="5" l="1"/>
  <c r="F11" i="5"/>
  <c r="E11" i="5"/>
  <c r="D11" i="5"/>
  <c r="C11" i="5"/>
  <c r="B11" i="5"/>
  <c r="F8" i="5"/>
  <c r="E8" i="5"/>
  <c r="D8" i="5"/>
  <c r="C8" i="5"/>
  <c r="B8" i="5"/>
  <c r="O53" i="24"/>
  <c r="O48" i="24"/>
  <c r="B94" i="72"/>
  <c r="O54" i="24" s="1"/>
  <c r="B90" i="72"/>
  <c r="O49" i="24" s="1"/>
  <c r="H10" i="26" l="1"/>
  <c r="H9" i="26"/>
  <c r="G10" i="26"/>
  <c r="G9" i="26"/>
  <c r="C9" i="26"/>
  <c r="C10" i="26"/>
  <c r="C11" i="26"/>
  <c r="B11" i="26"/>
  <c r="B10" i="26"/>
  <c r="B9" i="26"/>
  <c r="A11" i="26"/>
  <c r="A10" i="26"/>
  <c r="A9" i="26"/>
  <c r="N48" i="6"/>
  <c r="C57" i="6"/>
  <c r="M13" i="6" s="1"/>
  <c r="E38" i="88"/>
  <c r="E29" i="88"/>
  <c r="E20" i="88"/>
  <c r="E11" i="88"/>
  <c r="D9" i="87"/>
  <c r="C28" i="28" s="1"/>
  <c r="C12" i="87"/>
  <c r="C26" i="28" s="1"/>
  <c r="C78" i="83"/>
  <c r="C59" i="72"/>
  <c r="D59" i="72" s="1"/>
  <c r="E59" i="72" s="1"/>
  <c r="F59" i="72" s="1"/>
  <c r="G59" i="72" s="1"/>
  <c r="B47" i="27"/>
  <c r="D12" i="27"/>
  <c r="C12" i="65"/>
  <c r="G21" i="6"/>
  <c r="N8" i="6" s="1"/>
  <c r="F21" i="6"/>
  <c r="E21" i="6"/>
  <c r="D21" i="6"/>
  <c r="G22" i="6"/>
  <c r="F22" i="6"/>
  <c r="E22" i="6"/>
  <c r="D22" i="6"/>
  <c r="C22" i="6"/>
  <c r="D16" i="9"/>
  <c r="F17" i="9"/>
  <c r="D9" i="9"/>
  <c r="D8" i="9"/>
  <c r="D7" i="9"/>
  <c r="D6" i="9"/>
  <c r="C56" i="6"/>
  <c r="C27" i="28" l="1"/>
  <c r="D29" i="28" s="1"/>
  <c r="C33" i="28"/>
  <c r="E9" i="26"/>
  <c r="E10" i="26"/>
  <c r="E11" i="26"/>
  <c r="F28" i="72"/>
  <c r="E28" i="72"/>
  <c r="D28" i="72"/>
  <c r="C28" i="72"/>
  <c r="B28" i="72"/>
  <c r="F9" i="5"/>
  <c r="E9" i="5"/>
  <c r="D9" i="5"/>
  <c r="C25" i="72"/>
  <c r="E25" i="72"/>
  <c r="D25" i="72"/>
  <c r="F25" i="72"/>
  <c r="C23" i="72"/>
  <c r="D23" i="72" s="1"/>
  <c r="E23" i="72" s="1"/>
  <c r="F23" i="72" s="1"/>
  <c r="D13" i="84"/>
  <c r="J17" i="84"/>
  <c r="J16" i="84"/>
  <c r="J15" i="84"/>
  <c r="J10" i="84"/>
  <c r="J9" i="84"/>
  <c r="J11" i="84" l="1"/>
  <c r="I43" i="65" l="1"/>
  <c r="I42" i="65"/>
  <c r="B71" i="28"/>
  <c r="A60" i="6" l="1"/>
  <c r="B39" i="84"/>
  <c r="A47" i="87"/>
  <c r="A92" i="83" l="1"/>
  <c r="K45" i="83"/>
  <c r="A85" i="83" s="1"/>
  <c r="A32" i="83"/>
  <c r="A84" i="83"/>
  <c r="C39" i="83"/>
  <c r="H60" i="83"/>
  <c r="A60" i="83"/>
  <c r="G21" i="83"/>
  <c r="G60" i="83" s="1"/>
  <c r="F21" i="83"/>
  <c r="F60" i="83" s="1"/>
  <c r="E21" i="83"/>
  <c r="E60" i="83" s="1"/>
  <c r="D21" i="83"/>
  <c r="D60" i="83" s="1"/>
  <c r="H56" i="83"/>
  <c r="I13" i="83"/>
  <c r="G13" i="83"/>
  <c r="F13" i="83"/>
  <c r="E13" i="83"/>
  <c r="D13" i="83"/>
  <c r="D11" i="83"/>
  <c r="E11" i="83" s="1"/>
  <c r="F11" i="83" s="1"/>
  <c r="G11" i="83" s="1"/>
  <c r="H11" i="83" s="1"/>
  <c r="H40" i="83" s="1"/>
  <c r="C26" i="83"/>
  <c r="C24" i="83"/>
  <c r="C13" i="83"/>
  <c r="A9" i="65"/>
  <c r="H13" i="83" l="1"/>
  <c r="H42" i="83" s="1"/>
  <c r="J41" i="65" l="1"/>
  <c r="N8" i="87" l="1"/>
  <c r="J42" i="65" s="1"/>
  <c r="N9" i="87"/>
  <c r="J43" i="65" s="1"/>
  <c r="F53" i="88" l="1"/>
  <c r="F52" i="88"/>
  <c r="E56" i="88"/>
  <c r="B52" i="88" s="1"/>
  <c r="E52" i="88"/>
  <c r="E53" i="88"/>
  <c r="F56" i="88" l="1"/>
  <c r="B53" i="88" s="1"/>
  <c r="B5" i="72" l="1"/>
  <c r="B8" i="72"/>
  <c r="A1" i="87"/>
  <c r="D6" i="87"/>
  <c r="A9" i="87"/>
  <c r="A26" i="87" s="1"/>
  <c r="E9" i="87"/>
  <c r="F9" i="87" s="1"/>
  <c r="G9" i="87" s="1"/>
  <c r="H9" i="87" s="1"/>
  <c r="I9" i="87" s="1"/>
  <c r="J9" i="87" s="1"/>
  <c r="K9" i="87" s="1"/>
  <c r="D26" i="87" s="1"/>
  <c r="E26" i="87" s="1"/>
  <c r="F26" i="87" s="1"/>
  <c r="G26" i="87" s="1"/>
  <c r="H26" i="87" s="1"/>
  <c r="I26" i="87" s="1"/>
  <c r="J26" i="87" s="1"/>
  <c r="K26" i="87" s="1"/>
  <c r="A14" i="87"/>
  <c r="A31" i="87" s="1"/>
  <c r="E17" i="87"/>
  <c r="H17" i="87"/>
  <c r="I17" i="87"/>
  <c r="J17" i="87"/>
  <c r="K17" i="87" s="1"/>
  <c r="D34" i="87" s="1"/>
  <c r="E34" i="87" s="1"/>
  <c r="F34" i="87" s="1"/>
  <c r="G34" i="87" s="1"/>
  <c r="H34" i="87" s="1"/>
  <c r="I34" i="87" s="1"/>
  <c r="J34" i="87" s="1"/>
  <c r="A27" i="87"/>
  <c r="C29" i="87"/>
  <c r="A1" i="85"/>
  <c r="C6" i="85"/>
  <c r="G6" i="85"/>
  <c r="I6" i="85" s="1"/>
  <c r="K6" i="85" s="1"/>
  <c r="M6" i="85" s="1"/>
  <c r="O6" i="85" s="1"/>
  <c r="Q6" i="85" s="1"/>
  <c r="S6" i="85" s="1"/>
  <c r="E20" i="85" s="1"/>
  <c r="G20" i="85" s="1"/>
  <c r="I20" i="85" s="1"/>
  <c r="K20" i="85" s="1"/>
  <c r="M20" i="85" s="1"/>
  <c r="O20" i="85" s="1"/>
  <c r="Q20" i="85" s="1"/>
  <c r="S20" i="85" s="1"/>
  <c r="C12" i="85"/>
  <c r="C26" i="85" s="1"/>
  <c r="C14" i="85"/>
  <c r="E43" i="85"/>
  <c r="A1" i="5"/>
  <c r="C6" i="5"/>
  <c r="D6" i="5" s="1"/>
  <c r="D8" i="87"/>
  <c r="D10" i="87" s="1"/>
  <c r="D12" i="87" s="1"/>
  <c r="D14" i="87" s="1"/>
  <c r="E8" i="87"/>
  <c r="G10" i="27"/>
  <c r="H7" i="28"/>
  <c r="H91" i="28" s="1"/>
  <c r="D14" i="83"/>
  <c r="D15" i="83" s="1"/>
  <c r="D48" i="83" s="1"/>
  <c r="B19" i="5"/>
  <c r="B20" i="5"/>
  <c r="A22" i="5"/>
  <c r="C22" i="5"/>
  <c r="D22" i="5"/>
  <c r="E22" i="5"/>
  <c r="G22" i="5"/>
  <c r="B23" i="5"/>
  <c r="C23" i="5"/>
  <c r="D23" i="5"/>
  <c r="E23" i="5"/>
  <c r="F23" i="5"/>
  <c r="A24" i="5"/>
  <c r="G24" i="5"/>
  <c r="B48" i="88"/>
  <c r="D5" i="84"/>
  <c r="J5" i="84" s="1"/>
  <c r="H5" i="84"/>
  <c r="E8" i="84"/>
  <c r="H11" i="84"/>
  <c r="I11" i="84"/>
  <c r="C17" i="84"/>
  <c r="C18" i="84"/>
  <c r="H17" i="84"/>
  <c r="H31" i="84" s="1"/>
  <c r="I17" i="84"/>
  <c r="J18" i="84"/>
  <c r="J21" i="84" s="1"/>
  <c r="J26" i="84"/>
  <c r="D27" i="84"/>
  <c r="H29" i="84"/>
  <c r="I29" i="84"/>
  <c r="B36" i="84"/>
  <c r="B38" i="84"/>
  <c r="B35" i="84"/>
  <c r="A1" i="26"/>
  <c r="I9" i="26"/>
  <c r="D11" i="26"/>
  <c r="F11" i="26" s="1"/>
  <c r="I11" i="26"/>
  <c r="D12" i="26"/>
  <c r="F12" i="26" s="1"/>
  <c r="I12" i="26"/>
  <c r="A3" i="83"/>
  <c r="A34" i="83" s="1"/>
  <c r="A4" i="83"/>
  <c r="A35" i="83" s="1"/>
  <c r="B70" i="28" s="1"/>
  <c r="C42" i="83"/>
  <c r="D42" i="83"/>
  <c r="E42" i="83"/>
  <c r="A18" i="83"/>
  <c r="A51" i="83" s="1"/>
  <c r="C40" i="83"/>
  <c r="D40" i="83"/>
  <c r="E40" i="83"/>
  <c r="F40" i="83"/>
  <c r="G40" i="83"/>
  <c r="D43" i="83"/>
  <c r="E43" i="83"/>
  <c r="F43" i="83" s="1"/>
  <c r="G43" i="83" s="1"/>
  <c r="H43" i="83" s="1"/>
  <c r="H44" i="83" s="1"/>
  <c r="H46" i="83" s="1"/>
  <c r="A90" i="83"/>
  <c r="D95" i="83"/>
  <c r="A1" i="28"/>
  <c r="D5" i="28"/>
  <c r="E5" i="28"/>
  <c r="F7" i="28"/>
  <c r="F91" i="28" s="1"/>
  <c r="G7" i="28"/>
  <c r="G91" i="28" s="1"/>
  <c r="D18" i="28"/>
  <c r="E97" i="28" s="1"/>
  <c r="C32" i="28"/>
  <c r="C55" i="28"/>
  <c r="C34" i="28"/>
  <c r="K38" i="28"/>
  <c r="L38" i="28"/>
  <c r="C54" i="28"/>
  <c r="C56" i="28"/>
  <c r="D85" i="28"/>
  <c r="A2" i="27"/>
  <c r="Q2" i="27" s="1"/>
  <c r="Q3" i="27"/>
  <c r="E4" i="27"/>
  <c r="G4" i="27"/>
  <c r="H4" i="27" s="1"/>
  <c r="I4" i="27" s="1"/>
  <c r="F10" i="27"/>
  <c r="Q10" i="27"/>
  <c r="Q12" i="27"/>
  <c r="Q14" i="27"/>
  <c r="Q15" i="27"/>
  <c r="Q17" i="27"/>
  <c r="Q18" i="27"/>
  <c r="Q20" i="27"/>
  <c r="Q21" i="27"/>
  <c r="Q22" i="27"/>
  <c r="Q24" i="27"/>
  <c r="Q25" i="27"/>
  <c r="F26" i="27"/>
  <c r="G26" i="27"/>
  <c r="H26" i="27"/>
  <c r="I26" i="27"/>
  <c r="J26" i="27" s="1"/>
  <c r="L26" i="27" s="1"/>
  <c r="Q26" i="27"/>
  <c r="Q27" i="27"/>
  <c r="Q29" i="27"/>
  <c r="AF29" i="27"/>
  <c r="Q38" i="27"/>
  <c r="Q39" i="27"/>
  <c r="Q40" i="27"/>
  <c r="A43" i="27"/>
  <c r="Q43" i="27" s="1"/>
  <c r="B46" i="27"/>
  <c r="A1" i="65"/>
  <c r="D6" i="65"/>
  <c r="E8" i="65"/>
  <c r="A14" i="65"/>
  <c r="A31" i="65" s="1"/>
  <c r="E17" i="65"/>
  <c r="H17" i="65"/>
  <c r="I17" i="65"/>
  <c r="J17" i="65"/>
  <c r="K17" i="65" s="1"/>
  <c r="D34" i="65" s="1"/>
  <c r="E34" i="65" s="1"/>
  <c r="F34" i="65" s="1"/>
  <c r="G34" i="65" s="1"/>
  <c r="H34" i="65" s="1"/>
  <c r="I34" i="65" s="1"/>
  <c r="J34" i="65" s="1"/>
  <c r="A26" i="65"/>
  <c r="A27" i="65"/>
  <c r="C29" i="65"/>
  <c r="A1" i="24"/>
  <c r="C5" i="24"/>
  <c r="G5" i="24" s="1"/>
  <c r="C8" i="24"/>
  <c r="G8" i="24" s="1"/>
  <c r="E9" i="24"/>
  <c r="A11" i="24"/>
  <c r="A12" i="24"/>
  <c r="C17" i="24"/>
  <c r="C19" i="24"/>
  <c r="M22" i="24"/>
  <c r="A1" i="9"/>
  <c r="D11" i="9"/>
  <c r="P44" i="24" s="1"/>
  <c r="P49" i="24" s="1"/>
  <c r="F11" i="9"/>
  <c r="D13" i="9"/>
  <c r="D17" i="9" s="1"/>
  <c r="H22" i="9"/>
  <c r="A31" i="9"/>
  <c r="A1" i="6"/>
  <c r="D4" i="6"/>
  <c r="C5" i="6"/>
  <c r="E8" i="27" s="1"/>
  <c r="D7" i="6"/>
  <c r="D66" i="6" s="1"/>
  <c r="E7" i="6"/>
  <c r="E66" i="6" s="1"/>
  <c r="F7" i="6"/>
  <c r="F66" i="6" s="1"/>
  <c r="E88" i="28"/>
  <c r="E98" i="28"/>
  <c r="N26" i="6"/>
  <c r="I29" i="6"/>
  <c r="I37" i="6"/>
  <c r="N41" i="6"/>
  <c r="N42" i="6"/>
  <c r="C71" i="6"/>
  <c r="C73" i="6"/>
  <c r="F5" i="28" l="1"/>
  <c r="E85" i="28"/>
  <c r="K12" i="26"/>
  <c r="K4" i="27"/>
  <c r="J4" i="27"/>
  <c r="L4" i="27" s="1"/>
  <c r="N4" i="27" s="1"/>
  <c r="E10" i="87"/>
  <c r="E12" i="87" s="1"/>
  <c r="E14" i="87" s="1"/>
  <c r="E15" i="87" s="1"/>
  <c r="D12" i="84"/>
  <c r="C7" i="24" s="1"/>
  <c r="C63" i="6"/>
  <c r="C17" i="6"/>
  <c r="C21" i="6" s="1"/>
  <c r="B12" i="5" s="1"/>
  <c r="B25" i="5" s="1"/>
  <c r="A1" i="84"/>
  <c r="I31" i="84"/>
  <c r="E10" i="65"/>
  <c r="E12" i="65" s="1"/>
  <c r="E14" i="65" s="1"/>
  <c r="E15" i="65" s="1"/>
  <c r="H55" i="83"/>
  <c r="H57" i="83" s="1"/>
  <c r="E95" i="83"/>
  <c r="F95" i="83" s="1"/>
  <c r="E35" i="88"/>
  <c r="E36" i="88" s="1"/>
  <c r="C35" i="88"/>
  <c r="C36" i="88" s="1"/>
  <c r="C17" i="88"/>
  <c r="C18" i="88" s="1"/>
  <c r="E17" i="88"/>
  <c r="E18" i="88" s="1"/>
  <c r="E26" i="88"/>
  <c r="E27" i="88" s="1"/>
  <c r="C26" i="88"/>
  <c r="C27" i="88" s="1"/>
  <c r="E8" i="88"/>
  <c r="E9" i="88" s="1"/>
  <c r="C8" i="88"/>
  <c r="C9" i="88" s="1"/>
  <c r="D15" i="9"/>
  <c r="D35" i="28"/>
  <c r="P54" i="24"/>
  <c r="H17" i="9"/>
  <c r="P43" i="24"/>
  <c r="P48" i="24" s="1"/>
  <c r="P50" i="24" s="1"/>
  <c r="I44" i="24" s="1"/>
  <c r="K7" i="24" s="1"/>
  <c r="C11" i="28" s="1"/>
  <c r="K26" i="27"/>
  <c r="E6" i="5"/>
  <c r="E20" i="5" s="1"/>
  <c r="D20" i="5"/>
  <c r="D5" i="6"/>
  <c r="E6" i="87" s="1"/>
  <c r="F6" i="87" s="1"/>
  <c r="G6" i="87" s="1"/>
  <c r="H6" i="87" s="1"/>
  <c r="I6" i="87" s="1"/>
  <c r="J6" i="87" s="1"/>
  <c r="K6" i="87" s="1"/>
  <c r="D23" i="87" s="1"/>
  <c r="E23" i="87" s="1"/>
  <c r="F23" i="87" s="1"/>
  <c r="G23" i="87" s="1"/>
  <c r="H23" i="87" s="1"/>
  <c r="I23" i="87" s="1"/>
  <c r="J23" i="87" s="1"/>
  <c r="K23" i="87" s="1"/>
  <c r="C20" i="5"/>
  <c r="D9" i="6"/>
  <c r="C24" i="5"/>
  <c r="D8" i="65"/>
  <c r="D10" i="65" s="1"/>
  <c r="D12" i="65" s="1"/>
  <c r="D14" i="65" s="1"/>
  <c r="E10" i="27"/>
  <c r="G8" i="65"/>
  <c r="H10" i="27"/>
  <c r="C7" i="6"/>
  <c r="C66" i="6" s="1"/>
  <c r="E7" i="28" s="1"/>
  <c r="E91" i="28" s="1"/>
  <c r="F8" i="65"/>
  <c r="F10" i="65" s="1"/>
  <c r="F12" i="65" s="1"/>
  <c r="D10" i="26"/>
  <c r="B22" i="5"/>
  <c r="C9" i="5"/>
  <c r="C27" i="6"/>
  <c r="D19" i="87" s="1"/>
  <c r="A1" i="88"/>
  <c r="H11" i="9"/>
  <c r="D10" i="28"/>
  <c r="D87" i="28" s="1"/>
  <c r="D89" i="28" s="1"/>
  <c r="E87" i="28" s="1"/>
  <c r="E89" i="28" s="1"/>
  <c r="M26" i="27"/>
  <c r="O26" i="27" s="1"/>
  <c r="S26" i="27"/>
  <c r="U26" i="27" s="1"/>
  <c r="W26" i="27" s="1"/>
  <c r="Y26" i="27" s="1"/>
  <c r="AA26" i="27" s="1"/>
  <c r="AC26" i="27" s="1"/>
  <c r="AE26" i="27" s="1"/>
  <c r="N26" i="27"/>
  <c r="C65" i="83"/>
  <c r="A41" i="27"/>
  <c r="Q41" i="27" s="1"/>
  <c r="S4" i="27"/>
  <c r="U4" i="27" s="1"/>
  <c r="W4" i="27" s="1"/>
  <c r="M4" i="27"/>
  <c r="O4" i="27" s="1"/>
  <c r="E44" i="85"/>
  <c r="M44" i="85"/>
  <c r="G44" i="85"/>
  <c r="O44" i="85"/>
  <c r="I44" i="85"/>
  <c r="K44" i="85"/>
  <c r="Q44" i="85"/>
  <c r="C44" i="84"/>
  <c r="R12" i="27"/>
  <c r="A74" i="83"/>
  <c r="B37" i="84"/>
  <c r="J29" i="84"/>
  <c r="J31" i="84" s="1"/>
  <c r="E44" i="83"/>
  <c r="E46" i="83" s="1"/>
  <c r="M38" i="28"/>
  <c r="D44" i="83"/>
  <c r="D46" i="83" s="1"/>
  <c r="D9" i="26"/>
  <c r="B14" i="26"/>
  <c r="C44" i="83"/>
  <c r="C46" i="83" s="1"/>
  <c r="G8" i="87"/>
  <c r="G10" i="87" s="1"/>
  <c r="G12" i="87" s="1"/>
  <c r="C14" i="83"/>
  <c r="C15" i="83" s="1"/>
  <c r="C48" i="83" s="1"/>
  <c r="F8" i="87"/>
  <c r="F10" i="87" s="1"/>
  <c r="F12" i="87" s="1"/>
  <c r="C28" i="85"/>
  <c r="D15" i="87"/>
  <c r="G5" i="28" l="1"/>
  <c r="F85" i="28"/>
  <c r="F6" i="5"/>
  <c r="D17" i="65"/>
  <c r="K34" i="65" s="1"/>
  <c r="C21" i="83"/>
  <c r="C60" i="83" s="1"/>
  <c r="E26" i="27"/>
  <c r="AG26" i="27" s="1"/>
  <c r="AI26" i="27" s="1"/>
  <c r="AK26" i="27" s="1"/>
  <c r="AM26" i="27" s="1"/>
  <c r="AO26" i="27" s="1"/>
  <c r="AQ26" i="27" s="1"/>
  <c r="AS26" i="27" s="1"/>
  <c r="AU26" i="27" s="1"/>
  <c r="AW26" i="27" s="1"/>
  <c r="AY26" i="27" s="1"/>
  <c r="BA26" i="27" s="1"/>
  <c r="BC26" i="27" s="1"/>
  <c r="BE26" i="27" s="1"/>
  <c r="BG26" i="27" s="1"/>
  <c r="BI26" i="27" s="1"/>
  <c r="D17" i="87"/>
  <c r="K34" i="87" s="1"/>
  <c r="P53" i="24"/>
  <c r="P55" i="24" s="1"/>
  <c r="I45" i="24" s="1"/>
  <c r="K8" i="24" s="1"/>
  <c r="C19" i="28" s="1"/>
  <c r="C26" i="6"/>
  <c r="E15" i="85"/>
  <c r="E14" i="85" s="1"/>
  <c r="D27" i="6"/>
  <c r="E27" i="6" s="1"/>
  <c r="C70" i="83"/>
  <c r="D19" i="65"/>
  <c r="E73" i="6"/>
  <c r="D26" i="83"/>
  <c r="D65" i="83" s="1"/>
  <c r="E31" i="88"/>
  <c r="E40" i="88"/>
  <c r="E22" i="88"/>
  <c r="E13" i="88"/>
  <c r="H19" i="9"/>
  <c r="M20" i="24" s="1"/>
  <c r="I49" i="24" s="1"/>
  <c r="K14" i="24" s="1"/>
  <c r="D10" i="6"/>
  <c r="D11" i="6" s="1"/>
  <c r="F25" i="27"/>
  <c r="G25" i="27" s="1"/>
  <c r="H25" i="27" s="1"/>
  <c r="I25" i="27" s="1"/>
  <c r="J25" i="27" s="1"/>
  <c r="K25" i="27" s="1"/>
  <c r="L25" i="27" s="1"/>
  <c r="M25" i="27" s="1"/>
  <c r="N25" i="27" s="1"/>
  <c r="O25" i="27" s="1"/>
  <c r="S25" i="27" s="1"/>
  <c r="U25" i="27" s="1"/>
  <c r="W25" i="27" s="1"/>
  <c r="Y25" i="27" s="1"/>
  <c r="AA25" i="27" s="1"/>
  <c r="AC25" i="27" s="1"/>
  <c r="AE25" i="27" s="1"/>
  <c r="AG25" i="27" s="1"/>
  <c r="AI25" i="27" s="1"/>
  <c r="AK25" i="27" s="1"/>
  <c r="AM25" i="27" s="1"/>
  <c r="AO25" i="27" s="1"/>
  <c r="AQ25" i="27" s="1"/>
  <c r="AS25" i="27" s="1"/>
  <c r="AU25" i="27" s="1"/>
  <c r="AW25" i="27" s="1"/>
  <c r="AY25" i="27" s="1"/>
  <c r="BA25" i="27" s="1"/>
  <c r="BC25" i="27" s="1"/>
  <c r="BE25" i="27" s="1"/>
  <c r="BG25" i="27" s="1"/>
  <c r="BI25" i="27" s="1"/>
  <c r="E25" i="27"/>
  <c r="D73" i="6"/>
  <c r="F98" i="28"/>
  <c r="E1" i="27"/>
  <c r="E14" i="27" s="1"/>
  <c r="E5" i="6"/>
  <c r="F5" i="6" s="1"/>
  <c r="G5" i="6" s="1"/>
  <c r="E6" i="65"/>
  <c r="F6" i="65" s="1"/>
  <c r="G6" i="65" s="1"/>
  <c r="H6" i="65" s="1"/>
  <c r="I6" i="65" s="1"/>
  <c r="J6" i="65" s="1"/>
  <c r="K6" i="65" s="1"/>
  <c r="D23" i="65" s="1"/>
  <c r="E23" i="65" s="1"/>
  <c r="F23" i="65" s="1"/>
  <c r="G23" i="65" s="1"/>
  <c r="H23" i="65" s="1"/>
  <c r="I23" i="65" s="1"/>
  <c r="J23" i="65" s="1"/>
  <c r="K23" i="65" s="1"/>
  <c r="F8" i="27"/>
  <c r="G8" i="27" s="1"/>
  <c r="H8" i="27" s="1"/>
  <c r="I8" i="27" s="1"/>
  <c r="J8" i="27" s="1"/>
  <c r="K8" i="27" s="1"/>
  <c r="L8" i="27" s="1"/>
  <c r="M8" i="27" s="1"/>
  <c r="N8" i="27" s="1"/>
  <c r="O8" i="27" s="1"/>
  <c r="D15" i="65"/>
  <c r="C55" i="83"/>
  <c r="C47" i="83"/>
  <c r="D55" i="83"/>
  <c r="E55" i="83"/>
  <c r="E93" i="28"/>
  <c r="E90" i="28" s="1"/>
  <c r="F87" i="28"/>
  <c r="E10" i="28"/>
  <c r="E11" i="28" s="1"/>
  <c r="E13" i="28" s="1"/>
  <c r="B14" i="5"/>
  <c r="B24" i="5"/>
  <c r="C9" i="6"/>
  <c r="G47" i="6" s="1"/>
  <c r="G95" i="83"/>
  <c r="G10" i="65"/>
  <c r="G12" i="65" s="1"/>
  <c r="J9" i="65"/>
  <c r="K9" i="65" s="1"/>
  <c r="D26" i="65" s="1"/>
  <c r="E26" i="65" s="1"/>
  <c r="F26" i="65" s="1"/>
  <c r="G26" i="65" s="1"/>
  <c r="H26" i="65" s="1"/>
  <c r="I26" i="65" s="1"/>
  <c r="J26" i="65" s="1"/>
  <c r="K26" i="65" s="1"/>
  <c r="F14" i="87"/>
  <c r="F15" i="87" s="1"/>
  <c r="F14" i="83"/>
  <c r="F15" i="83" s="1"/>
  <c r="F48" i="83" s="1"/>
  <c r="G6" i="5"/>
  <c r="G20" i="5" s="1"/>
  <c r="F20" i="5"/>
  <c r="D14" i="26"/>
  <c r="N38" i="28"/>
  <c r="E14" i="83"/>
  <c r="E15" i="83" s="1"/>
  <c r="E48" i="83" s="1"/>
  <c r="F14" i="65"/>
  <c r="F15" i="65" s="1"/>
  <c r="G14" i="87"/>
  <c r="G15" i="87" s="1"/>
  <c r="H8" i="87"/>
  <c r="G9" i="5"/>
  <c r="F22" i="5"/>
  <c r="F42" i="83"/>
  <c r="I7" i="28"/>
  <c r="I10" i="27"/>
  <c r="J10" i="27" s="1"/>
  <c r="G7" i="6"/>
  <c r="H8" i="65"/>
  <c r="I8" i="65" s="1"/>
  <c r="G7" i="24"/>
  <c r="H5" i="28" l="1"/>
  <c r="G85" i="28"/>
  <c r="F1" i="27"/>
  <c r="G1" i="27" s="1"/>
  <c r="H1" i="27" s="1"/>
  <c r="I91" i="28"/>
  <c r="J7" i="28"/>
  <c r="I46" i="24"/>
  <c r="K10" i="24" s="1"/>
  <c r="C18" i="87" s="1"/>
  <c r="I48" i="24"/>
  <c r="K13" i="24" s="1"/>
  <c r="D16" i="83"/>
  <c r="D49" i="83" s="1"/>
  <c r="C12" i="5"/>
  <c r="F99" i="28"/>
  <c r="D72" i="6"/>
  <c r="G98" i="28"/>
  <c r="I50" i="24"/>
  <c r="K15" i="24" s="1"/>
  <c r="I47" i="24"/>
  <c r="K11" i="24" s="1"/>
  <c r="E70" i="83"/>
  <c r="F19" i="87"/>
  <c r="E26" i="6"/>
  <c r="F27" i="6"/>
  <c r="F70" i="83" s="1"/>
  <c r="G66" i="6"/>
  <c r="G64" i="6" s="1"/>
  <c r="G68" i="6" s="1"/>
  <c r="B45" i="27"/>
  <c r="M24" i="27" s="1"/>
  <c r="M27" i="27" s="1"/>
  <c r="C47" i="28"/>
  <c r="F19" i="65"/>
  <c r="I15" i="85"/>
  <c r="I14" i="85" s="1"/>
  <c r="D70" i="83"/>
  <c r="G15" i="85"/>
  <c r="G14" i="85" s="1"/>
  <c r="E19" i="65"/>
  <c r="E19" i="87"/>
  <c r="D26" i="6"/>
  <c r="H10" i="65"/>
  <c r="H12" i="65" s="1"/>
  <c r="H14" i="65" s="1"/>
  <c r="H15" i="65" s="1"/>
  <c r="E72" i="6"/>
  <c r="C72" i="6"/>
  <c r="C74" i="6" s="1"/>
  <c r="D71" i="6" s="1"/>
  <c r="C16" i="83"/>
  <c r="G99" i="28"/>
  <c r="E16" i="83"/>
  <c r="E26" i="83"/>
  <c r="E65" i="83" s="1"/>
  <c r="H10" i="87"/>
  <c r="H12" i="87" s="1"/>
  <c r="H14" i="87" s="1"/>
  <c r="H15" i="87" s="1"/>
  <c r="I8" i="87"/>
  <c r="E42" i="88"/>
  <c r="D8" i="84" s="1"/>
  <c r="D10" i="84" s="1"/>
  <c r="C15" i="24" s="1"/>
  <c r="C16" i="24" s="1"/>
  <c r="C20" i="24" s="1"/>
  <c r="F14" i="27"/>
  <c r="E10" i="6"/>
  <c r="E99" i="28"/>
  <c r="E100" i="28" s="1"/>
  <c r="C10" i="6"/>
  <c r="C11" i="6" s="1"/>
  <c r="S8" i="27"/>
  <c r="U8" i="27" s="1"/>
  <c r="W8" i="27" s="1"/>
  <c r="Y8" i="27" s="1"/>
  <c r="AA8" i="27" s="1"/>
  <c r="AC8" i="27" s="1"/>
  <c r="AE8" i="27" s="1"/>
  <c r="AG8" i="27" s="1"/>
  <c r="AI8" i="27" s="1"/>
  <c r="AK8" i="27" s="1"/>
  <c r="AM8" i="27" s="1"/>
  <c r="AO8" i="27" s="1"/>
  <c r="AQ8" i="27" s="1"/>
  <c r="AS8" i="27" s="1"/>
  <c r="AU8" i="27" s="1"/>
  <c r="AW8" i="27" s="1"/>
  <c r="AY8" i="27" s="1"/>
  <c r="BA8" i="27" s="1"/>
  <c r="BC8" i="27" s="1"/>
  <c r="BE8" i="27" s="1"/>
  <c r="BG8" i="27" s="1"/>
  <c r="BI8" i="27" s="1"/>
  <c r="E64" i="6"/>
  <c r="E68" i="6" s="1"/>
  <c r="F64" i="6"/>
  <c r="D64" i="6"/>
  <c r="G14" i="83"/>
  <c r="B15" i="5"/>
  <c r="E15" i="27" s="1"/>
  <c r="E17" i="27" s="1"/>
  <c r="B27" i="5"/>
  <c r="D13" i="6"/>
  <c r="D15" i="6" s="1"/>
  <c r="G14" i="65"/>
  <c r="G15" i="65" s="1"/>
  <c r="F44" i="83"/>
  <c r="F46" i="83" s="1"/>
  <c r="G42" i="83"/>
  <c r="D24" i="5"/>
  <c r="E9" i="6"/>
  <c r="E24" i="5"/>
  <c r="F9" i="6"/>
  <c r="G14" i="27" l="1"/>
  <c r="I5" i="28"/>
  <c r="H85" i="28"/>
  <c r="C18" i="65"/>
  <c r="C35" i="65" s="1"/>
  <c r="K9" i="24"/>
  <c r="H14" i="83"/>
  <c r="H15" i="83" s="1"/>
  <c r="H48" i="83" s="1"/>
  <c r="H47" i="83" s="1"/>
  <c r="G15" i="83"/>
  <c r="G48" i="83" s="1"/>
  <c r="BA24" i="27"/>
  <c r="BA27" i="27" s="1"/>
  <c r="C17" i="83"/>
  <c r="C18" i="83" s="1"/>
  <c r="C19" i="83" s="1"/>
  <c r="C25" i="83"/>
  <c r="C64" i="83" s="1"/>
  <c r="D17" i="83"/>
  <c r="D18" i="83" s="1"/>
  <c r="D19" i="83" s="1"/>
  <c r="D25" i="83"/>
  <c r="D64" i="83" s="1"/>
  <c r="E25" i="83"/>
  <c r="E64" i="83" s="1"/>
  <c r="E17" i="83"/>
  <c r="E18" i="83" s="1"/>
  <c r="E19" i="83" s="1"/>
  <c r="E11" i="6"/>
  <c r="E13" i="6" s="1"/>
  <c r="E15" i="6" s="1"/>
  <c r="D74" i="6"/>
  <c r="E71" i="6" s="1"/>
  <c r="E74" i="6" s="1"/>
  <c r="F71" i="6" s="1"/>
  <c r="C25" i="5"/>
  <c r="C14" i="5"/>
  <c r="D12" i="5"/>
  <c r="Y24" i="27"/>
  <c r="Y27" i="27" s="1"/>
  <c r="AC24" i="27"/>
  <c r="AC27" i="27" s="1"/>
  <c r="J24" i="27"/>
  <c r="J27" i="27" s="1"/>
  <c r="F24" i="27"/>
  <c r="F27" i="27" s="1"/>
  <c r="H24" i="27"/>
  <c r="H27" i="27" s="1"/>
  <c r="E24" i="27"/>
  <c r="E27" i="27" s="1"/>
  <c r="O24" i="27"/>
  <c r="O27" i="27" s="1"/>
  <c r="L24" i="27"/>
  <c r="L27" i="27" s="1"/>
  <c r="AI24" i="27"/>
  <c r="AI27" i="27" s="1"/>
  <c r="AS24" i="27"/>
  <c r="AS27" i="27" s="1"/>
  <c r="G24" i="27"/>
  <c r="G27" i="27" s="1"/>
  <c r="AA24" i="27"/>
  <c r="AA27" i="27" s="1"/>
  <c r="AK24" i="27"/>
  <c r="AK27" i="27" s="1"/>
  <c r="AG24" i="27"/>
  <c r="AG27" i="27" s="1"/>
  <c r="AO24" i="27"/>
  <c r="AO27" i="27" s="1"/>
  <c r="AW24" i="27"/>
  <c r="AW27" i="27" s="1"/>
  <c r="BG24" i="27"/>
  <c r="BG27" i="27" s="1"/>
  <c r="S24" i="27"/>
  <c r="S27" i="27" s="1"/>
  <c r="AU24" i="27"/>
  <c r="AU27" i="27" s="1"/>
  <c r="W24" i="27"/>
  <c r="W27" i="27" s="1"/>
  <c r="U24" i="27"/>
  <c r="U27" i="27" s="1"/>
  <c r="AM24" i="27"/>
  <c r="AM27" i="27" s="1"/>
  <c r="AY24" i="27"/>
  <c r="AY27" i="27" s="1"/>
  <c r="I24" i="27"/>
  <c r="I27" i="27" s="1"/>
  <c r="BE24" i="27"/>
  <c r="BE27" i="27" s="1"/>
  <c r="BC24" i="27"/>
  <c r="BC27" i="27" s="1"/>
  <c r="N24" i="27"/>
  <c r="N27" i="27" s="1"/>
  <c r="AE24" i="27"/>
  <c r="AE27" i="27" s="1"/>
  <c r="BI24" i="27"/>
  <c r="BI27" i="27" s="1"/>
  <c r="K24" i="27"/>
  <c r="K27" i="27" s="1"/>
  <c r="AQ24" i="27"/>
  <c r="AQ27" i="27" s="1"/>
  <c r="F26" i="6"/>
  <c r="K15" i="85"/>
  <c r="M15" i="85" s="1"/>
  <c r="G27" i="6"/>
  <c r="G70" i="83" s="1"/>
  <c r="H70" i="83" s="1"/>
  <c r="G19" i="87"/>
  <c r="G18" i="87" s="1"/>
  <c r="G21" i="87" s="1"/>
  <c r="G19" i="65"/>
  <c r="C49" i="83"/>
  <c r="F26" i="83"/>
  <c r="F65" i="83" s="1"/>
  <c r="E12" i="5"/>
  <c r="H98" i="28"/>
  <c r="F73" i="6"/>
  <c r="C22" i="24"/>
  <c r="C8" i="85"/>
  <c r="Q10" i="85" s="1"/>
  <c r="Q12" i="85" s="1"/>
  <c r="N46" i="6"/>
  <c r="E18" i="28"/>
  <c r="E19" i="28" s="1"/>
  <c r="E21" i="28" s="1"/>
  <c r="F97" i="28"/>
  <c r="F100" i="28" s="1"/>
  <c r="G97" i="28" s="1"/>
  <c r="G100" i="28" s="1"/>
  <c r="F20" i="6"/>
  <c r="F24" i="83" s="1"/>
  <c r="F68" i="6"/>
  <c r="D56" i="83"/>
  <c r="D57" i="83" s="1"/>
  <c r="G20" i="6"/>
  <c r="E20" i="6"/>
  <c r="E24" i="83" s="1"/>
  <c r="D68" i="6"/>
  <c r="C13" i="6"/>
  <c r="C15" i="6" s="1"/>
  <c r="C23" i="6" s="1"/>
  <c r="C29" i="6" s="1"/>
  <c r="D47" i="83"/>
  <c r="D50" i="83" s="1"/>
  <c r="K7" i="28"/>
  <c r="J91" i="28"/>
  <c r="F56" i="83"/>
  <c r="E18" i="65"/>
  <c r="E21" i="65" s="1"/>
  <c r="I10" i="65"/>
  <c r="I12" i="65" s="1"/>
  <c r="J8" i="65"/>
  <c r="G44" i="83"/>
  <c r="G46" i="83" s="1"/>
  <c r="I10" i="87"/>
  <c r="I12" i="87" s="1"/>
  <c r="J8" i="87"/>
  <c r="E49" i="83"/>
  <c r="F18" i="87"/>
  <c r="F21" i="87" s="1"/>
  <c r="D18" i="87"/>
  <c r="D21" i="87" s="1"/>
  <c r="C31" i="87"/>
  <c r="E18" i="87"/>
  <c r="E21" i="87" s="1"/>
  <c r="C35" i="87"/>
  <c r="K10" i="27"/>
  <c r="F55" i="83"/>
  <c r="E18" i="27"/>
  <c r="E20" i="27" s="1"/>
  <c r="C39" i="28"/>
  <c r="B69" i="83"/>
  <c r="F24" i="5"/>
  <c r="G9" i="6"/>
  <c r="N7" i="6" s="1"/>
  <c r="E47" i="83"/>
  <c r="I1" i="27"/>
  <c r="H14" i="27"/>
  <c r="C31" i="65" l="1"/>
  <c r="D18" i="65"/>
  <c r="D21" i="65" s="1"/>
  <c r="F18" i="65"/>
  <c r="F21" i="65" s="1"/>
  <c r="G18" i="65"/>
  <c r="G21" i="65" s="1"/>
  <c r="J5" i="28"/>
  <c r="I85" i="28"/>
  <c r="E23" i="6"/>
  <c r="E29" i="6" s="1"/>
  <c r="K14" i="85"/>
  <c r="E50" i="83"/>
  <c r="E51" i="83" s="1"/>
  <c r="E52" i="83" s="1"/>
  <c r="C50" i="83"/>
  <c r="C51" i="83" s="1"/>
  <c r="C52" i="83" s="1"/>
  <c r="D25" i="5"/>
  <c r="D14" i="5"/>
  <c r="E25" i="5"/>
  <c r="E14" i="5"/>
  <c r="C27" i="5"/>
  <c r="C15" i="5"/>
  <c r="F15" i="27" s="1"/>
  <c r="F17" i="27" s="1"/>
  <c r="F18" i="27" s="1"/>
  <c r="F20" i="27" s="1"/>
  <c r="G26" i="6"/>
  <c r="N29" i="6" s="1"/>
  <c r="H19" i="65"/>
  <c r="I19" i="65" s="1"/>
  <c r="H19" i="87"/>
  <c r="H18" i="87" s="1"/>
  <c r="H21" i="87" s="1"/>
  <c r="H69" i="83"/>
  <c r="F18" i="28"/>
  <c r="F19" i="28" s="1"/>
  <c r="F21" i="28" s="1"/>
  <c r="C68" i="6"/>
  <c r="C64" i="6" s="1"/>
  <c r="D20" i="6" s="1"/>
  <c r="N20" i="6"/>
  <c r="H24" i="83" s="1"/>
  <c r="H63" i="83" s="1"/>
  <c r="C27" i="83"/>
  <c r="F63" i="83"/>
  <c r="G24" i="83"/>
  <c r="G63" i="83" s="1"/>
  <c r="E27" i="83"/>
  <c r="O24" i="85"/>
  <c r="O26" i="85" s="1"/>
  <c r="O10" i="85"/>
  <c r="O12" i="85" s="1"/>
  <c r="G26" i="83"/>
  <c r="G65" i="83" s="1"/>
  <c r="N22" i="6"/>
  <c r="G73" i="6"/>
  <c r="I98" i="28"/>
  <c r="F12" i="5"/>
  <c r="F16" i="83"/>
  <c r="H99" i="28"/>
  <c r="F10" i="6"/>
  <c r="F11" i="6" s="1"/>
  <c r="F13" i="6" s="1"/>
  <c r="F15" i="6" s="1"/>
  <c r="F72" i="6"/>
  <c r="F74" i="6" s="1"/>
  <c r="G71" i="6" s="1"/>
  <c r="M10" i="85"/>
  <c r="M12" i="85" s="1"/>
  <c r="E10" i="85"/>
  <c r="E12" i="85" s="1"/>
  <c r="E17" i="85" s="1"/>
  <c r="G10" i="85"/>
  <c r="G12" i="85" s="1"/>
  <c r="G17" i="85" s="1"/>
  <c r="Q24" i="85"/>
  <c r="Q26" i="85" s="1"/>
  <c r="K24" i="85"/>
  <c r="K26" i="85" s="1"/>
  <c r="E24" i="85"/>
  <c r="E26" i="85" s="1"/>
  <c r="I24" i="85"/>
  <c r="I26" i="85" s="1"/>
  <c r="G24" i="85"/>
  <c r="G26" i="85" s="1"/>
  <c r="S24" i="85"/>
  <c r="S26" i="85" s="1"/>
  <c r="M24" i="85"/>
  <c r="M26" i="85" s="1"/>
  <c r="K10" i="85"/>
  <c r="K12" i="85" s="1"/>
  <c r="I10" i="85"/>
  <c r="I12" i="85" s="1"/>
  <c r="I17" i="85" s="1"/>
  <c r="S10" i="85"/>
  <c r="S12" i="85" s="1"/>
  <c r="I88" i="28"/>
  <c r="C56" i="83"/>
  <c r="C57" i="83" s="1"/>
  <c r="D58" i="83" s="1"/>
  <c r="G88" i="28"/>
  <c r="E56" i="83"/>
  <c r="E57" i="83" s="1"/>
  <c r="E58" i="83" s="1"/>
  <c r="F57" i="83"/>
  <c r="H88" i="28"/>
  <c r="E63" i="83"/>
  <c r="G55" i="83"/>
  <c r="F9" i="26"/>
  <c r="E69" i="83"/>
  <c r="F69" i="83"/>
  <c r="C69" i="83"/>
  <c r="G69" i="83"/>
  <c r="D69" i="83"/>
  <c r="L10" i="27"/>
  <c r="G56" i="83"/>
  <c r="F47" i="83"/>
  <c r="J39" i="28"/>
  <c r="J41" i="28" s="1"/>
  <c r="K39" i="28"/>
  <c r="K41" i="28" s="1"/>
  <c r="L39" i="28"/>
  <c r="M39" i="28"/>
  <c r="N39" i="28"/>
  <c r="G18" i="28"/>
  <c r="H97" i="28"/>
  <c r="K8" i="87"/>
  <c r="J10" i="87"/>
  <c r="J12" i="87" s="1"/>
  <c r="J10" i="65"/>
  <c r="J12" i="65" s="1"/>
  <c r="K8" i="65"/>
  <c r="C63" i="83"/>
  <c r="J1" i="27"/>
  <c r="I14" i="27"/>
  <c r="O15" i="85"/>
  <c r="M14" i="85"/>
  <c r="I14" i="87"/>
  <c r="I15" i="87" s="1"/>
  <c r="I14" i="65"/>
  <c r="I15" i="65" s="1"/>
  <c r="L7" i="28"/>
  <c r="K91" i="28"/>
  <c r="D51" i="83"/>
  <c r="D52" i="83" s="1"/>
  <c r="K5" i="28" l="1"/>
  <c r="J85" i="28"/>
  <c r="H18" i="65"/>
  <c r="H21" i="65" s="1"/>
  <c r="F23" i="6"/>
  <c r="F29" i="6" s="1"/>
  <c r="D24" i="83"/>
  <c r="D27" i="83" s="1"/>
  <c r="D67" i="83" s="1"/>
  <c r="D23" i="6"/>
  <c r="D29" i="6" s="1"/>
  <c r="K17" i="85"/>
  <c r="I19" i="87"/>
  <c r="J19" i="87" s="1"/>
  <c r="F25" i="83"/>
  <c r="F64" i="83" s="1"/>
  <c r="F17" i="83"/>
  <c r="F18" i="83" s="1"/>
  <c r="F19" i="83" s="1"/>
  <c r="D15" i="5"/>
  <c r="G15" i="27" s="1"/>
  <c r="G17" i="27" s="1"/>
  <c r="G18" i="27" s="1"/>
  <c r="G20" i="27" s="1"/>
  <c r="D27" i="5"/>
  <c r="F25" i="5"/>
  <c r="F14" i="5"/>
  <c r="E15" i="5"/>
  <c r="H15" i="27" s="1"/>
  <c r="H17" i="27" s="1"/>
  <c r="H18" i="27" s="1"/>
  <c r="H20" i="27" s="1"/>
  <c r="E27" i="5"/>
  <c r="F88" i="28"/>
  <c r="F89" i="28" s="1"/>
  <c r="F10" i="28" s="1"/>
  <c r="M17" i="85"/>
  <c r="G19" i="28"/>
  <c r="G21" i="28" s="1"/>
  <c r="E66" i="83"/>
  <c r="E8" i="85"/>
  <c r="G8" i="85" s="1"/>
  <c r="I8" i="85" s="1"/>
  <c r="K8" i="85" s="1"/>
  <c r="M8" i="85" s="1"/>
  <c r="O8" i="85" s="1"/>
  <c r="Q8" i="85" s="1"/>
  <c r="S8" i="85" s="1"/>
  <c r="E22" i="85" s="1"/>
  <c r="G22" i="85" s="1"/>
  <c r="I22" i="85" s="1"/>
  <c r="K22" i="85" s="1"/>
  <c r="M22" i="85" s="1"/>
  <c r="O22" i="85" s="1"/>
  <c r="Q22" i="85" s="1"/>
  <c r="S22" i="85" s="1"/>
  <c r="H100" i="28"/>
  <c r="H18" i="28" s="1"/>
  <c r="H19" i="28" s="1"/>
  <c r="H21" i="28" s="1"/>
  <c r="F49" i="83"/>
  <c r="F50" i="83" s="1"/>
  <c r="F51" i="83" s="1"/>
  <c r="F52" i="83" s="1"/>
  <c r="H26" i="83"/>
  <c r="H65" i="83" s="1"/>
  <c r="N21" i="6"/>
  <c r="G16" i="83"/>
  <c r="N9" i="6"/>
  <c r="N13" i="6" s="1"/>
  <c r="N14" i="6" s="1"/>
  <c r="N15" i="6" s="1"/>
  <c r="G72" i="6"/>
  <c r="G74" i="6" s="1"/>
  <c r="G10" i="6"/>
  <c r="G11" i="6" s="1"/>
  <c r="G13" i="6" s="1"/>
  <c r="G15" i="6" s="1"/>
  <c r="I99" i="28"/>
  <c r="C66" i="83"/>
  <c r="E67" i="83"/>
  <c r="F58" i="83"/>
  <c r="K10" i="65"/>
  <c r="K12" i="65" s="1"/>
  <c r="D25" i="65"/>
  <c r="G47" i="83"/>
  <c r="M7" i="28"/>
  <c r="M41" i="28" s="1"/>
  <c r="L91" i="28"/>
  <c r="K1" i="27"/>
  <c r="J14" i="27"/>
  <c r="J14" i="65"/>
  <c r="J15" i="65" s="1"/>
  <c r="G57" i="83"/>
  <c r="J14" i="87"/>
  <c r="J15" i="87" s="1"/>
  <c r="K9" i="26"/>
  <c r="Q15" i="85"/>
  <c r="O14" i="85"/>
  <c r="O17" i="85" s="1"/>
  <c r="K10" i="87"/>
  <c r="K12" i="87" s="1"/>
  <c r="D25" i="87"/>
  <c r="L41" i="28"/>
  <c r="J19" i="65"/>
  <c r="I18" i="65"/>
  <c r="I21" i="65" s="1"/>
  <c r="C67" i="83"/>
  <c r="M10" i="27"/>
  <c r="F10" i="26"/>
  <c r="K10" i="26" s="1"/>
  <c r="I18" i="87" l="1"/>
  <c r="I21" i="87" s="1"/>
  <c r="L5" i="28"/>
  <c r="K85" i="28"/>
  <c r="G23" i="6"/>
  <c r="G29" i="6" s="1"/>
  <c r="G31" i="6" s="1"/>
  <c r="N36" i="6" s="1"/>
  <c r="D63" i="83"/>
  <c r="G49" i="83"/>
  <c r="G50" i="83" s="1"/>
  <c r="G17" i="83"/>
  <c r="G18" i="83" s="1"/>
  <c r="G19" i="83" s="1"/>
  <c r="H16" i="83"/>
  <c r="G25" i="83"/>
  <c r="G64" i="83" s="1"/>
  <c r="F66" i="83"/>
  <c r="N23" i="6"/>
  <c r="N27" i="6" s="1"/>
  <c r="N31" i="6" s="1"/>
  <c r="N37" i="6" s="1"/>
  <c r="F27" i="83"/>
  <c r="F67" i="83" s="1"/>
  <c r="F15" i="5"/>
  <c r="I15" i="27" s="1"/>
  <c r="F27" i="5"/>
  <c r="G87" i="28"/>
  <c r="G89" i="28" s="1"/>
  <c r="G10" i="28" s="1"/>
  <c r="G11" i="28" s="1"/>
  <c r="G13" i="28" s="1"/>
  <c r="F93" i="28"/>
  <c r="F90" i="28" s="1"/>
  <c r="I97" i="28"/>
  <c r="I100" i="28" s="1"/>
  <c r="J100" i="28" s="1"/>
  <c r="G58" i="83"/>
  <c r="H58" i="83"/>
  <c r="E68" i="83"/>
  <c r="E72" i="83" s="1"/>
  <c r="C68" i="83"/>
  <c r="C72" i="83" s="1"/>
  <c r="N10" i="27"/>
  <c r="K14" i="87"/>
  <c r="K15" i="87" s="1"/>
  <c r="K19" i="87"/>
  <c r="J18" i="87"/>
  <c r="J21" i="87" s="1"/>
  <c r="K14" i="65"/>
  <c r="K15" i="65" s="1"/>
  <c r="S15" i="85"/>
  <c r="Q14" i="85"/>
  <c r="Q17" i="85" s="1"/>
  <c r="N7" i="28"/>
  <c r="M91" i="28"/>
  <c r="K19" i="65"/>
  <c r="J18" i="65"/>
  <c r="J21" i="65" s="1"/>
  <c r="D27" i="87"/>
  <c r="D29" i="87" s="1"/>
  <c r="E25" i="87"/>
  <c r="F11" i="28"/>
  <c r="F13" i="28" s="1"/>
  <c r="L1" i="27"/>
  <c r="K14" i="27"/>
  <c r="E25" i="65"/>
  <c r="D27" i="65"/>
  <c r="D29" i="65" s="1"/>
  <c r="M5" i="28" l="1"/>
  <c r="L85" i="28"/>
  <c r="D66" i="83"/>
  <c r="D68" i="83" s="1"/>
  <c r="D72" i="83" s="1"/>
  <c r="G93" i="28"/>
  <c r="G90" i="28" s="1"/>
  <c r="H87" i="28"/>
  <c r="H89" i="28" s="1"/>
  <c r="I87" i="28" s="1"/>
  <c r="I89" i="28" s="1"/>
  <c r="H17" i="83"/>
  <c r="H18" i="83" s="1"/>
  <c r="H19" i="83" s="1"/>
  <c r="H25" i="83"/>
  <c r="H64" i="83" s="1"/>
  <c r="F68" i="83"/>
  <c r="F72" i="83" s="1"/>
  <c r="I18" i="28"/>
  <c r="I19" i="28" s="1"/>
  <c r="I21" i="28" s="1"/>
  <c r="G27" i="83"/>
  <c r="G67" i="83" s="1"/>
  <c r="J15" i="27"/>
  <c r="I17" i="27"/>
  <c r="I18" i="27" s="1"/>
  <c r="I20" i="27" s="1"/>
  <c r="H49" i="83"/>
  <c r="F25" i="65"/>
  <c r="E27" i="65"/>
  <c r="E29" i="65" s="1"/>
  <c r="M1" i="27"/>
  <c r="L14" i="27"/>
  <c r="F25" i="87"/>
  <c r="E27" i="87"/>
  <c r="E29" i="87" s="1"/>
  <c r="N91" i="28"/>
  <c r="N41" i="28"/>
  <c r="D31" i="87"/>
  <c r="D32" i="87" s="1"/>
  <c r="J18" i="28"/>
  <c r="K100" i="28"/>
  <c r="D36" i="87"/>
  <c r="K18" i="87"/>
  <c r="K21" i="87" s="1"/>
  <c r="S14" i="85"/>
  <c r="S17" i="85" s="1"/>
  <c r="E29" i="85"/>
  <c r="D31" i="65"/>
  <c r="D32" i="65" s="1"/>
  <c r="D36" i="65"/>
  <c r="K18" i="65"/>
  <c r="K21" i="65" s="1"/>
  <c r="G51" i="83"/>
  <c r="G52" i="83" s="1"/>
  <c r="O10" i="27"/>
  <c r="N5" i="28" l="1"/>
  <c r="N85" i="28" s="1"/>
  <c r="M85" i="28"/>
  <c r="H27" i="83"/>
  <c r="H67" i="83" s="1"/>
  <c r="H93" i="28"/>
  <c r="H90" i="28" s="1"/>
  <c r="H10" i="28"/>
  <c r="H11" i="28" s="1"/>
  <c r="H13" i="28" s="1"/>
  <c r="H50" i="83"/>
  <c r="H51" i="83" s="1"/>
  <c r="H52" i="83" s="1"/>
  <c r="H66" i="83" s="1"/>
  <c r="J19" i="28"/>
  <c r="J21" i="28" s="1"/>
  <c r="K15" i="27"/>
  <c r="J17" i="27"/>
  <c r="J18" i="27" s="1"/>
  <c r="J20" i="27" s="1"/>
  <c r="G66" i="83"/>
  <c r="G68" i="83" s="1"/>
  <c r="G72" i="83" s="1"/>
  <c r="S10" i="27"/>
  <c r="E28" i="85"/>
  <c r="E31" i="85" s="1"/>
  <c r="G29" i="85"/>
  <c r="K18" i="28"/>
  <c r="K19" i="28" s="1"/>
  <c r="K21" i="28" s="1"/>
  <c r="L100" i="28"/>
  <c r="K11" i="26"/>
  <c r="N1" i="27"/>
  <c r="M14" i="27"/>
  <c r="E31" i="87"/>
  <c r="E32" i="87" s="1"/>
  <c r="E31" i="65"/>
  <c r="E32" i="65" s="1"/>
  <c r="E36" i="65"/>
  <c r="D35" i="65"/>
  <c r="D38" i="65" s="1"/>
  <c r="E36" i="87"/>
  <c r="D35" i="87"/>
  <c r="D38" i="87" s="1"/>
  <c r="I10" i="28"/>
  <c r="I11" i="28" s="1"/>
  <c r="I13" i="28" s="1"/>
  <c r="I93" i="28"/>
  <c r="J87" i="28"/>
  <c r="G25" i="87"/>
  <c r="F27" i="87"/>
  <c r="F29" i="87" s="1"/>
  <c r="G25" i="65"/>
  <c r="F27" i="65"/>
  <c r="F29" i="65" s="1"/>
  <c r="H68" i="83" l="1"/>
  <c r="H72" i="83" s="1"/>
  <c r="L15" i="27"/>
  <c r="K17" i="27"/>
  <c r="K18" i="27" s="1"/>
  <c r="K20" i="27" s="1"/>
  <c r="C75" i="83"/>
  <c r="C76" i="83" s="1"/>
  <c r="C77" i="83" s="1"/>
  <c r="C79" i="83" s="1"/>
  <c r="C81" i="83" s="1"/>
  <c r="G11" i="24" s="1"/>
  <c r="E11" i="24" s="1"/>
  <c r="F31" i="87"/>
  <c r="F32" i="87" s="1"/>
  <c r="F36" i="87"/>
  <c r="E35" i="87"/>
  <c r="E38" i="87" s="1"/>
  <c r="H25" i="87"/>
  <c r="G27" i="87"/>
  <c r="G29" i="87" s="1"/>
  <c r="J93" i="28"/>
  <c r="I90" i="28"/>
  <c r="F14" i="26"/>
  <c r="U10" i="27"/>
  <c r="F31" i="65"/>
  <c r="F32" i="65" s="1"/>
  <c r="F36" i="65"/>
  <c r="E35" i="65"/>
  <c r="E38" i="65" s="1"/>
  <c r="O1" i="27"/>
  <c r="N14" i="27"/>
  <c r="M100" i="28"/>
  <c r="L18" i="28"/>
  <c r="L19" i="28" s="1"/>
  <c r="L21" i="28" s="1"/>
  <c r="K14" i="26"/>
  <c r="K15" i="26" s="1"/>
  <c r="G27" i="65"/>
  <c r="G29" i="65" s="1"/>
  <c r="H25" i="65"/>
  <c r="I29" i="85"/>
  <c r="G28" i="85"/>
  <c r="G31" i="85" s="1"/>
  <c r="S15" i="27" l="1"/>
  <c r="U15" i="27" s="1"/>
  <c r="W15" i="27" s="1"/>
  <c r="Y15" i="27" s="1"/>
  <c r="AA15" i="27" s="1"/>
  <c r="AC15" i="27" s="1"/>
  <c r="AE15" i="27" s="1"/>
  <c r="AG15" i="27" s="1"/>
  <c r="AI15" i="27" s="1"/>
  <c r="AK15" i="27" s="1"/>
  <c r="AM15" i="27" s="1"/>
  <c r="AO15" i="27" s="1"/>
  <c r="AQ15" i="27" s="1"/>
  <c r="AS15" i="27" s="1"/>
  <c r="AU15" i="27" s="1"/>
  <c r="AW15" i="27" s="1"/>
  <c r="AY15" i="27" s="1"/>
  <c r="BA15" i="27" s="1"/>
  <c r="BC15" i="27" s="1"/>
  <c r="BE15" i="27" s="1"/>
  <c r="BG15" i="27" s="1"/>
  <c r="BI15" i="27" s="1"/>
  <c r="M15" i="27"/>
  <c r="L17" i="27"/>
  <c r="L18" i="27" s="1"/>
  <c r="L20" i="27" s="1"/>
  <c r="D17" i="84"/>
  <c r="D38" i="28"/>
  <c r="E38" i="28" s="1"/>
  <c r="E39" i="28" s="1"/>
  <c r="E41" i="28" s="1"/>
  <c r="G31" i="65"/>
  <c r="G32" i="65" s="1"/>
  <c r="K29" i="85"/>
  <c r="I28" i="85"/>
  <c r="I31" i="85" s="1"/>
  <c r="K17" i="26"/>
  <c r="M18" i="28"/>
  <c r="M19" i="28" s="1"/>
  <c r="M21" i="28" s="1"/>
  <c r="N100" i="28"/>
  <c r="N18" i="28" s="1"/>
  <c r="G36" i="65"/>
  <c r="F35" i="65"/>
  <c r="F38" i="65" s="1"/>
  <c r="K93" i="28"/>
  <c r="J88" i="28"/>
  <c r="J89" i="28" s="1"/>
  <c r="J90" i="28"/>
  <c r="G36" i="87"/>
  <c r="F35" i="87"/>
  <c r="F38" i="87" s="1"/>
  <c r="W10" i="27"/>
  <c r="G31" i="87"/>
  <c r="G32" i="87" s="1"/>
  <c r="I25" i="65"/>
  <c r="H27" i="65"/>
  <c r="H29" i="65" s="1"/>
  <c r="S1" i="27"/>
  <c r="O14" i="27"/>
  <c r="H27" i="87"/>
  <c r="H29" i="87" s="1"/>
  <c r="I25" i="87"/>
  <c r="K19" i="26" l="1"/>
  <c r="D46" i="28" s="1"/>
  <c r="E46" i="28" s="1"/>
  <c r="N15" i="27"/>
  <c r="M17" i="27"/>
  <c r="M18" i="27" s="1"/>
  <c r="M20" i="27" s="1"/>
  <c r="D43" i="84"/>
  <c r="F38" i="28"/>
  <c r="G38" i="28" s="1"/>
  <c r="N19" i="28"/>
  <c r="N21" i="28" s="1"/>
  <c r="D23" i="28" s="1"/>
  <c r="J10" i="28"/>
  <c r="K87" i="28"/>
  <c r="J25" i="87"/>
  <c r="I27" i="87"/>
  <c r="I29" i="87" s="1"/>
  <c r="H31" i="65"/>
  <c r="H32" i="65" s="1"/>
  <c r="H36" i="65"/>
  <c r="G35" i="65"/>
  <c r="G38" i="65" s="1"/>
  <c r="H31" i="87"/>
  <c r="H32" i="87" s="1"/>
  <c r="Y10" i="27"/>
  <c r="M29" i="85"/>
  <c r="K28" i="85"/>
  <c r="K31" i="85" s="1"/>
  <c r="J25" i="65"/>
  <c r="I27" i="65"/>
  <c r="I29" i="65" s="1"/>
  <c r="L93" i="28"/>
  <c r="K90" i="28"/>
  <c r="K88" i="28"/>
  <c r="U1" i="27"/>
  <c r="S14" i="27"/>
  <c r="S17" i="27" s="1"/>
  <c r="H36" i="87"/>
  <c r="G35" i="87"/>
  <c r="G38" i="87" s="1"/>
  <c r="O15" i="27" l="1"/>
  <c r="O17" i="27" s="1"/>
  <c r="O18" i="27" s="1"/>
  <c r="O20" i="27" s="1"/>
  <c r="N17" i="27"/>
  <c r="N18" i="27" s="1"/>
  <c r="N20" i="27" s="1"/>
  <c r="F39" i="28"/>
  <c r="F41" i="28" s="1"/>
  <c r="H38" i="28"/>
  <c r="G39" i="28"/>
  <c r="G41" i="28" s="1"/>
  <c r="I31" i="87"/>
  <c r="I32" i="87" s="1"/>
  <c r="S18" i="27"/>
  <c r="S20" i="27" s="1"/>
  <c r="M93" i="28"/>
  <c r="L90" i="28"/>
  <c r="L88" i="28"/>
  <c r="M28" i="85"/>
  <c r="M31" i="85" s="1"/>
  <c r="O29" i="85"/>
  <c r="I36" i="65"/>
  <c r="H35" i="65"/>
  <c r="H38" i="65" s="1"/>
  <c r="K25" i="87"/>
  <c r="K27" i="87" s="1"/>
  <c r="K29" i="87" s="1"/>
  <c r="J27" i="87"/>
  <c r="J29" i="87" s="1"/>
  <c r="I31" i="65"/>
  <c r="I32" i="65" s="1"/>
  <c r="K89" i="28"/>
  <c r="I36" i="87"/>
  <c r="H35" i="87"/>
  <c r="H38" i="87" s="1"/>
  <c r="W1" i="27"/>
  <c r="U14" i="27"/>
  <c r="U17" i="27" s="1"/>
  <c r="K25" i="65"/>
  <c r="K27" i="65" s="1"/>
  <c r="K29" i="65" s="1"/>
  <c r="J27" i="65"/>
  <c r="J29" i="65" s="1"/>
  <c r="AA10" i="27"/>
  <c r="J11" i="28"/>
  <c r="J13" i="28" s="1"/>
  <c r="F46" i="28"/>
  <c r="E47" i="28"/>
  <c r="E49" i="28" s="1"/>
  <c r="H39" i="28" l="1"/>
  <c r="H41" i="28" s="1"/>
  <c r="I38" i="28"/>
  <c r="I39" i="28" s="1"/>
  <c r="I41" i="28" s="1"/>
  <c r="K31" i="65"/>
  <c r="K32" i="65" s="1"/>
  <c r="J36" i="87"/>
  <c r="I35" i="87"/>
  <c r="I38" i="87" s="1"/>
  <c r="U18" i="27"/>
  <c r="U20" i="27" s="1"/>
  <c r="K10" i="28"/>
  <c r="L87" i="28"/>
  <c r="L89" i="28" s="1"/>
  <c r="J36" i="65"/>
  <c r="I35" i="65"/>
  <c r="I38" i="65" s="1"/>
  <c r="G46" i="28"/>
  <c r="F47" i="28"/>
  <c r="F49" i="28" s="1"/>
  <c r="AC10" i="27"/>
  <c r="Y1" i="27"/>
  <c r="W14" i="27"/>
  <c r="W17" i="27" s="1"/>
  <c r="J31" i="87"/>
  <c r="J32" i="87" s="1"/>
  <c r="Q29" i="85"/>
  <c r="O28" i="85"/>
  <c r="O31" i="85" s="1"/>
  <c r="N93" i="28"/>
  <c r="M88" i="28"/>
  <c r="M90" i="28"/>
  <c r="J31" i="65"/>
  <c r="J32" i="65" s="1"/>
  <c r="K31" i="87"/>
  <c r="K32" i="87" s="1"/>
  <c r="D43" i="28" l="1"/>
  <c r="W18" i="27"/>
  <c r="W20" i="27" s="1"/>
  <c r="L10" i="28"/>
  <c r="L11" i="28" s="1"/>
  <c r="L13" i="28" s="1"/>
  <c r="M87" i="28"/>
  <c r="M89" i="28" s="1"/>
  <c r="S29" i="85"/>
  <c r="S28" i="85" s="1"/>
  <c r="S31" i="85" s="1"/>
  <c r="Q28" i="85"/>
  <c r="Q31" i="85" s="1"/>
  <c r="AA1" i="27"/>
  <c r="Y14" i="27"/>
  <c r="Y17" i="27" s="1"/>
  <c r="G47" i="28"/>
  <c r="G49" i="28" s="1"/>
  <c r="H46" i="28"/>
  <c r="K11" i="28"/>
  <c r="K13" i="28" s="1"/>
  <c r="N88" i="28"/>
  <c r="N90" i="28"/>
  <c r="AE10" i="27"/>
  <c r="K36" i="65"/>
  <c r="K35" i="65" s="1"/>
  <c r="K38" i="65" s="1"/>
  <c r="J35" i="65"/>
  <c r="J38" i="65" s="1"/>
  <c r="K36" i="87"/>
  <c r="K35" i="87" s="1"/>
  <c r="K38" i="87" s="1"/>
  <c r="J35" i="87"/>
  <c r="J38" i="87" s="1"/>
  <c r="D40" i="65" l="1"/>
  <c r="D41" i="65" s="1"/>
  <c r="D42" i="65" s="1"/>
  <c r="D44" i="65" s="1"/>
  <c r="G10" i="24" s="1"/>
  <c r="D16" i="84" s="1"/>
  <c r="D40" i="87"/>
  <c r="D41" i="87" s="1"/>
  <c r="D42" i="87" s="1"/>
  <c r="D44" i="87" s="1"/>
  <c r="E34" i="85"/>
  <c r="N38" i="6" s="1"/>
  <c r="N39" i="6" s="1"/>
  <c r="N44" i="6" s="1"/>
  <c r="AG10" i="27"/>
  <c r="Y18" i="27"/>
  <c r="Y20" i="27" s="1"/>
  <c r="AC1" i="27"/>
  <c r="AA14" i="27"/>
  <c r="AA17" i="27" s="1"/>
  <c r="N87" i="28"/>
  <c r="N89" i="28" s="1"/>
  <c r="N10" i="28" s="1"/>
  <c r="M10" i="28"/>
  <c r="M11" i="28" s="1"/>
  <c r="M13" i="28" s="1"/>
  <c r="H47" i="28"/>
  <c r="H49" i="28" s="1"/>
  <c r="I46" i="28"/>
  <c r="O46" i="6" l="1"/>
  <c r="B76" i="72"/>
  <c r="G13" i="24"/>
  <c r="E13" i="24" s="1"/>
  <c r="D19" i="84"/>
  <c r="E10" i="24"/>
  <c r="G46" i="6"/>
  <c r="G48" i="6" s="1"/>
  <c r="AE1" i="27"/>
  <c r="AC14" i="27"/>
  <c r="AC17" i="27" s="1"/>
  <c r="N11" i="28"/>
  <c r="N13" i="28" s="1"/>
  <c r="D15" i="28" s="1"/>
  <c r="AI10" i="27"/>
  <c r="J46" i="28"/>
  <c r="I47" i="28"/>
  <c r="I49" i="28" s="1"/>
  <c r="AA18" i="27"/>
  <c r="AA20" i="27" s="1"/>
  <c r="D42" i="84"/>
  <c r="AC18" i="27" l="1"/>
  <c r="AC20" i="27" s="1"/>
  <c r="AG1" i="27"/>
  <c r="AE14" i="27"/>
  <c r="AE17" i="27" s="1"/>
  <c r="K46" i="28"/>
  <c r="J47" i="28"/>
  <c r="J49" i="28" s="1"/>
  <c r="AK10" i="27"/>
  <c r="AM10" i="27" l="1"/>
  <c r="AI1" i="27"/>
  <c r="AG14" i="27"/>
  <c r="AG17" i="27" s="1"/>
  <c r="K47" i="28"/>
  <c r="K49" i="28" s="1"/>
  <c r="L46" i="28"/>
  <c r="AE18" i="27"/>
  <c r="AE20" i="27" s="1"/>
  <c r="AK1" i="27" l="1"/>
  <c r="AI14" i="27"/>
  <c r="AI17" i="27" s="1"/>
  <c r="AO10" i="27"/>
  <c r="AG18" i="27"/>
  <c r="AG20" i="27" s="1"/>
  <c r="M46" i="28"/>
  <c r="L47" i="28"/>
  <c r="L49" i="28" s="1"/>
  <c r="AI18" i="27" l="1"/>
  <c r="AI20" i="27" s="1"/>
  <c r="AQ10" i="27"/>
  <c r="AM1" i="27"/>
  <c r="AK14" i="27"/>
  <c r="AK17" i="27" s="1"/>
  <c r="N46" i="28"/>
  <c r="N47" i="28" s="1"/>
  <c r="N49" i="28" s="1"/>
  <c r="M47" i="28"/>
  <c r="M49" i="28" s="1"/>
  <c r="D51" i="28" l="1"/>
  <c r="D61" i="28" s="1"/>
  <c r="AS10" i="27"/>
  <c r="AO1" i="27"/>
  <c r="AM14" i="27"/>
  <c r="AM17" i="27" s="1"/>
  <c r="AK18" i="27"/>
  <c r="AK20" i="27" s="1"/>
  <c r="E21" i="27" l="1"/>
  <c r="E22" i="27" s="1"/>
  <c r="E29" i="27" s="1"/>
  <c r="A42" i="27"/>
  <c r="Q42" i="27" s="1"/>
  <c r="N21" i="27"/>
  <c r="N22" i="27" s="1"/>
  <c r="N29" i="27" s="1"/>
  <c r="Y21" i="27"/>
  <c r="Y22" i="27" s="1"/>
  <c r="Y29" i="27" s="1"/>
  <c r="G21" i="27"/>
  <c r="G22" i="27" s="1"/>
  <c r="G29" i="27" s="1"/>
  <c r="S21" i="27"/>
  <c r="S22" i="27" s="1"/>
  <c r="S29" i="27" s="1"/>
  <c r="W21" i="27"/>
  <c r="W22" i="27" s="1"/>
  <c r="W29" i="27" s="1"/>
  <c r="AK21" i="27"/>
  <c r="AK22" i="27" s="1"/>
  <c r="AK29" i="27" s="1"/>
  <c r="M21" i="27"/>
  <c r="M22" i="27" s="1"/>
  <c r="M29" i="27" s="1"/>
  <c r="K21" i="27"/>
  <c r="K22" i="27" s="1"/>
  <c r="K29" i="27" s="1"/>
  <c r="AE21" i="27"/>
  <c r="AE22" i="27" s="1"/>
  <c r="AE29" i="27" s="1"/>
  <c r="AC21" i="27"/>
  <c r="AC22" i="27" s="1"/>
  <c r="AC29" i="27" s="1"/>
  <c r="F21" i="27"/>
  <c r="F22" i="27" s="1"/>
  <c r="F29" i="27" s="1"/>
  <c r="I21" i="27"/>
  <c r="I22" i="27" s="1"/>
  <c r="I29" i="27" s="1"/>
  <c r="L21" i="27"/>
  <c r="L22" i="27" s="1"/>
  <c r="L29" i="27" s="1"/>
  <c r="AG21" i="27"/>
  <c r="AG22" i="27" s="1"/>
  <c r="AG29" i="27" s="1"/>
  <c r="O21" i="27"/>
  <c r="O22" i="27" s="1"/>
  <c r="O29" i="27" s="1"/>
  <c r="U21" i="27"/>
  <c r="U22" i="27" s="1"/>
  <c r="U29" i="27" s="1"/>
  <c r="AI21" i="27"/>
  <c r="AI22" i="27" s="1"/>
  <c r="AI29" i="27" s="1"/>
  <c r="AA21" i="27"/>
  <c r="AA22" i="27" s="1"/>
  <c r="AA29" i="27" s="1"/>
  <c r="AM21" i="27"/>
  <c r="AM18" i="27"/>
  <c r="AM20" i="27" s="1"/>
  <c r="AQ1" i="27"/>
  <c r="AO14" i="27"/>
  <c r="AU10" i="27"/>
  <c r="J21" i="27" l="1"/>
  <c r="J22" i="27" s="1"/>
  <c r="J29" i="27" s="1"/>
  <c r="H21" i="27"/>
  <c r="H22" i="27" s="1"/>
  <c r="H29" i="27" s="1"/>
  <c r="AM22" i="27"/>
  <c r="AM29" i="27" s="1"/>
  <c r="AO17" i="27"/>
  <c r="AO21" i="27"/>
  <c r="AS1" i="27"/>
  <c r="AQ14" i="27"/>
  <c r="AW10" i="27"/>
  <c r="U31" i="27" l="1"/>
  <c r="AA31" i="27"/>
  <c r="E31" i="27"/>
  <c r="E32" i="27" s="1"/>
  <c r="E34" i="27" s="1"/>
  <c r="E36" i="27" s="1"/>
  <c r="G14" i="24" s="1"/>
  <c r="D18" i="84" s="1"/>
  <c r="D21" i="84" s="1"/>
  <c r="S31" i="27"/>
  <c r="W31" i="27"/>
  <c r="Y31" i="27"/>
  <c r="T31" i="27"/>
  <c r="AY10" i="27"/>
  <c r="AQ17" i="27"/>
  <c r="AQ21" i="27"/>
  <c r="AU1" i="27"/>
  <c r="AS14" i="27"/>
  <c r="AO18" i="27"/>
  <c r="AO20" i="27" s="1"/>
  <c r="AO22" i="27" s="1"/>
  <c r="AO29" i="27" s="1"/>
  <c r="E14" i="24" l="1"/>
  <c r="G15" i="24"/>
  <c r="G16" i="24" s="1"/>
  <c r="I8" i="24" s="1"/>
  <c r="M8" i="24" s="1"/>
  <c r="AQ18" i="27"/>
  <c r="AQ20" i="27" s="1"/>
  <c r="AQ22" i="27" s="1"/>
  <c r="AQ29" i="27" s="1"/>
  <c r="BA10" i="27"/>
  <c r="AS17" i="27"/>
  <c r="AS21" i="27"/>
  <c r="AW1" i="27"/>
  <c r="AU14" i="27"/>
  <c r="D44" i="84"/>
  <c r="D29" i="84"/>
  <c r="D31" i="84" s="1"/>
  <c r="I9" i="24" l="1"/>
  <c r="M9" i="24" s="1"/>
  <c r="I14" i="24"/>
  <c r="M14" i="24" s="1"/>
  <c r="I13" i="24"/>
  <c r="M13" i="24" s="1"/>
  <c r="E15" i="24"/>
  <c r="I11" i="24"/>
  <c r="M11" i="24" s="1"/>
  <c r="I7" i="24"/>
  <c r="M7" i="24" s="1"/>
  <c r="I15" i="24"/>
  <c r="M15" i="24" s="1"/>
  <c r="I10" i="24"/>
  <c r="M10" i="24" s="1"/>
  <c r="AY1" i="27"/>
  <c r="AW14" i="27"/>
  <c r="AU17" i="27"/>
  <c r="AU21" i="27"/>
  <c r="BC10" i="27"/>
  <c r="AS18" i="27"/>
  <c r="AS20" i="27" s="1"/>
  <c r="AS22" i="27" s="1"/>
  <c r="AS29" i="27" s="1"/>
  <c r="I16" i="24" l="1"/>
  <c r="M16" i="24"/>
  <c r="AU18" i="27"/>
  <c r="AU20" i="27" s="1"/>
  <c r="AU22" i="27" s="1"/>
  <c r="AU29" i="27" s="1"/>
  <c r="AW17" i="27"/>
  <c r="AW21" i="27"/>
  <c r="BE10" i="27"/>
  <c r="BA1" i="27"/>
  <c r="AY14" i="27"/>
  <c r="AY17" i="27" l="1"/>
  <c r="AY21" i="27"/>
  <c r="AW18" i="27"/>
  <c r="AW20" i="27" s="1"/>
  <c r="AW22" i="27" s="1"/>
  <c r="AW29" i="27" s="1"/>
  <c r="BC1" i="27"/>
  <c r="BA14" i="27"/>
  <c r="BG10" i="27"/>
  <c r="BA17" i="27" l="1"/>
  <c r="BA21" i="27"/>
  <c r="BI10" i="27"/>
  <c r="BE1" i="27"/>
  <c r="BC14" i="27"/>
  <c r="AY18" i="27"/>
  <c r="AY20" i="27" s="1"/>
  <c r="AY22" i="27" s="1"/>
  <c r="AY29" i="27" s="1"/>
  <c r="BC17" i="27" l="1"/>
  <c r="BC21" i="27"/>
  <c r="BG1" i="27"/>
  <c r="BE14" i="27"/>
  <c r="BA18" i="27"/>
  <c r="BA20" i="27" s="1"/>
  <c r="BA22" i="27" s="1"/>
  <c r="BA29" i="27" s="1"/>
  <c r="BI1" i="27" l="1"/>
  <c r="BI14" i="27" s="1"/>
  <c r="BG14" i="27"/>
  <c r="BC18" i="27"/>
  <c r="BC20" i="27" s="1"/>
  <c r="BC22" i="27" s="1"/>
  <c r="BC29" i="27" s="1"/>
  <c r="BE17" i="27"/>
  <c r="BE21" i="27"/>
  <c r="BG17" i="27" l="1"/>
  <c r="BG21" i="27"/>
  <c r="BE18" i="27"/>
  <c r="BE20" i="27" s="1"/>
  <c r="BE22" i="27" s="1"/>
  <c r="BE29" i="27" s="1"/>
  <c r="BI17" i="27"/>
  <c r="BI21" i="27"/>
  <c r="BI18" i="27" l="1"/>
  <c r="BI20" i="27" s="1"/>
  <c r="BI22" i="27" s="1"/>
  <c r="BI29" i="27" s="1"/>
  <c r="BG18" i="27"/>
  <c r="BG20" i="27" s="1"/>
  <c r="BG22" i="27" s="1"/>
  <c r="BG29" i="27" s="1"/>
  <c r="BI34" i="27" l="1"/>
  <c r="L49" i="27" l="1"/>
  <c r="AE49" i="27"/>
  <c r="E49" i="27"/>
  <c r="E50" i="27" s="1"/>
  <c r="W49" i="27"/>
  <c r="S49" i="27"/>
  <c r="Y49" i="27"/>
  <c r="J49" i="27"/>
  <c r="F49" i="27"/>
  <c r="G49" i="27"/>
  <c r="AA49" i="27"/>
  <c r="AG49" i="27"/>
  <c r="K49" i="27"/>
  <c r="M49" i="27"/>
  <c r="H49" i="27"/>
  <c r="I49" i="27"/>
  <c r="AC49" i="27"/>
  <c r="U49" i="27"/>
  <c r="N49" i="27"/>
  <c r="O49" i="27"/>
  <c r="F50" i="27" l="1"/>
  <c r="G50" i="27" s="1"/>
  <c r="H50" i="27" s="1"/>
  <c r="I50" i="27" s="1"/>
  <c r="J50" i="27" s="1"/>
  <c r="K50" i="27" s="1"/>
  <c r="L50" i="27" s="1"/>
  <c r="M50" i="27" s="1"/>
  <c r="N50" i="27" s="1"/>
  <c r="O50" i="27" s="1"/>
</calcChain>
</file>

<file path=xl/comments1.xml><?xml version="1.0" encoding="utf-8"?>
<comments xmlns="http://schemas.openxmlformats.org/spreadsheetml/2006/main">
  <authors>
    <author>Author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Asset or Stock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Key Input</t>
        </r>
      </text>
    </comment>
  </commentList>
</comments>
</file>

<file path=xl/sharedStrings.xml><?xml version="1.0" encoding="utf-8"?>
<sst xmlns="http://schemas.openxmlformats.org/spreadsheetml/2006/main" count="673" uniqueCount="449">
  <si>
    <t>EBITDA</t>
  </si>
  <si>
    <t>Notes</t>
  </si>
  <si>
    <t>Growth Rate</t>
  </si>
  <si>
    <t>n/a</t>
  </si>
  <si>
    <t>Depreciation</t>
  </si>
  <si>
    <t>Current Assets</t>
  </si>
  <si>
    <t>Accounts Receivable</t>
  </si>
  <si>
    <t>Total Current Assets</t>
  </si>
  <si>
    <t>Fixed Assets</t>
  </si>
  <si>
    <t>Total Other Assets</t>
  </si>
  <si>
    <t>Goodwill</t>
  </si>
  <si>
    <t>Total Assets</t>
  </si>
  <si>
    <t>Total Liabilities and Equity</t>
  </si>
  <si>
    <t>Current Liabilities</t>
  </si>
  <si>
    <t>Total Current Liabilities</t>
  </si>
  <si>
    <t xml:space="preserve">Accounts Payable </t>
  </si>
  <si>
    <t>Income Taxes</t>
  </si>
  <si>
    <t>Capital Spending</t>
  </si>
  <si>
    <t>Working Capital</t>
  </si>
  <si>
    <t>Period</t>
  </si>
  <si>
    <t>Asset</t>
  </si>
  <si>
    <t>Equity</t>
  </si>
  <si>
    <t>Calculation of Terminal Value</t>
  </si>
  <si>
    <t>Projected Revenue</t>
  </si>
  <si>
    <t>Terminal Debt-Free Earnings</t>
  </si>
  <si>
    <t>Cash Flow Adjustments</t>
  </si>
  <si>
    <t>Debt-Free Earnings</t>
  </si>
  <si>
    <t>Debt-Free Terminal Cash Flow</t>
  </si>
  <si>
    <t>Capitalized Terminal Cash Flow</t>
  </si>
  <si>
    <t>PV of Terminal Cash Flow</t>
  </si>
  <si>
    <t>Debt-Free Cash Flow</t>
  </si>
  <si>
    <t>Discount Period</t>
  </si>
  <si>
    <t>PV of Debt-Free Cash Flow</t>
  </si>
  <si>
    <t>Total Enterprise Value</t>
  </si>
  <si>
    <t>Total Revenue</t>
  </si>
  <si>
    <t>Notes:</t>
  </si>
  <si>
    <t>Tax Rate</t>
  </si>
  <si>
    <t>Weighted Average Cost of Capital</t>
  </si>
  <si>
    <t>Required Return on Equity Capital</t>
  </si>
  <si>
    <t>After-Tax Return on Debt Capital</t>
  </si>
  <si>
    <t>Debt</t>
  </si>
  <si>
    <t>Projected FY:</t>
  </si>
  <si>
    <t>After-Tax Royalty Savings</t>
  </si>
  <si>
    <t>PV of Tax Benefit of Amortization</t>
  </si>
  <si>
    <t>Cost of Debt</t>
  </si>
  <si>
    <t>Cost of Equity</t>
  </si>
  <si>
    <t>Employees</t>
  </si>
  <si>
    <t>Projected Depreciation</t>
  </si>
  <si>
    <t>Fair Value</t>
  </si>
  <si>
    <t>% of</t>
  </si>
  <si>
    <t>After-Tax</t>
  </si>
  <si>
    <t>Weighted</t>
  </si>
  <si>
    <t>Adjustment</t>
  </si>
  <si>
    <t>Invested Cap.</t>
  </si>
  <si>
    <t>Return</t>
  </si>
  <si>
    <t>WC ROR</t>
  </si>
  <si>
    <t>Net Fixed Assets</t>
  </si>
  <si>
    <t>Fixed Assets ROR</t>
  </si>
  <si>
    <t>Customer Related Intangible</t>
  </si>
  <si>
    <t>Assembled Workforce</t>
  </si>
  <si>
    <t>Goodwill and Unallocated Intangibles</t>
  </si>
  <si>
    <t>Total</t>
  </si>
  <si>
    <t>WACC</t>
  </si>
  <si>
    <t>Lost Revenue %</t>
  </si>
  <si>
    <t>Revised Working Capital Calculation</t>
  </si>
  <si>
    <t>Revised Overall Revenue</t>
  </si>
  <si>
    <t>WC as %</t>
  </si>
  <si>
    <t>Overall WC Requirement</t>
  </si>
  <si>
    <t>Incremental WC Requirement</t>
  </si>
  <si>
    <t>Difference</t>
  </si>
  <si>
    <t>PV of Difference in Cash Flows</t>
  </si>
  <si>
    <t>Sum of Present Value of Difference in Cash Flows</t>
  </si>
  <si>
    <t>Raw Value of Non-Compete Agreement</t>
  </si>
  <si>
    <t>Total Annualized</t>
  </si>
  <si>
    <t>Estimated</t>
  </si>
  <si>
    <t>Training</t>
  </si>
  <si>
    <t>Productivity</t>
  </si>
  <si>
    <t>Salary and</t>
  </si>
  <si>
    <t>Total Annual</t>
  </si>
  <si>
    <t>Compensation</t>
  </si>
  <si>
    <t>During</t>
  </si>
  <si>
    <t>Inefficiency</t>
  </si>
  <si>
    <t>per Employee</t>
  </si>
  <si>
    <t>Replacement</t>
  </si>
  <si>
    <t>Cost</t>
  </si>
  <si>
    <t>Replacement Cost of Assembled Workforce</t>
  </si>
  <si>
    <t>Less: Income Taxes</t>
  </si>
  <si>
    <t>Discounting Period</t>
  </si>
  <si>
    <t>Present Value Interest Factor</t>
  </si>
  <si>
    <t>Present Value of Cash Flows</t>
  </si>
  <si>
    <t>Total Present Value of Cash Flows</t>
  </si>
  <si>
    <t>Plus: Amortization Benefit</t>
  </si>
  <si>
    <t>As of</t>
  </si>
  <si>
    <t>As a % of Total Revenue</t>
  </si>
  <si>
    <t>Normalized Level</t>
  </si>
  <si>
    <t>Normalized Level (After-Tax)</t>
  </si>
  <si>
    <t>Projected for the Year Ending December 31,</t>
  </si>
  <si>
    <t>Working Capital Calculation</t>
  </si>
  <si>
    <t>Working Capital as % of Revenue</t>
  </si>
  <si>
    <t>Fixed Asset Balances</t>
  </si>
  <si>
    <t>Beginning Balance</t>
  </si>
  <si>
    <t xml:space="preserve">Plus: Capital Spending </t>
  </si>
  <si>
    <t>Less: Depreciation</t>
  </si>
  <si>
    <t>Ending Balance</t>
  </si>
  <si>
    <t>[G]</t>
  </si>
  <si>
    <t>Depreciation [D]</t>
  </si>
  <si>
    <t>Capital Spending [D]</t>
  </si>
  <si>
    <t xml:space="preserve">Working Capital </t>
  </si>
  <si>
    <t xml:space="preserve">Depreciation </t>
  </si>
  <si>
    <t xml:space="preserve">Capital Spending </t>
  </si>
  <si>
    <t>[A]</t>
  </si>
  <si>
    <t>[B]</t>
  </si>
  <si>
    <t>[C]</t>
  </si>
  <si>
    <t>[D]</t>
  </si>
  <si>
    <t>[E]</t>
  </si>
  <si>
    <t>[F]</t>
  </si>
  <si>
    <t>[H]</t>
  </si>
  <si>
    <t>Present Value Factor</t>
  </si>
  <si>
    <t>Projected for the YE: [A]</t>
  </si>
  <si>
    <t>Bonus [A]</t>
  </si>
  <si>
    <t>(Years) [B]</t>
  </si>
  <si>
    <t>Estimate [B]</t>
  </si>
  <si>
    <t>(% of Salary) [B]</t>
  </si>
  <si>
    <t>Lost Revenue [B]</t>
  </si>
  <si>
    <t>[D] Depreciation and capital spending are not anticipated to be materially different between the two scenarios.</t>
  </si>
  <si>
    <t>[G] Incorporates estimated risk of the intangible asset as compared to the Company as a whole.</t>
  </si>
  <si>
    <t>Working Capital [E]</t>
  </si>
  <si>
    <t>Present Value Factor [G]</t>
  </si>
  <si>
    <t>Total Revenue [A]</t>
  </si>
  <si>
    <t>Asset Balance [B]</t>
  </si>
  <si>
    <t>After-Tax Required Return [C]</t>
  </si>
  <si>
    <t>Asset Balance [D]</t>
  </si>
  <si>
    <t>Debt-Free Cash Flow - With Non-Compete Agreement</t>
  </si>
  <si>
    <t>[C] EBITDA margins are expected to be equivalent under the two scenarios.</t>
  </si>
  <si>
    <t>Debt-Free Cash Flow - Without Non-Compete</t>
  </si>
  <si>
    <t>Debt-Free Cash Flow - With Non-Compete [F]</t>
  </si>
  <si>
    <t>Probability of Competing [H]</t>
  </si>
  <si>
    <t>1</t>
  </si>
  <si>
    <t>2</t>
  </si>
  <si>
    <t>3</t>
  </si>
  <si>
    <t>5</t>
  </si>
  <si>
    <t>6</t>
  </si>
  <si>
    <t>7</t>
  </si>
  <si>
    <t>Net fixed asset balances consider projected capital spending and depreciation.</t>
  </si>
  <si>
    <t>[B] Fair values for all intangible assets are taken from their respective fair value measurement schedules.  The calculation of goodwill value is a</t>
  </si>
  <si>
    <t>[C] The respective rates of return are directly related to the estimated risk inherent in each asset class.</t>
  </si>
  <si>
    <t>Return [C]</t>
  </si>
  <si>
    <t>Fair Value of Customer Related Intangible</t>
  </si>
  <si>
    <t>Projected  Revenue with Non-Compete Agreement</t>
  </si>
  <si>
    <t>Revenue - Without Non-Compete Agreement</t>
  </si>
  <si>
    <t xml:space="preserve">EBITDA - Without Non-Compete Agreement </t>
  </si>
  <si>
    <t>Projected Revenue [A]</t>
  </si>
  <si>
    <t>After-tax required rates of return for all assets.</t>
  </si>
  <si>
    <t xml:space="preserve">  residual calculation, based upon the fair values of the other intangible assets and liabilities.</t>
  </si>
  <si>
    <t>[A] Return on 20-year U.S. treasury security as of the transaction date.</t>
  </si>
  <si>
    <t>Hypothetical Discount Rates for Specific Assets</t>
  </si>
  <si>
    <t>Estimate</t>
  </si>
  <si>
    <t>Mini WACC +</t>
  </si>
  <si>
    <t xml:space="preserve">Machinery &amp; Equipment </t>
  </si>
  <si>
    <t>Wage / Bonus</t>
  </si>
  <si>
    <t>Unlevered Net Income Associated with CRI</t>
  </si>
  <si>
    <t>Unlevered Cash Flow Associated with CRI</t>
  </si>
  <si>
    <t>[A] Exhibit B, Page 1.a.  In periods subsequent to 2014, revenue is assumed to increase at the long-term anticipated growth rate of 3.0%.</t>
  </si>
  <si>
    <t>Calculation of Total Invested Capital</t>
  </si>
  <si>
    <t>Fair Value of Trade Name</t>
  </si>
  <si>
    <t>Acq. Costs</t>
  </si>
  <si>
    <t>Projected for the Period Ended: [A]</t>
  </si>
  <si>
    <t>[A] Employee compensation data provided by Company management.</t>
  </si>
  <si>
    <t>[B] Estimated based on discussions with Company management and available market information.</t>
  </si>
  <si>
    <t>Projected as of:</t>
  </si>
  <si>
    <t>[A] Estimated required assets as of acquisition date to generate projected revenue.</t>
  </si>
  <si>
    <t>Book Value [A]</t>
  </si>
  <si>
    <t>Fair Value [B]</t>
  </si>
  <si>
    <t>Employee</t>
  </si>
  <si>
    <t>Classification</t>
  </si>
  <si>
    <t>Working Capital as a % of Projected Revenue</t>
  </si>
  <si>
    <t>WACC +</t>
  </si>
  <si>
    <t>4 = 2 + (2 * 3)</t>
  </si>
  <si>
    <t xml:space="preserve">Debt-Free Net Working Capital </t>
  </si>
  <si>
    <t>Customer Related</t>
  </si>
  <si>
    <t>Working capital balances consider projected investments in working capital.</t>
  </si>
  <si>
    <t>Beg Working Capital</t>
  </si>
  <si>
    <t>Investments in Working Capital</t>
  </si>
  <si>
    <t xml:space="preserve">End Working Capital </t>
  </si>
  <si>
    <t>Selling Expenses Margin</t>
  </si>
  <si>
    <t>Discount Rate [D]</t>
  </si>
  <si>
    <t>Total Projected Revenue</t>
  </si>
  <si>
    <t>Trade Name</t>
  </si>
  <si>
    <t>EBITA Margin [B]</t>
  </si>
  <si>
    <t>Accrued Expenses</t>
  </si>
  <si>
    <t>EBITDA Margin</t>
  </si>
  <si>
    <t>EBITDA Margin [C]</t>
  </si>
  <si>
    <t>Non-Competes</t>
  </si>
  <si>
    <t>Probability Weighted Revenue</t>
  </si>
  <si>
    <t>Pre-Tax Royalty Rate [G]</t>
  </si>
  <si>
    <t>Present Value of Royalty Savings</t>
  </si>
  <si>
    <t>Partial Period Factor</t>
  </si>
  <si>
    <t>Acq. Date</t>
  </si>
  <si>
    <t>Cash Flows - With Non-Compete Agreement in Place</t>
  </si>
  <si>
    <t>Projected EBITDA</t>
  </si>
  <si>
    <t>[D] Amortization of intangible assets calculated over 15 years.</t>
  </si>
  <si>
    <t>Patented Technology</t>
  </si>
  <si>
    <t xml:space="preserve">Last Fiscal year end </t>
  </si>
  <si>
    <t>Valuation Date</t>
  </si>
  <si>
    <t>Plus: Other Non-Current Assets</t>
  </si>
  <si>
    <t xml:space="preserve">Projected Income Statements </t>
  </si>
  <si>
    <t>Company Name</t>
  </si>
  <si>
    <t>Revenue</t>
  </si>
  <si>
    <t xml:space="preserve">Value of Total Invested Capital </t>
  </si>
  <si>
    <t>Sum of PV Debt-Free Discrete Cash Flows</t>
  </si>
  <si>
    <t>=</t>
  </si>
  <si>
    <t xml:space="preserve">Weighted Average Cost of Capital </t>
  </si>
  <si>
    <t xml:space="preserve">Risk Free Rate </t>
  </si>
  <si>
    <t>Long-Term Equity Risk Premium</t>
  </si>
  <si>
    <t xml:space="preserve">Size Premium </t>
  </si>
  <si>
    <t xml:space="preserve">Company Specific Risk Premium </t>
  </si>
  <si>
    <t>Pre-Tax Cost of Debt</t>
  </si>
  <si>
    <t>x</t>
  </si>
  <si>
    <t xml:space="preserve">Capital </t>
  </si>
  <si>
    <t>1 - Tax Rate</t>
  </si>
  <si>
    <t>Fair Value of Customer Related Intangible (CRI)</t>
  </si>
  <si>
    <t>Internal Rate of Return</t>
  </si>
  <si>
    <t>Long Term Growth Rate</t>
  </si>
  <si>
    <t>Total Consideration</t>
  </si>
  <si>
    <t>Less: Contributory Asset Charge (as % of Rev.) [C]</t>
  </si>
  <si>
    <t>EBITA Associated with CRI</t>
  </si>
  <si>
    <t xml:space="preserve">Contributory Asset Charge </t>
  </si>
  <si>
    <t>% of Rev. Attributable to Asset</t>
  </si>
  <si>
    <t xml:space="preserve">Fair Value of Trade Name </t>
  </si>
  <si>
    <t xml:space="preserve">Fair Value of Assembled Workforce </t>
  </si>
  <si>
    <t>Plus: Cash and Equivalents</t>
  </si>
  <si>
    <t>Working Capital as % of Rev.</t>
  </si>
  <si>
    <t>Capitalization Rate (IRR-long term growth)</t>
  </si>
  <si>
    <t>Structure [E]</t>
  </si>
  <si>
    <t xml:space="preserve">Concluded Fair Value of Trade Name </t>
  </si>
  <si>
    <t xml:space="preserve">Concluded Fair Value of Assembled Workforce </t>
  </si>
  <si>
    <t>TEV</t>
  </si>
  <si>
    <t xml:space="preserve">Fair Value of Non-Compete Agreement </t>
  </si>
  <si>
    <t>Opening PPE</t>
  </si>
  <si>
    <t>Deprec</t>
  </si>
  <si>
    <t>Cap spending</t>
  </si>
  <si>
    <t>Closing PPE</t>
  </si>
  <si>
    <t xml:space="preserve">Present Value Factor </t>
  </si>
  <si>
    <t>Pre-Tax Royalty Savings</t>
  </si>
  <si>
    <t>Technology</t>
  </si>
  <si>
    <t xml:space="preserve">Common Size Projected Income Statements </t>
  </si>
  <si>
    <t xml:space="preserve">Less: Terminal Depreciation </t>
  </si>
  <si>
    <t>Terminal EBITA</t>
  </si>
  <si>
    <t>Terminal Value</t>
  </si>
  <si>
    <t>Growth-Adjusted Terminal EBITA</t>
  </si>
  <si>
    <t>Pre-Tax Royalty Rate [E]</t>
  </si>
  <si>
    <t xml:space="preserve"> as a percent of Revenue</t>
  </si>
  <si>
    <t xml:space="preserve">Aggregate Capital Charge </t>
  </si>
  <si>
    <r>
      <t>Internal Rate of Return</t>
    </r>
    <r>
      <rPr>
        <sz val="9"/>
        <color theme="1"/>
        <rFont val="Palatino"/>
        <family val="1"/>
      </rPr>
      <t xml:space="preserve">  [F]</t>
    </r>
  </si>
  <si>
    <t>Level [B]</t>
  </si>
  <si>
    <t>Benefit</t>
  </si>
  <si>
    <t xml:space="preserve">Number </t>
  </si>
  <si>
    <t>of Full Time</t>
  </si>
  <si>
    <t>IRR</t>
  </si>
  <si>
    <t>EBITA (excluding amortization)</t>
  </si>
  <si>
    <t xml:space="preserve">Cash-Free, Debt-Free Net Working Capital </t>
  </si>
  <si>
    <t>Plus: Cash</t>
  </si>
  <si>
    <t>Concluded Fair Value of CRI</t>
  </si>
  <si>
    <t>Cash</t>
  </si>
  <si>
    <t>Percent of Projected Revenue Assigned</t>
  </si>
  <si>
    <t>[B]  Terminal depreciation expense estimated at 95% of terminal capital spending based on the timing of cash flows.</t>
  </si>
  <si>
    <t xml:space="preserve">  </t>
  </si>
  <si>
    <t>Working Capital          [A]</t>
  </si>
  <si>
    <t>Tradename</t>
  </si>
  <si>
    <t>Stub Period</t>
  </si>
  <si>
    <t>Industry Risk Premium</t>
  </si>
  <si>
    <t>Total Pv of Cf</t>
  </si>
  <si>
    <t>As a percent of total CF</t>
  </si>
  <si>
    <t>Schedule 10(b)</t>
  </si>
  <si>
    <t xml:space="preserve">Projected for the YE: </t>
  </si>
  <si>
    <t>`</t>
  </si>
  <si>
    <t>Cumulative CF as % of Total CF</t>
  </si>
  <si>
    <t>Depreciation and Amortization</t>
  </si>
  <si>
    <t>EBIT</t>
  </si>
  <si>
    <t>Inventory</t>
  </si>
  <si>
    <t>Total Debt</t>
  </si>
  <si>
    <t>Projected EBIT</t>
  </si>
  <si>
    <t>% Margin</t>
  </si>
  <si>
    <t>[E] Working capital not adjusted from 'With Non-Compete" scenario.</t>
  </si>
  <si>
    <t>Lost Rev</t>
  </si>
  <si>
    <t>Plus:  Working Capital Adjustment</t>
  </si>
  <si>
    <t>Summary</t>
  </si>
  <si>
    <t>Total Debt-Free Net Working Capital</t>
  </si>
  <si>
    <t>Purchase Price</t>
  </si>
  <si>
    <t>Less:  Debt-Free Net Working Capital</t>
  </si>
  <si>
    <t>Less:  Net Fixed Assets</t>
  </si>
  <si>
    <t>Less:  Other Assets</t>
  </si>
  <si>
    <t>Less:  Tradename</t>
  </si>
  <si>
    <t>Less:  Customer Related Intangible</t>
  </si>
  <si>
    <t>Net Working Capital Adjustment</t>
  </si>
  <si>
    <t>Implied Goodwill</t>
  </si>
  <si>
    <t>Weighted Average Return on Assets (WARA)</t>
  </si>
  <si>
    <t>Less:  Non-Current Asset</t>
  </si>
  <si>
    <t>Schedule A</t>
  </si>
  <si>
    <t>Schedule B</t>
  </si>
  <si>
    <t>Schedule C</t>
  </si>
  <si>
    <t>Schedule D</t>
  </si>
  <si>
    <t>Schedule E</t>
  </si>
  <si>
    <t>Schedule E (Continued)</t>
  </si>
  <si>
    <t>Non-Compete Agreements</t>
  </si>
  <si>
    <t>Schedule F(a)</t>
  </si>
  <si>
    <t>Schedule F(b)</t>
  </si>
  <si>
    <t>Schedule H</t>
  </si>
  <si>
    <t>Schedule I</t>
  </si>
  <si>
    <t>Schedule J</t>
  </si>
  <si>
    <t>Schedule K</t>
  </si>
  <si>
    <t>Amortization Tax Shield Benefit [C]</t>
  </si>
  <si>
    <t>Calculation of Amortization Tax Benefit</t>
  </si>
  <si>
    <t>12 Months</t>
  </si>
  <si>
    <t>Tax Basis of Intangible Assets [A]</t>
  </si>
  <si>
    <t>Estimated Annual Amortization [B]</t>
  </si>
  <si>
    <t>Tax Benefit [C]</t>
  </si>
  <si>
    <t>Present Value Factor [C]</t>
  </si>
  <si>
    <t>Present Value of Tax Benefit</t>
  </si>
  <si>
    <t>[A] Initial acquisition date basis includes identifiable intangible assets and goodwill, per opening balance sheet.</t>
  </si>
  <si>
    <t>[B] Based on a 15 year amortizable life.</t>
  </si>
  <si>
    <t>[C] Tax rate and discount rate consistent with DCF assumptions.</t>
  </si>
  <si>
    <t>Fixed Asset Step-Up</t>
  </si>
  <si>
    <t>Assumed Transaction Structure</t>
  </si>
  <si>
    <t>[C] Amortization of intangible assets calculated over 15 years.</t>
  </si>
  <si>
    <t>Contingent Consideration</t>
  </si>
  <si>
    <t>2017 EBITDA</t>
  </si>
  <si>
    <t>TEV/2017 EBITDA</t>
  </si>
  <si>
    <t>2022 EBITDA</t>
  </si>
  <si>
    <t>Fair Value of Patents</t>
  </si>
  <si>
    <t xml:space="preserve">Concluded Fair Value of Patents </t>
  </si>
  <si>
    <t>Patents Revenue</t>
  </si>
  <si>
    <t>First Earnout Payment</t>
  </si>
  <si>
    <t>Fair Value of Contingent Consideration (Earnout Payment)</t>
  </si>
  <si>
    <t>Second Earnout Payment</t>
  </si>
  <si>
    <t>Discount Rate</t>
  </si>
  <si>
    <t>Trade Name Revenue</t>
  </si>
  <si>
    <t>Customer Attrition</t>
  </si>
  <si>
    <t>Intangible Asset</t>
  </si>
  <si>
    <t>Life</t>
  </si>
  <si>
    <t>Annual Amort.</t>
  </si>
  <si>
    <t>Non-Compete</t>
  </si>
  <si>
    <t>Schedule G</t>
  </si>
  <si>
    <t>Baa Rate (Schedule B)</t>
  </si>
  <si>
    <t>Assumption:</t>
  </si>
  <si>
    <t>[D] Moody's Seasoned Baa Corporate Bonds as of the transaction date.</t>
  </si>
  <si>
    <t>[C] Includes risk of achieving projections and other company specific risk.</t>
  </si>
  <si>
    <t>[A] In periods subsequent to 2022, revenue from existing customers was increased at the long-term growth rate of 3.0%.</t>
  </si>
  <si>
    <t>Periods subsequent to 2022, revenue was increased at the long-term growth rate of 3.0%.</t>
  </si>
  <si>
    <t>6+ Months</t>
  </si>
  <si>
    <t>Internal Rate of Return (IRR) - Discounted Cash Flow</t>
  </si>
  <si>
    <t>Cash Flows - Without Non-Compete Agreement in Place [A]</t>
  </si>
  <si>
    <t>Earnout 1</t>
  </si>
  <si>
    <t>Start Period</t>
  </si>
  <si>
    <t>Wire Period</t>
  </si>
  <si>
    <t>Maintaining Period</t>
  </si>
  <si>
    <t>Earnout Period</t>
  </si>
  <si>
    <t>Scenario 1:</t>
  </si>
  <si>
    <t>Payment</t>
  </si>
  <si>
    <t>PV of Payment</t>
  </si>
  <si>
    <t>Probability of Scenario 1</t>
  </si>
  <si>
    <t>Probability-Weighted PV Payment</t>
  </si>
  <si>
    <t>Scenario 2:</t>
  </si>
  <si>
    <t>Scenario 3:</t>
  </si>
  <si>
    <t>Scenario 4:</t>
  </si>
  <si>
    <t>Fair Value of Contingent Consideration</t>
  </si>
  <si>
    <t>Probability of Scenario 2</t>
  </si>
  <si>
    <t>Probability of Scenario 3</t>
  </si>
  <si>
    <t>Probability of Scenario 4</t>
  </si>
  <si>
    <t>[E] Capital structure based upon industry standards.</t>
  </si>
  <si>
    <t xml:space="preserve">[C] In the current year, the partial period adjustment reflects the days from the transaction close date and end of the fiscal year. </t>
  </si>
  <si>
    <t>[D] Incorporates estimated risk of the intangible asset as compared to the Company as a whole.</t>
  </si>
  <si>
    <t xml:space="preserve"> [B]</t>
  </si>
  <si>
    <t>[C] In the current year, the partial period adjustment reflects the days from the transaction close date and end of the fiscal year.  We have assumed a 15 year useful life of the trade names.</t>
  </si>
  <si>
    <t>Projected for the Year Ended: [A]</t>
  </si>
  <si>
    <t>Long-Term Growth Rate</t>
  </si>
  <si>
    <t xml:space="preserve">   would take time for the competition to have its full impact and that the Company would eventually adapt by the end of the projected period.</t>
  </si>
  <si>
    <t>2017 EBIT Margin</t>
  </si>
  <si>
    <t>Patents</t>
  </si>
  <si>
    <t>Less:  Patents</t>
  </si>
  <si>
    <t/>
  </si>
  <si>
    <t>Profit-Split Analysis</t>
  </si>
  <si>
    <t>2017 EBIT %</t>
  </si>
  <si>
    <t>Actual Working Capital w/ Transaction</t>
  </si>
  <si>
    <t>Accrued Bonus</t>
  </si>
  <si>
    <t>General Inputs</t>
  </si>
  <si>
    <t>Opening Balance Sheet Data</t>
  </si>
  <si>
    <t>Income Statement Data</t>
  </si>
  <si>
    <t>Revenue Growth</t>
  </si>
  <si>
    <t>EBITDA as a % of Revenue</t>
  </si>
  <si>
    <t>Capital Expenditure</t>
  </si>
  <si>
    <t>Selected Working Capital as a % of Sales</t>
  </si>
  <si>
    <t>Debt as a % of Total Capital</t>
  </si>
  <si>
    <t>Royalty Rate</t>
  </si>
  <si>
    <t>Selling Expense Related to New Customers</t>
  </si>
  <si>
    <t>Covenant Not to Compete</t>
  </si>
  <si>
    <t>Lost Revenue from Competition</t>
  </si>
  <si>
    <t>Probability of Competition</t>
  </si>
  <si>
    <t>Change in EBITDA % Without Non-Compete Agreement</t>
  </si>
  <si>
    <t>Percent of Revenue Associated with Patents</t>
  </si>
  <si>
    <t>Earnout</t>
  </si>
  <si>
    <t>Probability of Scenario 1 (no payout)</t>
  </si>
  <si>
    <t>Probability of Scenario 2 (payment 1)</t>
  </si>
  <si>
    <t>Probability of Scenario 3 (payment 2)</t>
  </si>
  <si>
    <t>Probability of Scenario 4 (payment 1 and 2)</t>
  </si>
  <si>
    <t>Difference from TIC to Total Consideration</t>
  </si>
  <si>
    <t>Workforce</t>
  </si>
  <si>
    <t>Classification #1</t>
  </si>
  <si>
    <t>Classification #2</t>
  </si>
  <si>
    <t>Classification #3</t>
  </si>
  <si>
    <t>Employee Classification</t>
  </si>
  <si>
    <t>Avg. Annual</t>
  </si>
  <si>
    <t>Average Wage and Bonus</t>
  </si>
  <si>
    <t>Number of Employees</t>
  </si>
  <si>
    <t>Estimated Benefit Level</t>
  </si>
  <si>
    <t>Training Period (Years)</t>
  </si>
  <si>
    <t>Productivity During Training</t>
  </si>
  <si>
    <t>Acq. Cost per Employee</t>
  </si>
  <si>
    <t>WARA</t>
  </si>
  <si>
    <t>WC RoR:</t>
  </si>
  <si>
    <t>Percentage Debt</t>
  </si>
  <si>
    <t>Percentage Equity</t>
  </si>
  <si>
    <t>Fixed Asset RoR:</t>
  </si>
  <si>
    <t>WACC +:</t>
  </si>
  <si>
    <t>Percent of Revenue Associated with Trademarks</t>
  </si>
  <si>
    <t>Subs. Years</t>
  </si>
  <si>
    <t>Base Purchase Price</t>
  </si>
  <si>
    <t>Pre-Tax Royalty Rate [F]</t>
  </si>
  <si>
    <t>Asset Balance [G]</t>
  </si>
  <si>
    <t>Asset Balance [H]</t>
  </si>
  <si>
    <t>[D] Weighted average return based upon the estimated cost to finance the Company's working capital (35% debt, 65% equity).</t>
  </si>
  <si>
    <t>[E] Weighted average return based upon the estimated cost to finance the Company's property, plant and equipment (30% debt, 70% equity).</t>
  </si>
  <si>
    <t>N/A</t>
  </si>
  <si>
    <t>Company ABC</t>
  </si>
  <si>
    <t>[B] Duff &amp; Phelps Cost of Capital Navigator.  SIC Code ______.</t>
  </si>
  <si>
    <t>[B] Estimated based on discussions with management about the strength of the trade names.</t>
  </si>
  <si>
    <t>Insert Name</t>
  </si>
  <si>
    <t>[B] Estimated based on discussions with management about the strength of the Patents and an analysis of the profit-split method.</t>
  </si>
  <si>
    <t>Payment Timing</t>
  </si>
  <si>
    <t>Earnout 2</t>
  </si>
  <si>
    <t>8 = (4 * 5 * 6) + (2 * 7)</t>
  </si>
  <si>
    <t>Use goal seek to make this figure zero, but changing the highlighted cell below</t>
  </si>
  <si>
    <t>Developer's Profit Estimate</t>
  </si>
  <si>
    <t>Schedule L</t>
  </si>
  <si>
    <t>Assembly</t>
  </si>
  <si>
    <t>Sales</t>
  </si>
  <si>
    <t>Management</t>
  </si>
  <si>
    <t>[I]</t>
  </si>
  <si>
    <t>[J]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</si>
</sst>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.0_);_(* \(#,##0.0\);_(* &quot;-&quot;??_);_(@_)"/>
    <numFmt numFmtId="166" formatCode="0.0%"/>
    <numFmt numFmtId="167" formatCode="_(&quot;$&quot;* #,##0_);_(&quot;$&quot;* \(#,##0\);_(&quot;$&quot;* &quot;-&quot;??_);_(@_)"/>
    <numFmt numFmtId="168" formatCode="_(* #,##0_);_(* \(#,##0\);_(* &quot;-&quot;??_);_(@_)"/>
    <numFmt numFmtId="169" formatCode="0.0"/>
    <numFmt numFmtId="170" formatCode="_(* #,##0.0000_);_(* \(#,##0.0000\);_(* &quot;-&quot;??_);_(@_)"/>
    <numFmt numFmtId="171" formatCode="0.0\x"/>
    <numFmt numFmtId="172" formatCode="_(* #,##0.0%_);_(* \(#,##0.0%\);_(* &quot;-&quot;_._0_0\%_);_(@_)"/>
    <numFmt numFmtId="173" formatCode="_(* ###0_);[Red]_(* \(###0\);_(* &quot;-&quot;_0_0_);_(@_)"/>
    <numFmt numFmtId="174" formatCode="_(* #,##0.0_);[Red]_(* \(#,##0.0\);_(* &quot;-&quot;_0_0_._0_);_(@_)"/>
    <numFmt numFmtId="175" formatCode="_(&quot;$&quot;* #,##0.0_);[Red]_(&quot;$&quot;* \(#,##0.0\);_(&quot;$&quot;* &quot;-&quot;_0_0_._0_);_(@_)"/>
    <numFmt numFmtId="176" formatCode="_(* #,##0_);_(* \(#,##0\);_(* &quot;-   &quot;_);_(@_)"/>
    <numFmt numFmtId="177" formatCode="_(&quot;$&quot;* #,##0_);_(&quot;$&quot;* \(#,##0\);_(&quot;$&quot;* &quot;-   &quot;_);_(@_)"/>
    <numFmt numFmtId="178" formatCode="_(* #,##0%_);[Red]_(* \(#,##0%\);_(* &quot;-&quot;_0\%_);_(@_)"/>
    <numFmt numFmtId="179" formatCode="_(* #,##0.0%_);[Red]_(* \(#,##0.0%\);_(* &quot;-&quot;_._0\%_);_(@_)"/>
    <numFmt numFmtId="180" formatCode="_(* #,##0_);[Red]_(* \(#,##0\);_(* &quot;-&quot;_0_0_);_(@_)"/>
    <numFmt numFmtId="181" formatCode="_(* #,##0.00%_);[Red]_(* \(#,##0.00%\);_(* &quot;-&quot;_._0_0\%_);_(@_)"/>
    <numFmt numFmtId="182" formatCode="_(* #,##0.0%_);[Red]_(* \(#,##0.0%\);_(* &quot;-&quot;_._0_0\%_);_(@_)"/>
    <numFmt numFmtId="183" formatCode="_(* #,##0.00_);[Red]_(* \(#,##0.00\);_(* &quot;-&quot;_0_0_._0_0_);_(@_)"/>
    <numFmt numFmtId="184" formatCode="&quot;$&quot;#,##0.0_%_);\(&quot;$&quot;#,##0.0\)_%;**;@_%_)"/>
    <numFmt numFmtId="185" formatCode="0.0%_);\(0.0%\);**;@_%_)"/>
    <numFmt numFmtId="186" formatCode=";;;"/>
    <numFmt numFmtId="187" formatCode="0.0_)\%;\(0.0\)\%;0.0_)\%;@_)_%"/>
    <numFmt numFmtId="188" formatCode="#,##0.0_)_%;\(#,##0.0\)_%;0.0_)_%;@_)_%"/>
    <numFmt numFmtId="189" formatCode="#,##0.0_);\(#,##0.0\)"/>
    <numFmt numFmtId="190" formatCode="#,##0.0_);\(#,##0.0\);#,##0.0_);@_)"/>
    <numFmt numFmtId="191" formatCode="&quot;$&quot;_(#,##0.00_);&quot;$&quot;\(#,##0.00\)"/>
    <numFmt numFmtId="192" formatCode="&quot;$&quot;_(#,##0.00_);&quot;$&quot;\(#,##0.00\);&quot;$&quot;_(0.00_);@_)"/>
    <numFmt numFmtId="193" formatCode="#,##0.00_);\(#,##0.00\);0.00_);@_)"/>
    <numFmt numFmtId="194" formatCode="\€_(#,##0.00_);\€\(#,##0.00\);\€_(0.00_);@_)"/>
    <numFmt numFmtId="195" formatCode="#,##0.0_)\x;\(#,##0.0\)\x"/>
    <numFmt numFmtId="196" formatCode="#,##0_)\x;\(#,##0\)\x;0_)\x;@_)_x"/>
    <numFmt numFmtId="197" formatCode="#,##0.0_)\x;\(#,##0.0\)\x;0.0_)\x;@_)_x"/>
    <numFmt numFmtId="198" formatCode="#,##0.0_)_x;\(#,##0.0\)_x"/>
    <numFmt numFmtId="199" formatCode="#,##0_)_x;\(#,##0\)_x;0_)_x;@_)_x"/>
    <numFmt numFmtId="200" formatCode="#,##0.0_)_x;\(#,##0.0\)_x;0.0_)_x;@_)_x"/>
    <numFmt numFmtId="201" formatCode="0.0_)\%;\(0.0\)\%"/>
    <numFmt numFmtId="202" formatCode="#,##0.0_)_%;\(#,##0.0\)_%"/>
    <numFmt numFmtId="203" formatCode="0.00&quot;x&quot;"/>
    <numFmt numFmtId="204" formatCode="&quot;$&quot;#,##0.0_);\(&quot;$&quot;#,##0.0\)"/>
    <numFmt numFmtId="205" formatCode="0.000"/>
    <numFmt numFmtId="206" formatCode="0.0000"/>
    <numFmt numFmtId="207" formatCode="&quot;£&quot;#,##0.0_);\(&quot;£&quot;#,##0.0\)"/>
    <numFmt numFmtId="208" formatCode="#,##0.0\x_);\(#,##0.0\x\)"/>
    <numFmt numFmtId="209" formatCode="0%;\(0%\)"/>
    <numFmt numFmtId="210" formatCode="0.00%;\(0.00%\)"/>
    <numFmt numFmtId="211" formatCode="0%;\(0.0%\)"/>
    <numFmt numFmtId="212" formatCode="0.0\ \x_);\(0.0\)\ \x\ \ "/>
    <numFmt numFmtId="213" formatCode="m/yy"/>
    <numFmt numFmtId="214" formatCode="_-* #,##0.0_-;\-* #,##0.0_-;_-* &quot;-&quot;?_-;_-@_-"/>
    <numFmt numFmtId="215" formatCode="&quot;$&quot;#,##0.0000_);\(&quot;$&quot;#,##0.0000\)"/>
    <numFmt numFmtId="216" formatCode="[Blue]#,##0\ \ \ ;[Blue]\(#,##0\)\ \ "/>
    <numFmt numFmtId="217" formatCode="[Blue]0.0%;[Blue]\-0.0%"/>
    <numFmt numFmtId="218" formatCode="0.0_);\(0.0\)"/>
    <numFmt numFmtId="219" formatCode="0.0_)"/>
    <numFmt numFmtId="220" formatCode="&quot;$&quot;#.#"/>
    <numFmt numFmtId="221" formatCode="[Blue]#,##0_);[Blue]\(#,##0\)"/>
    <numFmt numFmtId="222" formatCode="\(#,##0\)\ "/>
    <numFmt numFmtId="223" formatCode="[Blue]0.0%;[Blue]\(0.0%\)"/>
    <numFmt numFmtId="224" formatCode="&quot;$&quot;_#\,##0_);\(&quot;$&quot;_#\,##0\)"/>
    <numFmt numFmtId="225" formatCode="0.00;[Red]0.00"/>
    <numFmt numFmtId="226" formatCode="0.0%;\(0.0%\)"/>
    <numFmt numFmtId="227" formatCode="&quot;$&quot;_#\,##0\);[Red]\(&quot;$&quot;_#\,##0\)"/>
    <numFmt numFmtId="228" formatCode="[Red]0.0%;[Red]\(0.0%\)"/>
    <numFmt numFmtId="229" formatCode="&quot;$&quot;_#\,##0_);[Red]\(&quot;$&quot;#,##0\)"/>
    <numFmt numFmtId="230" formatCode="#,##0_);[Blue]\(#,##0\)"/>
    <numFmt numFmtId="231" formatCode="&quot;to &quot;0.0000;&quot;to &quot;\-0.0000;&quot;to 0&quot;"/>
    <numFmt numFmtId="232" formatCode="#,##0.00_ ;[Red]\-#,##0.00\ "/>
    <numFmt numFmtId="233" formatCode="0.000_)"/>
    <numFmt numFmtId="234" formatCode="#,##0.000_);[Red]\(#,##0.000\)"/>
    <numFmt numFmtId="235" formatCode="&quot;$&quot;#,##0.000_);\(&quot;$&quot;#,##0.000\)"/>
    <numFmt numFmtId="236" formatCode="#,##0.00_%_);\(#,##0.00\)_%;**;@_%_)"/>
    <numFmt numFmtId="237" formatCode="_-* #,##0.00_-;\-* #,##0.00_-;_-* &quot;-&quot;??_-;_-@_-"/>
    <numFmt numFmtId="238" formatCode="#,##0.000_%_);\(#,##0.000\)_%;**;@_%_)"/>
    <numFmt numFmtId="239" formatCode="#,##0.00000_);\(#,##0.00000\)"/>
    <numFmt numFmtId="240" formatCode="_(* #,##0.000_);_(* \(#,##0.000\);_(* &quot;-&quot;???_);_(@_)"/>
    <numFmt numFmtId="241" formatCode="_(&quot;$&quot;* #,##0.00_);[Red]_(&quot;$&quot;* \(#,##0.00\);_(&quot;$&quot;* &quot;-&quot;_0_0_._0_0_);_(@_)"/>
    <numFmt numFmtId="242" formatCode="_-&quot;£&quot;* #,##0.00_-;\-&quot;£&quot;* #,##0.00_-;_-&quot;£&quot;* &quot;-&quot;??_-;_-@_-"/>
    <numFmt numFmtId="243" formatCode="&quot;$&quot;#,##0.000_%_);\(&quot;$&quot;#,##0.000\)_%;**;@_%_)"/>
    <numFmt numFmtId="244" formatCode="0.0000000"/>
    <numFmt numFmtId="245" formatCode="&quot;$&quot;#,##0\ ;\(&quot;$&quot;#,##0\)"/>
    <numFmt numFmtId="246" formatCode="&quot;$&quot;#,##0.00\ \ \ ;\(&quot;$&quot;#,##0.00\)\ \ "/>
    <numFmt numFmtId="247" formatCode="0.0#"/>
    <numFmt numFmtId="248" formatCode="#,##0.00\ &quot;F&quot;;[Red]\-#,##0.00\ &quot;F&quot;"/>
    <numFmt numFmtId="249" formatCode="0.0&quot;x&quot;"/>
    <numFmt numFmtId="250" formatCode="&quot;$&quot;#,##0.00"/>
    <numFmt numFmtId="251" formatCode="m/d/yy_%_);;**"/>
    <numFmt numFmtId="252" formatCode="d\-mmm\-yy\ \ \ h:mm"/>
    <numFmt numFmtId="253" formatCode="&quot;$&quot;#,##0.0\ \ \ ;\(&quot;$&quot;#,##0.0\)\ \ "/>
    <numFmt numFmtId="254" formatCode="_([$€-2]* #,##0.00_);_([$€-2]* \(#,##0.00\);_([$€-2]* &quot;-&quot;??_)"/>
    <numFmt numFmtId="255" formatCode="_-* #,##0.00\ [$€-1]_-;\-* #,##0.00\ [$€-1]_-;_-* &quot;-&quot;??\ [$€-1]_-"/>
    <numFmt numFmtId="256" formatCode="&quot;\&quot;#,##0.00;[Red]&quot;\&quot;\-#,##0.00"/>
    <numFmt numFmtId="257" formatCode="&quot;\&quot;#,##0;[Red]&quot;\&quot;\-#,##0"/>
    <numFmt numFmtId="258" formatCode="\«#,##0;_(* #,##0;_(* &quot;-&quot;??_);_(@_)"/>
    <numFmt numFmtId="259" formatCode="#,##0;\(#,##0\)"/>
    <numFmt numFmtId="260" formatCode="&quot;$&quot;#,##0;\(&quot;$&quot;#,##0\)"/>
    <numFmt numFmtId="261" formatCode="###0.0%;\(###0.0%\)"/>
    <numFmt numFmtId="262" formatCode="#,##0.0\x"/>
    <numFmt numFmtId="263" formatCode="#,##0\ \ \ ;\(#,##0\)\ \ "/>
    <numFmt numFmtId="264" formatCode="&quot;$&quot;#,##0\ \ \ ;\(&quot;$&quot;#,##0\)\ \ "/>
    <numFmt numFmtId="265" formatCode=";;"/>
    <numFmt numFmtId="266" formatCode="0.00_)"/>
    <numFmt numFmtId="267" formatCode="_-* #,##0_-;\-* #,##0_-;_-* &quot;-&quot;_-;_-@_-"/>
    <numFmt numFmtId="268" formatCode="0.0;\(0.0\)"/>
    <numFmt numFmtId="269" formatCode="0.0;;&quot;TBD&quot;"/>
    <numFmt numFmtId="270" formatCode="&quot;$&quot;____######0_);[Red]\(&quot;$&quot;____#####0\)"/>
    <numFmt numFmtId="271" formatCode="&quot;$&quot;###,##0_);[Red]\(&quot;$&quot;###,##0\)"/>
    <numFmt numFmtId="272" formatCode="#,##0&quot; $&quot;;[Red]\-#,##0&quot; $&quot;"/>
    <numFmt numFmtId="273" formatCode="#,##0.00&quot; $&quot;;\-#,##0.00&quot; $&quot;"/>
    <numFmt numFmtId="274" formatCode="0.000\x"/>
    <numFmt numFmtId="275" formatCode="_-&quot;$&quot;\ * #,##0.00_-;\-&quot;$&quot;\ * #,##0.00_-;_-&quot;$&quot;\ * &quot;-&quot;??_-;_-@_-"/>
    <numFmt numFmtId="276" formatCode="0.0\ \x\ ;&quot;NM   &quot;;0.0\ \x"/>
    <numFmt numFmtId="277" formatCode="#,##0.0_x_)_);&quot;NM&quot;_x_)_);#,##0.0_x_)_);@_x_)_)"/>
    <numFmt numFmtId="278" formatCode="#,##0.00\ &quot;F&quot;;\-#,##0.00\ &quot;F&quot;"/>
    <numFmt numFmtId="279" formatCode="0.0\ _x\ ;&quot;NM   &quot;;0.0\ \x"/>
    <numFmt numFmtId="280" formatCode="#,##0.00\ \ \ ;\(#,##0.00\)\ \ "/>
    <numFmt numFmtId="281" formatCode="0.000000"/>
    <numFmt numFmtId="282" formatCode="0.00\x"/>
    <numFmt numFmtId="283" formatCode="#,##0.0\ \ \ ;\(#,##0.0\)\ \ "/>
    <numFmt numFmtId="284" formatCode="[&lt;0.0001]&quot;&lt;0.0001&quot;;0.0000"/>
    <numFmt numFmtId="285" formatCode="#,##0.000_);\(#,##0.000\)"/>
    <numFmt numFmtId="286" formatCode="mm/dd/yy"/>
    <numFmt numFmtId="287" formatCode="_(* #,##0.000_);_(* \(#,##0.000\);_(* &quot;-&quot;??_);_(@_)"/>
    <numFmt numFmtId="288" formatCode="m/d/yy_%_)"/>
    <numFmt numFmtId="289" formatCode="0_)"/>
    <numFmt numFmtId="290" formatCode="0.0%_);[Red]\(0.0%\)"/>
    <numFmt numFmtId="291" formatCode="_-* #,##0.00\ _F_-;\-* #,##0.00\ _F_-;_-* &quot;-&quot;??\ _F_-;_-@_-"/>
    <numFmt numFmtId="292" formatCode="&quot;$&quot;_#\,##0_);[Red]\(&quot;$&quot;_#\,##0\)"/>
    <numFmt numFmtId="293" formatCode="_-* #,##0.0_-;\-* #,##0.0_-;_-* &quot;-&quot;??_-;_-@_-"/>
    <numFmt numFmtId="294" formatCode="_(&quot;$&quot;* #,##0_);[Red]_(&quot;$&quot;* \(#,##0\);_(&quot;$&quot;* &quot;-&quot;_0_0_);_(@_)"/>
    <numFmt numFmtId="295" formatCode="#,##0;[Red]#,##0"/>
    <numFmt numFmtId="296" formatCode="#,##0\ &quot;F&quot;;[Red]\-#,##0\ &quot;F&quot;"/>
    <numFmt numFmtId="297" formatCode="#,##0.00;[Red]\(#,##0.00\)"/>
    <numFmt numFmtId="298" formatCode="#0.0\x"/>
    <numFmt numFmtId="299" formatCode="#,##0.000;\(#,##0.000\)"/>
    <numFmt numFmtId="300" formatCode="#,##0.0;\(#,##0.0\)"/>
    <numFmt numFmtId="301" formatCode="_(&quot;$&quot;* #,##0.00_);_(&quot;$&quot;* \(#,##0.00\);_(* &quot;-&quot;_);_(@_)"/>
    <numFmt numFmtId="302" formatCode="_(&quot;$&quot;* #,##0.000_);_(&quot;$&quot;* \(#,##0.000\);_(* &quot;-&quot;_);_(@_)"/>
    <numFmt numFmtId="303" formatCode="_(&quot;$&quot;* #,##0.0_);_(&quot;$&quot;* \(#,##0.0\);_(* &quot;-&quot;_);_(@_)"/>
    <numFmt numFmtId="304" formatCode="#,##0.00_);\(#,##0.00\);_(* &quot;-&quot;_)"/>
    <numFmt numFmtId="305" formatCode="#,##0.00\x"/>
    <numFmt numFmtId="306" formatCode="#,##0.0_);\(#,##0.0\);_(* &quot;-&quot;_)"/>
    <numFmt numFmtId="307" formatCode="#,##0_);\(#,##0\);_(* &quot;-&quot;_);_(* &quot;-&quot;_)"/>
    <numFmt numFmtId="308" formatCode="_(###.##%_);\(* &quot;-&quot;_);_(@_)"/>
    <numFmt numFmtId="309" formatCode="m/d/yy"/>
    <numFmt numFmtId="310" formatCode="&quot;$&quot;#,##0_);[Red]\(&quot;$&quot;_#\,##0\)"/>
    <numFmt numFmtId="311" formatCode="_(* #,##0,_);_(* \(#,##0,\);_(* &quot;-&quot;_);_(@_)"/>
    <numFmt numFmtId="312" formatCode="&quot;$&quot;\-#,##0_);[Red]\(&quot;$&quot;#,##0\)"/>
    <numFmt numFmtId="313" formatCode="#,##0_);\(#,##0_)"/>
    <numFmt numFmtId="314" formatCode="###,###,_);[Red]\(###,###,\)"/>
    <numFmt numFmtId="315" formatCode="###,###.0,_);[Red]\(###,###.0,\)"/>
    <numFmt numFmtId="316" formatCode="#,##0\ &quot;DM&quot;;[Red]\-#,##0\ &quot;DM&quot;"/>
    <numFmt numFmtId="317" formatCode="#,##0.0_x_x"/>
    <numFmt numFmtId="318" formatCode="_-&quot;$&quot;* #,##0_-;\-&quot;$&quot;* #,##0_-;_-&quot;$&quot;* &quot;-&quot;_-;_-@_-"/>
    <numFmt numFmtId="319" formatCode="_-&quot;$&quot;* #,##0.00_-;\-&quot;$&quot;* #,##0.00_-;_-&quot;$&quot;* &quot;-&quot;??_-;_-@_-"/>
    <numFmt numFmtId="320" formatCode="mm/dd/yy;@"/>
    <numFmt numFmtId="321" formatCode="_(* #,##0.0_);_(* \(#,##0.0\);_(* &quot;-&quot;?_);_(@_)"/>
    <numFmt numFmtId="322" formatCode="mmmddyyyy"/>
    <numFmt numFmtId="323" formatCode="&quot;$&quot;#,##0.00;[Red]\-&quot;$&quot;#,##0.00"/>
    <numFmt numFmtId="324" formatCode="00000"/>
    <numFmt numFmtId="325" formatCode="_(\£* #,##0_);_(\£* \(#,##0\);_(\£* &quot;-&quot;_);_(@_)"/>
    <numFmt numFmtId="326" formatCode="_(\£* #,##0.0_);_(\£* \(#,##0.0\);_(\£* &quot;-&quot;_);_(@_)"/>
    <numFmt numFmtId="327" formatCode="_(\£* #,##0.00_);_(\£* \(#,##0.00\);_(\£* &quot;-&quot;_);_(@_)"/>
    <numFmt numFmtId="328" formatCode="_(* #,##0\p_);_(* \(#,##0\p\);_(* &quot;-&quot;\ \p_);_(@_)"/>
    <numFmt numFmtId="329" formatCode="_(* #,##0.00\p_);_(* \(#,##0.00\p\);_(* &quot;-&quot;\ \p_);_(@_)"/>
    <numFmt numFmtId="330" formatCode="\£#,##0.00"/>
    <numFmt numFmtId="331" formatCode="0.0\ \x;\ \(0.0\ \x\)"/>
    <numFmt numFmtId="332" formatCode="#,##0;\(#,##0\);\-"/>
    <numFmt numFmtId="333" formatCode="_(* #,##0.0_);_(* \(#,##0.0\)"/>
    <numFmt numFmtId="334" formatCode="#,##0.00;\(#,##0.00\)"/>
    <numFmt numFmtId="335" formatCode="_(&quot;$&quot;* #,##0.0_);_(&quot;$&quot;* \(#,##0.0\);_(&quot;$&quot;* &quot;-&quot;?_);_(@_)"/>
    <numFmt numFmtId="336" formatCode="#,##0.000_-;\(#,##0.000\);&quot;OK&quot;"/>
    <numFmt numFmtId="337" formatCode="#,##0.000_-;\(#,##0.000\);&quot;-&quot;"/>
    <numFmt numFmtId="338" formatCode="0.0%;\(0.0\)%"/>
    <numFmt numFmtId="339" formatCode="0.0\ \x;\(0.0\)\x;&quot;-&quot;"/>
    <numFmt numFmtId="340" formatCode="#,##0_-;\(#,##0\);&quot;&quot;"/>
    <numFmt numFmtId="341" formatCode="#,##0.0\ \p;\(#,##0.0\)\p;_-* &quot;-&quot;_-"/>
    <numFmt numFmtId="342" formatCode="0.0\ %;\(0.0\)%;&quot;&quot;"/>
    <numFmt numFmtId="343" formatCode="#,##0.0_);\(#,##0.0\);_-* &quot;-&quot;??_-;_-@_-"/>
    <numFmt numFmtId="344" formatCode="#,##0.00_);\(#,##0.00\);_-* &quot;-&quot;??_-;_-@_-"/>
    <numFmt numFmtId="345" formatCode="_-* #,##0\ _F_-;\-* #,##0\ _F_-;_-* &quot;-&quot;\ _F_-;_-@_-"/>
    <numFmt numFmtId="346" formatCode="_(* #,##0.00_);_(* \(#,##0.00\)"/>
    <numFmt numFmtId="347" formatCode="#,##0_%_);\(#,##0\)_%;#,##0_%_);@_%_)"/>
    <numFmt numFmtId="348" formatCode="#,##0.0_);[Red]\(#,##0.0\)"/>
    <numFmt numFmtId="349" formatCode="#,##0,_);\(#,##0,\)_);_-* &quot;-&quot;??_-;_-@_-"/>
    <numFmt numFmtId="350" formatCode="_ * #,##0_)_£_ ;_ * \(#,##0\)_£_ ;_ * &quot;-&quot;_)_£_ ;_ @_ "/>
    <numFmt numFmtId="351" formatCode="mmmm\-yy"/>
    <numFmt numFmtId="352" formatCode="&quot;$&quot;#,##0.0;\(&quot;$&quot;#,##0.0\)"/>
    <numFmt numFmtId="353" formatCode="&quot;$&quot;#,##0.0_);[Red]\(&quot;$&quot;#,##0.0\)"/>
    <numFmt numFmtId="354" formatCode="&quot;$&quot;#,##0.00_%_);\(&quot;$&quot;#,##0.00\)_%;&quot;$&quot;###0.00_%_);@_%_)"/>
    <numFmt numFmtId="355" formatCode="_(&quot;$&quot;* #,##0,_);_(&quot;$&quot;* \(#,##0,\)_);_-* &quot;-&quot;??_-;_-@_-"/>
    <numFmt numFmtId="356" formatCode="_-&quot;£&quot;* #,##0.0_-;\-&quot;£&quot;* #,##0.0_-;_-&quot;£&quot;* &quot;-&quot;??_-;_-@_-"/>
    <numFmt numFmtId="357" formatCode="General_)"/>
    <numFmt numFmtId="358" formatCode="yyyyddmmmm"/>
    <numFmt numFmtId="359" formatCode="mmmm\ d\,"/>
    <numFmt numFmtId="360" formatCode="&quot;$&quot;#,##0.0"/>
    <numFmt numFmtId="361" formatCode="#,##0.0"/>
    <numFmt numFmtId="362" formatCode="0.000\x_);\(0.000\x\)"/>
    <numFmt numFmtId="363" formatCode="0.000_x_);\(0.000_x\)"/>
    <numFmt numFmtId="364" formatCode="0.000\ \x"/>
    <numFmt numFmtId="365" formatCode="&quot;FY&quot;yyyy"/>
    <numFmt numFmtId="366" formatCode="0.0%\ \ \ "/>
    <numFmt numFmtId="367" formatCode="#,##0,;\(#,##0,\);* &quot;-&quot;??_)"/>
    <numFmt numFmtId="368" formatCode="#,##0_);\(#,##0\);\-\ \ "/>
    <numFmt numFmtId="369" formatCode="&quot;$&quot;* #,##0_);&quot;$&quot;* \(#,##0\);&quot;$&quot;* \-\ \ "/>
  </numFmts>
  <fonts count="2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2"/>
      <name val="Humanst521 BT"/>
      <family val="2"/>
    </font>
    <font>
      <sz val="11"/>
      <name val="Times New Roman"/>
      <family val="1"/>
    </font>
    <font>
      <u val="singleAccounting"/>
      <sz val="12"/>
      <name val="Humanst521 BT"/>
      <family val="2"/>
    </font>
    <font>
      <sz val="10"/>
      <name val="Arial"/>
      <family val="2"/>
    </font>
    <font>
      <sz val="11"/>
      <color indexed="8"/>
      <name val="Calibri"/>
      <family val="2"/>
    </font>
    <font>
      <u val="doubleAccounting"/>
      <sz val="12"/>
      <name val="Humanst521 BT"/>
      <family val="2"/>
    </font>
    <font>
      <sz val="10"/>
      <color indexed="8"/>
      <name val="Arial"/>
      <family val="2"/>
    </font>
    <font>
      <b/>
      <u val="doubleAccounting"/>
      <sz val="12"/>
      <name val="Humanst521 BT"/>
      <family val="2"/>
    </font>
    <font>
      <sz val="12"/>
      <name val="Humanst521 XBd BT"/>
      <family val="2"/>
    </font>
    <font>
      <u val="doubleAccounting"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sz val="10"/>
      <color indexed="8"/>
      <name val="MS Sans Serif"/>
      <family val="2"/>
    </font>
    <font>
      <sz val="8"/>
      <name val="Palatino"/>
      <family val="1"/>
    </font>
    <font>
      <sz val="8"/>
      <color indexed="16"/>
      <name val="Palatino"/>
      <family val="1"/>
    </font>
    <font>
      <sz val="8"/>
      <color indexed="12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MS Sans Serif"/>
      <family val="2"/>
    </font>
    <font>
      <sz val="10"/>
      <name val="Geneva"/>
      <family val="2"/>
    </font>
    <font>
      <b/>
      <sz val="9"/>
      <name val="Arial"/>
      <family val="2"/>
    </font>
    <font>
      <i/>
      <sz val="10"/>
      <name val="Times New Roman"/>
      <family val="1"/>
    </font>
    <font>
      <sz val="9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color indexed="8"/>
      <name val="Times New Roman"/>
      <family val="1"/>
    </font>
    <font>
      <b/>
      <sz val="10"/>
      <name val="Times New Roman"/>
      <family val="1"/>
    </font>
    <font>
      <sz val="12"/>
      <name val="Arial MT"/>
    </font>
    <font>
      <i/>
      <sz val="11"/>
      <color indexed="23"/>
      <name val="Calibri"/>
      <family val="2"/>
      <charset val="162"/>
    </font>
    <font>
      <sz val="8"/>
      <name val="Times"/>
      <family val="1"/>
    </font>
    <font>
      <b/>
      <sz val="18"/>
      <color indexed="56"/>
      <name val="Cambria"/>
      <family val="2"/>
      <charset val="162"/>
    </font>
    <font>
      <sz val="8"/>
      <name val="Times New Roman"/>
      <family val="1"/>
    </font>
    <font>
      <b/>
      <sz val="11"/>
      <color indexed="63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52"/>
      <name val="Calibri"/>
      <family val="2"/>
      <charset val="162"/>
    </font>
    <font>
      <b/>
      <sz val="16"/>
      <name val="Arial (WT)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14"/>
      <name val="TimesNewRomanPS"/>
    </font>
    <font>
      <b/>
      <sz val="11"/>
      <color indexed="52"/>
      <name val="Calibri"/>
      <family val="2"/>
    </font>
    <font>
      <sz val="10"/>
      <color indexed="12"/>
      <name val="Arial"/>
      <family val="2"/>
    </font>
    <font>
      <sz val="10"/>
      <color indexed="12"/>
      <name val="Times New Roman"/>
      <family val="1"/>
    </font>
    <font>
      <sz val="8"/>
      <name val="Tms Rmn"/>
    </font>
    <font>
      <sz val="10"/>
      <color indexed="12"/>
      <name val="MS Sans Serif"/>
      <family val="2"/>
    </font>
    <font>
      <sz val="8"/>
      <color indexed="12"/>
      <name val="Tms Rmn"/>
    </font>
    <font>
      <sz val="8"/>
      <name val="Helv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b/>
      <sz val="10"/>
      <name val="MS Sans Serif"/>
      <family val="2"/>
    </font>
    <font>
      <b/>
      <sz val="14"/>
      <name val="Times New Roman"/>
      <family val="1"/>
    </font>
    <font>
      <b/>
      <sz val="22"/>
      <name val="Times New Roman"/>
      <family val="1"/>
    </font>
    <font>
      <u val="singleAccounting"/>
      <sz val="10"/>
      <name val="Arial"/>
      <family val="2"/>
    </font>
    <font>
      <sz val="10"/>
      <name val="Century Schoolbook"/>
      <family val="1"/>
    </font>
    <font>
      <sz val="10"/>
      <name val="Helv"/>
    </font>
    <font>
      <b/>
      <sz val="10"/>
      <color indexed="52"/>
      <name val="Arial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1"/>
      <color indexed="63"/>
      <name val="Calibri"/>
      <family val="2"/>
      <charset val="162"/>
    </font>
    <font>
      <sz val="10"/>
      <name val="Book Antiqua"/>
      <family val="1"/>
    </font>
    <font>
      <sz val="10"/>
      <name val="Courier New"/>
      <family val="3"/>
    </font>
    <font>
      <b/>
      <u val="singleAccounting"/>
      <sz val="8"/>
      <color indexed="8"/>
      <name val="Arial"/>
      <family val="2"/>
    </font>
    <font>
      <sz val="11"/>
      <name val="Tms Rmn"/>
    </font>
    <font>
      <sz val="10"/>
      <name val="SCRRMN"/>
    </font>
    <font>
      <sz val="10"/>
      <name val="BERNHARD"/>
    </font>
    <font>
      <sz val="10"/>
      <name val="Times"/>
      <family val="1"/>
    </font>
    <font>
      <sz val="12"/>
      <name val="Times New Roman"/>
      <family val="1"/>
    </font>
    <font>
      <sz val="12"/>
      <name val="Helv"/>
    </font>
    <font>
      <sz val="10"/>
      <name val="MS Serif"/>
      <family val="1"/>
    </font>
    <font>
      <sz val="10"/>
      <name val="Courier"/>
      <family val="3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0"/>
      <color indexed="10"/>
      <name val="Arial"/>
      <family val="2"/>
    </font>
    <font>
      <sz val="8"/>
      <color indexed="12"/>
      <name val="Times New Roman"/>
      <family val="1"/>
    </font>
    <font>
      <b/>
      <sz val="10"/>
      <color indexed="12"/>
      <name val="Arial"/>
      <family val="2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CG Omega"/>
      <family val="2"/>
    </font>
    <font>
      <i/>
      <sz val="10"/>
      <color indexed="23"/>
      <name val="Arial"/>
      <family val="2"/>
    </font>
    <font>
      <sz val="11"/>
      <name val="lr oSVbN"/>
      <family val="2"/>
    </font>
    <font>
      <u/>
      <sz val="10"/>
      <color indexed="12"/>
      <name val="Arial"/>
      <family val="2"/>
    </font>
    <font>
      <b/>
      <sz val="10"/>
      <color indexed="18"/>
      <name val="MS Sans Serif"/>
      <family val="2"/>
    </font>
    <font>
      <b/>
      <i/>
      <sz val="14"/>
      <name val="Tms Rmn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10"/>
      <color indexed="0"/>
      <name val="Arial"/>
      <family val="2"/>
    </font>
    <font>
      <sz val="10"/>
      <name val="Geneva"/>
    </font>
    <font>
      <sz val="11"/>
      <color indexed="62"/>
      <name val="Calibri"/>
      <family val="2"/>
      <charset val="162"/>
    </font>
    <font>
      <sz val="10"/>
      <color indexed="17"/>
      <name val="Arial"/>
      <family val="2"/>
    </font>
    <font>
      <sz val="9"/>
      <name val="Futura UBS Bk"/>
      <family val="2"/>
    </font>
    <font>
      <sz val="10.5"/>
      <name val="Times New Roman"/>
      <family val="1"/>
    </font>
    <font>
      <b/>
      <sz val="12"/>
      <name val="Helv"/>
    </font>
    <font>
      <sz val="6"/>
      <name val="Palatino"/>
      <family val="1"/>
    </font>
    <font>
      <b/>
      <sz val="9"/>
      <color indexed="18"/>
      <name val="Arial"/>
      <family val="2"/>
    </font>
    <font>
      <b/>
      <sz val="8"/>
      <name val="Palatino"/>
      <family val="1"/>
    </font>
    <font>
      <b/>
      <sz val="9"/>
      <color indexed="8"/>
      <name val="Arial"/>
      <family val="2"/>
    </font>
    <font>
      <b/>
      <sz val="12"/>
      <name val="tms rmn"/>
    </font>
    <font>
      <b/>
      <sz val="18"/>
      <name val="Arial"/>
      <family val="2"/>
    </font>
    <font>
      <b/>
      <sz val="15"/>
      <color indexed="56"/>
      <name val="Calibri"/>
      <family val="2"/>
    </font>
    <font>
      <sz val="10"/>
      <name val="Helvetica-Black"/>
    </font>
    <font>
      <sz val="28"/>
      <name val="Helvetica-Black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i/>
      <sz val="14"/>
      <name val="Palatino"/>
      <family val="1"/>
    </font>
    <font>
      <b/>
      <i/>
      <sz val="22"/>
      <name val="Times New Roman"/>
      <family val="1"/>
    </font>
    <font>
      <b/>
      <sz val="11"/>
      <color indexed="52"/>
      <name val="Calibri"/>
      <family val="2"/>
      <charset val="162"/>
    </font>
    <font>
      <b/>
      <sz val="10"/>
      <color indexed="8"/>
      <name val="Courier"/>
      <family val="3"/>
    </font>
    <font>
      <sz val="10"/>
      <color indexed="62"/>
      <name val="Arial"/>
      <family val="2"/>
    </font>
    <font>
      <sz val="8"/>
      <color indexed="12"/>
      <name val="Helv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16"/>
      <name val="Times New Roman"/>
      <family val="1"/>
    </font>
    <font>
      <sz val="10"/>
      <color indexed="52"/>
      <name val="Arial"/>
      <family val="2"/>
    </font>
    <font>
      <sz val="12"/>
      <color indexed="9"/>
      <name val="Helv"/>
    </font>
    <font>
      <b/>
      <sz val="14"/>
      <color indexed="24"/>
      <name val="Book Antiqua"/>
      <family val="1"/>
    </font>
    <font>
      <b/>
      <sz val="11"/>
      <name val="Helv"/>
    </font>
    <font>
      <sz val="10"/>
      <name val="Revival565 BT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Tms Rmn"/>
    </font>
    <font>
      <b/>
      <i/>
      <sz val="16"/>
      <name val="Helv"/>
    </font>
    <font>
      <sz val="9"/>
      <color indexed="72"/>
      <name val="Arial"/>
      <family val="2"/>
    </font>
    <font>
      <sz val="9"/>
      <name val="Courier"/>
      <family val="3"/>
    </font>
    <font>
      <b/>
      <sz val="10"/>
      <name val="HELVETICA"/>
      <family val="2"/>
    </font>
    <font>
      <u/>
      <sz val="10"/>
      <name val="Helvetica"/>
      <family val="2"/>
    </font>
    <font>
      <sz val="10"/>
      <name val="Helvetica"/>
      <family val="2"/>
    </font>
    <font>
      <sz val="10"/>
      <name val="Arial CE"/>
      <charset val="238"/>
    </font>
    <font>
      <i/>
      <sz val="10"/>
      <color indexed="10"/>
      <name val="Arial"/>
      <family val="2"/>
    </font>
    <font>
      <sz val="8"/>
      <name val="Book Antiqua"/>
      <family val="1"/>
    </font>
    <font>
      <i/>
      <strike/>
      <sz val="12"/>
      <color indexed="10"/>
      <name val="Arial"/>
      <family val="2"/>
    </font>
    <font>
      <b/>
      <sz val="10"/>
      <color indexed="63"/>
      <name val="Arial"/>
      <family val="2"/>
    </font>
    <font>
      <sz val="10"/>
      <color indexed="8"/>
      <name val="Century Gothic"/>
      <family val="2"/>
    </font>
    <font>
      <b/>
      <sz val="10"/>
      <color indexed="34"/>
      <name val="Century Gothic"/>
      <family val="2"/>
    </font>
    <font>
      <b/>
      <sz val="10"/>
      <color indexed="56"/>
      <name val="Century Gothic"/>
      <family val="2"/>
    </font>
    <font>
      <b/>
      <sz val="24"/>
      <color indexed="56"/>
      <name val="Century Gothic"/>
      <family val="2"/>
    </font>
    <font>
      <sz val="10"/>
      <name val="TimesNewRomanPS"/>
    </font>
    <font>
      <sz val="12"/>
      <name val="Arial MT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sz val="12"/>
      <color indexed="8"/>
      <name val="Times New Roman"/>
      <family val="1"/>
    </font>
    <font>
      <sz val="10"/>
      <name val="Tahoma"/>
      <family val="2"/>
    </font>
    <font>
      <i/>
      <sz val="8"/>
      <color indexed="12"/>
      <name val="Arial"/>
      <family val="2"/>
    </font>
    <font>
      <strike/>
      <sz val="12"/>
      <color indexed="46"/>
      <name val="Arial"/>
      <family val="2"/>
    </font>
    <font>
      <b/>
      <u/>
      <sz val="10"/>
      <name val="Arial"/>
      <family val="2"/>
    </font>
    <font>
      <sz val="12"/>
      <color indexed="17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0"/>
      <name val="Futura UBS Bk"/>
      <family val="2"/>
    </font>
    <font>
      <u val="singleAccounting"/>
      <sz val="9"/>
      <name val="Humanst521 BT"/>
      <family val="2"/>
    </font>
    <font>
      <strike/>
      <sz val="10"/>
      <name val="Arial"/>
      <family val="2"/>
    </font>
    <font>
      <sz val="10"/>
      <name val="Helv"/>
      <family val="2"/>
    </font>
    <font>
      <sz val="8"/>
      <color indexed="8"/>
      <name val="Arial"/>
      <family val="2"/>
    </font>
    <font>
      <sz val="8"/>
      <color indexed="39"/>
      <name val="Arial"/>
      <family val="2"/>
    </font>
    <font>
      <b/>
      <sz val="12"/>
      <color indexed="8"/>
      <name val="Times New Roman"/>
      <family val="1"/>
    </font>
    <font>
      <i/>
      <sz val="11"/>
      <color indexed="8"/>
      <name val="Arial"/>
      <family val="2"/>
    </font>
    <font>
      <b/>
      <sz val="16"/>
      <color indexed="8"/>
      <name val="Times New Roman"/>
      <family val="1"/>
    </font>
    <font>
      <b/>
      <i/>
      <sz val="11"/>
      <color indexed="8"/>
      <name val="Arial"/>
      <family val="2"/>
    </font>
    <font>
      <sz val="10"/>
      <color indexed="8"/>
      <name val="Times New Roman"/>
      <family val="1"/>
    </font>
    <font>
      <sz val="11"/>
      <color indexed="8"/>
      <name val="Arial"/>
      <family val="2"/>
    </font>
    <font>
      <b/>
      <sz val="10"/>
      <color indexed="8"/>
      <name val="Times New Roman"/>
      <family val="1"/>
    </font>
    <font>
      <b/>
      <sz val="8"/>
      <color indexed="8"/>
      <name val="Helv"/>
    </font>
    <font>
      <sz val="9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sz val="7"/>
      <name val="Times New Roman"/>
      <family val="1"/>
    </font>
    <font>
      <sz val="11"/>
      <color indexed="10"/>
      <name val="Calibri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9"/>
      <name val="Humanst521 BT"/>
      <family val="2"/>
    </font>
    <font>
      <sz val="11"/>
      <color indexed="8"/>
      <name val="Helvetica-Black"/>
    </font>
    <font>
      <sz val="11"/>
      <name val="Helvetica-Black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i/>
      <sz val="8"/>
      <name val="Times New Roman"/>
      <family val="1"/>
    </font>
    <font>
      <b/>
      <sz val="13"/>
      <color indexed="56"/>
      <name val="Calibri"/>
      <family val="2"/>
    </font>
    <font>
      <sz val="10"/>
      <color indexed="38"/>
      <name val="Arial"/>
      <family val="2"/>
    </font>
    <font>
      <sz val="11"/>
      <color indexed="18"/>
      <name val="Helv"/>
    </font>
    <font>
      <i/>
      <strike/>
      <sz val="12"/>
      <color indexed="48"/>
      <name val="Arial"/>
      <family val="2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sz val="12"/>
      <name val="新細明體"/>
      <family val="1"/>
      <charset val="128"/>
    </font>
    <font>
      <sz val="12"/>
      <name val="SWISS"/>
    </font>
    <font>
      <sz val="10"/>
      <name val="Arial"/>
      <family val="2"/>
    </font>
    <font>
      <i/>
      <sz val="9"/>
      <color indexed="8"/>
      <name val="Arial"/>
      <family val="2"/>
    </font>
    <font>
      <sz val="10"/>
      <name val="GillSans"/>
    </font>
    <font>
      <sz val="10"/>
      <name val="Times New Roman"/>
      <family val="1"/>
    </font>
    <font>
      <sz val="10"/>
      <color indexed="14"/>
      <name val="Baskerville MT"/>
    </font>
    <font>
      <sz val="10"/>
      <name val="Arial"/>
      <family val="2"/>
    </font>
    <font>
      <sz val="12"/>
      <name val="???"/>
      <family val="1"/>
      <charset val="129"/>
    </font>
    <font>
      <sz val="8"/>
      <color indexed="14"/>
      <name val="Times New Roman"/>
      <family val="1"/>
    </font>
    <font>
      <sz val="10"/>
      <name val="Palatino"/>
      <family val="1"/>
    </font>
    <font>
      <sz val="8"/>
      <name val="Arial"/>
      <family val="2"/>
    </font>
    <font>
      <sz val="8"/>
      <color indexed="18"/>
      <name val="MS Sans Serif"/>
      <family val="2"/>
    </font>
    <font>
      <sz val="8"/>
      <color indexed="21"/>
      <name val="MS Sans Serif"/>
      <family val="2"/>
    </font>
    <font>
      <sz val="8"/>
      <color indexed="16"/>
      <name val="MS Sans Serif"/>
      <family val="2"/>
    </font>
    <font>
      <b/>
      <sz val="8"/>
      <name val="TimesNewRomanPS"/>
      <family val="1"/>
    </font>
    <font>
      <sz val="8"/>
      <name val="MS Sans Serif"/>
      <family val="2"/>
    </font>
    <font>
      <b/>
      <sz val="8"/>
      <name val="GillSans"/>
    </font>
    <font>
      <sz val="12"/>
      <name val="Times New Roman"/>
      <family val="1"/>
    </font>
    <font>
      <sz val="10"/>
      <color indexed="12"/>
      <name val="Geneva"/>
    </font>
    <font>
      <sz val="10"/>
      <name val="MS Sans Serif"/>
      <family val="2"/>
    </font>
    <font>
      <sz val="10"/>
      <color indexed="18"/>
      <name val="Times New Roman"/>
      <family val="1"/>
    </font>
    <font>
      <sz val="10"/>
      <name val="Baskerville MT"/>
    </font>
    <font>
      <sz val="11"/>
      <name val="Baskerville MT"/>
      <family val="1"/>
    </font>
    <font>
      <sz val="10"/>
      <name val="Helvetica 55 Roman"/>
    </font>
    <font>
      <b/>
      <sz val="8"/>
      <name val="Arial"/>
      <family val="2"/>
    </font>
    <font>
      <sz val="10"/>
      <name val="Arial Narrow"/>
      <family val="2"/>
    </font>
    <font>
      <b/>
      <sz val="14"/>
      <name val="ARIAL"/>
      <family val="2"/>
    </font>
    <font>
      <b/>
      <sz val="14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8"/>
      <color indexed="8"/>
      <name val="GoudyOlSt BT"/>
      <family val="1"/>
    </font>
    <font>
      <i/>
      <sz val="9"/>
      <name val="Arial Narrow"/>
      <family val="2"/>
    </font>
    <font>
      <i/>
      <sz val="10"/>
      <name val="Arial Narrow"/>
      <family val="2"/>
    </font>
    <font>
      <sz val="14"/>
      <name val="Times New Roman"/>
      <family val="1"/>
    </font>
    <font>
      <sz val="22"/>
      <name val="Times New Roman"/>
      <family val="1"/>
    </font>
    <font>
      <b/>
      <u/>
      <sz val="8"/>
      <color indexed="8"/>
      <name val="Arial"/>
      <family val="2"/>
    </font>
    <font>
      <sz val="10"/>
      <color theme="1"/>
      <name val="Arial"/>
      <family val="2"/>
    </font>
    <font>
      <b/>
      <sz val="8"/>
      <name val="Helv"/>
    </font>
    <font>
      <b/>
      <sz val="7"/>
      <color indexed="8"/>
      <name val="Tms Rmn"/>
    </font>
    <font>
      <sz val="7"/>
      <color indexed="8"/>
      <name val="Tms Rmn"/>
    </font>
    <font>
      <sz val="12"/>
      <color theme="1"/>
      <name val="Calibri"/>
      <family val="2"/>
      <scheme val="minor"/>
    </font>
    <font>
      <b/>
      <sz val="10"/>
      <color theme="1"/>
      <name val="Palatino"/>
      <family val="1"/>
    </font>
    <font>
      <b/>
      <sz val="9"/>
      <color theme="0"/>
      <name val="Palatino"/>
      <family val="1"/>
    </font>
    <font>
      <b/>
      <sz val="10"/>
      <color theme="0"/>
      <name val="Palatino"/>
      <family val="1"/>
    </font>
    <font>
      <sz val="10"/>
      <color theme="1"/>
      <name val="Palatino"/>
      <family val="1"/>
    </font>
    <font>
      <sz val="9"/>
      <color theme="1"/>
      <name val="Palatino"/>
      <family val="1"/>
    </font>
    <font>
      <b/>
      <sz val="9"/>
      <color theme="1"/>
      <name val="Palatino"/>
      <family val="1"/>
    </font>
    <font>
      <sz val="9"/>
      <color rgb="FF0000FF"/>
      <name val="Palatino"/>
      <family val="1"/>
    </font>
    <font>
      <i/>
      <sz val="9"/>
      <color theme="1"/>
      <name val="Palatino"/>
      <family val="1"/>
    </font>
    <font>
      <sz val="9"/>
      <name val="Palatino"/>
      <family val="1"/>
    </font>
    <font>
      <i/>
      <sz val="8"/>
      <color theme="1"/>
      <name val="Palatino"/>
      <family val="1"/>
    </font>
    <font>
      <sz val="9"/>
      <color theme="9" tint="-0.499984740745262"/>
      <name val="Palatino"/>
      <family val="1"/>
    </font>
    <font>
      <sz val="9"/>
      <color theme="0"/>
      <name val="Palatino"/>
      <family val="1"/>
    </font>
    <font>
      <vertAlign val="superscript"/>
      <sz val="9"/>
      <name val="Palatino"/>
      <family val="1"/>
    </font>
    <font>
      <sz val="9"/>
      <color indexed="8"/>
      <name val="Palatino"/>
      <family val="1"/>
    </font>
    <font>
      <i/>
      <sz val="9"/>
      <color indexed="8"/>
      <name val="Palatino"/>
      <family val="1"/>
    </font>
    <font>
      <b/>
      <sz val="9"/>
      <color indexed="8"/>
      <name val="Palatino"/>
      <family val="1"/>
    </font>
    <font>
      <u/>
      <sz val="9"/>
      <name val="Palatino"/>
      <family val="1"/>
    </font>
    <font>
      <b/>
      <sz val="9"/>
      <color rgb="FF0000FF"/>
      <name val="Palatino"/>
      <family val="1"/>
    </font>
    <font>
      <sz val="9"/>
      <color rgb="FFFF0000"/>
      <name val="Palatino"/>
      <family val="1"/>
    </font>
    <font>
      <i/>
      <sz val="9"/>
      <name val="Palatino"/>
      <family val="1"/>
    </font>
    <font>
      <i/>
      <sz val="9"/>
      <color rgb="FF0000FF"/>
      <name val="Palatino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Palatino"/>
      <family val="1"/>
    </font>
    <font>
      <sz val="9"/>
      <color theme="1"/>
      <name val="Calibri"/>
      <family val="2"/>
      <scheme val="minor"/>
    </font>
    <font>
      <sz val="11"/>
      <color theme="1"/>
      <name val="Palatino"/>
      <family val="1"/>
    </font>
    <font>
      <b/>
      <u/>
      <sz val="9"/>
      <color theme="1"/>
      <name val="Palatino"/>
      <family val="1"/>
    </font>
    <font>
      <b/>
      <sz val="12"/>
      <color theme="1"/>
      <name val="Palatino"/>
      <family val="1"/>
    </font>
    <font>
      <sz val="10"/>
      <color rgb="FF000000"/>
      <name val="Arial"/>
      <family val="2"/>
    </font>
    <font>
      <sz val="10"/>
      <color rgb="FF1F497D"/>
      <name val="Palatino"/>
      <family val="1"/>
    </font>
  </fonts>
  <fills count="74">
    <fill>
      <patternFill patternType="none"/>
    </fill>
    <fill>
      <patternFill patternType="gray125"/>
    </fill>
    <fill>
      <patternFill patternType="solid">
        <fgColor rgb="FF00006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35"/>
        <bgColor indexed="3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lightGray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</patternFill>
    </fill>
    <fill>
      <patternFill patternType="lightGrid">
        <bgColor indexed="56"/>
      </patternFill>
    </fill>
    <fill>
      <patternFill patternType="solid">
        <fgColor indexed="43"/>
        <bgColor indexed="64"/>
      </patternFill>
    </fill>
    <fill>
      <patternFill patternType="lightGray">
        <fgColor indexed="38"/>
        <bgColor indexed="23"/>
      </patternFill>
    </fill>
    <fill>
      <patternFill patternType="solid">
        <fgColor indexed="9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22"/>
        <bgColor indexed="9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8"/>
        <bgColor indexed="17"/>
      </patternFill>
    </fill>
    <fill>
      <patternFill patternType="lightGray">
        <fgColor indexed="13"/>
      </patternFill>
    </fill>
    <fill>
      <patternFill patternType="solid">
        <fgColor rgb="FFFFFF00"/>
        <bgColor indexed="64"/>
      </patternFill>
    </fill>
    <fill>
      <patternFill patternType="mediumGray">
        <fgColor indexed="15"/>
        <bgColor indexed="9"/>
      </patternFill>
    </fill>
    <fill>
      <patternFill patternType="solid">
        <fgColor indexed="14"/>
      </patternFill>
    </fill>
    <fill>
      <patternFill patternType="solid">
        <fgColor indexed="3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 style="hair">
        <color indexed="8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tted">
        <color indexed="55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medium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96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9" fontId="3" fillId="0" borderId="0" applyFont="0">
      <alignment horizontal="centerContinuous" wrapText="1"/>
    </xf>
    <xf numFmtId="49" fontId="4" fillId="0" borderId="0">
      <alignment horizontal="centerContinuous" wrapText="1"/>
    </xf>
    <xf numFmtId="49" fontId="5" fillId="0" borderId="0">
      <alignment horizontal="center" wrapText="1"/>
    </xf>
    <xf numFmtId="49" fontId="5" fillId="0" borderId="0">
      <alignment horizontal="centerContinuous" wrapText="1"/>
    </xf>
    <xf numFmtId="173" fontId="6" fillId="0" borderId="0" applyFill="0" applyBorder="0">
      <alignment horizontal="center" wrapText="1"/>
    </xf>
    <xf numFmtId="174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14" fontId="6" fillId="0" borderId="0" applyFont="0" applyFill="0" applyBorder="0" applyAlignment="0" applyProtection="0"/>
    <xf numFmtId="176" fontId="8" fillId="0" borderId="0">
      <alignment horizontal="left"/>
    </xf>
    <xf numFmtId="0" fontId="6" fillId="0" borderId="0" applyFont="0" applyFill="0" applyBorder="0" applyProtection="0"/>
    <xf numFmtId="49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top"/>
    </xf>
    <xf numFmtId="177" fontId="8" fillId="0" borderId="0"/>
    <xf numFmtId="177" fontId="3" fillId="0" borderId="0"/>
    <xf numFmtId="177" fontId="10" fillId="0" borderId="0"/>
    <xf numFmtId="176" fontId="3" fillId="0" borderId="0"/>
    <xf numFmtId="176" fontId="5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9" fontId="3" fillId="0" borderId="0">
      <alignment horizontal="left" indent="2"/>
    </xf>
    <xf numFmtId="49" fontId="3" fillId="0" borderId="0">
      <alignment horizontal="left" indent="4"/>
    </xf>
    <xf numFmtId="49" fontId="3" fillId="0" borderId="0">
      <alignment horizontal="left" indent="6"/>
    </xf>
    <xf numFmtId="49" fontId="3" fillId="0" borderId="0">
      <alignment horizontal="left" indent="8"/>
    </xf>
    <xf numFmtId="49" fontId="3" fillId="0" borderId="0">
      <alignment horizontal="left"/>
    </xf>
    <xf numFmtId="49" fontId="11" fillId="0" borderId="0">
      <alignment horizontal="left" indent="4"/>
    </xf>
    <xf numFmtId="49" fontId="4" fillId="0" borderId="0" applyFont="0">
      <alignment horizontal="left" indent="10"/>
    </xf>
    <xf numFmtId="180" fontId="12" fillId="0" borderId="0" applyNumberFormat="0" applyFill="0" applyBorder="0" applyAlignment="0"/>
    <xf numFmtId="41" fontId="13" fillId="0" borderId="0"/>
    <xf numFmtId="41" fontId="13" fillId="0" borderId="0"/>
    <xf numFmtId="41" fontId="13" fillId="0" borderId="0"/>
    <xf numFmtId="41" fontId="3" fillId="0" borderId="0"/>
    <xf numFmtId="41" fontId="13" fillId="0" borderId="0"/>
    <xf numFmtId="183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5" fontId="23" fillId="0" borderId="0" applyFont="0" applyFill="0" applyBorder="0" applyAlignment="0" applyProtection="0"/>
    <xf numFmtId="41" fontId="13" fillId="0" borderId="0"/>
    <xf numFmtId="41" fontId="13" fillId="0" borderId="0"/>
    <xf numFmtId="9" fontId="24" fillId="0" borderId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7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186" fontId="19" fillId="0" borderId="0" applyFont="0" applyFill="0" applyBorder="0" applyAlignment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21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6" fillId="18" borderId="0" applyNumberFormat="0" applyFont="0" applyAlignment="0" applyProtection="0"/>
    <xf numFmtId="0" fontId="6" fillId="18" borderId="0" applyNumberFormat="0" applyFont="0" applyAlignment="0" applyProtection="0"/>
    <xf numFmtId="0" fontId="6" fillId="18" borderId="0" applyNumberFormat="0" applyFont="0" applyAlignment="0" applyProtection="0"/>
    <xf numFmtId="0" fontId="6" fillId="18" borderId="0" applyNumberFormat="0" applyFont="0" applyAlignment="0" applyProtection="0"/>
    <xf numFmtId="0" fontId="6" fillId="18" borderId="0" applyNumberFormat="0" applyFont="0" applyAlignment="0" applyProtection="0"/>
    <xf numFmtId="0" fontId="6" fillId="18" borderId="0" applyNumberFormat="0" applyFont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200" fontId="6" fillId="0" borderId="0" applyFont="0" applyFill="0" applyBorder="0" applyProtection="0">
      <alignment horizontal="right"/>
    </xf>
    <xf numFmtId="200" fontId="6" fillId="0" borderId="0" applyFont="0" applyFill="0" applyBorder="0" applyProtection="0">
      <alignment horizontal="right"/>
    </xf>
    <xf numFmtId="200" fontId="6" fillId="0" borderId="0" applyFont="0" applyFill="0" applyBorder="0" applyProtection="0">
      <alignment horizontal="right"/>
    </xf>
    <xf numFmtId="200" fontId="6" fillId="0" borderId="0" applyFont="0" applyFill="0" applyBorder="0" applyProtection="0">
      <alignment horizontal="right"/>
    </xf>
    <xf numFmtId="200" fontId="6" fillId="0" borderId="0" applyFont="0" applyFill="0" applyBorder="0" applyProtection="0">
      <alignment horizontal="right"/>
    </xf>
    <xf numFmtId="200" fontId="6" fillId="0" borderId="0" applyFont="0" applyFill="0" applyBorder="0" applyProtection="0">
      <alignment horizontal="right"/>
    </xf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8" fillId="0" borderId="0" applyNumberFormat="0" applyFill="0" applyBorder="0" applyProtection="0">
      <alignment vertical="top"/>
    </xf>
    <xf numFmtId="0" fontId="29" fillId="0" borderId="12" applyNumberFormat="0" applyFill="0" applyAlignment="0" applyProtection="0"/>
    <xf numFmtId="0" fontId="30" fillId="0" borderId="13" applyNumberFormat="0" applyFill="0" applyProtection="0">
      <alignment horizontal="center"/>
    </xf>
    <xf numFmtId="0" fontId="30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centerContinuous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" fontId="32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0" fontId="33" fillId="0" borderId="0"/>
    <xf numFmtId="0" fontId="34" fillId="0" borderId="0" applyNumberFormat="0" applyFill="0" applyBorder="0" applyAlignment="0" applyProtection="0"/>
    <xf numFmtId="1" fontId="19" fillId="0" borderId="0" applyAlignment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189" fontId="6" fillId="0" borderId="0"/>
    <xf numFmtId="0" fontId="35" fillId="0" borderId="0" applyNumberFormat="0" applyFont="0" applyFill="0" applyBorder="0" applyAlignment="0"/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169" fontId="6" fillId="0" borderId="0" applyFont="0" applyFill="0" applyBorder="0" applyProtection="0">
      <alignment horizontal="right"/>
    </xf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36" fillId="0" borderId="14">
      <alignment horizontal="right"/>
    </xf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205" fontId="6" fillId="0" borderId="0" applyFont="0" applyFill="0" applyBorder="0" applyProtection="0">
      <alignment horizontal="right"/>
    </xf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206" fontId="6" fillId="0" borderId="0" applyFont="0" applyFill="0" applyBorder="0" applyProtection="0">
      <alignment horizontal="right"/>
    </xf>
    <xf numFmtId="0" fontId="37" fillId="14" borderId="0" applyNumberFormat="0" applyBorder="0" applyAlignment="0" applyProtection="0"/>
    <xf numFmtId="0" fontId="38" fillId="14" borderId="0" applyNumberFormat="0" applyBorder="0" applyAlignment="0" applyProtection="0"/>
    <xf numFmtId="0" fontId="37" fillId="11" borderId="0" applyNumberFormat="0" applyBorder="0" applyAlignment="0" applyProtection="0"/>
    <xf numFmtId="0" fontId="38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2" borderId="0" applyNumberFormat="0" applyBorder="0" applyAlignment="0" applyProtection="0"/>
    <xf numFmtId="0" fontId="37" fillId="15" borderId="0" applyNumberFormat="0" applyBorder="0" applyAlignment="0" applyProtection="0"/>
    <xf numFmtId="0" fontId="38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189" fontId="39" fillId="0" borderId="0">
      <alignment vertical="center"/>
    </xf>
    <xf numFmtId="189" fontId="40" fillId="0" borderId="0">
      <alignment horizontal="center"/>
    </xf>
    <xf numFmtId="0" fontId="41" fillId="19" borderId="0"/>
    <xf numFmtId="0" fontId="37" fillId="20" borderId="0" applyNumberFormat="0" applyBorder="0" applyAlignment="0" applyProtection="0"/>
    <xf numFmtId="0" fontId="38" fillId="20" borderId="0" applyNumberFormat="0" applyBorder="0" applyAlignment="0" applyProtection="0"/>
    <xf numFmtId="0" fontId="37" fillId="21" borderId="0" applyNumberFormat="0" applyBorder="0" applyAlignment="0" applyProtection="0"/>
    <xf numFmtId="0" fontId="38" fillId="21" borderId="0" applyNumberFormat="0" applyBorder="0" applyAlignment="0" applyProtection="0"/>
    <xf numFmtId="0" fontId="37" fillId="22" borderId="0" applyNumberFormat="0" applyBorder="0" applyAlignment="0" applyProtection="0"/>
    <xf numFmtId="0" fontId="38" fillId="22" borderId="0" applyNumberFormat="0" applyBorder="0" applyAlignment="0" applyProtection="0"/>
    <xf numFmtId="0" fontId="37" fillId="15" borderId="0" applyNumberFormat="0" applyBorder="0" applyAlignment="0" applyProtection="0"/>
    <xf numFmtId="0" fontId="38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6" borderId="0" applyNumberFormat="0" applyBorder="0" applyAlignment="0" applyProtection="0"/>
    <xf numFmtId="0" fontId="37" fillId="23" borderId="0" applyNumberFormat="0" applyBorder="0" applyAlignment="0" applyProtection="0"/>
    <xf numFmtId="0" fontId="38" fillId="23" borderId="0" applyNumberFormat="0" applyBorder="0" applyAlignment="0" applyProtection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41" fontId="6" fillId="0" borderId="0"/>
    <xf numFmtId="0" fontId="42" fillId="0" borderId="0" applyNumberFormat="0" applyFill="0" applyBorder="0" applyAlignment="0" applyProtection="0"/>
    <xf numFmtId="0" fontId="14" fillId="0" borderId="0" applyNumberFormat="0" applyAlignment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0" fontId="45" fillId="0" borderId="0">
      <alignment horizontal="center" wrapText="1"/>
      <protection locked="0"/>
    </xf>
    <xf numFmtId="41" fontId="13" fillId="0" borderId="0" applyNumberFormat="0" applyAlignment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6" fillId="24" borderId="15" applyNumberFormat="0" applyAlignment="0" applyProtection="0"/>
    <xf numFmtId="0" fontId="41" fillId="25" borderId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9" fillId="0" borderId="16" applyNumberFormat="0" applyFill="0" applyAlignment="0" applyProtection="0"/>
    <xf numFmtId="37" fontId="50" fillId="0" borderId="0">
      <alignment horizontal="centerContinuous" wrapText="1"/>
    </xf>
    <xf numFmtId="0" fontId="51" fillId="0" borderId="17" applyNumberFormat="0" applyFill="0" applyAlignment="0" applyProtection="0"/>
    <xf numFmtId="0" fontId="52" fillId="0" borderId="18" applyNumberFormat="0" applyFill="0" applyAlignment="0" applyProtection="0"/>
    <xf numFmtId="0" fontId="53" fillId="0" borderId="19" applyNumberFormat="0" applyFill="0" applyAlignment="0" applyProtection="0"/>
    <xf numFmtId="0" fontId="53" fillId="0" borderId="0" applyNumberFormat="0" applyFill="0" applyBorder="0" applyAlignment="0" applyProtection="0"/>
    <xf numFmtId="189" fontId="54" fillId="26" borderId="11">
      <alignment horizontal="left" vertical="center"/>
    </xf>
    <xf numFmtId="0" fontId="55" fillId="24" borderId="20" applyNumberFormat="0" applyAlignment="0" applyProtection="0"/>
    <xf numFmtId="207" fontId="9" fillId="0" borderId="0" applyNumberFormat="0" applyFill="0" applyBorder="0" applyAlignment="0" applyProtection="0"/>
    <xf numFmtId="204" fontId="19" fillId="0" borderId="0"/>
    <xf numFmtId="204" fontId="19" fillId="0" borderId="0"/>
    <xf numFmtId="208" fontId="6" fillId="0" borderId="0"/>
    <xf numFmtId="208" fontId="6" fillId="0" borderId="0"/>
    <xf numFmtId="208" fontId="6" fillId="0" borderId="0"/>
    <xf numFmtId="208" fontId="6" fillId="0" borderId="0"/>
    <xf numFmtId="208" fontId="6" fillId="0" borderId="0"/>
    <xf numFmtId="208" fontId="6" fillId="0" borderId="0"/>
    <xf numFmtId="189" fontId="19" fillId="0" borderId="0"/>
    <xf numFmtId="204" fontId="19" fillId="0" borderId="8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210" fontId="6" fillId="0" borderId="0"/>
    <xf numFmtId="210" fontId="6" fillId="0" borderId="0"/>
    <xf numFmtId="210" fontId="6" fillId="0" borderId="0"/>
    <xf numFmtId="210" fontId="6" fillId="0" borderId="0"/>
    <xf numFmtId="210" fontId="6" fillId="0" borderId="0"/>
    <xf numFmtId="210" fontId="6" fillId="0" borderId="0"/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211" fontId="6" fillId="0" borderId="0">
      <alignment horizontal="right"/>
    </xf>
    <xf numFmtId="211" fontId="6" fillId="0" borderId="0">
      <alignment horizontal="right"/>
    </xf>
    <xf numFmtId="211" fontId="6" fillId="0" borderId="0">
      <alignment horizontal="right"/>
    </xf>
    <xf numFmtId="211" fontId="6" fillId="0" borderId="0">
      <alignment horizontal="right"/>
    </xf>
    <xf numFmtId="211" fontId="6" fillId="0" borderId="0">
      <alignment horizontal="right"/>
    </xf>
    <xf numFmtId="211" fontId="6" fillId="0" borderId="0">
      <alignment horizontal="right"/>
    </xf>
    <xf numFmtId="0" fontId="19" fillId="0" borderId="0">
      <alignment horizontal="right"/>
    </xf>
    <xf numFmtId="212" fontId="45" fillId="0" borderId="0">
      <alignment horizontal="right"/>
    </xf>
    <xf numFmtId="213" fontId="6" fillId="0" borderId="0">
      <alignment horizontal="right"/>
    </xf>
    <xf numFmtId="213" fontId="6" fillId="0" borderId="0">
      <alignment horizontal="right"/>
    </xf>
    <xf numFmtId="213" fontId="6" fillId="0" borderId="0">
      <alignment horizontal="right"/>
    </xf>
    <xf numFmtId="213" fontId="6" fillId="0" borderId="0">
      <alignment horizontal="right"/>
    </xf>
    <xf numFmtId="213" fontId="6" fillId="0" borderId="0">
      <alignment horizontal="right"/>
    </xf>
    <xf numFmtId="213" fontId="6" fillId="0" borderId="0">
      <alignment horizontal="right"/>
    </xf>
    <xf numFmtId="207" fontId="9" fillId="0" borderId="0" applyNumberFormat="0" applyFill="0" applyBorder="0" applyAlignment="0" applyProtection="0"/>
    <xf numFmtId="214" fontId="56" fillId="0" borderId="0" applyNumberFormat="0" applyFill="0" applyBorder="0" applyAlignment="0" applyProtection="0"/>
    <xf numFmtId="204" fontId="19" fillId="0" borderId="0"/>
    <xf numFmtId="204" fontId="57" fillId="0" borderId="0"/>
    <xf numFmtId="38" fontId="32" fillId="0" borderId="0"/>
    <xf numFmtId="38" fontId="32" fillId="0" borderId="0"/>
    <xf numFmtId="38" fontId="32" fillId="0" borderId="0"/>
    <xf numFmtId="38" fontId="32" fillId="0" borderId="0"/>
    <xf numFmtId="38" fontId="32" fillId="0" borderId="0"/>
    <xf numFmtId="38" fontId="32" fillId="0" borderId="0"/>
    <xf numFmtId="38" fontId="32" fillId="0" borderId="0"/>
    <xf numFmtId="38" fontId="32" fillId="0" borderId="0"/>
    <xf numFmtId="38" fontId="32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0" fontId="60" fillId="0" borderId="0" applyNumberFormat="0" applyFill="0" applyBorder="0" applyAlignment="0" applyProtection="0"/>
    <xf numFmtId="216" fontId="61" fillId="0" borderId="0" applyBorder="0" applyProtection="0"/>
    <xf numFmtId="217" fontId="61" fillId="0" borderId="0"/>
    <xf numFmtId="0" fontId="62" fillId="0" borderId="0" applyNumberFormat="0" applyFill="0" applyBorder="0" applyAlignment="0" applyProtection="0"/>
    <xf numFmtId="0" fontId="63" fillId="0" borderId="1" applyNumberFormat="0" applyFill="0" applyAlignment="0" applyProtection="0"/>
    <xf numFmtId="0" fontId="64" fillId="6" borderId="0" applyNumberFormat="0" applyBorder="0" applyAlignment="0" applyProtection="0"/>
    <xf numFmtId="5" fontId="65" fillId="0" borderId="8" applyAlignment="0" applyProtection="0"/>
    <xf numFmtId="0" fontId="66" fillId="27" borderId="21" applyNumberFormat="0" applyFont="0" applyFill="0" applyAlignment="0" applyProtection="0">
      <alignment horizontal="centerContinuous"/>
    </xf>
    <xf numFmtId="0" fontId="19" fillId="0" borderId="7" applyNumberFormat="0" applyFont="0" applyFill="0" applyAlignment="0" applyProtection="0"/>
    <xf numFmtId="0" fontId="67" fillId="27" borderId="11" applyNumberFormat="0" applyFont="0" applyFill="0" applyAlignment="0" applyProtection="0">
      <alignment horizontal="centerContinuous"/>
    </xf>
    <xf numFmtId="0" fontId="6" fillId="0" borderId="1" applyNumberFormat="0" applyFont="0" applyFill="0" applyAlignment="0" applyProtection="0"/>
    <xf numFmtId="0" fontId="6" fillId="0" borderId="1" applyNumberFormat="0" applyFont="0" applyFill="0" applyAlignment="0" applyProtection="0"/>
    <xf numFmtId="0" fontId="6" fillId="0" borderId="1" applyNumberFormat="0" applyFont="0" applyFill="0" applyAlignment="0" applyProtection="0"/>
    <xf numFmtId="0" fontId="6" fillId="0" borderId="1" applyNumberFormat="0" applyFont="0" applyFill="0" applyAlignment="0" applyProtection="0"/>
    <xf numFmtId="0" fontId="6" fillId="0" borderId="1" applyNumberFormat="0" applyFont="0" applyFill="0" applyAlignment="0" applyProtection="0"/>
    <xf numFmtId="0" fontId="6" fillId="0" borderId="1" applyNumberFormat="0" applyFont="0" applyFill="0" applyAlignment="0" applyProtection="0"/>
    <xf numFmtId="0" fontId="68" fillId="0" borderId="0" applyFont="0" applyFill="0" applyBorder="0" applyAlignment="0" applyProtection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218" fontId="4" fillId="0" borderId="0" applyFont="0" applyFill="0" applyBorder="0" applyAlignment="0" applyProtection="0"/>
    <xf numFmtId="219" fontId="69" fillId="0" borderId="0" applyFill="0" applyBorder="0" applyAlignment="0"/>
    <xf numFmtId="219" fontId="69" fillId="0" borderId="0" applyFill="0" applyBorder="0" applyAlignment="0"/>
    <xf numFmtId="219" fontId="69" fillId="0" borderId="0" applyFill="0" applyBorder="0" applyAlignment="0"/>
    <xf numFmtId="219" fontId="69" fillId="0" borderId="0" applyFill="0" applyBorder="0" applyAlignment="0"/>
    <xf numFmtId="219" fontId="69" fillId="0" borderId="0" applyFill="0" applyBorder="0" applyAlignment="0"/>
    <xf numFmtId="219" fontId="69" fillId="0" borderId="0" applyFill="0" applyBorder="0" applyAlignment="0"/>
    <xf numFmtId="219" fontId="69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170" fontId="70" fillId="0" borderId="0" applyFill="0" applyBorder="0" applyAlignment="0"/>
    <xf numFmtId="170" fontId="70" fillId="0" borderId="0" applyFill="0" applyBorder="0" applyAlignment="0"/>
    <xf numFmtId="170" fontId="70" fillId="0" borderId="0" applyFill="0" applyBorder="0" applyAlignment="0"/>
    <xf numFmtId="170" fontId="70" fillId="0" borderId="0" applyFill="0" applyBorder="0" applyAlignment="0"/>
    <xf numFmtId="170" fontId="70" fillId="0" borderId="0" applyFill="0" applyBorder="0" applyAlignment="0"/>
    <xf numFmtId="170" fontId="70" fillId="0" borderId="0" applyFill="0" applyBorder="0" applyAlignment="0"/>
    <xf numFmtId="170" fontId="70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223" fontId="6" fillId="0" borderId="0" applyFill="0" applyBorder="0" applyAlignment="0"/>
    <xf numFmtId="224" fontId="69" fillId="0" borderId="0" applyFill="0" applyBorder="0" applyAlignment="0"/>
    <xf numFmtId="224" fontId="69" fillId="0" borderId="0" applyFill="0" applyBorder="0" applyAlignment="0"/>
    <xf numFmtId="224" fontId="69" fillId="0" borderId="0" applyFill="0" applyBorder="0" applyAlignment="0"/>
    <xf numFmtId="224" fontId="69" fillId="0" borderId="0" applyFill="0" applyBorder="0" applyAlignment="0"/>
    <xf numFmtId="224" fontId="69" fillId="0" borderId="0" applyFill="0" applyBorder="0" applyAlignment="0"/>
    <xf numFmtId="224" fontId="69" fillId="0" borderId="0" applyFill="0" applyBorder="0" applyAlignment="0"/>
    <xf numFmtId="224" fontId="69" fillId="0" borderId="0" applyFill="0" applyBorder="0" applyAlignment="0"/>
    <xf numFmtId="225" fontId="6" fillId="0" borderId="0" applyFill="0" applyBorder="0" applyAlignment="0"/>
    <xf numFmtId="225" fontId="6" fillId="0" borderId="0" applyFill="0" applyBorder="0" applyAlignment="0"/>
    <xf numFmtId="226" fontId="6" fillId="0" borderId="0" applyFill="0" applyBorder="0" applyAlignment="0"/>
    <xf numFmtId="227" fontId="69" fillId="0" borderId="0" applyFill="0" applyBorder="0" applyAlignment="0"/>
    <xf numFmtId="227" fontId="69" fillId="0" borderId="0" applyFill="0" applyBorder="0" applyAlignment="0"/>
    <xf numFmtId="227" fontId="69" fillId="0" borderId="0" applyFill="0" applyBorder="0" applyAlignment="0"/>
    <xf numFmtId="227" fontId="69" fillId="0" borderId="0" applyFill="0" applyBorder="0" applyAlignment="0"/>
    <xf numFmtId="227" fontId="69" fillId="0" borderId="0" applyFill="0" applyBorder="0" applyAlignment="0"/>
    <xf numFmtId="227" fontId="69" fillId="0" borderId="0" applyFill="0" applyBorder="0" applyAlignment="0"/>
    <xf numFmtId="227" fontId="69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228" fontId="6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230" fontId="6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0" fontId="55" fillId="24" borderId="20" applyNumberFormat="0" applyAlignment="0" applyProtection="0"/>
    <xf numFmtId="0" fontId="71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14" fillId="28" borderId="0" applyNumberFormat="0" applyFont="0" applyBorder="0" applyAlignment="0">
      <protection locked="0"/>
    </xf>
    <xf numFmtId="0" fontId="72" fillId="0" borderId="0"/>
    <xf numFmtId="0" fontId="73" fillId="0" borderId="16" applyNumberFormat="0" applyFill="0" applyAlignment="0" applyProtection="0"/>
    <xf numFmtId="0" fontId="74" fillId="29" borderId="22" applyNumberFormat="0" applyAlignment="0" applyProtection="0"/>
    <xf numFmtId="0" fontId="74" fillId="29" borderId="22" applyNumberFormat="0" applyAlignment="0" applyProtection="0"/>
    <xf numFmtId="0" fontId="73" fillId="0" borderId="16" applyNumberFormat="0" applyFill="0" applyAlignment="0" applyProtection="0"/>
    <xf numFmtId="0" fontId="9" fillId="0" borderId="0"/>
    <xf numFmtId="0" fontId="75" fillId="29" borderId="22" applyNumberFormat="0" applyAlignment="0" applyProtection="0"/>
    <xf numFmtId="0" fontId="74" fillId="29" borderId="22" applyNumberFormat="0" applyAlignment="0" applyProtection="0"/>
    <xf numFmtId="0" fontId="76" fillId="24" borderId="15" applyNumberFormat="0" applyAlignment="0" applyProtection="0"/>
    <xf numFmtId="206" fontId="36" fillId="0" borderId="0" applyFont="0" applyFill="0" applyBorder="0" applyProtection="0">
      <alignment horizontal="right"/>
    </xf>
    <xf numFmtId="231" fontId="36" fillId="0" borderId="0" applyFont="0" applyFill="0" applyBorder="0" applyProtection="0">
      <alignment horizontal="left"/>
    </xf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" fillId="0" borderId="1" applyNumberFormat="0" applyFill="0" applyBorder="0" applyAlignment="0" applyProtection="0">
      <alignment horizontal="center"/>
    </xf>
    <xf numFmtId="0" fontId="6" fillId="0" borderId="1" applyNumberFormat="0" applyFill="0" applyBorder="0" applyAlignment="0" applyProtection="0">
      <alignment horizontal="center"/>
    </xf>
    <xf numFmtId="0" fontId="6" fillId="0" borderId="1" applyNumberFormat="0" applyFill="0" applyBorder="0" applyAlignment="0" applyProtection="0">
      <alignment horizontal="center"/>
    </xf>
    <xf numFmtId="0" fontId="6" fillId="0" borderId="1" applyNumberFormat="0" applyFill="0" applyBorder="0" applyAlignment="0" applyProtection="0">
      <alignment horizontal="center"/>
    </xf>
    <xf numFmtId="0" fontId="6" fillId="0" borderId="1" applyNumberFormat="0" applyFill="0" applyBorder="0" applyAlignment="0" applyProtection="0">
      <alignment horizontal="center"/>
    </xf>
    <xf numFmtId="0" fontId="6" fillId="0" borderId="1" applyNumberFormat="0" applyFill="0" applyBorder="0" applyAlignment="0" applyProtection="0">
      <alignment horizontal="center"/>
    </xf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23" borderId="0" applyNumberFormat="0" applyBorder="0" applyAlignment="0" applyProtection="0"/>
    <xf numFmtId="0" fontId="15" fillId="0" borderId="23">
      <alignment horizontal="center"/>
    </xf>
    <xf numFmtId="0" fontId="79" fillId="30" borderId="0"/>
    <xf numFmtId="0" fontId="79" fillId="30" borderId="0"/>
    <xf numFmtId="0" fontId="79" fillId="30" borderId="0"/>
    <xf numFmtId="0" fontId="79" fillId="30" borderId="0"/>
    <xf numFmtId="0" fontId="79" fillId="30" borderId="0"/>
    <xf numFmtId="0" fontId="79" fillId="30" borderId="0"/>
    <xf numFmtId="0" fontId="79" fillId="30" borderId="0"/>
    <xf numFmtId="0" fontId="79" fillId="30" borderId="0"/>
    <xf numFmtId="0" fontId="79" fillId="30" borderId="0"/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173" fontId="6" fillId="0" borderId="0" applyFill="0" applyBorder="0">
      <alignment horizontal="center" wrapText="1"/>
    </xf>
    <xf numFmtId="232" fontId="14" fillId="0" borderId="0"/>
    <xf numFmtId="40" fontId="6" fillId="0" borderId="0"/>
    <xf numFmtId="40" fontId="6" fillId="0" borderId="0"/>
    <xf numFmtId="40" fontId="6" fillId="0" borderId="0"/>
    <xf numFmtId="40" fontId="6" fillId="0" borderId="0"/>
    <xf numFmtId="40" fontId="6" fillId="0" borderId="0"/>
    <xf numFmtId="40" fontId="6" fillId="0" borderId="0"/>
    <xf numFmtId="233" fontId="80" fillId="0" borderId="0"/>
    <xf numFmtId="0" fontId="81" fillId="0" borderId="0"/>
    <xf numFmtId="0" fontId="81" fillId="0" borderId="0"/>
    <xf numFmtId="0" fontId="81" fillId="0" borderId="0"/>
    <xf numFmtId="233" fontId="80" fillId="0" borderId="0"/>
    <xf numFmtId="0" fontId="70" fillId="0" borderId="0"/>
    <xf numFmtId="0" fontId="70" fillId="0" borderId="0"/>
    <xf numFmtId="0" fontId="70" fillId="0" borderId="0"/>
    <xf numFmtId="233" fontId="80" fillId="0" borderId="0"/>
    <xf numFmtId="233" fontId="80" fillId="0" borderId="0"/>
    <xf numFmtId="233" fontId="80" fillId="0" borderId="0"/>
    <xf numFmtId="233" fontId="80" fillId="0" borderId="0"/>
    <xf numFmtId="233" fontId="80" fillId="0" borderId="0"/>
    <xf numFmtId="233" fontId="80" fillId="0" borderId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220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234" fontId="6" fillId="0" borderId="0" applyFont="0" applyFill="0" applyBorder="0" applyAlignment="0" applyProtection="0">
      <alignment horizontal="right"/>
    </xf>
    <xf numFmtId="234" fontId="6" fillId="0" borderId="0" applyFont="0" applyFill="0" applyBorder="0" applyAlignment="0" applyProtection="0">
      <alignment horizontal="right"/>
    </xf>
    <xf numFmtId="234" fontId="6" fillId="0" borderId="0" applyFont="0" applyFill="0" applyBorder="0" applyAlignment="0" applyProtection="0">
      <alignment horizontal="right"/>
    </xf>
    <xf numFmtId="234" fontId="6" fillId="0" borderId="0" applyFont="0" applyFill="0" applyBorder="0" applyAlignment="0" applyProtection="0">
      <alignment horizontal="right"/>
    </xf>
    <xf numFmtId="234" fontId="6" fillId="0" borderId="0" applyFont="0" applyFill="0" applyBorder="0" applyAlignment="0" applyProtection="0">
      <alignment horizontal="right"/>
    </xf>
    <xf numFmtId="234" fontId="6" fillId="0" borderId="0" applyFont="0" applyFill="0" applyBorder="0" applyAlignment="0" applyProtection="0">
      <alignment horizontal="right"/>
    </xf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235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36" fontId="22" fillId="0" borderId="0" applyFont="0" applyFill="0" applyBorder="0" applyAlignment="0" applyProtection="0"/>
    <xf numFmtId="237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237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38" fontId="22" fillId="0" borderId="0" applyFont="0" applyFill="0" applyBorder="0" applyAlignment="0" applyProtection="0"/>
    <xf numFmtId="18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6" fillId="31" borderId="0" applyFill="0" applyBorder="0" applyAlignment="0">
      <protection locked="0"/>
    </xf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37" fontId="45" fillId="0" borderId="0" applyFill="0" applyBorder="0" applyAlignment="0" applyProtection="0"/>
    <xf numFmtId="0" fontId="6" fillId="0" borderId="0" applyFill="0" applyBorder="0" applyAlignment="0">
      <protection locked="0"/>
    </xf>
    <xf numFmtId="0" fontId="6" fillId="0" borderId="0" applyFill="0" applyBorder="0" applyAlignment="0">
      <protection locked="0"/>
    </xf>
    <xf numFmtId="0" fontId="6" fillId="0" borderId="0" applyFill="0" applyBorder="0" applyAlignment="0">
      <protection locked="0"/>
    </xf>
    <xf numFmtId="0" fontId="6" fillId="0" borderId="0" applyFill="0" applyBorder="0" applyAlignment="0">
      <protection locked="0"/>
    </xf>
    <xf numFmtId="0" fontId="6" fillId="0" borderId="0" applyFill="0" applyBorder="0" applyAlignment="0">
      <protection locked="0"/>
    </xf>
    <xf numFmtId="0" fontId="6" fillId="0" borderId="0" applyFill="0" applyBorder="0" applyAlignment="0">
      <protection locked="0"/>
    </xf>
    <xf numFmtId="4" fontId="9" fillId="0" borderId="0"/>
    <xf numFmtId="0" fontId="6" fillId="0" borderId="0" applyFont="0" applyFill="0" applyBorder="0" applyAlignment="0" applyProtection="0"/>
    <xf numFmtId="0" fontId="82" fillId="0" borderId="0"/>
    <xf numFmtId="0" fontId="70" fillId="0" borderId="0"/>
    <xf numFmtId="0" fontId="70" fillId="0" borderId="0"/>
    <xf numFmtId="0" fontId="7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84" fillId="0" borderId="0" applyFont="0" applyFill="0" applyBorder="0" applyProtection="0"/>
    <xf numFmtId="0" fontId="8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3" fillId="0" borderId="0"/>
    <xf numFmtId="0" fontId="70" fillId="0" borderId="0"/>
    <xf numFmtId="0" fontId="29" fillId="32" borderId="1" applyAlignment="0">
      <alignment horizontal="right"/>
      <protection locked="0"/>
    </xf>
    <xf numFmtId="232" fontId="6" fillId="0" borderId="0"/>
    <xf numFmtId="232" fontId="6" fillId="0" borderId="0"/>
    <xf numFmtId="232" fontId="6" fillId="0" borderId="0"/>
    <xf numFmtId="232" fontId="6" fillId="0" borderId="0"/>
    <xf numFmtId="232" fontId="6" fillId="0" borderId="0"/>
    <xf numFmtId="232" fontId="6" fillId="0" borderId="0"/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7" fillId="0" borderId="0" applyNumberFormat="0" applyAlignment="0"/>
    <xf numFmtId="0" fontId="88" fillId="0" borderId="0">
      <alignment horizontal="left"/>
    </xf>
    <xf numFmtId="0" fontId="89" fillId="0" borderId="0"/>
    <xf numFmtId="0" fontId="90" fillId="0" borderId="0">
      <alignment horizontal="left"/>
    </xf>
    <xf numFmtId="0" fontId="7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207" fontId="56" fillId="0" borderId="0" applyFont="0" applyFill="0" applyBorder="0" applyAlignment="0" applyProtection="0"/>
    <xf numFmtId="239" fontId="6" fillId="0" borderId="0">
      <alignment horizontal="center"/>
    </xf>
    <xf numFmtId="6" fontId="32" fillId="0" borderId="0" applyFont="0" applyFill="0" applyBorder="0" applyAlignment="0" applyProtection="0"/>
    <xf numFmtId="8" fontId="32" fillId="0" borderId="0" applyFont="0" applyFill="0" applyBorder="0" applyAlignment="0" applyProtection="0"/>
    <xf numFmtId="189" fontId="70" fillId="0" borderId="0" applyFont="0" applyFill="0" applyBorder="0" applyAlignment="0" applyProtection="0"/>
    <xf numFmtId="189" fontId="70" fillId="0" borderId="0" applyFont="0" applyFill="0" applyBorder="0" applyAlignment="0" applyProtection="0"/>
    <xf numFmtId="189" fontId="70" fillId="0" borderId="0" applyFont="0" applyFill="0" applyBorder="0" applyAlignment="0" applyProtection="0"/>
    <xf numFmtId="189" fontId="70" fillId="0" borderId="0" applyFont="0" applyFill="0" applyBorder="0" applyAlignment="0" applyProtection="0"/>
    <xf numFmtId="189" fontId="70" fillId="0" borderId="0" applyFont="0" applyFill="0" applyBorder="0" applyAlignment="0" applyProtection="0"/>
    <xf numFmtId="189" fontId="70" fillId="0" borderId="0" applyFont="0" applyFill="0" applyBorder="0" applyAlignment="0" applyProtection="0"/>
    <xf numFmtId="189" fontId="70" fillId="0" borderId="0" applyFont="0" applyFill="0" applyBorder="0" applyAlignment="0" applyProtection="0"/>
    <xf numFmtId="220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8" fontId="77" fillId="0" borderId="0" applyBorder="0"/>
    <xf numFmtId="240" fontId="6" fillId="0" borderId="0" applyFont="0" applyFill="0" applyBorder="0" applyAlignment="0" applyProtection="0">
      <alignment horizontal="right"/>
    </xf>
    <xf numFmtId="240" fontId="6" fillId="0" borderId="0" applyFont="0" applyFill="0" applyBorder="0" applyAlignment="0" applyProtection="0">
      <alignment horizontal="right"/>
    </xf>
    <xf numFmtId="240" fontId="6" fillId="0" borderId="0" applyFont="0" applyFill="0" applyBorder="0" applyAlignment="0" applyProtection="0">
      <alignment horizontal="right"/>
    </xf>
    <xf numFmtId="240" fontId="6" fillId="0" borderId="0" applyFont="0" applyFill="0" applyBorder="0" applyAlignment="0" applyProtection="0">
      <alignment horizontal="right"/>
    </xf>
    <xf numFmtId="240" fontId="6" fillId="0" borderId="0" applyFont="0" applyFill="0" applyBorder="0" applyAlignment="0" applyProtection="0">
      <alignment horizontal="right"/>
    </xf>
    <xf numFmtId="240" fontId="6" fillId="0" borderId="0" applyFont="0" applyFill="0" applyBorder="0" applyAlignment="0" applyProtection="0">
      <alignment horizontal="right"/>
    </xf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ill="0" applyBorder="0" applyProtection="0"/>
    <xf numFmtId="18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2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43" fontId="23" fillId="0" borderId="0" applyFont="0" applyFill="0" applyBorder="0" applyAlignment="0" applyProtection="0"/>
    <xf numFmtId="181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39" fontId="91" fillId="0" borderId="10" applyFill="0" applyBorder="0" applyAlignment="0"/>
    <xf numFmtId="39" fontId="56" fillId="0" borderId="0" applyFill="0" applyBorder="0" applyAlignment="0">
      <protection locked="0"/>
    </xf>
    <xf numFmtId="39" fontId="6" fillId="0" borderId="0" applyFill="0" applyBorder="0" applyAlignment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45" fillId="0" borderId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04" fontId="92" fillId="0" borderId="0"/>
    <xf numFmtId="246" fontId="61" fillId="0" borderId="0"/>
    <xf numFmtId="247" fontId="6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8" fontId="19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8" fontId="19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8" fontId="19" fillId="27" borderId="0" applyFont="0" applyBorder="0"/>
    <xf numFmtId="247" fontId="6" fillId="27" borderId="0" applyFont="0" applyBorder="0"/>
    <xf numFmtId="248" fontId="19" fillId="27" borderId="0" applyFont="0" applyBorder="0"/>
    <xf numFmtId="248" fontId="19" fillId="27" borderId="0" applyFont="0" applyBorder="0"/>
    <xf numFmtId="247" fontId="6" fillId="27" borderId="0" applyFont="0" applyBorder="0"/>
    <xf numFmtId="247" fontId="6" fillId="27" borderId="0" applyFont="0" applyBorder="0"/>
    <xf numFmtId="247" fontId="6" fillId="27" borderId="0" applyFont="0" applyBorder="0"/>
    <xf numFmtId="249" fontId="4" fillId="0" borderId="0" applyFont="0" applyFill="0" applyBorder="0" applyAlignment="0" applyProtection="0"/>
    <xf numFmtId="0" fontId="6" fillId="0" borderId="0" applyNumberFormat="0">
      <alignment horizontal="right"/>
    </xf>
    <xf numFmtId="0" fontId="6" fillId="0" borderId="0" applyNumberFormat="0">
      <alignment horizontal="right"/>
    </xf>
    <xf numFmtId="0" fontId="6" fillId="0" borderId="0" applyNumberFormat="0">
      <alignment horizontal="right"/>
    </xf>
    <xf numFmtId="0" fontId="6" fillId="0" borderId="0" applyNumberFormat="0">
      <alignment horizontal="right"/>
    </xf>
    <xf numFmtId="0" fontId="6" fillId="0" borderId="0" applyNumberFormat="0">
      <alignment horizontal="right"/>
    </xf>
    <xf numFmtId="0" fontId="6" fillId="0" borderId="0" applyNumberFormat="0">
      <alignment horizontal="right"/>
    </xf>
    <xf numFmtId="0" fontId="93" fillId="33" borderId="0">
      <alignment horizontal="right"/>
      <protection locked="0"/>
    </xf>
    <xf numFmtId="0" fontId="94" fillId="0" borderId="0"/>
    <xf numFmtId="0" fontId="95" fillId="0" borderId="0" applyNumberFormat="0" applyAlignment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1" fontId="22" fillId="0" borderId="0" applyFont="0" applyFill="0" applyBorder="0" applyAlignment="0" applyProtection="0"/>
    <xf numFmtId="250" fontId="6" fillId="0" borderId="0" applyFont="0" applyFill="0" applyBorder="0" applyAlignment="0" applyProtection="0"/>
    <xf numFmtId="15" fontId="56" fillId="0" borderId="6" applyFill="0" applyBorder="0" applyAlignment="0">
      <protection locked="0"/>
    </xf>
    <xf numFmtId="14" fontId="9" fillId="0" borderId="0" applyFill="0" applyBorder="0" applyAlignment="0"/>
    <xf numFmtId="252" fontId="32" fillId="0" borderId="0" applyFont="0" applyFill="0" applyBorder="0" applyProtection="0">
      <alignment horizontal="left"/>
    </xf>
    <xf numFmtId="38" fontId="32" fillId="0" borderId="24">
      <alignment vertical="center"/>
    </xf>
    <xf numFmtId="38" fontId="32" fillId="0" borderId="24">
      <alignment vertical="center"/>
    </xf>
    <xf numFmtId="38" fontId="32" fillId="0" borderId="24">
      <alignment vertical="center"/>
    </xf>
    <xf numFmtId="38" fontId="32" fillId="0" borderId="24">
      <alignment vertical="center"/>
    </xf>
    <xf numFmtId="38" fontId="32" fillId="0" borderId="24">
      <alignment vertical="center"/>
    </xf>
    <xf numFmtId="38" fontId="32" fillId="0" borderId="24">
      <alignment vertical="center"/>
    </xf>
    <xf numFmtId="38" fontId="32" fillId="0" borderId="24">
      <alignment vertical="center"/>
    </xf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96" fillId="0" borderId="0">
      <protection locked="0"/>
    </xf>
    <xf numFmtId="253" fontId="61" fillId="0" borderId="0" applyBorder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50" fontId="6" fillId="0" borderId="0" applyFont="0" applyFill="0" applyBorder="0" applyAlignment="0" applyProtection="0"/>
    <xf numFmtId="219" fontId="6" fillId="0" borderId="25" applyNumberFormat="0" applyFont="0" applyFill="0" applyAlignment="0" applyProtection="0"/>
    <xf numFmtId="219" fontId="6" fillId="0" borderId="25" applyNumberFormat="0" applyFont="0" applyFill="0" applyAlignment="0" applyProtection="0"/>
    <xf numFmtId="219" fontId="6" fillId="0" borderId="25" applyNumberFormat="0" applyFont="0" applyFill="0" applyAlignment="0" applyProtection="0"/>
    <xf numFmtId="219" fontId="6" fillId="0" borderId="25" applyNumberFormat="0" applyFont="0" applyFill="0" applyAlignment="0" applyProtection="0"/>
    <xf numFmtId="219" fontId="6" fillId="0" borderId="25" applyNumberFormat="0" applyFont="0" applyFill="0" applyAlignment="0" applyProtection="0"/>
    <xf numFmtId="219" fontId="6" fillId="0" borderId="25" applyNumberFormat="0" applyFont="0" applyFill="0" applyAlignment="0" applyProtection="0"/>
    <xf numFmtId="0" fontId="12" fillId="0" borderId="0" applyFill="0" applyBorder="0" applyAlignment="0" applyProtection="0"/>
    <xf numFmtId="0" fontId="97" fillId="9" borderId="20" applyNumberFormat="0" applyAlignment="0" applyProtection="0"/>
    <xf numFmtId="0" fontId="98" fillId="0" borderId="0">
      <protection locked="0"/>
    </xf>
    <xf numFmtId="0" fontId="98" fillId="0" borderId="0">
      <protection locked="0"/>
    </xf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23" borderId="0" applyNumberFormat="0" applyBorder="0" applyAlignment="0" applyProtection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229" fontId="69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230" fontId="6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100" fillId="0" borderId="0"/>
    <xf numFmtId="0" fontId="97" fillId="9" borderId="20" applyNumberFormat="0" applyAlignment="0" applyProtection="0"/>
    <xf numFmtId="0" fontId="101" fillId="0" borderId="26" applyNumberFormat="0" applyFill="0" applyAlignment="0" applyProtection="0"/>
    <xf numFmtId="0" fontId="102" fillId="0" borderId="0" applyNumberForma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62" fillId="0" borderId="0" applyFont="0" applyFill="0" applyBorder="0" applyAlignment="0" applyProtection="0"/>
    <xf numFmtId="254" fontId="62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5" fontId="6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254" fontId="10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56" fontId="105" fillId="0" borderId="0" applyFont="0" applyFill="0" applyBorder="0" applyAlignment="0" applyProtection="0"/>
    <xf numFmtId="257" fontId="10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2" fontId="93" fillId="33" borderId="0">
      <alignment horizontal="right"/>
      <protection locked="0"/>
    </xf>
    <xf numFmtId="0" fontId="96" fillId="0" borderId="0">
      <protection locked="0"/>
    </xf>
    <xf numFmtId="40" fontId="6" fillId="0" borderId="0" applyNumberFormat="0">
      <alignment horizontal="right"/>
    </xf>
    <xf numFmtId="0" fontId="96" fillId="0" borderId="0">
      <protection locked="0"/>
    </xf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70" fillId="0" borderId="0"/>
    <xf numFmtId="0" fontId="70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38" fontId="107" fillId="0" borderId="1" applyNumberFormat="0" applyBorder="0" applyProtection="0">
      <alignment horizontal="center"/>
    </xf>
    <xf numFmtId="0" fontId="108" fillId="0" borderId="0"/>
    <xf numFmtId="0" fontId="109" fillId="0" borderId="0">
      <alignment horizontal="left"/>
    </xf>
    <xf numFmtId="0" fontId="110" fillId="0" borderId="0">
      <alignment horizontal="left"/>
    </xf>
    <xf numFmtId="258" fontId="14" fillId="0" borderId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>
      <alignment horizontal="left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9" fontId="112" fillId="0" borderId="0"/>
    <xf numFmtId="260" fontId="112" fillId="0" borderId="0"/>
    <xf numFmtId="261" fontId="112" fillId="0" borderId="0"/>
    <xf numFmtId="2" fontId="113" fillId="0" borderId="0">
      <alignment horizontal="left"/>
    </xf>
    <xf numFmtId="171" fontId="6" fillId="0" borderId="27" applyFont="0" applyFill="0" applyBorder="0" applyAlignment="0" applyProtection="0"/>
    <xf numFmtId="171" fontId="6" fillId="0" borderId="27" applyFont="0" applyFill="0" applyBorder="0" applyAlignment="0" applyProtection="0"/>
    <xf numFmtId="171" fontId="6" fillId="0" borderId="27" applyFont="0" applyFill="0" applyBorder="0" applyAlignment="0" applyProtection="0"/>
    <xf numFmtId="171" fontId="6" fillId="0" borderId="27" applyFont="0" applyFill="0" applyBorder="0" applyAlignment="0" applyProtection="0"/>
    <xf numFmtId="171" fontId="6" fillId="0" borderId="27" applyFont="0" applyFill="0" applyBorder="0" applyAlignment="0" applyProtection="0"/>
    <xf numFmtId="171" fontId="6" fillId="0" borderId="27" applyFont="0" applyFill="0" applyBorder="0" applyAlignment="0" applyProtection="0"/>
    <xf numFmtId="166" fontId="113" fillId="0" borderId="0" applyFont="0" applyFill="0" applyBorder="0" applyAlignment="0" applyProtection="0"/>
    <xf numFmtId="171" fontId="6" fillId="0" borderId="23" applyFont="0" applyFill="0" applyBorder="0" applyAlignment="0" applyProtection="0"/>
    <xf numFmtId="171" fontId="6" fillId="0" borderId="23" applyFont="0" applyFill="0" applyBorder="0" applyAlignment="0" applyProtection="0"/>
    <xf numFmtId="171" fontId="6" fillId="0" borderId="23" applyFont="0" applyFill="0" applyBorder="0" applyAlignment="0" applyProtection="0"/>
    <xf numFmtId="171" fontId="6" fillId="0" borderId="23" applyFont="0" applyFill="0" applyBorder="0" applyAlignment="0" applyProtection="0"/>
    <xf numFmtId="171" fontId="6" fillId="0" borderId="23" applyFont="0" applyFill="0" applyBorder="0" applyAlignment="0" applyProtection="0"/>
    <xf numFmtId="171" fontId="6" fillId="0" borderId="23" applyFont="0" applyFill="0" applyBorder="0" applyAlignment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6" fillId="0" borderId="0" applyFont="0" applyFill="0" applyBorder="0" applyProtection="0"/>
    <xf numFmtId="0" fontId="114" fillId="9" borderId="20" applyNumberFormat="0" applyAlignment="0" applyProtection="0"/>
    <xf numFmtId="0" fontId="115" fillId="6" borderId="0" applyNumberFormat="0" applyBorder="0" applyAlignment="0" applyProtection="0"/>
    <xf numFmtId="0" fontId="64" fillId="6" borderId="0" applyNumberFormat="0" applyBorder="0" applyAlignment="0" applyProtection="0"/>
    <xf numFmtId="38" fontId="14" fillId="27" borderId="0" applyNumberFormat="0" applyBorder="0" applyAlignment="0" applyProtection="0"/>
    <xf numFmtId="38" fontId="14" fillId="34" borderId="0" applyNumberFormat="0" applyBorder="0" applyAlignment="0" applyProtection="0"/>
    <xf numFmtId="0" fontId="64" fillId="6" borderId="0" applyNumberFormat="0" applyBorder="0" applyAlignment="0" applyProtection="0"/>
    <xf numFmtId="166" fontId="6" fillId="35" borderId="9" applyNumberFormat="0" applyFont="0" applyBorder="0" applyAlignment="0" applyProtection="0"/>
    <xf numFmtId="166" fontId="6" fillId="35" borderId="9" applyNumberFormat="0" applyFont="0" applyBorder="0" applyAlignment="0" applyProtection="0"/>
    <xf numFmtId="166" fontId="6" fillId="35" borderId="9" applyNumberFormat="0" applyFont="0" applyBorder="0" applyAlignment="0" applyProtection="0"/>
    <xf numFmtId="166" fontId="6" fillId="35" borderId="9" applyNumberFormat="0" applyFont="0" applyBorder="0" applyAlignment="0" applyProtection="0"/>
    <xf numFmtId="166" fontId="6" fillId="35" borderId="9" applyNumberFormat="0" applyFont="0" applyBorder="0" applyAlignment="0" applyProtection="0"/>
    <xf numFmtId="166" fontId="6" fillId="35" borderId="9" applyNumberFormat="0" applyFont="0" applyBorder="0" applyAlignment="0" applyProtection="0"/>
    <xf numFmtId="262" fontId="6" fillId="0" borderId="0" applyFont="0" applyFill="0" applyBorder="0" applyAlignment="0" applyProtection="0">
      <alignment horizontal="right"/>
    </xf>
    <xf numFmtId="262" fontId="6" fillId="0" borderId="0" applyFont="0" applyFill="0" applyBorder="0" applyAlignment="0" applyProtection="0">
      <alignment horizontal="right"/>
    </xf>
    <xf numFmtId="262" fontId="6" fillId="0" borderId="0" applyFont="0" applyFill="0" applyBorder="0" applyAlignment="0" applyProtection="0">
      <alignment horizontal="right"/>
    </xf>
    <xf numFmtId="262" fontId="6" fillId="0" borderId="0" applyFont="0" applyFill="0" applyBorder="0" applyAlignment="0" applyProtection="0">
      <alignment horizontal="right"/>
    </xf>
    <xf numFmtId="262" fontId="6" fillId="0" borderId="0" applyFont="0" applyFill="0" applyBorder="0" applyAlignment="0" applyProtection="0">
      <alignment horizontal="right"/>
    </xf>
    <xf numFmtId="262" fontId="6" fillId="0" borderId="0" applyFont="0" applyFill="0" applyBorder="0" applyAlignment="0" applyProtection="0">
      <alignment horizontal="right"/>
    </xf>
    <xf numFmtId="189" fontId="116" fillId="35" borderId="0" applyNumberFormat="0" applyFont="0" applyAlignment="0"/>
    <xf numFmtId="0" fontId="117" fillId="0" borderId="0" applyProtection="0">
      <alignment horizontal="right" vertical="top"/>
    </xf>
    <xf numFmtId="0" fontId="118" fillId="0" borderId="0">
      <alignment horizontal="left"/>
    </xf>
    <xf numFmtId="0" fontId="119" fillId="0" borderId="0">
      <alignment horizontal="left"/>
    </xf>
    <xf numFmtId="0" fontId="119" fillId="0" borderId="0">
      <alignment horizontal="left"/>
    </xf>
    <xf numFmtId="0" fontId="20" fillId="0" borderId="6" applyNumberFormat="0" applyAlignment="0" applyProtection="0">
      <alignment horizontal="left" vertical="center"/>
    </xf>
    <xf numFmtId="0" fontId="20" fillId="0" borderId="3">
      <alignment horizontal="left" vertical="center"/>
    </xf>
    <xf numFmtId="0" fontId="120" fillId="36" borderId="28" applyProtection="0">
      <alignment horizontal="right"/>
    </xf>
    <xf numFmtId="0" fontId="121" fillId="0" borderId="0">
      <alignment horizontal="center"/>
    </xf>
    <xf numFmtId="0" fontId="122" fillId="36" borderId="0" applyProtection="0">
      <alignment horizontal="left"/>
    </xf>
    <xf numFmtId="0" fontId="123" fillId="0" borderId="0">
      <alignment horizontal="centerContinuous" vertical="center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17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6" fillId="0" borderId="0">
      <alignment horizontal="left"/>
    </xf>
    <xf numFmtId="0" fontId="127" fillId="0" borderId="29">
      <alignment horizontal="left" vertical="top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8" fillId="0" borderId="0">
      <alignment horizontal="left"/>
    </xf>
    <xf numFmtId="0" fontId="129" fillId="0" borderId="29">
      <alignment horizontal="left" vertical="top"/>
    </xf>
    <xf numFmtId="0" fontId="130" fillId="0" borderId="19" applyNumberFormat="0" applyFill="0" applyAlignment="0" applyProtection="0"/>
    <xf numFmtId="0" fontId="131" fillId="0" borderId="19" applyNumberFormat="0" applyFill="0" applyAlignment="0" applyProtection="0"/>
    <xf numFmtId="0" fontId="132" fillId="0" borderId="0">
      <alignment horizontal="left"/>
    </xf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4" fontId="17" fillId="37" borderId="7">
      <alignment horizontal="center" vertical="center" wrapText="1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0" applyNumberFormat="0" applyFill="0" applyBorder="0" applyAlignment="0" applyProtection="0">
      <alignment horizontal="left"/>
    </xf>
    <xf numFmtId="0" fontId="134" fillId="24" borderId="20" applyNumberFormat="0" applyAlignment="0" applyProtection="0"/>
    <xf numFmtId="189" fontId="6" fillId="0" borderId="0" applyNumberFormat="0"/>
    <xf numFmtId="189" fontId="6" fillId="0" borderId="0" applyNumberFormat="0"/>
    <xf numFmtId="189" fontId="6" fillId="0" borderId="0" applyNumberFormat="0"/>
    <xf numFmtId="189" fontId="6" fillId="0" borderId="0" applyNumberFormat="0"/>
    <xf numFmtId="189" fontId="6" fillId="0" borderId="0" applyNumberFormat="0"/>
    <xf numFmtId="189" fontId="6" fillId="0" borderId="0" applyNumberFormat="0"/>
    <xf numFmtId="37" fontId="135" fillId="0" borderId="29"/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0" fontId="60" fillId="0" borderId="0" applyNumberFormat="0" applyFill="0" applyBorder="0" applyAlignment="0" applyProtection="0">
      <alignment horizontal="right"/>
    </xf>
    <xf numFmtId="0" fontId="48" fillId="5" borderId="0" applyNumberFormat="0" applyBorder="0" applyAlignment="0" applyProtection="0"/>
    <xf numFmtId="0" fontId="2" fillId="0" borderId="0" applyFill="0" applyBorder="0" applyProtection="0">
      <alignment horizontal="left"/>
    </xf>
    <xf numFmtId="10" fontId="14" fillId="38" borderId="9" applyNumberFormat="0" applyBorder="0" applyAlignment="0" applyProtection="0"/>
    <xf numFmtId="10" fontId="14" fillId="34" borderId="9" applyNumberFormat="0" applyBorder="0" applyAlignment="0" applyProtection="0"/>
    <xf numFmtId="0" fontId="136" fillId="9" borderId="20" applyNumberFormat="0" applyAlignment="0" applyProtection="0"/>
    <xf numFmtId="0" fontId="97" fillId="9" borderId="20" applyNumberFormat="0" applyAlignment="0" applyProtection="0"/>
    <xf numFmtId="189" fontId="85" fillId="39" borderId="0"/>
    <xf numFmtId="0" fontId="23" fillId="0" borderId="0" applyFill="0" applyBorder="0" applyProtection="0"/>
    <xf numFmtId="0" fontId="23" fillId="0" borderId="0" applyFill="0" applyBorder="0" applyProtection="0"/>
    <xf numFmtId="0" fontId="23" fillId="0" borderId="0" applyFill="0" applyBorder="0" applyProtection="0"/>
    <xf numFmtId="0" fontId="23" fillId="0" borderId="0" applyFill="0" applyBorder="0" applyProtection="0"/>
    <xf numFmtId="3" fontId="56" fillId="27" borderId="0">
      <protection locked="0"/>
    </xf>
    <xf numFmtId="4" fontId="56" fillId="27" borderId="0">
      <protection locked="0"/>
    </xf>
    <xf numFmtId="263" fontId="137" fillId="0" borderId="0"/>
    <xf numFmtId="264" fontId="137" fillId="0" borderId="0"/>
    <xf numFmtId="246" fontId="137" fillId="0" borderId="0"/>
    <xf numFmtId="263" fontId="137" fillId="0" borderId="0"/>
    <xf numFmtId="166" fontId="137" fillId="0" borderId="0"/>
    <xf numFmtId="265" fontId="4" fillId="0" borderId="0" applyFont="0" applyFill="0" applyBorder="0" applyAlignment="0" applyProtection="0"/>
    <xf numFmtId="0" fontId="138" fillId="29" borderId="22" applyNumberFormat="0" applyAlignment="0" applyProtection="0"/>
    <xf numFmtId="0" fontId="139" fillId="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40" fillId="5" borderId="0" applyNumberFormat="0" applyBorder="0" applyAlignment="0" applyProtection="0"/>
    <xf numFmtId="38" fontId="141" fillId="0" borderId="0"/>
    <xf numFmtId="38" fontId="142" fillId="0" borderId="0"/>
    <xf numFmtId="38" fontId="143" fillId="0" borderId="0"/>
    <xf numFmtId="38" fontId="144" fillId="0" borderId="0"/>
    <xf numFmtId="0" fontId="4" fillId="0" borderId="0"/>
    <xf numFmtId="0" fontId="4" fillId="0" borderId="0"/>
    <xf numFmtId="0" fontId="120" fillId="0" borderId="31" applyProtection="0">
      <alignment horizontal="right"/>
    </xf>
    <xf numFmtId="0" fontId="120" fillId="0" borderId="28" applyProtection="0">
      <alignment horizontal="right"/>
    </xf>
    <xf numFmtId="0" fontId="120" fillId="0" borderId="32" applyProtection="0">
      <alignment horizontal="center"/>
      <protection locked="0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266" fontId="45" fillId="0" borderId="0">
      <alignment horizontal="left"/>
    </xf>
    <xf numFmtId="0" fontId="1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229" fontId="69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230" fontId="6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0" fontId="146" fillId="0" borderId="16" applyNumberFormat="0" applyFill="0" applyAlignment="0" applyProtection="0"/>
    <xf numFmtId="0" fontId="73" fillId="0" borderId="16" applyNumberFormat="0" applyFill="0" applyAlignment="0" applyProtection="0"/>
    <xf numFmtId="189" fontId="147" fillId="40" borderId="0"/>
    <xf numFmtId="38" fontId="91" fillId="0" borderId="9">
      <alignment horizontal="right"/>
    </xf>
    <xf numFmtId="49" fontId="17" fillId="41" borderId="0"/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267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237" fontId="6" fillId="0" borderId="0" applyFont="0" applyFill="0" applyBorder="0" applyAlignment="0" applyProtection="0"/>
    <xf numFmtId="237" fontId="6" fillId="0" borderId="0" applyFont="0" applyFill="0" applyBorder="0" applyAlignment="0" applyProtection="0"/>
    <xf numFmtId="268" fontId="22" fillId="0" borderId="0" applyFont="0" applyFill="0" applyBorder="0" applyAlignment="0" applyProtection="0"/>
    <xf numFmtId="269" fontId="22" fillId="0" borderId="0" applyFont="0" applyFill="0" applyBorder="0" applyAlignment="0" applyProtection="0"/>
    <xf numFmtId="270" fontId="69" fillId="0" borderId="0" applyFont="0" applyFill="0" applyBorder="0" applyAlignment="0" applyProtection="0"/>
    <xf numFmtId="271" fontId="69" fillId="0" borderId="0" applyFont="0" applyFill="0" applyBorder="0" applyAlignment="0" applyProtection="0"/>
    <xf numFmtId="37" fontId="36" fillId="0" borderId="0" applyFont="0" applyFill="0" applyBorder="0" applyAlignment="0" applyProtection="0"/>
    <xf numFmtId="0" fontId="148" fillId="34" borderId="33">
      <alignment horizontal="left" vertical="top" indent="2"/>
    </xf>
    <xf numFmtId="0" fontId="19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49" fillId="0" borderId="7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72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5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96" fillId="0" borderId="0">
      <protection locked="0"/>
    </xf>
    <xf numFmtId="41" fontId="3" fillId="42" borderId="0"/>
    <xf numFmtId="208" fontId="19" fillId="0" borderId="0" applyFont="0" applyFill="0" applyBorder="0" applyProtection="0"/>
    <xf numFmtId="274" fontId="77" fillId="0" borderId="0" applyFont="0" applyFill="0" applyBorder="0" applyAlignment="0" applyProtection="0"/>
    <xf numFmtId="275" fontId="6" fillId="0" borderId="0" applyFont="0" applyFill="0" applyBorder="0" applyAlignment="0" applyProtection="0"/>
    <xf numFmtId="275" fontId="6" fillId="0" borderId="0" applyFont="0" applyFill="0" applyBorder="0" applyAlignment="0" applyProtection="0"/>
    <xf numFmtId="275" fontId="6" fillId="0" borderId="0" applyFont="0" applyFill="0" applyBorder="0" applyAlignment="0" applyProtection="0"/>
    <xf numFmtId="275" fontId="6" fillId="0" borderId="0" applyFont="0" applyFill="0" applyBorder="0" applyAlignment="0" applyProtection="0"/>
    <xf numFmtId="275" fontId="6" fillId="0" borderId="0" applyFont="0" applyFill="0" applyBorder="0" applyAlignment="0" applyProtection="0"/>
    <xf numFmtId="275" fontId="6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276" fontId="61" fillId="0" borderId="0"/>
    <xf numFmtId="277" fontId="22" fillId="0" borderId="0" applyFont="0" applyFill="0" applyBorder="0" applyAlignment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0" fontId="151" fillId="18" borderId="0" applyNumberFormat="0" applyBorder="0" applyAlignment="0" applyProtection="0"/>
    <xf numFmtId="0" fontId="152" fillId="18" borderId="0" applyNumberFormat="0" applyBorder="0" applyAlignment="0" applyProtection="0"/>
    <xf numFmtId="0" fontId="151" fillId="18" borderId="0" applyNumberFormat="0" applyBorder="0" applyAlignment="0" applyProtection="0"/>
    <xf numFmtId="0" fontId="151" fillId="18" borderId="0" applyNumberFormat="0" applyBorder="0" applyAlignment="0" applyProtection="0"/>
    <xf numFmtId="43" fontId="6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37" fontId="153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2" fillId="0" borderId="0" applyNumberFormat="0" applyFont="0" applyBorder="0" applyAlignment="0">
      <alignment horizontal="left"/>
    </xf>
    <xf numFmtId="0" fontId="154" fillId="0" borderId="0"/>
    <xf numFmtId="266" fontId="155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78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78" fontId="6" fillId="0" borderId="0"/>
    <xf numFmtId="278" fontId="6" fillId="0" borderId="0"/>
    <xf numFmtId="278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206" fontId="6" fillId="0" borderId="0"/>
    <xf numFmtId="0" fontId="22" fillId="0" borderId="0" applyFill="0" applyBorder="0" applyProtection="0"/>
    <xf numFmtId="0" fontId="6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1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1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1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41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0" fontId="6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3" fillId="0" borderId="0"/>
    <xf numFmtId="41" fontId="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13" fillId="0" borderId="0"/>
    <xf numFmtId="0" fontId="6" fillId="0" borderId="0"/>
    <xf numFmtId="0" fontId="6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41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1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0" fontId="6" fillId="0" borderId="0"/>
    <xf numFmtId="41" fontId="13" fillId="0" borderId="0"/>
    <xf numFmtId="41" fontId="13" fillId="0" borderId="0"/>
    <xf numFmtId="41" fontId="3" fillId="0" borderId="0"/>
    <xf numFmtId="41" fontId="3" fillId="0" borderId="0"/>
    <xf numFmtId="0" fontId="156" fillId="0" borderId="0" applyAlignment="0">
      <alignment vertical="top" wrapText="1"/>
      <protection locked="0"/>
    </xf>
    <xf numFmtId="0" fontId="18" fillId="0" borderId="0"/>
    <xf numFmtId="0" fontId="41" fillId="0" borderId="0"/>
    <xf numFmtId="0" fontId="41" fillId="0" borderId="0"/>
    <xf numFmtId="0" fontId="18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41" fillId="0" borderId="0"/>
    <xf numFmtId="41" fontId="3" fillId="0" borderId="0"/>
    <xf numFmtId="0" fontId="21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>
      <alignment vertical="top"/>
    </xf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41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1" fillId="0" borderId="0"/>
    <xf numFmtId="41" fontId="3" fillId="0" borderId="0"/>
    <xf numFmtId="41" fontId="3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6" fillId="0" borderId="0"/>
    <xf numFmtId="41" fontId="3" fillId="0" borderId="0"/>
    <xf numFmtId="41" fontId="3" fillId="0" borderId="0"/>
    <xf numFmtId="41" fontId="3" fillId="0" borderId="0"/>
    <xf numFmtId="0" fontId="157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13" fillId="0" borderId="0"/>
    <xf numFmtId="0" fontId="70" fillId="0" borderId="0"/>
    <xf numFmtId="0" fontId="70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0" fontId="72" fillId="0" borderId="1" applyFill="0" applyAlignment="0" applyProtection="0"/>
    <xf numFmtId="0" fontId="6" fillId="0" borderId="0"/>
    <xf numFmtId="263" fontId="61" fillId="0" borderId="0"/>
    <xf numFmtId="279" fontId="61" fillId="0" borderId="0"/>
    <xf numFmtId="280" fontId="61" fillId="0" borderId="0"/>
    <xf numFmtId="264" fontId="61" fillId="0" borderId="0"/>
    <xf numFmtId="38" fontId="32" fillId="0" borderId="0"/>
    <xf numFmtId="0" fontId="128" fillId="0" borderId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/>
    <xf numFmtId="0" fontId="6" fillId="43" borderId="34" applyNumberFormat="0" applyFont="0" applyAlignment="0" applyProtection="0"/>
    <xf numFmtId="0" fontId="21" fillId="43" borderId="34" applyNumberFormat="0" applyFont="0" applyAlignment="0" applyProtection="0"/>
    <xf numFmtId="0" fontId="6" fillId="43" borderId="34" applyNumberFormat="0" applyFont="0" applyAlignment="0" applyProtection="0"/>
    <xf numFmtId="166" fontId="162" fillId="0" borderId="0" applyNumberFormat="0"/>
    <xf numFmtId="0" fontId="7" fillId="43" borderId="34" applyNumberFormat="0" applyFont="0" applyAlignment="0" applyProtection="0"/>
    <xf numFmtId="0" fontId="24" fillId="0" borderId="0" applyFont="0" applyFill="0" applyBorder="0" applyProtection="0">
      <alignment horizontal="right"/>
    </xf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281" fontId="10" fillId="0" borderId="0"/>
    <xf numFmtId="281" fontId="10" fillId="0" borderId="0"/>
    <xf numFmtId="281" fontId="10" fillId="0" borderId="0"/>
    <xf numFmtId="281" fontId="10" fillId="0" borderId="0"/>
    <xf numFmtId="281" fontId="10" fillId="0" borderId="0"/>
    <xf numFmtId="281" fontId="10" fillId="0" borderId="0"/>
    <xf numFmtId="180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80" fontId="5" fillId="0" borderId="0"/>
    <xf numFmtId="180" fontId="5" fillId="0" borderId="0"/>
    <xf numFmtId="282" fontId="6" fillId="0" borderId="0" applyNumberFormat="0" applyFill="0" applyBorder="0" applyAlignment="0" applyProtection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283" fontId="61" fillId="0" borderId="0" applyBorder="0" applyProtection="0"/>
    <xf numFmtId="0" fontId="164" fillId="0" borderId="0"/>
    <xf numFmtId="0" fontId="165" fillId="24" borderId="15" applyNumberFormat="0" applyAlignment="0" applyProtection="0"/>
    <xf numFmtId="0" fontId="46" fillId="24" borderId="15" applyNumberFormat="0" applyAlignment="0" applyProtection="0"/>
    <xf numFmtId="40" fontId="166" fillId="34" borderId="0">
      <alignment horizontal="right"/>
    </xf>
    <xf numFmtId="0" fontId="167" fillId="44" borderId="0">
      <alignment horizontal="center"/>
    </xf>
    <xf numFmtId="0" fontId="167" fillId="44" borderId="0"/>
    <xf numFmtId="0" fontId="168" fillId="0" borderId="0" applyBorder="0">
      <alignment horizontal="centerContinuous"/>
    </xf>
    <xf numFmtId="0" fontId="169" fillId="45" borderId="0" applyBorder="0">
      <alignment horizontal="centerContinuous"/>
    </xf>
    <xf numFmtId="0" fontId="84" fillId="46" borderId="0" applyNumberFormat="0" applyFont="0" applyBorder="0" applyAlignment="0"/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284" fontId="6" fillId="0" borderId="0" applyFont="0" applyFill="0" applyBorder="0" applyProtection="0">
      <alignment horizontal="right"/>
    </xf>
    <xf numFmtId="37" fontId="14" fillId="0" borderId="0" applyBorder="0">
      <protection locked="0"/>
    </xf>
    <xf numFmtId="0" fontId="170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66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170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66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19" fillId="0" borderId="0"/>
    <xf numFmtId="0" fontId="1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287" fontId="170" fillId="0" borderId="0"/>
    <xf numFmtId="287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66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0" fillId="0" borderId="0"/>
    <xf numFmtId="287" fontId="170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66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4" fontId="77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8" fontId="170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0" fillId="0" borderId="0"/>
    <xf numFmtId="0" fontId="170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77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170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9" fillId="0" borderId="0"/>
    <xf numFmtId="42" fontId="6" fillId="0" borderId="0"/>
    <xf numFmtId="42" fontId="6" fillId="0" borderId="0"/>
    <xf numFmtId="42" fontId="6" fillId="0" borderId="0"/>
    <xf numFmtId="42" fontId="6" fillId="0" borderId="0"/>
    <xf numFmtId="42" fontId="6" fillId="0" borderId="0"/>
    <xf numFmtId="42" fontId="6" fillId="0" borderId="0"/>
    <xf numFmtId="0" fontId="19" fillId="0" borderId="0"/>
    <xf numFmtId="0" fontId="19" fillId="0" borderId="0"/>
    <xf numFmtId="0" fontId="19" fillId="0" borderId="0"/>
    <xf numFmtId="166" fontId="77" fillId="0" borderId="0"/>
    <xf numFmtId="0" fontId="19" fillId="0" borderId="0"/>
    <xf numFmtId="0" fontId="19" fillId="0" borderId="0"/>
    <xf numFmtId="0" fontId="19" fillId="0" borderId="0"/>
    <xf numFmtId="289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2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77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170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77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165" fontId="170" fillId="0" borderId="0"/>
    <xf numFmtId="165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0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9" fillId="0" borderId="0"/>
    <xf numFmtId="0" fontId="19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165" fontId="170" fillId="0" borderId="0"/>
    <xf numFmtId="165" fontId="170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287" fontId="170" fillId="0" borderId="0"/>
    <xf numFmtId="287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66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0" fillId="0" borderId="0"/>
    <xf numFmtId="287" fontId="170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66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6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5" fontId="6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5" fontId="7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4" fontId="19" fillId="0" borderId="0"/>
    <xf numFmtId="234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286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4" fontId="77" fillId="0" borderId="0"/>
    <xf numFmtId="0" fontId="77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8" fontId="170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70" fillId="0" borderId="0"/>
    <xf numFmtId="0" fontId="170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77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170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19" fillId="0" borderId="0"/>
    <xf numFmtId="42" fontId="6" fillId="0" borderId="0"/>
    <xf numFmtId="42" fontId="6" fillId="0" borderId="0"/>
    <xf numFmtId="42" fontId="6" fillId="0" borderId="0"/>
    <xf numFmtId="42" fontId="6" fillId="0" borderId="0"/>
    <xf numFmtId="42" fontId="6" fillId="0" borderId="0"/>
    <xf numFmtId="42" fontId="6" fillId="0" borderId="0"/>
    <xf numFmtId="0" fontId="19" fillId="0" borderId="0"/>
    <xf numFmtId="0" fontId="19" fillId="0" borderId="0"/>
    <xf numFmtId="0" fontId="19" fillId="0" borderId="0"/>
    <xf numFmtId="166" fontId="77" fillId="0" borderId="0"/>
    <xf numFmtId="0" fontId="19" fillId="0" borderId="0"/>
    <xf numFmtId="0" fontId="19" fillId="0" borderId="0"/>
    <xf numFmtId="0" fontId="19" fillId="0" borderId="0"/>
    <xf numFmtId="289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82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77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170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77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165" fontId="170" fillId="0" borderId="0"/>
    <xf numFmtId="165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0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7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9" fillId="0" borderId="0"/>
    <xf numFmtId="0" fontId="19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165" fontId="170" fillId="0" borderId="0"/>
    <xf numFmtId="165" fontId="170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0" fontId="17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9" fillId="0" borderId="0"/>
    <xf numFmtId="0" fontId="77" fillId="0" borderId="0"/>
    <xf numFmtId="0" fontId="172" fillId="0" borderId="0" applyProtection="0">
      <alignment horizontal="left"/>
    </xf>
    <xf numFmtId="0" fontId="172" fillId="0" borderId="0" applyFill="0" applyBorder="0" applyProtection="0">
      <alignment horizontal="left"/>
    </xf>
    <xf numFmtId="0" fontId="173" fillId="0" borderId="0" applyFill="0" applyBorder="0" applyProtection="0">
      <alignment horizontal="left"/>
    </xf>
    <xf numFmtId="0" fontId="172" fillId="0" borderId="0" applyProtection="0">
      <alignment horizontal="left"/>
    </xf>
    <xf numFmtId="1" fontId="174" fillId="0" borderId="0" applyProtection="0">
      <alignment horizontal="right" vertical="center"/>
    </xf>
    <xf numFmtId="189" fontId="17" fillId="0" borderId="0"/>
    <xf numFmtId="0" fontId="61" fillId="0" borderId="0">
      <alignment horizontal="center"/>
    </xf>
    <xf numFmtId="0" fontId="175" fillId="0" borderId="0">
      <alignment horizontal="center"/>
    </xf>
    <xf numFmtId="0" fontId="176" fillId="34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14" fontId="45" fillId="0" borderId="0">
      <alignment horizontal="center" wrapText="1"/>
      <protection locked="0"/>
    </xf>
    <xf numFmtId="0" fontId="85" fillId="0" borderId="0"/>
    <xf numFmtId="0" fontId="7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66" fontId="6" fillId="0" borderId="0" applyFont="0" applyFill="0" applyBorder="0" applyAlignment="0" applyProtection="0"/>
    <xf numFmtId="41" fontId="3" fillId="0" borderId="0"/>
    <xf numFmtId="41" fontId="8" fillId="0" borderId="0"/>
    <xf numFmtId="41" fontId="5" fillId="0" borderId="0"/>
    <xf numFmtId="290" fontId="32" fillId="0" borderId="0" applyFont="0" applyFill="0" applyBorder="0" applyAlignment="0" applyProtection="0"/>
    <xf numFmtId="291" fontId="3" fillId="0" borderId="0"/>
    <xf numFmtId="291" fontId="3" fillId="0" borderId="0"/>
    <xf numFmtId="291" fontId="3" fillId="0" borderId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92" fontId="69" fillId="0" borderId="0" applyFont="0" applyFill="0" applyBorder="0" applyAlignment="0" applyProtection="0"/>
    <xf numFmtId="293" fontId="6" fillId="0" borderId="0" applyFont="0" applyFill="0" applyBorder="0" applyAlignment="0" applyProtection="0"/>
    <xf numFmtId="293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177" fillId="0" borderId="0" applyFont="0" applyFill="0" applyBorder="0" applyAlignment="0" applyProtection="0"/>
    <xf numFmtId="173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177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177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2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29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178" fillId="0" borderId="0" applyFill="0" applyBorder="0" applyAlignment="0">
      <protection locked="0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19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1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295" fontId="6" fillId="0" borderId="0"/>
    <xf numFmtId="9" fontId="6" fillId="0" borderId="0" applyFont="0" applyFill="0" applyBorder="0" applyAlignment="0" applyProtection="0"/>
    <xf numFmtId="0" fontId="179" fillId="0" borderId="0"/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80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96" fillId="0" borderId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44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1" fontId="6" fillId="0" borderId="0" applyFill="0" applyBorder="0" applyAlignment="0"/>
    <xf numFmtId="229" fontId="69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230" fontId="6" fillId="0" borderId="0" applyFill="0" applyBorder="0" applyAlignment="0"/>
    <xf numFmtId="189" fontId="70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222" fontId="6" fillId="0" borderId="0" applyFill="0" applyBorder="0" applyAlignment="0"/>
    <xf numFmtId="7" fontId="128" fillId="0" borderId="0" applyFont="0" applyFill="0" applyBorder="0" applyAlignment="0" applyProtection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296" fontId="6" fillId="0" borderId="0"/>
    <xf numFmtId="37" fontId="18" fillId="47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65" fillId="0" borderId="7">
      <alignment horizontal="center"/>
    </xf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0" fontId="32" fillId="48" borderId="0" applyNumberFormat="0" applyFont="0" applyBorder="0" applyAlignment="0" applyProtection="0"/>
    <xf numFmtId="274" fontId="6" fillId="24" borderId="0">
      <alignment horizontal="right"/>
    </xf>
    <xf numFmtId="274" fontId="6" fillId="24" borderId="0">
      <alignment horizontal="right"/>
    </xf>
    <xf numFmtId="274" fontId="6" fillId="24" borderId="0">
      <alignment horizontal="right"/>
    </xf>
    <xf numFmtId="274" fontId="6" fillId="24" borderId="0">
      <alignment horizontal="right"/>
    </xf>
    <xf numFmtId="274" fontId="6" fillId="24" borderId="0">
      <alignment horizontal="right"/>
    </xf>
    <xf numFmtId="274" fontId="6" fillId="24" borderId="0">
      <alignment horizontal="right"/>
    </xf>
    <xf numFmtId="274" fontId="6" fillId="0" borderId="0">
      <alignment vertical="top"/>
    </xf>
    <xf numFmtId="274" fontId="6" fillId="0" borderId="0">
      <alignment vertical="top"/>
    </xf>
    <xf numFmtId="274" fontId="6" fillId="0" borderId="0">
      <alignment vertical="top"/>
    </xf>
    <xf numFmtId="274" fontId="6" fillId="0" borderId="0">
      <alignment vertical="top"/>
    </xf>
    <xf numFmtId="274" fontId="6" fillId="0" borderId="0">
      <alignment vertical="top"/>
    </xf>
    <xf numFmtId="274" fontId="6" fillId="0" borderId="0">
      <alignment vertical="top"/>
    </xf>
    <xf numFmtId="169" fontId="70" fillId="0" borderId="0" applyFont="0" applyFill="0" applyBorder="0" applyAlignment="0" applyProtection="0"/>
    <xf numFmtId="39" fontId="181" fillId="0" borderId="0" applyNumberFormat="0">
      <alignment horizontal="right"/>
    </xf>
    <xf numFmtId="189" fontId="19" fillId="0" borderId="0" applyNumberFormat="0" applyFont="0" applyFill="0" applyAlignment="0" applyProtection="0"/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97" fontId="6" fillId="0" borderId="4" applyBorder="0">
      <alignment horizontal="righ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266" fontId="87" fillId="0" borderId="0" applyNumberFormat="0" applyFill="0" applyBorder="0" applyAlignment="0" applyProtection="0">
      <alignment horizontal="left"/>
    </xf>
    <xf numFmtId="38" fontId="61" fillId="0" borderId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15" fillId="0" borderId="0" applyNumberFormat="0" applyFill="0" applyBorder="0"/>
    <xf numFmtId="0" fontId="46" fillId="24" borderId="15" applyNumberFormat="0" applyAlignment="0" applyProtection="0"/>
    <xf numFmtId="0" fontId="110" fillId="0" borderId="35">
      <alignment vertical="center"/>
    </xf>
    <xf numFmtId="4" fontId="182" fillId="45" borderId="36" applyNumberFormat="0" applyProtection="0">
      <alignment vertical="center"/>
    </xf>
    <xf numFmtId="4" fontId="183" fillId="45" borderId="36" applyNumberFormat="0" applyProtection="0">
      <alignment vertical="center"/>
    </xf>
    <xf numFmtId="4" fontId="184" fillId="45" borderId="36" applyNumberFormat="0" applyProtection="0">
      <alignment horizontal="left" vertical="center" indent="1"/>
    </xf>
    <xf numFmtId="4" fontId="184" fillId="49" borderId="0" applyNumberFormat="0" applyProtection="0">
      <alignment horizontal="left" vertical="center" indent="1"/>
    </xf>
    <xf numFmtId="4" fontId="184" fillId="50" borderId="36" applyNumberFormat="0" applyProtection="0">
      <alignment horizontal="right" vertical="center"/>
    </xf>
    <xf numFmtId="4" fontId="184" fillId="51" borderId="36" applyNumberFormat="0" applyProtection="0">
      <alignment horizontal="right" vertical="center"/>
    </xf>
    <xf numFmtId="4" fontId="184" fillId="52" borderId="36" applyNumberFormat="0" applyProtection="0">
      <alignment horizontal="right" vertical="center"/>
    </xf>
    <xf numFmtId="4" fontId="184" fillId="35" borderId="36" applyNumberFormat="0" applyProtection="0">
      <alignment horizontal="right" vertical="center"/>
    </xf>
    <xf numFmtId="4" fontId="184" fillId="42" borderId="36" applyNumberFormat="0" applyProtection="0">
      <alignment horizontal="right" vertical="center"/>
    </xf>
    <xf numFmtId="4" fontId="184" fillId="53" borderId="36" applyNumberFormat="0" applyProtection="0">
      <alignment horizontal="right" vertical="center"/>
    </xf>
    <xf numFmtId="4" fontId="184" fillId="54" borderId="36" applyNumberFormat="0" applyProtection="0">
      <alignment horizontal="right" vertical="center"/>
    </xf>
    <xf numFmtId="4" fontId="184" fillId="55" borderId="36" applyNumberFormat="0" applyProtection="0">
      <alignment horizontal="right" vertical="center"/>
    </xf>
    <xf numFmtId="4" fontId="184" fillId="56" borderId="36" applyNumberFormat="0" applyProtection="0">
      <alignment horizontal="right" vertical="center"/>
    </xf>
    <xf numFmtId="4" fontId="182" fillId="57" borderId="37" applyNumberFormat="0" applyProtection="0">
      <alignment horizontal="left" vertical="center" indent="1"/>
    </xf>
    <xf numFmtId="4" fontId="182" fillId="58" borderId="0" applyNumberFormat="0" applyProtection="0">
      <alignment horizontal="left" vertical="center" indent="1"/>
    </xf>
    <xf numFmtId="4" fontId="182" fillId="49" borderId="0" applyNumberFormat="0" applyProtection="0">
      <alignment horizontal="left" vertical="center" indent="1"/>
    </xf>
    <xf numFmtId="4" fontId="184" fillId="58" borderId="36" applyNumberFormat="0" applyProtection="0">
      <alignment horizontal="right" vertical="center"/>
    </xf>
    <xf numFmtId="4" fontId="9" fillId="58" borderId="0" applyNumberFormat="0" applyProtection="0">
      <alignment horizontal="left" vertical="center" indent="1"/>
    </xf>
    <xf numFmtId="4" fontId="9" fillId="49" borderId="0" applyNumberFormat="0" applyProtection="0">
      <alignment horizontal="left" vertical="center" indent="1"/>
    </xf>
    <xf numFmtId="4" fontId="184" fillId="59" borderId="36" applyNumberFormat="0" applyProtection="0">
      <alignment vertical="center"/>
    </xf>
    <xf numFmtId="4" fontId="185" fillId="59" borderId="36" applyNumberFormat="0" applyProtection="0">
      <alignment vertical="center"/>
    </xf>
    <xf numFmtId="4" fontId="182" fillId="58" borderId="38" applyNumberFormat="0" applyProtection="0">
      <alignment horizontal="left" vertical="center" indent="1"/>
    </xf>
    <xf numFmtId="4" fontId="184" fillId="59" borderId="36" applyNumberFormat="0" applyProtection="0">
      <alignment horizontal="right" vertical="center"/>
    </xf>
    <xf numFmtId="4" fontId="185" fillId="59" borderId="36" applyNumberFormat="0" applyProtection="0">
      <alignment horizontal="right" vertical="center"/>
    </xf>
    <xf numFmtId="4" fontId="182" fillId="58" borderId="36" applyNumberFormat="0" applyProtection="0">
      <alignment horizontal="left" vertical="center" indent="1"/>
    </xf>
    <xf numFmtId="4" fontId="186" fillId="60" borderId="38" applyNumberFormat="0" applyProtection="0">
      <alignment horizontal="left" vertical="center" indent="1"/>
    </xf>
    <xf numFmtId="4" fontId="187" fillId="59" borderId="36" applyNumberFormat="0" applyProtection="0">
      <alignment horizontal="right" vertical="center"/>
    </xf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3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47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24" borderId="0" applyNumberFormat="0" applyFont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43" fillId="0" borderId="7">
      <alignment horizontal="right"/>
    </xf>
    <xf numFmtId="0" fontId="48" fillId="5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2" fillId="24" borderId="0" applyNumberFormat="0" applyFont="0" applyBorder="0" applyAlignment="0">
      <alignment horizontal="left"/>
    </xf>
    <xf numFmtId="0" fontId="19" fillId="61" borderId="0" applyNumberFormat="0" applyFont="0" applyBorder="0" applyAlignment="0" applyProtection="0"/>
    <xf numFmtId="38" fontId="32" fillId="62" borderId="0" applyNumberFormat="0" applyFont="0" applyBorder="0" applyAlignment="0" applyProtection="0"/>
    <xf numFmtId="0" fontId="19" fillId="63" borderId="0" applyNumberFormat="0" applyFont="0" applyBorder="0" applyAlignment="0" applyProtection="0">
      <alignment horizontal="centerContinuous"/>
    </xf>
    <xf numFmtId="0" fontId="19" fillId="0" borderId="0">
      <alignment horizontal="center"/>
    </xf>
    <xf numFmtId="171" fontId="188" fillId="0" borderId="0">
      <alignment horizontal="center"/>
    </xf>
    <xf numFmtId="0" fontId="68" fillId="0" borderId="0" applyFill="0" applyBorder="0" applyAlignment="0" applyProtection="0"/>
    <xf numFmtId="49" fontId="189" fillId="0" borderId="0">
      <alignment horizontal="left" wrapText="1"/>
    </xf>
    <xf numFmtId="49" fontId="189" fillId="0" borderId="0">
      <alignment horizontal="right" wrapText="1"/>
    </xf>
    <xf numFmtId="166" fontId="70" fillId="0" borderId="10" applyFont="0" applyFill="0" applyAlignment="0" applyProtection="0"/>
    <xf numFmtId="38" fontId="6" fillId="0" borderId="0"/>
    <xf numFmtId="38" fontId="6" fillId="0" borderId="0"/>
    <xf numFmtId="38" fontId="6" fillId="0" borderId="0"/>
    <xf numFmtId="38" fontId="6" fillId="0" borderId="0"/>
    <xf numFmtId="38" fontId="6" fillId="0" borderId="0"/>
    <xf numFmtId="38" fontId="6" fillId="0" borderId="0"/>
    <xf numFmtId="298" fontId="6" fillId="0" borderId="10"/>
    <xf numFmtId="298" fontId="6" fillId="0" borderId="10"/>
    <xf numFmtId="298" fontId="6" fillId="0" borderId="10"/>
    <xf numFmtId="298" fontId="6" fillId="0" borderId="10"/>
    <xf numFmtId="298" fontId="6" fillId="0" borderId="10"/>
    <xf numFmtId="298" fontId="6" fillId="0" borderId="10"/>
    <xf numFmtId="298" fontId="6" fillId="0" borderId="3" applyFill="0" applyProtection="0"/>
    <xf numFmtId="298" fontId="6" fillId="0" borderId="3" applyFill="0" applyProtection="0"/>
    <xf numFmtId="298" fontId="6" fillId="0" borderId="3" applyFill="0" applyProtection="0"/>
    <xf numFmtId="298" fontId="6" fillId="0" borderId="3" applyFill="0" applyProtection="0"/>
    <xf numFmtId="298" fontId="6" fillId="0" borderId="3" applyFill="0" applyProtection="0"/>
    <xf numFmtId="298" fontId="6" fillId="0" borderId="3" applyFill="0" applyProtection="0"/>
    <xf numFmtId="166" fontId="70" fillId="0" borderId="3" applyFont="0" applyFill="0" applyAlignment="0" applyProtection="0"/>
    <xf numFmtId="298" fontId="6" fillId="0" borderId="3" applyFill="0" applyProtection="0"/>
    <xf numFmtId="274" fontId="6" fillId="0" borderId="0"/>
    <xf numFmtId="0" fontId="7" fillId="0" borderId="0"/>
    <xf numFmtId="274" fontId="6" fillId="0" borderId="3" applyFont="0" applyFill="0" applyAlignment="0" applyProtection="0"/>
    <xf numFmtId="274" fontId="6" fillId="0" borderId="3" applyFont="0" applyFill="0" applyAlignment="0" applyProtection="0"/>
    <xf numFmtId="274" fontId="6" fillId="0" borderId="3" applyFont="0" applyFill="0" applyAlignment="0" applyProtection="0"/>
    <xf numFmtId="274" fontId="6" fillId="0" borderId="3" applyFont="0" applyFill="0" applyAlignment="0" applyProtection="0"/>
    <xf numFmtId="274" fontId="6" fillId="0" borderId="3" applyFont="0" applyFill="0" applyAlignment="0" applyProtection="0"/>
    <xf numFmtId="274" fontId="6" fillId="0" borderId="3" applyFont="0" applyFill="0" applyAlignment="0" applyProtection="0"/>
    <xf numFmtId="166" fontId="70" fillId="0" borderId="3" applyFont="0" applyFill="0" applyAlignment="0" applyProtection="0"/>
    <xf numFmtId="38" fontId="6" fillId="0" borderId="0">
      <alignment horizontal="right" vertical="center"/>
    </xf>
    <xf numFmtId="38" fontId="6" fillId="0" borderId="0">
      <alignment horizontal="right" vertical="center"/>
    </xf>
    <xf numFmtId="38" fontId="6" fillId="0" borderId="0">
      <alignment horizontal="right" vertical="center"/>
    </xf>
    <xf numFmtId="38" fontId="6" fillId="0" borderId="0">
      <alignment horizontal="right" vertical="center"/>
    </xf>
    <xf numFmtId="38" fontId="6" fillId="0" borderId="0">
      <alignment horizontal="right" vertical="center"/>
    </xf>
    <xf numFmtId="38" fontId="6" fillId="0" borderId="0">
      <alignment horizontal="right" vertical="center"/>
    </xf>
    <xf numFmtId="0" fontId="190" fillId="0" borderId="0"/>
    <xf numFmtId="0" fontId="17" fillId="0" borderId="0" applyNumberFormat="0" applyFill="0" applyBorder="0" applyAlignment="0" applyProtection="0"/>
    <xf numFmtId="0" fontId="19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7" fillId="0" borderId="0" applyNumberFormat="0" applyFill="0" applyBorder="0" applyProtection="0">
      <alignment horizontal="left"/>
    </xf>
    <xf numFmtId="0" fontId="17" fillId="0" borderId="0" applyNumberFormat="0" applyFill="0" applyBorder="0" applyProtection="0">
      <alignment horizontal="left"/>
    </xf>
    <xf numFmtId="0" fontId="17" fillId="0" borderId="0" applyNumberFormat="0" applyFill="0" applyBorder="0" applyProtection="0">
      <alignment horizontal="left"/>
    </xf>
    <xf numFmtId="0" fontId="17" fillId="0" borderId="0" applyNumberFormat="0" applyFill="0" applyBorder="0" applyProtection="0">
      <alignment horizontal="left"/>
    </xf>
    <xf numFmtId="0" fontId="17" fillId="0" borderId="0" applyNumberFormat="0" applyFill="0" applyBorder="0" applyProtection="0">
      <alignment horizontal="left"/>
    </xf>
    <xf numFmtId="0" fontId="17" fillId="0" borderId="0" applyNumberFormat="0" applyFill="0" applyBorder="0" applyProtection="0">
      <alignment horizontal="left"/>
    </xf>
    <xf numFmtId="0" fontId="17" fillId="0" borderId="0" applyNumberFormat="0" applyFill="0" applyBorder="0" applyProtection="0">
      <alignment horizontal="left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299" fontId="14" fillId="0" borderId="0" applyFill="0" applyBorder="0" applyProtection="0">
      <alignment horizontal="right" vertical="top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299" fontId="14" fillId="0" borderId="0" applyFill="0" applyBorder="0" applyProtection="0">
      <alignment horizontal="right" vertical="top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4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14" fontId="14" fillId="0" borderId="0" applyFill="0" applyBorder="0" applyProtection="0">
      <alignment horizontal="left" vertical="top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14" fontId="14" fillId="0" borderId="0" applyFill="0" applyBorder="0" applyProtection="0">
      <alignment horizontal="left" vertical="top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62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300" fontId="14" fillId="0" borderId="0" applyFill="0" applyBorder="0" applyProtection="0">
      <alignment horizontal="left" vertical="top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300" fontId="14" fillId="0" borderId="0" applyFill="0" applyBorder="0" applyProtection="0">
      <alignment horizontal="left" vertical="top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250" fontId="14" fillId="0" borderId="0" applyFill="0" applyBorder="0" applyProtection="0">
      <alignment horizontal="center"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301" fontId="14" fillId="0" borderId="0" applyFill="0" applyBorder="0" applyProtection="0">
      <alignment horizontal="right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301" fontId="14" fillId="0" borderId="0" applyFill="0" applyBorder="0" applyProtection="0">
      <alignment horizontal="right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302" fontId="14" fillId="0" borderId="0" applyFill="0" applyBorder="0" applyProtection="0">
      <alignment horizontal="right"/>
    </xf>
    <xf numFmtId="302" fontId="14" fillId="0" borderId="0" applyFill="0" applyBorder="0" applyProtection="0">
      <alignment horizontal="right"/>
    </xf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79" fillId="64" borderId="0" applyNumberFormat="0" applyBorder="0" applyProtection="0"/>
    <xf numFmtId="0" fontId="79" fillId="64" borderId="0" applyNumberFormat="0" applyBorder="0" applyProtection="0"/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4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303" fontId="14" fillId="0" borderId="0" applyFill="0" applyBorder="0" applyProtection="0">
      <alignment horizontal="right"/>
    </xf>
    <xf numFmtId="303" fontId="14" fillId="0" borderId="0" applyFill="0" applyBorder="0" applyProtection="0">
      <alignment horizontal="right"/>
    </xf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92" fillId="0" borderId="0" applyNumberFormat="0" applyFill="0" applyBorder="0" applyProtection="0"/>
    <xf numFmtId="0" fontId="192" fillId="0" borderId="0" applyNumberFormat="0" applyFill="0" applyBorder="0" applyProtection="0"/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0" applyNumberFormat="0" applyFill="0" applyBorder="0" applyProtection="0">
      <alignment horizontal="left" vertical="top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4" fontId="193" fillId="0" borderId="0" applyFill="0" applyBorder="0" applyProtection="0">
      <alignment horizontal="center" wrapText="1"/>
    </xf>
    <xf numFmtId="262" fontId="14" fillId="0" borderId="0" applyFill="0" applyBorder="0" applyProtection="0">
      <alignment horizontal="right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3" fontId="193" fillId="0" borderId="0" applyFill="0" applyBorder="0" applyProtection="0">
      <alignment horizontal="center" wrapText="1"/>
    </xf>
    <xf numFmtId="250" fontId="14" fillId="0" borderId="0" applyFill="0" applyBorder="0" applyProtection="0">
      <alignment horizontal="right"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4" fillId="0" borderId="0" applyFill="0" applyBorder="0" applyProtection="0">
      <alignment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250" fontId="193" fillId="0" borderId="0" applyFill="0" applyBorder="0" applyProtection="0">
      <alignment horizontal="center" wrapText="1"/>
    </xf>
    <xf numFmtId="0" fontId="14" fillId="0" borderId="0" applyNumberFormat="0" applyFill="0" applyBorder="0" applyProtection="0">
      <alignment horizontal="left" vertical="top"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0" applyNumberFormat="0" applyFill="0" applyBorder="0" applyProtection="0">
      <alignment horizontal="left" vertical="top"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304" fontId="193" fillId="0" borderId="0" applyFill="0" applyBorder="0" applyProtection="0">
      <alignment horizontal="center"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304" fontId="193" fillId="0" borderId="0" applyFill="0" applyBorder="0" applyProtection="0">
      <alignment horizontal="center"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7" fillId="0" borderId="0" applyNumberFormat="0" applyFill="0" applyBorder="0" applyProtection="0">
      <alignment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262" fontId="193" fillId="0" borderId="0" applyFill="0" applyBorder="0" applyProtection="0">
      <alignment horizontal="right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262" fontId="193" fillId="0" borderId="0" applyFill="0" applyBorder="0" applyProtection="0">
      <alignment horizontal="right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6" fontId="193" fillId="0" borderId="0" applyFill="0" applyBorder="0" applyProtection="0">
      <alignment horizontal="right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6" fontId="193" fillId="0" borderId="0" applyFill="0" applyBorder="0" applyProtection="0">
      <alignment horizontal="right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307" fontId="193" fillId="0" borderId="0" applyFill="0" applyBorder="0" applyProtection="0">
      <alignment horizontal="right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307" fontId="193" fillId="0" borderId="0" applyFill="0" applyBorder="0" applyProtection="0">
      <alignment horizontal="right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37" fontId="193" fillId="0" borderId="0" applyFill="0" applyBorder="0" applyProtection="0">
      <alignment horizontal="center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37" fontId="193" fillId="0" borderId="0" applyFill="0" applyBorder="0" applyProtection="0">
      <alignment horizontal="center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301" fontId="193" fillId="0" borderId="0" applyFill="0" applyBorder="0" applyProtection="0">
      <alignment horizontal="right"/>
    </xf>
    <xf numFmtId="301" fontId="193" fillId="0" borderId="0" applyFill="0" applyBorder="0" applyProtection="0">
      <alignment horizontal="right"/>
    </xf>
    <xf numFmtId="301" fontId="193" fillId="0" borderId="0" applyFill="0" applyBorder="0" applyProtection="0">
      <alignment horizontal="right"/>
    </xf>
    <xf numFmtId="301" fontId="193" fillId="0" borderId="0" applyFill="0" applyBorder="0" applyProtection="0">
      <alignment horizontal="right"/>
    </xf>
    <xf numFmtId="301" fontId="193" fillId="0" borderId="0" applyFill="0" applyBorder="0" applyProtection="0">
      <alignment horizontal="right"/>
    </xf>
    <xf numFmtId="301" fontId="193" fillId="0" borderId="0" applyFill="0" applyBorder="0" applyProtection="0">
      <alignment horizontal="right"/>
    </xf>
    <xf numFmtId="301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308" fontId="193" fillId="0" borderId="0" applyFill="0" applyBorder="0" applyProtection="0">
      <alignment horizontal="right"/>
    </xf>
    <xf numFmtId="4" fontId="6" fillId="0" borderId="9" applyFill="0" applyProtection="0">
      <alignment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309" fontId="193" fillId="0" borderId="0" applyFill="0" applyBorder="0" applyProtection="0">
      <alignment horizontal="right"/>
    </xf>
    <xf numFmtId="309" fontId="193" fillId="0" borderId="0" applyFill="0" applyBorder="0" applyProtection="0">
      <alignment horizontal="right"/>
    </xf>
    <xf numFmtId="309" fontId="193" fillId="0" borderId="0" applyFill="0" applyBorder="0" applyProtection="0">
      <alignment horizontal="right"/>
    </xf>
    <xf numFmtId="309" fontId="193" fillId="0" borderId="0" applyFill="0" applyBorder="0" applyProtection="0">
      <alignment horizontal="right"/>
    </xf>
    <xf numFmtId="309" fontId="193" fillId="0" borderId="0" applyFill="0" applyBorder="0" applyProtection="0">
      <alignment horizontal="right"/>
    </xf>
    <xf numFmtId="309" fontId="193" fillId="0" borderId="0" applyFill="0" applyBorder="0" applyProtection="0">
      <alignment horizontal="right"/>
    </xf>
    <xf numFmtId="309" fontId="193" fillId="0" borderId="0" applyFill="0" applyBorder="0" applyProtection="0">
      <alignment horizontal="right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4" fontId="193" fillId="0" borderId="0" applyFill="0" applyBorder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5" fillId="0" borderId="30" applyNumberFormat="0" applyFill="0" applyProtection="0">
      <alignment wrapText="1"/>
    </xf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7" fillId="0" borderId="0" applyNumberFormat="0" applyFill="0" applyBorder="0" applyProtection="0"/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0" fontId="15" fillId="0" borderId="30" applyNumberFormat="0" applyFill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305" fontId="15" fillId="0" borderId="0" applyFill="0" applyBorder="0" applyProtection="0">
      <alignment horizontal="center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20" fillId="0" borderId="0" applyNumberFormat="0" applyFill="0" applyBorder="0" applyProtection="0">
      <alignment horizontal="justify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5" fillId="0" borderId="0" applyNumberFormat="0" applyFill="0" applyBorder="0" applyProtection="0">
      <alignment horizontal="centerContinuous" wrapText="1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176" fillId="0" borderId="0" applyNumberFormat="0" applyBorder="0" applyAlignment="0"/>
    <xf numFmtId="0" fontId="194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83" fillId="0" borderId="0" applyNumberFormat="0" applyBorder="0" applyAlignment="0"/>
    <xf numFmtId="0" fontId="183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83" fillId="0" borderId="0" applyNumberFormat="0" applyBorder="0" applyAlignment="0"/>
    <xf numFmtId="0" fontId="195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5" fillId="0" borderId="0" applyNumberFormat="0" applyBorder="0" applyAlignment="0"/>
    <xf numFmtId="0" fontId="195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95" fillId="0" borderId="0" applyNumberFormat="0" applyBorder="0" applyAlignment="0"/>
    <xf numFmtId="0" fontId="195" fillId="0" borderId="0" applyNumberFormat="0" applyBorder="0" applyAlignment="0"/>
    <xf numFmtId="0" fontId="195" fillId="0" borderId="0" applyNumberFormat="0" applyBorder="0" applyAlignment="0"/>
    <xf numFmtId="0" fontId="195" fillId="0" borderId="0" applyNumberFormat="0" applyBorder="0" applyAlignment="0"/>
    <xf numFmtId="0" fontId="196" fillId="0" borderId="0" applyNumberFormat="0" applyBorder="0" applyAlignment="0"/>
    <xf numFmtId="0" fontId="197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197" fillId="0" borderId="0" applyNumberFormat="0" applyBorder="0" applyAlignment="0"/>
    <xf numFmtId="0" fontId="197" fillId="0" borderId="0" applyNumberFormat="0" applyBorder="0" applyAlignment="0"/>
    <xf numFmtId="0" fontId="9" fillId="0" borderId="0" applyNumberFormat="0" applyBorder="0" applyAlignment="0"/>
    <xf numFmtId="0" fontId="9" fillId="0" borderId="0" applyNumberFormat="0" applyBorder="0" applyAlignment="0"/>
    <xf numFmtId="0" fontId="197" fillId="0" borderId="0" applyNumberFormat="0" applyBorder="0" applyAlignment="0"/>
    <xf numFmtId="0" fontId="197" fillId="0" borderId="0" applyNumberFormat="0" applyBorder="0" applyAlignment="0"/>
    <xf numFmtId="0" fontId="197" fillId="0" borderId="0" applyNumberFormat="0" applyBorder="0" applyAlignment="0"/>
    <xf numFmtId="0" fontId="197" fillId="0" borderId="0" applyNumberFormat="0" applyBorder="0" applyAlignment="0"/>
    <xf numFmtId="0" fontId="9" fillId="0" borderId="0" applyNumberFormat="0" applyBorder="0" applyAlignment="0"/>
    <xf numFmtId="0" fontId="198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8" fillId="0" borderId="0" applyNumberFormat="0" applyBorder="0" applyAlignment="0"/>
    <xf numFmtId="0" fontId="198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8" fillId="0" borderId="0" applyNumberFormat="0" applyBorder="0" applyAlignment="0"/>
    <xf numFmtId="0" fontId="198" fillId="0" borderId="0" applyNumberFormat="0" applyBorder="0" applyAlignment="0"/>
    <xf numFmtId="0" fontId="198" fillId="0" borderId="0" applyNumberFormat="0" applyBorder="0" applyAlignment="0"/>
    <xf numFmtId="0" fontId="198" fillId="0" borderId="0" applyNumberFormat="0" applyBorder="0" applyAlignment="0"/>
    <xf numFmtId="0" fontId="199" fillId="0" borderId="0" applyNumberFormat="0" applyBorder="0" applyAlignment="0"/>
    <xf numFmtId="0" fontId="200" fillId="0" borderId="0" applyNumberFormat="0" applyBorder="0" applyAlignment="0"/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149" fillId="0" borderId="0"/>
    <xf numFmtId="40" fontId="201" fillId="0" borderId="0" applyBorder="0">
      <alignment horizontal="right"/>
    </xf>
    <xf numFmtId="166" fontId="202" fillId="0" borderId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6" fillId="0" borderId="39" applyAlignment="0"/>
    <xf numFmtId="0" fontId="34" fillId="0" borderId="0" applyFill="0" applyBorder="0" applyProtection="0">
      <alignment horizontal="center" vertical="center"/>
    </xf>
    <xf numFmtId="0" fontId="203" fillId="0" borderId="0" applyBorder="0" applyProtection="0">
      <alignment vertical="center"/>
    </xf>
    <xf numFmtId="219" fontId="6" fillId="0" borderId="1" applyBorder="0" applyProtection="0">
      <alignment horizontal="right" vertical="center"/>
    </xf>
    <xf numFmtId="219" fontId="6" fillId="0" borderId="1" applyBorder="0" applyProtection="0">
      <alignment horizontal="right" vertical="center"/>
    </xf>
    <xf numFmtId="219" fontId="6" fillId="0" borderId="1" applyBorder="0" applyProtection="0">
      <alignment horizontal="right" vertical="center"/>
    </xf>
    <xf numFmtId="219" fontId="6" fillId="0" borderId="1" applyBorder="0" applyProtection="0">
      <alignment horizontal="right" vertical="center"/>
    </xf>
    <xf numFmtId="219" fontId="6" fillId="0" borderId="1" applyBorder="0" applyProtection="0">
      <alignment horizontal="right" vertical="center"/>
    </xf>
    <xf numFmtId="219" fontId="6" fillId="0" borderId="1" applyBorder="0" applyProtection="0">
      <alignment horizontal="right" vertical="center"/>
    </xf>
    <xf numFmtId="0" fontId="204" fillId="65" borderId="0" applyBorder="0" applyProtection="0">
      <alignment horizontal="centerContinuous" vertical="center"/>
    </xf>
    <xf numFmtId="0" fontId="204" fillId="3" borderId="1" applyBorder="0" applyProtection="0">
      <alignment horizontal="centerContinuous" vertical="center"/>
    </xf>
    <xf numFmtId="0" fontId="205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34" fillId="0" borderId="0" applyFill="0" applyBorder="0" applyProtection="0"/>
    <xf numFmtId="0" fontId="128" fillId="0" borderId="0"/>
    <xf numFmtId="0" fontId="206" fillId="0" borderId="0" applyFill="0" applyBorder="0" applyProtection="0">
      <alignment horizontal="left"/>
    </xf>
    <xf numFmtId="0" fontId="207" fillId="0" borderId="0" applyFill="0" applyBorder="0" applyProtection="0">
      <alignment horizontal="left" vertical="top"/>
    </xf>
    <xf numFmtId="0" fontId="40" fillId="0" borderId="0">
      <alignment horizontal="centerContinuous"/>
    </xf>
    <xf numFmtId="0" fontId="20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6" fillId="0" borderId="0"/>
    <xf numFmtId="0" fontId="209" fillId="0" borderId="0"/>
    <xf numFmtId="0" fontId="210" fillId="0" borderId="0" applyNumberFormat="0" applyFill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211" fillId="0" borderId="0">
      <alignment horizontal="left" indent="12"/>
    </xf>
    <xf numFmtId="49" fontId="3" fillId="0" borderId="0">
      <alignment horizontal="left"/>
    </xf>
    <xf numFmtId="49" fontId="3" fillId="0" borderId="0">
      <alignment horizontal="left"/>
    </xf>
    <xf numFmtId="49" fontId="3" fillId="0" borderId="0">
      <alignment horizontal="left"/>
    </xf>
    <xf numFmtId="49" fontId="3" fillId="0" borderId="0">
      <alignment horizontal="left"/>
    </xf>
    <xf numFmtId="49" fontId="3" fillId="0" borderId="0">
      <alignment horizontal="left"/>
    </xf>
    <xf numFmtId="49" fontId="3" fillId="0" borderId="0">
      <alignment horizontal="left"/>
    </xf>
    <xf numFmtId="176" fontId="13" fillId="0" borderId="0">
      <alignment horizontal="left"/>
    </xf>
    <xf numFmtId="176" fontId="13" fillId="0" borderId="0">
      <alignment horizontal="left"/>
    </xf>
    <xf numFmtId="0" fontId="91" fillId="0" borderId="0" applyNumberFormat="0" applyFill="0" applyBorder="0"/>
    <xf numFmtId="49" fontId="56" fillId="0" borderId="0" applyFill="0" applyBorder="0" applyAlignment="0">
      <protection locked="0"/>
    </xf>
    <xf numFmtId="0" fontId="212" fillId="0" borderId="0"/>
    <xf numFmtId="0" fontId="213" fillId="0" borderId="0" applyNumberFormat="0" applyFill="0" applyBorder="0" applyProtection="0"/>
    <xf numFmtId="0" fontId="210" fillId="0" borderId="0" applyNumberFormat="0" applyFill="0" applyBorder="0" applyProtection="0"/>
    <xf numFmtId="0" fontId="210" fillId="0" borderId="0"/>
    <xf numFmtId="49" fontId="9" fillId="0" borderId="0" applyFill="0" applyBorder="0" applyAlignment="0"/>
    <xf numFmtId="310" fontId="69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311" fontId="6" fillId="0" borderId="0" applyFill="0" applyBorder="0" applyAlignment="0"/>
    <xf numFmtId="312" fontId="69" fillId="0" borderId="0" applyFill="0" applyBorder="0" applyAlignment="0"/>
    <xf numFmtId="220" fontId="6" fillId="0" borderId="0" applyFill="0" applyBorder="0" applyAlignment="0"/>
    <xf numFmtId="220" fontId="6" fillId="0" borderId="0" applyFill="0" applyBorder="0" applyAlignment="0"/>
    <xf numFmtId="313" fontId="6" fillId="0" borderId="0" applyFill="0" applyBorder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314" fontId="32" fillId="0" borderId="0" applyFont="0" applyFill="0" applyBorder="0" applyAlignment="0" applyProtection="0"/>
    <xf numFmtId="315" fontId="32" fillId="0" borderId="0" applyFont="0" applyFill="0" applyBorder="0" applyAlignment="0" applyProtection="0"/>
    <xf numFmtId="0" fontId="214" fillId="0" borderId="0" applyFill="0" applyBorder="0" applyProtection="0">
      <alignment horizontal="left" vertical="top"/>
    </xf>
    <xf numFmtId="0" fontId="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9" fillId="0" borderId="0">
      <alignment horizont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80" fontId="20" fillId="0" borderId="0" applyNumberFormat="0" applyFill="0" applyBorder="0"/>
    <xf numFmtId="180" fontId="20" fillId="0" borderId="0" applyNumberFormat="0" applyFill="0" applyBorder="0"/>
    <xf numFmtId="180" fontId="20" fillId="0" borderId="0" applyNumberFormat="0" applyFill="0" applyBorder="0"/>
    <xf numFmtId="180" fontId="20" fillId="0" borderId="0" applyNumberFormat="0" applyFill="0" applyBorder="0"/>
    <xf numFmtId="0" fontId="215" fillId="0" borderId="0" applyNumberFormat="0" applyFill="0" applyBorder="0" applyAlignment="0" applyProtection="0"/>
    <xf numFmtId="0" fontId="216" fillId="0" borderId="0" applyAlignment="0">
      <alignment horizontal="centerContinuous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125" fillId="0" borderId="17" applyNumberFormat="0" applyFill="0" applyAlignment="0" applyProtection="0"/>
    <xf numFmtId="0" fontId="217" fillId="0" borderId="18" applyNumberFormat="0" applyFill="0" applyAlignment="0" applyProtection="0"/>
    <xf numFmtId="0" fontId="131" fillId="0" borderId="19" applyNumberFormat="0" applyFill="0" applyAlignment="0" applyProtection="0"/>
    <xf numFmtId="0" fontId="131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125" fillId="0" borderId="17" applyNumberFormat="0" applyFill="0" applyAlignment="0" applyProtection="0"/>
    <xf numFmtId="0" fontId="217" fillId="0" borderId="18" applyNumberFormat="0" applyFill="0" applyAlignment="0" applyProtection="0"/>
    <xf numFmtId="0" fontId="131" fillId="0" borderId="19" applyNumberFormat="0" applyFill="0" applyAlignment="0" applyProtection="0"/>
    <xf numFmtId="0" fontId="131" fillId="0" borderId="0" applyNumberFormat="0" applyFill="0" applyBorder="0" applyAlignment="0" applyProtection="0"/>
    <xf numFmtId="0" fontId="213" fillId="0" borderId="0"/>
    <xf numFmtId="0" fontId="210" fillId="0" borderId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0" borderId="40" applyNumberFormat="0" applyFont="0" applyFill="0" applyAlignment="0" applyProtection="0"/>
    <xf numFmtId="0" fontId="121" fillId="0" borderId="0" applyFill="0" applyBorder="0" applyProtection="0"/>
    <xf numFmtId="0" fontId="121" fillId="0" borderId="0" applyFill="0" applyBorder="0" applyProtection="0"/>
    <xf numFmtId="0" fontId="101" fillId="0" borderId="26" applyNumberFormat="0" applyFill="0" applyAlignment="0" applyProtection="0"/>
    <xf numFmtId="0" fontId="215" fillId="0" borderId="0" applyNumberFormat="0" applyFill="0" applyBorder="0" applyAlignment="0" applyProtection="0"/>
    <xf numFmtId="0" fontId="125" fillId="0" borderId="17" applyNumberFormat="0" applyFill="0" applyAlignment="0" applyProtection="0"/>
    <xf numFmtId="0" fontId="217" fillId="0" borderId="18" applyNumberFormat="0" applyFill="0" applyAlignment="0" applyProtection="0"/>
    <xf numFmtId="0" fontId="131" fillId="0" borderId="19" applyNumberFormat="0" applyFill="0" applyAlignment="0" applyProtection="0"/>
    <xf numFmtId="0" fontId="131" fillId="0" borderId="0" applyNumberFormat="0" applyFill="0" applyBorder="0" applyAlignment="0" applyProtection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6" fillId="66" borderId="0"/>
    <xf numFmtId="0" fontId="218" fillId="66" borderId="0" applyFill="0"/>
    <xf numFmtId="0" fontId="19" fillId="0" borderId="41" applyNumberFormat="0" applyFont="0" applyAlignment="0">
      <alignment horizontal="left"/>
    </xf>
    <xf numFmtId="5" fontId="219" fillId="0" borderId="0" applyNumberFormat="0" applyFill="0" applyBorder="0" applyAlignment="0" applyProtection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48" fillId="5" borderId="0" applyNumberFormat="0" applyBorder="0" applyAlignment="0" applyProtection="0"/>
    <xf numFmtId="0" fontId="64" fillId="6" borderId="0" applyNumberFormat="0" applyBorder="0" applyAlignment="0" applyProtection="0"/>
    <xf numFmtId="0" fontId="220" fillId="0" borderId="0"/>
    <xf numFmtId="0" fontId="73" fillId="0" borderId="16" applyNumberFormat="0" applyFill="0" applyAlignment="0" applyProtection="0"/>
    <xf numFmtId="0" fontId="128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128" fillId="0" borderId="0" applyNumberFormat="0"/>
    <xf numFmtId="0" fontId="128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6" fillId="0" borderId="0" applyNumberFormat="0"/>
    <xf numFmtId="0" fontId="105" fillId="0" borderId="0"/>
    <xf numFmtId="0" fontId="128" fillId="0" borderId="0" applyNumberForma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16" fontId="32" fillId="0" borderId="0" applyFont="0" applyFill="0" applyBorder="0" applyAlignment="0" applyProtection="0"/>
    <xf numFmtId="242" fontId="6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42" fontId="6" fillId="34" borderId="0">
      <alignment horizontal="center"/>
    </xf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21" fillId="27" borderId="0">
      <alignment horizontal="center"/>
    </xf>
    <xf numFmtId="317" fontId="19" fillId="0" borderId="0" applyFont="0" applyFill="0" applyBorder="0" applyAlignment="0" applyProtection="0">
      <alignment horizontal="right"/>
    </xf>
    <xf numFmtId="289" fontId="222" fillId="0" borderId="0">
      <alignment horizontal="right"/>
      <protection locked="0"/>
    </xf>
    <xf numFmtId="0" fontId="6" fillId="67" borderId="42" applyNumberFormat="0" applyFont="0" applyBorder="0" applyAlignment="0" applyProtection="0">
      <alignment horizontal="right"/>
    </xf>
    <xf numFmtId="0" fontId="6" fillId="67" borderId="42" applyNumberFormat="0" applyFont="0" applyBorder="0" applyAlignment="0" applyProtection="0">
      <alignment horizontal="right"/>
    </xf>
    <xf numFmtId="0" fontId="6" fillId="67" borderId="42" applyNumberFormat="0" applyFont="0" applyBorder="0" applyAlignment="0" applyProtection="0">
      <alignment horizontal="right"/>
    </xf>
    <xf numFmtId="0" fontId="6" fillId="67" borderId="42" applyNumberFormat="0" applyFont="0" applyBorder="0" applyAlignment="0" applyProtection="0">
      <alignment horizontal="right"/>
    </xf>
    <xf numFmtId="0" fontId="6" fillId="67" borderId="42" applyNumberFormat="0" applyFont="0" applyBorder="0" applyAlignment="0" applyProtection="0">
      <alignment horizontal="right"/>
    </xf>
    <xf numFmtId="0" fontId="6" fillId="67" borderId="42" applyNumberFormat="0" applyFont="0" applyBorder="0" applyAlignment="0" applyProtection="0">
      <alignment horizontal="right"/>
    </xf>
    <xf numFmtId="0" fontId="68" fillId="0" borderId="0" applyFont="0" applyFill="0" applyBorder="0" applyAlignment="0" applyProtection="0"/>
    <xf numFmtId="0" fontId="74" fillId="29" borderId="22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6" fillId="0" borderId="0"/>
    <xf numFmtId="267" fontId="223" fillId="0" borderId="0" applyFont="0" applyFill="0" applyBorder="0" applyAlignment="0" applyProtection="0"/>
    <xf numFmtId="237" fontId="223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318" fontId="223" fillId="0" borderId="0" applyFont="0" applyFill="0" applyBorder="0" applyAlignment="0" applyProtection="0"/>
    <xf numFmtId="319" fontId="223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41" fontId="3" fillId="0" borderId="0"/>
    <xf numFmtId="181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17" fillId="0" borderId="18" applyNumberFormat="0" applyFill="0" applyAlignment="0" applyProtection="0"/>
    <xf numFmtId="0" fontId="97" fillId="9" borderId="20" applyNumberFormat="0" applyAlignment="0" applyProtection="0"/>
    <xf numFmtId="0" fontId="7" fillId="43" borderId="34" applyNumberFormat="0" applyFont="0" applyAlignment="0" applyProtection="0"/>
    <xf numFmtId="0" fontId="215" fillId="0" borderId="0" applyNumberFormat="0" applyFill="0" applyBorder="0" applyAlignment="0" applyProtection="0"/>
    <xf numFmtId="0" fontId="101" fillId="0" borderId="26" applyNumberFormat="0" applyFill="0" applyAlignment="0" applyProtection="0"/>
    <xf numFmtId="41" fontId="13" fillId="0" borderId="0"/>
    <xf numFmtId="37" fontId="224" fillId="0" borderId="0"/>
    <xf numFmtId="0" fontId="225" fillId="0" borderId="0"/>
    <xf numFmtId="43" fontId="225" fillId="0" borderId="0" applyFont="0" applyFill="0" applyBorder="0" applyAlignment="0" applyProtection="0"/>
    <xf numFmtId="44" fontId="225" fillId="0" borderId="0" applyFont="0" applyFill="0" applyBorder="0" applyAlignment="0" applyProtection="0"/>
    <xf numFmtId="43" fontId="6" fillId="0" borderId="0" applyNumberFormat="0" applyFill="0" applyBorder="0" applyAlignment="0" applyProtection="0"/>
    <xf numFmtId="9" fontId="6" fillId="0" borderId="0" applyNumberFormat="0" applyFill="0" applyBorder="0" applyAlignment="0" applyProtection="0"/>
    <xf numFmtId="0" fontId="227" fillId="0" borderId="0"/>
    <xf numFmtId="204" fontId="228" fillId="0" borderId="0">
      <alignment horizontal="right"/>
    </xf>
    <xf numFmtId="7" fontId="228" fillId="0" borderId="0">
      <alignment horizontal="right"/>
    </xf>
    <xf numFmtId="0" fontId="227" fillId="0" borderId="0">
      <alignment horizontal="right"/>
    </xf>
    <xf numFmtId="7" fontId="229" fillId="0" borderId="0">
      <alignment horizontal="right"/>
    </xf>
    <xf numFmtId="322" fontId="230" fillId="0" borderId="0" applyFont="0" applyFill="0" applyBorder="0" applyAlignment="0" applyProtection="0"/>
    <xf numFmtId="0" fontId="231" fillId="0" borderId="0"/>
    <xf numFmtId="43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190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190" fontId="230" fillId="0" borderId="0" applyFont="0" applyFill="0" applyBorder="0" applyAlignment="0" applyProtection="0"/>
    <xf numFmtId="192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192" fontId="230" fillId="0" borderId="0" applyFont="0" applyFill="0" applyBorder="0" applyAlignment="0" applyProtection="0"/>
    <xf numFmtId="193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193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23" fontId="13" fillId="0" borderId="0" applyFont="0" applyFill="0" applyBorder="0" applyAlignment="0" applyProtection="0"/>
    <xf numFmtId="196" fontId="230" fillId="0" borderId="0" applyFont="0" applyFill="0" applyBorder="0" applyAlignment="0" applyProtection="0"/>
    <xf numFmtId="0" fontId="230" fillId="0" borderId="0" applyFont="0" applyFill="0" applyBorder="0" applyAlignment="0" applyProtection="0"/>
    <xf numFmtId="196" fontId="230" fillId="0" borderId="0" applyFont="0" applyFill="0" applyBorder="0" applyAlignment="0" applyProtection="0"/>
    <xf numFmtId="324" fontId="13" fillId="0" borderId="0" applyFont="0" applyFill="0" applyBorder="0" applyProtection="0">
      <alignment horizontal="right"/>
    </xf>
    <xf numFmtId="199" fontId="230" fillId="0" borderId="0" applyFont="0" applyFill="0" applyBorder="0" applyProtection="0">
      <alignment horizontal="right"/>
    </xf>
    <xf numFmtId="0" fontId="230" fillId="0" borderId="0" applyFont="0" applyFill="0" applyBorder="0" applyProtection="0">
      <alignment horizontal="right"/>
    </xf>
    <xf numFmtId="199" fontId="230" fillId="0" borderId="0" applyFont="0" applyFill="0" applyBorder="0" applyProtection="0">
      <alignment horizontal="right"/>
    </xf>
    <xf numFmtId="0" fontId="28" fillId="0" borderId="0" applyNumberFormat="0" applyFill="0" applyBorder="0" applyAlignment="0" applyProtection="0">
      <alignment vertical="top"/>
    </xf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30" fillId="0" borderId="13" applyNumberFormat="0" applyFill="0" applyProtection="0">
      <alignment horizontal="center"/>
    </xf>
    <xf numFmtId="0" fontId="230" fillId="0" borderId="44" applyNumberFormat="0" applyFont="0" applyFill="0" applyAlignment="0" applyProtection="0"/>
    <xf numFmtId="0" fontId="30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centerContinuous"/>
    </xf>
    <xf numFmtId="0" fontId="31" fillId="0" borderId="0" applyNumberFormat="0" applyFill="0" applyBorder="0" applyProtection="0">
      <alignment horizontal="centerContinuous"/>
    </xf>
    <xf numFmtId="0" fontId="31" fillId="0" borderId="0" applyNumberFormat="0" applyFill="0" applyBorder="0" applyProtection="0">
      <alignment horizontal="centerContinuous"/>
    </xf>
    <xf numFmtId="0" fontId="31" fillId="0" borderId="0" applyNumberFormat="0" applyFill="0" applyBorder="0" applyProtection="0">
      <alignment horizontal="centerContinuous"/>
    </xf>
    <xf numFmtId="0" fontId="29" fillId="0" borderId="0" applyNumberFormat="0" applyFill="0" applyBorder="0" applyAlignment="0" applyProtection="0"/>
    <xf numFmtId="0" fontId="14" fillId="50" borderId="29" applyNumberFormat="0" applyFont="0" applyBorder="0" applyAlignment="0" applyProtection="0"/>
    <xf numFmtId="325" fontId="39" fillId="0" borderId="0" applyFont="0" applyFill="0" applyBorder="0" applyAlignment="0" applyProtection="0"/>
    <xf numFmtId="326" fontId="39" fillId="0" borderId="0" applyFont="0" applyFill="0" applyBorder="0" applyAlignment="0" applyProtection="0"/>
    <xf numFmtId="327" fontId="39" fillId="0" borderId="0" applyFont="0" applyFill="0" applyBorder="0" applyAlignment="0" applyProtection="0"/>
    <xf numFmtId="328" fontId="39" fillId="0" borderId="0" applyFont="0" applyFill="0" applyBorder="0" applyAlignment="0" applyProtection="0"/>
    <xf numFmtId="329" fontId="39" fillId="0" borderId="0" applyFont="0" applyFill="0" applyBorder="0" applyAlignment="0" applyProtection="0"/>
    <xf numFmtId="330" fontId="232" fillId="0" borderId="0" applyFont="0" applyFill="0" applyBorder="0" applyAlignment="0" applyProtection="0"/>
    <xf numFmtId="43" fontId="230" fillId="0" borderId="0" applyFont="0" applyFill="0" applyBorder="0" applyAlignment="0" applyProtection="0"/>
    <xf numFmtId="331" fontId="228" fillId="0" borderId="23" applyBorder="0"/>
    <xf numFmtId="332" fontId="233" fillId="0" borderId="0">
      <alignment horizontal="center"/>
    </xf>
    <xf numFmtId="333" fontId="106" fillId="0" borderId="0"/>
    <xf numFmtId="334" fontId="230" fillId="0" borderId="0"/>
    <xf numFmtId="259" fontId="230" fillId="0" borderId="0"/>
    <xf numFmtId="334" fontId="230" fillId="0" borderId="0"/>
    <xf numFmtId="41" fontId="160" fillId="0" borderId="0" applyFont="0" applyFill="0" applyBorder="0" applyAlignment="0" applyProtection="0"/>
    <xf numFmtId="321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42" fontId="160" fillId="0" borderId="0" applyFont="0" applyFill="0" applyBorder="0" applyAlignment="0" applyProtection="0"/>
    <xf numFmtId="335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213" fontId="84" fillId="58" borderId="45">
      <alignment horizontal="center" vertical="center"/>
    </xf>
    <xf numFmtId="0" fontId="228" fillId="0" borderId="46" applyFont="0" applyFill="0" applyBorder="0" applyAlignment="0" applyProtection="0"/>
    <xf numFmtId="0" fontId="228" fillId="0" borderId="0"/>
    <xf numFmtId="0" fontId="113" fillId="24" borderId="27" applyNumberFormat="0" applyFont="0" applyBorder="0" applyAlignment="0" applyProtection="0">
      <protection hidden="1"/>
    </xf>
    <xf numFmtId="3" fontId="6" fillId="0" borderId="0"/>
    <xf numFmtId="226" fontId="234" fillId="0" borderId="0" applyNumberFormat="0" applyFont="0" applyAlignment="0"/>
    <xf numFmtId="41" fontId="228" fillId="0" borderId="0" applyFont="0" applyFill="0" applyBorder="0" applyAlignment="0" applyProtection="0"/>
    <xf numFmtId="336" fontId="230" fillId="0" borderId="0" applyFont="0" applyFill="0" applyBorder="0" applyProtection="0">
      <alignment horizontal="center"/>
    </xf>
    <xf numFmtId="14" fontId="20" fillId="58" borderId="0" applyFont="0" applyFill="0" applyBorder="0" applyAlignment="0" applyProtection="0"/>
    <xf numFmtId="0" fontId="17" fillId="58" borderId="0" applyFont="0" applyAlignment="0">
      <alignment horizontal="center"/>
    </xf>
    <xf numFmtId="337" fontId="56" fillId="45" borderId="9" applyAlignment="0" applyProtection="0"/>
    <xf numFmtId="338" fontId="56" fillId="45" borderId="9" applyAlignment="0" applyProtection="0"/>
    <xf numFmtId="339" fontId="20" fillId="58" borderId="0" applyFont="0" applyFill="0" applyBorder="0" applyAlignment="0" applyProtection="0"/>
    <xf numFmtId="340" fontId="6" fillId="0" borderId="0" applyFont="0" applyFill="0" applyBorder="0" applyAlignment="0" applyProtection="0">
      <alignment horizontal="center"/>
    </xf>
    <xf numFmtId="341" fontId="20" fillId="58" borderId="0" applyFont="0" applyFill="0" applyBorder="0" applyAlignment="0" applyProtection="0"/>
    <xf numFmtId="338" fontId="20" fillId="58" borderId="0" applyFont="0" applyFill="0" applyBorder="0" applyAlignment="0" applyProtection="0"/>
    <xf numFmtId="342" fontId="6" fillId="0" borderId="0" applyFont="0" applyFill="0" applyBorder="0" applyAlignment="0" applyProtection="0"/>
    <xf numFmtId="0" fontId="113" fillId="0" borderId="0" applyNumberFormat="0" applyAlignment="0" applyProtection="0">
      <alignment horizontal="center"/>
    </xf>
    <xf numFmtId="0" fontId="235" fillId="0" borderId="27" applyNumberFormat="0" applyFill="0" applyBorder="0" applyAlignment="0" applyProtection="0">
      <protection hidden="1"/>
    </xf>
    <xf numFmtId="0" fontId="236" fillId="0" borderId="0" applyNumberFormat="0" applyFill="0" applyBorder="0" applyAlignment="0" applyProtection="0"/>
    <xf numFmtId="0" fontId="237" fillId="0" borderId="27" applyNumberFormat="0" applyFill="0" applyBorder="0" applyAlignment="0" applyProtection="0">
      <protection hidden="1"/>
    </xf>
    <xf numFmtId="240" fontId="230" fillId="0" borderId="0" applyNumberFormat="0" applyFill="0" applyBorder="0" applyAlignment="0" applyProtection="0"/>
    <xf numFmtId="0" fontId="238" fillId="0" borderId="0"/>
    <xf numFmtId="0" fontId="14" fillId="69" borderId="0" applyNumberFormat="0" applyFont="0" applyBorder="0" applyAlignment="0"/>
    <xf numFmtId="0" fontId="228" fillId="0" borderId="1" applyBorder="0">
      <alignment horizontal="centerContinuous"/>
    </xf>
    <xf numFmtId="0" fontId="239" fillId="70" borderId="27" applyNumberFormat="0" applyFont="0" applyBorder="0" applyAlignment="0" applyProtection="0">
      <protection hidden="1"/>
    </xf>
    <xf numFmtId="0" fontId="239" fillId="49" borderId="27" applyNumberFormat="0" applyFont="0" applyBorder="0" applyAlignment="0" applyProtection="0">
      <protection hidden="1"/>
    </xf>
    <xf numFmtId="0" fontId="239" fillId="71" borderId="27" applyNumberFormat="0" applyFont="0" applyProtection="0">
      <protection hidden="1"/>
    </xf>
    <xf numFmtId="0" fontId="230" fillId="52" borderId="0" applyNumberFormat="0" applyFont="0" applyBorder="0" applyAlignment="0" applyProtection="0"/>
    <xf numFmtId="0" fontId="14" fillId="42" borderId="29" applyNumberFormat="0" applyFont="0" applyBorder="0" applyAlignment="0" applyProtection="0"/>
    <xf numFmtId="0" fontId="14" fillId="51" borderId="0" applyNumberFormat="0" applyFont="0" applyBorder="0" applyAlignment="0" applyProtection="0"/>
    <xf numFmtId="0" fontId="14" fillId="49" borderId="9" applyNumberFormat="0" applyFont="0" applyBorder="0" applyAlignment="0" applyProtection="0"/>
    <xf numFmtId="3" fontId="113" fillId="0" borderId="0"/>
    <xf numFmtId="0" fontId="240" fillId="0" borderId="1" applyNumberFormat="0" applyFill="0" applyProtection="0">
      <alignment horizontal="left" vertical="center"/>
    </xf>
    <xf numFmtId="343" fontId="192" fillId="0" borderId="0" applyFill="0" applyBorder="0" applyProtection="0">
      <alignment horizontal="right"/>
    </xf>
    <xf numFmtId="344" fontId="192" fillId="0" borderId="0" applyFill="0" applyBorder="0" applyProtection="0">
      <alignment horizontal="right"/>
    </xf>
    <xf numFmtId="291" fontId="230" fillId="0" borderId="0" applyFont="0" applyFill="0" applyBorder="0" applyAlignment="0" applyProtection="0"/>
    <xf numFmtId="345" fontId="230" fillId="0" borderId="0" applyFont="0" applyFill="0" applyBorder="0" applyAlignment="0" applyProtection="0"/>
    <xf numFmtId="346" fontId="14" fillId="0" borderId="0" applyFont="0" applyFill="0" applyBorder="0" applyAlignment="0" applyProtection="0"/>
    <xf numFmtId="347" fontId="22" fillId="0" borderId="0" applyFont="0" applyFill="0" applyBorder="0" applyAlignment="0" applyProtection="0">
      <alignment horizontal="right"/>
    </xf>
    <xf numFmtId="348" fontId="230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230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349" fontId="192" fillId="0" borderId="0" applyFont="0" applyFill="0" applyBorder="0">
      <alignment horizontal="right"/>
    </xf>
    <xf numFmtId="189" fontId="234" fillId="0" borderId="0"/>
    <xf numFmtId="0" fontId="241" fillId="0" borderId="0" applyFont="0" applyFill="0" applyBorder="0" applyProtection="0"/>
    <xf numFmtId="4" fontId="242" fillId="0" borderId="9" applyFont="0" applyFill="0" applyBorder="0" applyAlignment="0" applyProtection="0"/>
    <xf numFmtId="350" fontId="230" fillId="0" borderId="0" applyFont="0" applyFill="0" applyBorder="0" applyAlignment="0" applyProtection="0"/>
    <xf numFmtId="164" fontId="192" fillId="0" borderId="0" applyFont="0" applyFill="0" applyBorder="0" applyAlignment="0">
      <alignment horizontal="right"/>
    </xf>
    <xf numFmtId="44" fontId="24" fillId="0" borderId="21" applyFont="0" applyFill="0" applyBorder="0" applyAlignment="0">
      <alignment horizontal="right"/>
    </xf>
    <xf numFmtId="351" fontId="230" fillId="0" borderId="0" applyFont="0" applyFill="0" applyBorder="0" applyAlignment="0" applyProtection="0"/>
    <xf numFmtId="352" fontId="45" fillId="0" borderId="0" applyFont="0" applyFill="0" applyBorder="0" applyAlignment="0" applyProtection="0">
      <protection locked="0"/>
    </xf>
    <xf numFmtId="324" fontId="230" fillId="0" borderId="0" applyFont="0" applyFill="0" applyBorder="0" applyAlignment="0" applyProtection="0"/>
    <xf numFmtId="353" fontId="24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230" fillId="0" borderId="0" applyFont="0" applyFill="0" applyBorder="0" applyAlignment="0" applyProtection="0"/>
    <xf numFmtId="181" fontId="6" fillId="0" borderId="0" applyFont="0" applyFill="0" applyBorder="0" applyAlignment="0" applyProtection="0"/>
    <xf numFmtId="354" fontId="19" fillId="0" borderId="0" applyFont="0" applyFill="0" applyBorder="0" applyProtection="0">
      <alignment horizontal="right"/>
    </xf>
    <xf numFmtId="355" fontId="24" fillId="45" borderId="0" applyFont="0" applyFill="0" applyBorder="0">
      <alignment horizontal="right"/>
    </xf>
    <xf numFmtId="189" fontId="113" fillId="0" borderId="0" applyFont="0" applyFill="0" applyBorder="0" applyAlignment="0" applyProtection="0"/>
    <xf numFmtId="285" fontId="113" fillId="0" borderId="0" applyFont="0" applyFill="0" applyBorder="0" applyAlignment="0" applyProtection="0"/>
    <xf numFmtId="7" fontId="61" fillId="0" borderId="0" applyFill="0" applyBorder="0" applyProtection="0"/>
    <xf numFmtId="356" fontId="244" fillId="0" borderId="0"/>
    <xf numFmtId="0" fontId="245" fillId="27" borderId="5">
      <alignment horizontal="right"/>
    </xf>
    <xf numFmtId="0" fontId="246" fillId="27" borderId="5">
      <alignment horizontal="right"/>
    </xf>
    <xf numFmtId="0" fontId="245" fillId="27" borderId="5">
      <alignment horizontal="right"/>
    </xf>
    <xf numFmtId="0" fontId="227" fillId="27" borderId="5">
      <alignment horizontal="right"/>
    </xf>
    <xf numFmtId="0" fontId="227" fillId="27" borderId="5">
      <alignment horizontal="right"/>
    </xf>
    <xf numFmtId="0" fontId="245" fillId="27" borderId="5">
      <alignment horizontal="right"/>
    </xf>
    <xf numFmtId="357" fontId="247" fillId="27" borderId="5">
      <alignment horizontal="right"/>
    </xf>
    <xf numFmtId="0" fontId="227" fillId="27" borderId="5">
      <alignment horizontal="right"/>
    </xf>
    <xf numFmtId="17" fontId="248" fillId="0" borderId="0" applyFill="0" applyBorder="0">
      <alignment horizontal="right"/>
    </xf>
    <xf numFmtId="15" fontId="230" fillId="0" borderId="0" applyFont="0" applyFill="0" applyBorder="0" applyAlignment="0" applyProtection="0"/>
    <xf numFmtId="14" fontId="230" fillId="0" borderId="0" applyFont="0" applyFill="0" applyBorder="0" applyAlignment="0" applyProtection="0"/>
    <xf numFmtId="358" fontId="230" fillId="0" borderId="0">
      <protection locked="0"/>
    </xf>
    <xf numFmtId="0" fontId="70" fillId="0" borderId="0"/>
    <xf numFmtId="359" fontId="13" fillId="0" borderId="0" applyBorder="0" applyProtection="0"/>
    <xf numFmtId="39" fontId="241" fillId="0" borderId="0" applyFont="0" applyFill="0" applyBorder="0" applyAlignment="0" applyProtection="0"/>
    <xf numFmtId="7" fontId="17" fillId="0" borderId="0" applyFont="0" applyFill="0" applyBorder="0" applyAlignment="0" applyProtection="0"/>
    <xf numFmtId="169" fontId="249" fillId="72" borderId="0">
      <alignment vertical="center"/>
    </xf>
    <xf numFmtId="169" fontId="20" fillId="0" borderId="0">
      <alignment vertical="center"/>
    </xf>
    <xf numFmtId="169" fontId="250" fillId="0" borderId="0">
      <alignment vertical="center"/>
    </xf>
    <xf numFmtId="169" fontId="251" fillId="34" borderId="47" applyNumberFormat="0" applyAlignment="0">
      <alignment horizontal="center" vertical="center"/>
    </xf>
    <xf numFmtId="169" fontId="252" fillId="34" borderId="0">
      <alignment horizontal="center" vertical="center"/>
    </xf>
    <xf numFmtId="14" fontId="253" fillId="34" borderId="0">
      <alignment horizontal="center" vertical="center"/>
    </xf>
    <xf numFmtId="17" fontId="254" fillId="34" borderId="0">
      <alignment horizontal="center" vertical="center"/>
    </xf>
    <xf numFmtId="169" fontId="14" fillId="0" borderId="0">
      <alignment vertical="center"/>
    </xf>
    <xf numFmtId="169" fontId="255" fillId="34" borderId="0">
      <alignment vertical="center"/>
    </xf>
    <xf numFmtId="169" fontId="256" fillId="34" borderId="0">
      <alignment vertical="center"/>
    </xf>
    <xf numFmtId="166" fontId="257" fillId="34" borderId="48">
      <alignment vertical="center"/>
    </xf>
    <xf numFmtId="0" fontId="249" fillId="34" borderId="48">
      <alignment vertical="center"/>
    </xf>
    <xf numFmtId="37" fontId="254" fillId="34" borderId="0">
      <alignment horizontal="left" vertical="center"/>
    </xf>
    <xf numFmtId="169" fontId="254" fillId="34" borderId="0">
      <alignment horizontal="center" vertical="center"/>
    </xf>
    <xf numFmtId="360" fontId="29" fillId="34" borderId="0">
      <alignment horizontal="right" vertical="center"/>
    </xf>
    <xf numFmtId="250" fontId="29" fillId="34" borderId="0">
      <alignment horizontal="right" vertical="center"/>
    </xf>
    <xf numFmtId="166" fontId="226" fillId="34" borderId="0">
      <alignment horizontal="right" vertical="center"/>
    </xf>
    <xf numFmtId="166" fontId="226" fillId="34" borderId="8">
      <alignment horizontal="right" vertical="center"/>
    </xf>
    <xf numFmtId="250" fontId="36" fillId="34" borderId="48">
      <alignment horizontal="right" vertical="center"/>
    </xf>
    <xf numFmtId="361" fontId="29" fillId="34" borderId="0">
      <alignment horizontal="right" vertical="center"/>
    </xf>
    <xf numFmtId="4" fontId="29" fillId="34" borderId="0">
      <alignment horizontal="right" vertical="center"/>
    </xf>
    <xf numFmtId="361" fontId="36" fillId="34" borderId="1">
      <alignment horizontal="right" vertical="center"/>
    </xf>
    <xf numFmtId="250" fontId="36" fillId="34" borderId="1">
      <alignment horizontal="right" vertical="center"/>
    </xf>
    <xf numFmtId="250" fontId="34" fillId="34" borderId="0">
      <alignment horizontal="right" vertical="center"/>
    </xf>
    <xf numFmtId="0" fontId="36" fillId="34" borderId="0">
      <alignment horizontal="right" vertical="center"/>
    </xf>
    <xf numFmtId="169" fontId="249" fillId="0" borderId="0">
      <alignment vertical="center"/>
    </xf>
    <xf numFmtId="169" fontId="258" fillId="34" borderId="1" applyBorder="0">
      <alignment horizontal="left" vertical="center"/>
    </xf>
    <xf numFmtId="169" fontId="259" fillId="34" borderId="0">
      <alignment horizontal="left" vertical="center"/>
    </xf>
    <xf numFmtId="169" fontId="258" fillId="34" borderId="49">
      <alignment horizontal="left"/>
    </xf>
    <xf numFmtId="169" fontId="14" fillId="34" borderId="50">
      <alignment vertical="center"/>
    </xf>
    <xf numFmtId="169" fontId="14" fillId="34" borderId="51">
      <alignment vertical="center"/>
    </xf>
    <xf numFmtId="169" fontId="14" fillId="34" borderId="8">
      <alignment vertical="center"/>
    </xf>
    <xf numFmtId="169" fontId="253" fillId="34" borderId="52">
      <alignment horizontal="center" vertical="center"/>
    </xf>
    <xf numFmtId="169" fontId="17" fillId="0" borderId="0">
      <alignment vertical="center"/>
    </xf>
    <xf numFmtId="169" fontId="17" fillId="0" borderId="0">
      <alignment vertical="center"/>
    </xf>
    <xf numFmtId="169" fontId="17" fillId="0" borderId="0">
      <alignment vertical="center"/>
    </xf>
    <xf numFmtId="0" fontId="245" fillId="0" borderId="0"/>
    <xf numFmtId="0" fontId="245" fillId="0" borderId="0"/>
    <xf numFmtId="0" fontId="245" fillId="0" borderId="0"/>
    <xf numFmtId="0" fontId="245" fillId="0" borderId="0"/>
    <xf numFmtId="0" fontId="245" fillId="0" borderId="0"/>
    <xf numFmtId="0" fontId="245" fillId="0" borderId="0"/>
    <xf numFmtId="0" fontId="245" fillId="0" borderId="0"/>
    <xf numFmtId="362" fontId="14" fillId="0" borderId="0" applyFont="0" applyFill="0" applyBorder="0" applyAlignment="0" applyProtection="0"/>
    <xf numFmtId="363" fontId="14" fillId="0" borderId="0" applyFont="0" applyFill="0" applyBorder="0" applyAlignment="0" applyProtection="0"/>
    <xf numFmtId="364" fontId="228" fillId="0" borderId="9"/>
    <xf numFmtId="1" fontId="113" fillId="0" borderId="0" applyFont="0" applyFill="0" applyBorder="0" applyAlignment="0" applyProtection="0"/>
    <xf numFmtId="285" fontId="61" fillId="0" borderId="0" applyFill="0" applyBorder="0" applyProtection="0"/>
    <xf numFmtId="365" fontId="260" fillId="0" borderId="0" applyFont="0" applyFill="0" applyBorder="0" applyAlignment="0">
      <alignment horizontal="center"/>
    </xf>
    <xf numFmtId="0" fontId="227" fillId="0" borderId="53"/>
    <xf numFmtId="0" fontId="227" fillId="27" borderId="5">
      <alignment horizontal="right"/>
    </xf>
    <xf numFmtId="0" fontId="227" fillId="27" borderId="5">
      <alignment horizontal="right"/>
    </xf>
    <xf numFmtId="0" fontId="227" fillId="27" borderId="5">
      <alignment horizontal="right"/>
    </xf>
    <xf numFmtId="0" fontId="227" fillId="27" borderId="5">
      <alignment horizontal="right"/>
    </xf>
    <xf numFmtId="0" fontId="227" fillId="27" borderId="5">
      <alignment horizontal="right"/>
    </xf>
    <xf numFmtId="366" fontId="247" fillId="27" borderId="5">
      <alignment horizontal="right"/>
    </xf>
    <xf numFmtId="4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3" fillId="0" borderId="0"/>
    <xf numFmtId="41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3" fillId="0" borderId="0"/>
    <xf numFmtId="41" fontId="3" fillId="0" borderId="0"/>
    <xf numFmtId="0" fontId="14" fillId="0" borderId="0"/>
    <xf numFmtId="0" fontId="14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3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41" fillId="0" borderId="0" applyFont="0" applyFill="0" applyBorder="0" applyAlignment="0" applyProtection="0"/>
    <xf numFmtId="367" fontId="230" fillId="38" borderId="9" applyNumberFormat="0" applyFont="0" applyAlignment="0"/>
    <xf numFmtId="0" fontId="262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1" fontId="3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1" fontId="3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1" fontId="3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1" fontId="3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1" fontId="3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30" fillId="27" borderId="0">
      <alignment vertical="top"/>
    </xf>
    <xf numFmtId="0" fontId="36" fillId="27" borderId="0">
      <alignment vertical="top"/>
    </xf>
    <xf numFmtId="0" fontId="263" fillId="0" borderId="0" applyNumberFormat="0" applyFill="0" applyBorder="0" applyAlignment="0" applyProtection="0">
      <alignment horizontal="center" vertical="top" wrapText="1"/>
    </xf>
    <xf numFmtId="0" fontId="264" fillId="0" borderId="0" applyNumberFormat="0" applyFill="0" applyBorder="0" applyAlignment="0" applyProtection="0"/>
    <xf numFmtId="0" fontId="56" fillId="0" borderId="54" applyNumberFormat="0" applyFill="0" applyAlignment="0" applyProtection="0"/>
    <xf numFmtId="0" fontId="230" fillId="0" borderId="0"/>
    <xf numFmtId="0" fontId="265" fillId="0" borderId="0"/>
    <xf numFmtId="0" fontId="241" fillId="0" borderId="0"/>
    <xf numFmtId="177" fontId="10" fillId="0" borderId="0"/>
    <xf numFmtId="0" fontId="26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94" fillId="0" borderId="0"/>
    <xf numFmtId="334" fontId="6" fillId="0" borderId="0"/>
    <xf numFmtId="0" fontId="19" fillId="0" borderId="1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6" fillId="0" borderId="0" applyFont="0" applyFill="0" applyBorder="0" applyAlignment="0" applyProtection="0"/>
    <xf numFmtId="226" fontId="14" fillId="0" borderId="0" applyNumberFormat="0" applyFont="0" applyAlignment="0"/>
    <xf numFmtId="226" fontId="14" fillId="0" borderId="0" applyNumberFormat="0" applyFont="0" applyAlignment="0"/>
    <xf numFmtId="334" fontId="6" fillId="0" borderId="0"/>
    <xf numFmtId="181" fontId="6" fillId="0" borderId="0" applyFont="0" applyFill="0" applyBorder="0" applyAlignment="0" applyProtection="0"/>
    <xf numFmtId="226" fontId="14" fillId="0" borderId="0" applyNumberFormat="0" applyFont="0" applyAlignment="0"/>
    <xf numFmtId="334" fontId="6" fillId="0" borderId="0"/>
    <xf numFmtId="181" fontId="6" fillId="0" borderId="0" applyFont="0" applyFill="0" applyBorder="0" applyAlignment="0" applyProtection="0"/>
    <xf numFmtId="226" fontId="14" fillId="0" borderId="0" applyNumberFormat="0" applyFont="0" applyAlignment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334" fontId="6" fillId="0" borderId="0"/>
    <xf numFmtId="181" fontId="6" fillId="0" borderId="0" applyFont="0" applyFill="0" applyBorder="0" applyAlignment="0" applyProtection="0"/>
    <xf numFmtId="334" fontId="6" fillId="0" borderId="0"/>
    <xf numFmtId="226" fontId="14" fillId="0" borderId="0" applyNumberFormat="0" applyFont="0" applyAlignment="0"/>
    <xf numFmtId="181" fontId="6" fillId="0" borderId="0" applyFont="0" applyFill="0" applyBorder="0" applyAlignment="0" applyProtection="0"/>
    <xf numFmtId="334" fontId="6" fillId="0" borderId="0"/>
    <xf numFmtId="226" fontId="14" fillId="0" borderId="0" applyNumberFormat="0" applyFont="0" applyAlignment="0"/>
    <xf numFmtId="226" fontId="14" fillId="0" borderId="0" applyNumberFormat="0" applyFont="0" applyAlignment="0"/>
    <xf numFmtId="181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4" fontId="19" fillId="0" borderId="0">
      <alignment horizontal="right"/>
    </xf>
    <xf numFmtId="7" fontId="19" fillId="0" borderId="0">
      <alignment horizontal="right"/>
    </xf>
    <xf numFmtId="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9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199" fontId="6" fillId="0" borderId="0" applyFont="0" applyFill="0" applyBorder="0" applyProtection="0">
      <alignment horizontal="right"/>
    </xf>
    <xf numFmtId="0" fontId="6" fillId="0" borderId="44" applyNumberFormat="0" applyFont="0" applyFill="0" applyAlignment="0" applyProtection="0"/>
    <xf numFmtId="43" fontId="6" fillId="0" borderId="0" applyFont="0" applyFill="0" applyBorder="0" applyAlignment="0" applyProtection="0"/>
    <xf numFmtId="331" fontId="19" fillId="0" borderId="23" applyBorder="0"/>
    <xf numFmtId="332" fontId="128" fillId="0" borderId="0">
      <alignment horizontal="center"/>
    </xf>
    <xf numFmtId="334" fontId="6" fillId="0" borderId="0"/>
    <xf numFmtId="259" fontId="6" fillId="0" borderId="0"/>
    <xf numFmtId="334" fontId="6" fillId="0" borderId="0"/>
    <xf numFmtId="0" fontId="19" fillId="0" borderId="46" applyFont="0" applyFill="0" applyBorder="0" applyAlignment="0" applyProtection="0"/>
    <xf numFmtId="0" fontId="19" fillId="0" borderId="0"/>
    <xf numFmtId="226" fontId="14" fillId="0" borderId="0" applyNumberFormat="0" applyFont="0" applyAlignment="0"/>
    <xf numFmtId="41" fontId="19" fillId="0" borderId="0" applyFont="0" applyFill="0" applyBorder="0" applyAlignment="0" applyProtection="0"/>
    <xf numFmtId="336" fontId="6" fillId="0" borderId="0" applyFont="0" applyFill="0" applyBorder="0" applyProtection="0">
      <alignment horizontal="center"/>
    </xf>
    <xf numFmtId="240" fontId="6" fillId="0" borderId="0" applyNumberFormat="0" applyFill="0" applyBorder="0" applyAlignment="0" applyProtection="0"/>
    <xf numFmtId="0" fontId="19" fillId="0" borderId="1" applyBorder="0">
      <alignment horizontal="centerContinuous"/>
    </xf>
    <xf numFmtId="0" fontId="6" fillId="52" borderId="0" applyNumberFormat="0" applyFont="0" applyBorder="0" applyAlignment="0" applyProtection="0"/>
    <xf numFmtId="291" fontId="6" fillId="0" borderId="0" applyFont="0" applyFill="0" applyBorder="0" applyAlignment="0" applyProtection="0"/>
    <xf numFmtId="345" fontId="6" fillId="0" borderId="0" applyFont="0" applyFill="0" applyBorder="0" applyAlignment="0" applyProtection="0"/>
    <xf numFmtId="34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189" fontId="14" fillId="0" borderId="0"/>
    <xf numFmtId="350" fontId="6" fillId="0" borderId="0" applyFont="0" applyFill="0" applyBorder="0" applyAlignment="0" applyProtection="0"/>
    <xf numFmtId="351" fontId="6" fillId="0" borderId="0" applyFont="0" applyFill="0" applyBorder="0" applyAlignment="0" applyProtection="0"/>
    <xf numFmtId="324" fontId="6" fillId="0" borderId="0" applyFont="0" applyFill="0" applyBorder="0" applyAlignment="0" applyProtection="0"/>
    <xf numFmtId="353" fontId="32" fillId="0" borderId="0" applyFont="0" applyFill="0" applyBorder="0" applyAlignment="0" applyProtection="0"/>
    <xf numFmtId="8" fontId="6" fillId="0" borderId="0" applyFont="0" applyFill="0" applyBorder="0" applyAlignment="0" applyProtection="0"/>
    <xf numFmtId="17" fontId="15" fillId="0" borderId="0" applyFill="0" applyBorder="0">
      <alignment horizontal="right"/>
    </xf>
    <xf numFmtId="1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39" fontId="84" fillId="0" borderId="0" applyFont="0" applyFill="0" applyBorder="0" applyAlignment="0" applyProtection="0"/>
    <xf numFmtId="364" fontId="19" fillId="0" borderId="9"/>
    <xf numFmtId="334" fontId="6" fillId="0" borderId="0"/>
    <xf numFmtId="181" fontId="6" fillId="0" borderId="0" applyFont="0" applyFill="0" applyBorder="0" applyAlignment="0" applyProtection="0"/>
    <xf numFmtId="43" fontId="84" fillId="0" borderId="0" applyFont="0" applyFill="0" applyBorder="0" applyAlignment="0" applyProtection="0"/>
    <xf numFmtId="367" fontId="6" fillId="38" borderId="9" applyNumberFormat="0" applyFont="0" applyAlignment="0"/>
    <xf numFmtId="334" fontId="6" fillId="0" borderId="0"/>
    <xf numFmtId="0" fontId="6" fillId="27" borderId="0">
      <alignment vertical="top"/>
    </xf>
    <xf numFmtId="0" fontId="6" fillId="0" borderId="0"/>
    <xf numFmtId="0" fontId="84" fillId="0" borderId="0"/>
  </cellStyleXfs>
  <cellXfs count="504">
    <xf numFmtId="0" fontId="0" fillId="0" borderId="0" xfId="0"/>
    <xf numFmtId="0" fontId="266" fillId="0" borderId="0" xfId="0" applyFont="1"/>
    <xf numFmtId="0" fontId="267" fillId="2" borderId="0" xfId="0" applyFont="1" applyFill="1"/>
    <xf numFmtId="0" fontId="268" fillId="2" borderId="0" xfId="0" applyFont="1" applyFill="1"/>
    <xf numFmtId="0" fontId="269" fillId="0" borderId="0" xfId="0" applyFont="1"/>
    <xf numFmtId="0" fontId="266" fillId="0" borderId="0" xfId="0" applyFont="1" applyAlignment="1">
      <alignment horizontal="left"/>
    </xf>
    <xf numFmtId="0" fontId="270" fillId="0" borderId="0" xfId="0" applyFont="1"/>
    <xf numFmtId="0" fontId="270" fillId="0" borderId="0" xfId="0" applyFont="1" applyFill="1"/>
    <xf numFmtId="0" fontId="270" fillId="0" borderId="0" xfId="0" applyFont="1" applyBorder="1" applyAlignment="1">
      <alignment vertical="center"/>
    </xf>
    <xf numFmtId="0" fontId="270" fillId="0" borderId="0" xfId="0" applyFont="1" applyBorder="1"/>
    <xf numFmtId="0" fontId="270" fillId="0" borderId="0" xfId="0" applyFont="1" applyFill="1" applyBorder="1"/>
    <xf numFmtId="0" fontId="271" fillId="0" borderId="0" xfId="0" applyFont="1"/>
    <xf numFmtId="0" fontId="271" fillId="0" borderId="0" xfId="0" applyFont="1" applyFill="1"/>
    <xf numFmtId="0" fontId="270" fillId="0" borderId="0" xfId="0" applyFont="1" applyAlignment="1">
      <alignment vertical="center"/>
    </xf>
    <xf numFmtId="0" fontId="270" fillId="0" borderId="0" xfId="0" applyFont="1" applyFill="1" applyAlignment="1">
      <alignment vertical="center"/>
    </xf>
    <xf numFmtId="168" fontId="270" fillId="0" borderId="0" xfId="1" applyNumberFormat="1" applyFont="1" applyFill="1" applyAlignment="1">
      <alignment vertical="center"/>
    </xf>
    <xf numFmtId="0" fontId="270" fillId="0" borderId="0" xfId="0" applyFont="1" applyFill="1" applyAlignment="1">
      <alignment horizontal="left" vertical="center" indent="1"/>
    </xf>
    <xf numFmtId="167" fontId="270" fillId="0" borderId="0" xfId="2" applyNumberFormat="1" applyFont="1" applyFill="1" applyAlignment="1">
      <alignment vertical="center"/>
    </xf>
    <xf numFmtId="168" fontId="270" fillId="0" borderId="0" xfId="1" applyNumberFormat="1" applyFont="1" applyFill="1" applyBorder="1" applyAlignment="1">
      <alignment vertical="center"/>
    </xf>
    <xf numFmtId="168" fontId="270" fillId="0" borderId="1" xfId="1" applyNumberFormat="1" applyFont="1" applyFill="1" applyBorder="1" applyAlignment="1">
      <alignment vertical="center"/>
    </xf>
    <xf numFmtId="0" fontId="270" fillId="0" borderId="0" xfId="0" applyFont="1" applyFill="1" applyAlignment="1">
      <alignment horizontal="left" vertical="center" indent="2"/>
    </xf>
    <xf numFmtId="0" fontId="271" fillId="0" borderId="2" xfId="0" applyFont="1" applyFill="1" applyBorder="1" applyAlignment="1">
      <alignment vertical="center"/>
    </xf>
    <xf numFmtId="167" fontId="271" fillId="0" borderId="3" xfId="2" applyNumberFormat="1" applyFont="1" applyFill="1" applyBorder="1" applyAlignment="1">
      <alignment vertical="center"/>
    </xf>
    <xf numFmtId="167" fontId="271" fillId="0" borderId="4" xfId="2" applyNumberFormat="1" applyFont="1" applyFill="1" applyBorder="1" applyAlignment="1">
      <alignment vertical="center"/>
    </xf>
    <xf numFmtId="0" fontId="270" fillId="0" borderId="3" xfId="0" applyFont="1" applyFill="1" applyBorder="1" applyAlignment="1">
      <alignment vertical="center"/>
    </xf>
    <xf numFmtId="0" fontId="270" fillId="0" borderId="0" xfId="0" applyFont="1" applyFill="1" applyBorder="1" applyAlignment="1">
      <alignment vertical="center"/>
    </xf>
    <xf numFmtId="168" fontId="270" fillId="0" borderId="0" xfId="1" applyNumberFormat="1" applyFont="1"/>
    <xf numFmtId="168" fontId="270" fillId="0" borderId="0" xfId="0" applyNumberFormat="1" applyFont="1"/>
    <xf numFmtId="168" fontId="270" fillId="0" borderId="1" xfId="0" applyNumberFormat="1" applyFont="1" applyBorder="1"/>
    <xf numFmtId="167" fontId="270" fillId="0" borderId="0" xfId="0" applyNumberFormat="1" applyFont="1"/>
    <xf numFmtId="9" fontId="270" fillId="0" borderId="0" xfId="3" applyFont="1"/>
    <xf numFmtId="168" fontId="270" fillId="0" borderId="1" xfId="1" applyNumberFormat="1" applyFont="1" applyBorder="1"/>
    <xf numFmtId="0" fontId="266" fillId="0" borderId="0" xfId="0" applyFont="1" applyAlignment="1">
      <alignment horizontal="right"/>
    </xf>
    <xf numFmtId="0" fontId="270" fillId="68" borderId="0" xfId="0" applyFont="1" applyFill="1"/>
    <xf numFmtId="0" fontId="270" fillId="0" borderId="0" xfId="0" applyFont="1" applyBorder="1" applyAlignment="1">
      <alignment horizontal="centerContinuous"/>
    </xf>
    <xf numFmtId="0" fontId="270" fillId="0" borderId="1" xfId="0" applyFont="1" applyBorder="1" applyAlignment="1">
      <alignment horizontal="centerContinuous"/>
    </xf>
    <xf numFmtId="14" fontId="270" fillId="0" borderId="1" xfId="0" quotePrefix="1" applyNumberFormat="1" applyFont="1" applyBorder="1" applyAlignment="1">
      <alignment horizontal="center"/>
    </xf>
    <xf numFmtId="14" fontId="270" fillId="0" borderId="1" xfId="0" quotePrefix="1" applyNumberFormat="1" applyFont="1" applyFill="1" applyBorder="1" applyAlignment="1">
      <alignment horizontal="center"/>
    </xf>
    <xf numFmtId="14" fontId="270" fillId="0" borderId="1" xfId="0" applyNumberFormat="1" applyFont="1" applyBorder="1" applyAlignment="1">
      <alignment horizontal="center" wrapText="1"/>
    </xf>
    <xf numFmtId="0" fontId="271" fillId="0" borderId="0" xfId="0" applyFont="1" applyFill="1" applyBorder="1" applyAlignment="1">
      <alignment vertical="center"/>
    </xf>
    <xf numFmtId="0" fontId="273" fillId="0" borderId="0" xfId="0" applyFont="1"/>
    <xf numFmtId="166" fontId="273" fillId="0" borderId="0" xfId="3" applyNumberFormat="1" applyFont="1"/>
    <xf numFmtId="0" fontId="267" fillId="2" borderId="0" xfId="0" applyFont="1" applyFill="1" applyBorder="1"/>
    <xf numFmtId="0" fontId="267" fillId="0" borderId="0" xfId="0" applyFont="1" applyFill="1"/>
    <xf numFmtId="14" fontId="270" fillId="0" borderId="0" xfId="0" applyNumberFormat="1" applyFont="1" applyAlignment="1">
      <alignment horizontal="center"/>
    </xf>
    <xf numFmtId="167" fontId="270" fillId="0" borderId="0" xfId="2" applyNumberFormat="1" applyFont="1" applyFill="1"/>
    <xf numFmtId="166" fontId="270" fillId="0" borderId="0" xfId="3" applyNumberFormat="1" applyFont="1"/>
    <xf numFmtId="0" fontId="273" fillId="0" borderId="0" xfId="0" applyFont="1" applyAlignment="1">
      <alignment horizontal="left" indent="1"/>
    </xf>
    <xf numFmtId="0" fontId="270" fillId="0" borderId="0" xfId="0" applyFont="1" applyAlignment="1">
      <alignment horizontal="left"/>
    </xf>
    <xf numFmtId="168" fontId="270" fillId="0" borderId="0" xfId="1" applyNumberFormat="1" applyFont="1" applyFill="1" applyBorder="1"/>
    <xf numFmtId="168" fontId="270" fillId="0" borderId="0" xfId="1" applyNumberFormat="1" applyFont="1" applyBorder="1"/>
    <xf numFmtId="168" fontId="270" fillId="0" borderId="0" xfId="1" applyNumberFormat="1" applyFont="1" applyFill="1"/>
    <xf numFmtId="168" fontId="270" fillId="0" borderId="0" xfId="1" applyNumberFormat="1" applyFont="1" applyFill="1" applyBorder="1" applyAlignment="1">
      <alignment horizontal="right"/>
    </xf>
    <xf numFmtId="165" fontId="270" fillId="0" borderId="0" xfId="1" applyNumberFormat="1" applyFont="1" applyFill="1"/>
    <xf numFmtId="167" fontId="270" fillId="0" borderId="21" xfId="2" applyNumberFormat="1" applyFont="1" applyFill="1" applyBorder="1"/>
    <xf numFmtId="167" fontId="270" fillId="0" borderId="0" xfId="2" applyNumberFormat="1" applyFont="1" applyFill="1" applyBorder="1"/>
    <xf numFmtId="0" fontId="270" fillId="0" borderId="1" xfId="0" applyFont="1" applyBorder="1"/>
    <xf numFmtId="0" fontId="270" fillId="0" borderId="0" xfId="0" applyFont="1" applyBorder="1" applyAlignment="1"/>
    <xf numFmtId="0" fontId="270" fillId="0" borderId="1" xfId="0" applyFont="1" applyBorder="1" applyAlignment="1">
      <alignment horizontal="centerContinuous" vertical="distributed"/>
    </xf>
    <xf numFmtId="14" fontId="270" fillId="0" borderId="1" xfId="0" quotePrefix="1" applyNumberFormat="1" applyFont="1" applyBorder="1" applyAlignment="1">
      <alignment horizontal="center" wrapText="1"/>
    </xf>
    <xf numFmtId="14" fontId="270" fillId="0" borderId="0" xfId="0" quotePrefix="1" applyNumberFormat="1" applyFont="1" applyBorder="1" applyAlignment="1">
      <alignment horizontal="center"/>
    </xf>
    <xf numFmtId="0" fontId="270" fillId="0" borderId="0" xfId="0" applyFont="1" applyAlignment="1">
      <alignment horizontal="left" indent="1"/>
    </xf>
    <xf numFmtId="168" fontId="270" fillId="0" borderId="1" xfId="1" applyNumberFormat="1" applyFont="1" applyFill="1" applyBorder="1"/>
    <xf numFmtId="0" fontId="270" fillId="0" borderId="0" xfId="0" applyFont="1" applyFill="1" applyAlignment="1">
      <alignment horizontal="left"/>
    </xf>
    <xf numFmtId="0" fontId="270" fillId="0" borderId="0" xfId="0" applyFont="1" applyFill="1" applyAlignment="1">
      <alignment horizontal="left" indent="1"/>
    </xf>
    <xf numFmtId="166" fontId="270" fillId="0" borderId="0" xfId="3" applyNumberFormat="1" applyFont="1" applyBorder="1"/>
    <xf numFmtId="166" fontId="270" fillId="0" borderId="1" xfId="3" applyNumberFormat="1" applyFont="1" applyBorder="1"/>
    <xf numFmtId="0" fontId="270" fillId="0" borderId="1" xfId="0" applyFont="1" applyFill="1" applyBorder="1"/>
    <xf numFmtId="0" fontId="270" fillId="0" borderId="0" xfId="0" applyFont="1" applyAlignment="1">
      <alignment horizontal="right"/>
    </xf>
    <xf numFmtId="0" fontId="268" fillId="2" borderId="0" xfId="0" applyFont="1" applyFill="1" applyAlignment="1">
      <alignment horizontal="right"/>
    </xf>
    <xf numFmtId="0" fontId="270" fillId="0" borderId="0" xfId="0" applyFont="1" applyAlignment="1">
      <alignment horizontal="center"/>
    </xf>
    <xf numFmtId="14" fontId="270" fillId="0" borderId="1" xfId="0" applyNumberFormat="1" applyFont="1" applyBorder="1" applyAlignment="1">
      <alignment horizontal="center"/>
    </xf>
    <xf numFmtId="0" fontId="274" fillId="0" borderId="0" xfId="0" applyFont="1" applyFill="1"/>
    <xf numFmtId="167" fontId="274" fillId="0" borderId="0" xfId="2" applyNumberFormat="1" applyFont="1" applyFill="1"/>
    <xf numFmtId="0" fontId="274" fillId="0" borderId="0" xfId="0" applyFont="1" applyFill="1" applyAlignment="1">
      <alignment horizontal="center"/>
    </xf>
    <xf numFmtId="168" fontId="274" fillId="0" borderId="1" xfId="0" applyNumberFormat="1" applyFont="1" applyFill="1" applyBorder="1"/>
    <xf numFmtId="168" fontId="274" fillId="0" borderId="0" xfId="1" applyNumberFormat="1" applyFont="1" applyFill="1"/>
    <xf numFmtId="0" fontId="270" fillId="0" borderId="0" xfId="0" applyFont="1" applyFill="1" applyAlignment="1">
      <alignment horizontal="right"/>
    </xf>
    <xf numFmtId="166" fontId="274" fillId="0" borderId="0" xfId="3" applyNumberFormat="1" applyFont="1" applyFill="1"/>
    <xf numFmtId="0" fontId="270" fillId="0" borderId="0" xfId="0" applyFont="1" applyFill="1" applyAlignment="1">
      <alignment horizontal="center"/>
    </xf>
    <xf numFmtId="0" fontId="269" fillId="0" borderId="0" xfId="0" applyFont="1" applyFill="1"/>
    <xf numFmtId="169" fontId="270" fillId="0" borderId="0" xfId="0" applyNumberFormat="1" applyFont="1"/>
    <xf numFmtId="170" fontId="270" fillId="0" borderId="0" xfId="1" applyNumberFormat="1" applyFont="1" applyFill="1"/>
    <xf numFmtId="166" fontId="270" fillId="0" borderId="1" xfId="0" applyNumberFormat="1" applyFont="1" applyBorder="1"/>
    <xf numFmtId="2" fontId="273" fillId="0" borderId="0" xfId="0" applyNumberFormat="1" applyFont="1" applyFill="1"/>
    <xf numFmtId="167" fontId="270" fillId="0" borderId="0" xfId="2" applyNumberFormat="1" applyFont="1"/>
    <xf numFmtId="166" fontId="270" fillId="0" borderId="0" xfId="3" applyNumberFormat="1" applyFont="1" applyFill="1"/>
    <xf numFmtId="0" fontId="270" fillId="0" borderId="0" xfId="0" applyFont="1" applyBorder="1" applyAlignment="1">
      <alignment horizontal="right"/>
    </xf>
    <xf numFmtId="170" fontId="270" fillId="0" borderId="0" xfId="0" applyNumberFormat="1" applyFont="1"/>
    <xf numFmtId="167" fontId="270" fillId="0" borderId="0" xfId="2" applyNumberFormat="1" applyFont="1" applyBorder="1"/>
    <xf numFmtId="0" fontId="271" fillId="0" borderId="2" xfId="0" applyFont="1" applyBorder="1"/>
    <xf numFmtId="0" fontId="270" fillId="0" borderId="3" xfId="0" applyFont="1" applyBorder="1" applyAlignment="1">
      <alignment horizontal="right"/>
    </xf>
    <xf numFmtId="0" fontId="270" fillId="0" borderId="3" xfId="0" applyFont="1" applyBorder="1"/>
    <xf numFmtId="0" fontId="270" fillId="0" borderId="3" xfId="0" applyFont="1" applyFill="1" applyBorder="1"/>
    <xf numFmtId="167" fontId="271" fillId="0" borderId="4" xfId="0" applyNumberFormat="1" applyFont="1" applyFill="1" applyBorder="1"/>
    <xf numFmtId="167" fontId="271" fillId="0" borderId="0" xfId="0" applyNumberFormat="1" applyFont="1" applyBorder="1"/>
    <xf numFmtId="0" fontId="271" fillId="0" borderId="3" xfId="0" applyFont="1" applyBorder="1"/>
    <xf numFmtId="167" fontId="271" fillId="0" borderId="4" xfId="2" applyNumberFormat="1" applyFont="1" applyBorder="1"/>
    <xf numFmtId="0" fontId="267" fillId="0" borderId="0" xfId="0" applyFont="1" applyFill="1" applyAlignment="1">
      <alignment horizontal="right"/>
    </xf>
    <xf numFmtId="166" fontId="270" fillId="0" borderId="0" xfId="0" applyNumberFormat="1" applyFont="1"/>
    <xf numFmtId="167" fontId="271" fillId="0" borderId="0" xfId="2" applyNumberFormat="1" applyFont="1" applyBorder="1" applyAlignment="1">
      <alignment horizontal="right"/>
    </xf>
    <xf numFmtId="167" fontId="271" fillId="0" borderId="4" xfId="2" applyNumberFormat="1" applyFont="1" applyBorder="1" applyAlignment="1">
      <alignment horizontal="right"/>
    </xf>
    <xf numFmtId="167" fontId="271" fillId="0" borderId="0" xfId="2" applyNumberFormat="1" applyFont="1" applyBorder="1"/>
    <xf numFmtId="0" fontId="271" fillId="0" borderId="0" xfId="0" applyFont="1" applyBorder="1"/>
    <xf numFmtId="0" fontId="270" fillId="0" borderId="55" xfId="0" applyFont="1" applyBorder="1"/>
    <xf numFmtId="0" fontId="270" fillId="0" borderId="8" xfId="0" applyFont="1" applyBorder="1"/>
    <xf numFmtId="167" fontId="271" fillId="0" borderId="4" xfId="2" applyNumberFormat="1" applyFont="1" applyFill="1" applyBorder="1"/>
    <xf numFmtId="0" fontId="270" fillId="0" borderId="29" xfId="0" applyFont="1" applyBorder="1"/>
    <xf numFmtId="0" fontId="270" fillId="0" borderId="57" xfId="0" applyFont="1" applyBorder="1"/>
    <xf numFmtId="166" fontId="271" fillId="0" borderId="0" xfId="0" applyNumberFormat="1" applyFont="1" applyFill="1" applyBorder="1"/>
    <xf numFmtId="0" fontId="269" fillId="0" borderId="0" xfId="0" applyFont="1" applyAlignment="1">
      <alignment horizontal="right"/>
    </xf>
    <xf numFmtId="0" fontId="270" fillId="0" borderId="1" xfId="0" applyFont="1" applyBorder="1" applyAlignment="1">
      <alignment horizontal="right"/>
    </xf>
    <xf numFmtId="0" fontId="269" fillId="0" borderId="8" xfId="0" applyFont="1" applyBorder="1" applyAlignment="1">
      <alignment horizontal="right"/>
    </xf>
    <xf numFmtId="166" fontId="270" fillId="0" borderId="5" xfId="0" applyNumberFormat="1" applyFont="1" applyBorder="1"/>
    <xf numFmtId="0" fontId="270" fillId="0" borderId="57" xfId="0" applyFont="1" applyBorder="1" applyAlignment="1"/>
    <xf numFmtId="166" fontId="270" fillId="0" borderId="58" xfId="0" applyNumberFormat="1" applyFont="1" applyFill="1" applyBorder="1"/>
    <xf numFmtId="0" fontId="273" fillId="0" borderId="0" xfId="0" applyFont="1" applyAlignment="1">
      <alignment horizontal="right"/>
    </xf>
    <xf numFmtId="0" fontId="272" fillId="0" borderId="0" xfId="0" applyFont="1" applyAlignment="1">
      <alignment horizontal="left"/>
    </xf>
    <xf numFmtId="14" fontId="270" fillId="0" borderId="0" xfId="0" applyNumberFormat="1" applyFont="1"/>
    <xf numFmtId="0" fontId="270" fillId="0" borderId="1" xfId="0" applyFont="1" applyBorder="1" applyAlignment="1">
      <alignment horizontal="center"/>
    </xf>
    <xf numFmtId="10" fontId="270" fillId="0" borderId="0" xfId="3" applyNumberFormat="1" applyFont="1" applyFill="1"/>
    <xf numFmtId="10" fontId="270" fillId="0" borderId="0" xfId="0" applyNumberFormat="1" applyFont="1"/>
    <xf numFmtId="10" fontId="270" fillId="0" borderId="0" xfId="0" applyNumberFormat="1" applyFont="1" applyAlignment="1">
      <alignment horizontal="center"/>
    </xf>
    <xf numFmtId="9" fontId="270" fillId="0" borderId="0" xfId="3" applyFont="1" applyFill="1" applyBorder="1"/>
    <xf numFmtId="10" fontId="270" fillId="0" borderId="0" xfId="3" applyNumberFormat="1" applyFont="1" applyFill="1" applyBorder="1"/>
    <xf numFmtId="0" fontId="270" fillId="0" borderId="0" xfId="0" applyFont="1" applyBorder="1" applyAlignment="1">
      <alignment horizontal="center"/>
    </xf>
    <xf numFmtId="166" fontId="270" fillId="0" borderId="0" xfId="0" applyNumberFormat="1" applyFont="1" applyFill="1" applyBorder="1" applyAlignment="1">
      <alignment horizontal="center"/>
    </xf>
    <xf numFmtId="166" fontId="270" fillId="0" borderId="0" xfId="3" applyNumberFormat="1" applyFont="1" applyFill="1" applyBorder="1"/>
    <xf numFmtId="10" fontId="270" fillId="0" borderId="0" xfId="0" applyNumberFormat="1" applyFont="1" applyFill="1" applyBorder="1"/>
    <xf numFmtId="10" fontId="270" fillId="0" borderId="8" xfId="0" applyNumberFormat="1" applyFont="1" applyFill="1" applyBorder="1"/>
    <xf numFmtId="166" fontId="270" fillId="0" borderId="0" xfId="0" applyNumberFormat="1" applyFont="1" applyAlignment="1">
      <alignment horizontal="center"/>
    </xf>
    <xf numFmtId="0" fontId="271" fillId="0" borderId="3" xfId="0" applyFont="1" applyBorder="1" applyAlignment="1">
      <alignment horizontal="center"/>
    </xf>
    <xf numFmtId="166" fontId="271" fillId="0" borderId="4" xfId="0" applyNumberFormat="1" applyFont="1" applyBorder="1"/>
    <xf numFmtId="0" fontId="275" fillId="0" borderId="0" xfId="0" applyFont="1" applyAlignment="1">
      <alignment horizontal="right"/>
    </xf>
    <xf numFmtId="166" fontId="270" fillId="0" borderId="0" xfId="0" applyNumberFormat="1" applyFont="1" applyFill="1" applyBorder="1" applyAlignment="1">
      <alignment horizontal="left" indent="1"/>
    </xf>
    <xf numFmtId="0" fontId="270" fillId="0" borderId="0" xfId="0" applyFont="1" applyFill="1" applyBorder="1" applyAlignment="1">
      <alignment horizontal="center"/>
    </xf>
    <xf numFmtId="0" fontId="267" fillId="2" borderId="0" xfId="0" applyFont="1" applyFill="1" applyAlignment="1">
      <alignment horizontal="center"/>
    </xf>
    <xf numFmtId="9" fontId="270" fillId="0" borderId="1" xfId="0" applyNumberFormat="1" applyFont="1" applyFill="1" applyBorder="1"/>
    <xf numFmtId="165" fontId="270" fillId="0" borderId="0" xfId="1" applyNumberFormat="1" applyFont="1"/>
    <xf numFmtId="170" fontId="270" fillId="0" borderId="0" xfId="1" applyNumberFormat="1" applyFont="1"/>
    <xf numFmtId="2" fontId="273" fillId="0" borderId="0" xfId="0" applyNumberFormat="1" applyFont="1"/>
    <xf numFmtId="164" fontId="270" fillId="0" borderId="0" xfId="2" applyNumberFormat="1" applyFont="1" applyBorder="1"/>
    <xf numFmtId="0" fontId="267" fillId="2" borderId="0" xfId="0" applyFont="1" applyFill="1" applyAlignment="1">
      <alignment horizontal="right"/>
    </xf>
    <xf numFmtId="0" fontId="276" fillId="0" borderId="0" xfId="0" applyFont="1"/>
    <xf numFmtId="0" fontId="272" fillId="0" borderId="0" xfId="0" applyFont="1"/>
    <xf numFmtId="0" fontId="270" fillId="73" borderId="0" xfId="0" applyFont="1" applyFill="1"/>
    <xf numFmtId="0" fontId="270" fillId="73" borderId="0" xfId="0" applyFont="1" applyFill="1" applyAlignment="1">
      <alignment horizontal="left" indent="1"/>
    </xf>
    <xf numFmtId="170" fontId="270" fillId="0" borderId="0" xfId="1" applyNumberFormat="1" applyFont="1" applyFill="1" applyBorder="1"/>
    <xf numFmtId="170" fontId="270" fillId="0" borderId="0" xfId="1" applyNumberFormat="1" applyFont="1" applyBorder="1"/>
    <xf numFmtId="164" fontId="271" fillId="0" borderId="0" xfId="2" applyNumberFormat="1" applyFont="1" applyFill="1" applyBorder="1"/>
    <xf numFmtId="164" fontId="271" fillId="0" borderId="0" xfId="2" applyNumberFormat="1" applyFont="1" applyBorder="1"/>
    <xf numFmtId="167" fontId="270" fillId="0" borderId="10" xfId="2" applyNumberFormat="1" applyFont="1" applyBorder="1"/>
    <xf numFmtId="0" fontId="270" fillId="0" borderId="0" xfId="0" applyFont="1" applyAlignment="1"/>
    <xf numFmtId="0" fontId="268" fillId="2" borderId="0" xfId="0" applyFont="1" applyFill="1" applyAlignment="1">
      <alignment horizontal="left"/>
    </xf>
    <xf numFmtId="166" fontId="270" fillId="0" borderId="0" xfId="0" applyNumberFormat="1" applyFont="1" applyFill="1"/>
    <xf numFmtId="0" fontId="270" fillId="0" borderId="8" xfId="0" applyFont="1" applyBorder="1" applyAlignment="1">
      <alignment horizontal="centerContinuous"/>
    </xf>
    <xf numFmtId="0" fontId="277" fillId="0" borderId="0" xfId="0" applyFont="1"/>
    <xf numFmtId="41" fontId="267" fillId="0" borderId="0" xfId="16227" applyNumberFormat="1" applyFont="1" applyAlignment="1">
      <alignment horizontal="right"/>
    </xf>
    <xf numFmtId="0" fontId="270" fillId="0" borderId="0" xfId="0" applyFont="1" applyAlignment="1">
      <alignment wrapText="1"/>
    </xf>
    <xf numFmtId="0" fontId="271" fillId="0" borderId="0" xfId="0" applyFont="1" applyAlignment="1">
      <alignment horizontal="center" wrapText="1"/>
    </xf>
    <xf numFmtId="168" fontId="271" fillId="0" borderId="0" xfId="1" quotePrefix="1" applyNumberFormat="1" applyFont="1" applyAlignment="1">
      <alignment horizontal="center" wrapText="1"/>
    </xf>
    <xf numFmtId="168" fontId="271" fillId="0" borderId="0" xfId="1" applyNumberFormat="1" applyFont="1" applyAlignment="1">
      <alignment horizontal="center" wrapText="1"/>
    </xf>
    <xf numFmtId="168" fontId="270" fillId="0" borderId="0" xfId="1" applyNumberFormat="1" applyFont="1" applyAlignment="1">
      <alignment horizontal="center"/>
    </xf>
    <xf numFmtId="168" fontId="270" fillId="0" borderId="1" xfId="1" applyNumberFormat="1" applyFont="1" applyBorder="1" applyAlignment="1">
      <alignment horizontal="center"/>
    </xf>
    <xf numFmtId="41" fontId="278" fillId="0" borderId="0" xfId="50" applyNumberFormat="1" applyFont="1" applyBorder="1" applyProtection="1">
      <protection locked="0"/>
    </xf>
    <xf numFmtId="44" fontId="270" fillId="0" borderId="0" xfId="2" applyFont="1" applyBorder="1"/>
    <xf numFmtId="43" fontId="270" fillId="0" borderId="0" xfId="1" applyFont="1" applyFill="1"/>
    <xf numFmtId="9" fontId="270" fillId="0" borderId="0" xfId="3" applyFont="1" applyFill="1"/>
    <xf numFmtId="9" fontId="270" fillId="0" borderId="0" xfId="3" applyFont="1" applyFill="1" applyAlignment="1">
      <alignment horizontal="center"/>
    </xf>
    <xf numFmtId="0" fontId="270" fillId="0" borderId="1" xfId="0" applyFont="1" applyFill="1" applyBorder="1" applyAlignment="1">
      <alignment horizontal="center"/>
    </xf>
    <xf numFmtId="168" fontId="270" fillId="0" borderId="0" xfId="1" applyNumberFormat="1" applyFont="1" applyFill="1" applyAlignment="1">
      <alignment horizontal="center"/>
    </xf>
    <xf numFmtId="168" fontId="270" fillId="0" borderId="0" xfId="1" applyNumberFormat="1" applyFont="1" applyAlignment="1">
      <alignment horizontal="right"/>
    </xf>
    <xf numFmtId="168" fontId="274" fillId="0" borderId="0" xfId="16228" applyNumberFormat="1" applyFont="1" applyAlignment="1">
      <alignment horizontal="right"/>
    </xf>
    <xf numFmtId="168" fontId="270" fillId="0" borderId="2" xfId="1" applyNumberFormat="1" applyFont="1" applyBorder="1"/>
    <xf numFmtId="168" fontId="270" fillId="0" borderId="3" xfId="1" applyNumberFormat="1" applyFont="1" applyBorder="1"/>
    <xf numFmtId="168" fontId="203" fillId="0" borderId="3" xfId="16228" applyNumberFormat="1" applyFont="1" applyBorder="1" applyAlignment="1">
      <alignment horizontal="right"/>
    </xf>
    <xf numFmtId="44" fontId="270" fillId="0" borderId="0" xfId="0" applyNumberFormat="1" applyFont="1"/>
    <xf numFmtId="0" fontId="271" fillId="0" borderId="0" xfId="0" applyFont="1" applyFill="1" applyAlignment="1">
      <alignment horizontal="right"/>
    </xf>
    <xf numFmtId="41" fontId="274" fillId="0" borderId="0" xfId="16235" applyFont="1"/>
    <xf numFmtId="41" fontId="274" fillId="0" borderId="1" xfId="16235" applyFont="1" applyBorder="1"/>
    <xf numFmtId="41" fontId="274" fillId="0" borderId="0" xfId="16235" applyFont="1" applyBorder="1"/>
    <xf numFmtId="168" fontId="274" fillId="0" borderId="0" xfId="16230" applyNumberFormat="1" applyFont="1" applyBorder="1" applyAlignment="1">
      <alignment horizontal="center"/>
    </xf>
    <xf numFmtId="41" fontId="203" fillId="0" borderId="0" xfId="16235" applyFont="1"/>
    <xf numFmtId="41" fontId="274" fillId="0" borderId="0" xfId="16235" applyFont="1" applyAlignment="1">
      <alignment horizontal="right"/>
    </xf>
    <xf numFmtId="167" fontId="274" fillId="0" borderId="0" xfId="2" applyNumberFormat="1" applyFont="1" applyFill="1" applyAlignment="1">
      <alignment horizontal="right"/>
    </xf>
    <xf numFmtId="167" fontId="274" fillId="0" borderId="0" xfId="2" applyNumberFormat="1" applyFont="1" applyAlignment="1">
      <alignment horizontal="right"/>
    </xf>
    <xf numFmtId="41" fontId="274" fillId="0" borderId="0" xfId="16235" applyFont="1" applyAlignment="1">
      <alignment horizontal="left" indent="1"/>
    </xf>
    <xf numFmtId="41" fontId="274" fillId="0" borderId="0" xfId="16235" applyFont="1" applyBorder="1" applyAlignment="1">
      <alignment horizontal="right"/>
    </xf>
    <xf numFmtId="182" fontId="274" fillId="0" borderId="0" xfId="12880" applyNumberFormat="1" applyFont="1"/>
    <xf numFmtId="41" fontId="274" fillId="0" borderId="0" xfId="16235" applyFont="1" applyAlignment="1">
      <alignment horizontal="left" indent="2"/>
    </xf>
    <xf numFmtId="182" fontId="274" fillId="0" borderId="0" xfId="16235" applyNumberFormat="1" applyFont="1"/>
    <xf numFmtId="182" fontId="274" fillId="0" borderId="0" xfId="12880" applyNumberFormat="1" applyFont="1" applyBorder="1"/>
    <xf numFmtId="182" fontId="274" fillId="0" borderId="9" xfId="12880" applyNumberFormat="1" applyFont="1" applyBorder="1"/>
    <xf numFmtId="41" fontId="274" fillId="0" borderId="0" xfId="16235" applyFont="1" applyFill="1" applyAlignment="1">
      <alignment horizontal="right"/>
    </xf>
    <xf numFmtId="181" fontId="274" fillId="0" borderId="0" xfId="12880" applyNumberFormat="1" applyFont="1"/>
    <xf numFmtId="41" fontId="203" fillId="0" borderId="0" xfId="16235" applyFont="1" applyFill="1"/>
    <xf numFmtId="41" fontId="274" fillId="0" borderId="0" xfId="16235" applyFont="1" applyFill="1"/>
    <xf numFmtId="182" fontId="274" fillId="0" borderId="0" xfId="12880" applyNumberFormat="1" applyFont="1" applyFill="1"/>
    <xf numFmtId="41" fontId="274" fillId="0" borderId="0" xfId="16235" applyFont="1" applyFill="1" applyBorder="1"/>
    <xf numFmtId="41" fontId="274" fillId="0" borderId="0" xfId="16235" applyFont="1" applyFill="1" applyAlignment="1">
      <alignment horizontal="left" indent="1"/>
    </xf>
    <xf numFmtId="41" fontId="274" fillId="0" borderId="0" xfId="16235" applyFont="1" applyAlignment="1">
      <alignment horizontal="left" vertical="top" indent="1"/>
    </xf>
    <xf numFmtId="41" fontId="278" fillId="0" borderId="0" xfId="50" applyNumberFormat="1" applyFont="1" applyBorder="1" applyAlignment="1" applyProtection="1">
      <alignment vertical="center"/>
      <protection locked="0"/>
    </xf>
    <xf numFmtId="41" fontId="274" fillId="68" borderId="0" xfId="16235" applyFont="1" applyFill="1"/>
    <xf numFmtId="41" fontId="274" fillId="68" borderId="0" xfId="16235" applyFont="1" applyFill="1" applyAlignment="1">
      <alignment horizontal="left" vertical="top" indent="1"/>
    </xf>
    <xf numFmtId="41" fontId="203" fillId="68" borderId="0" xfId="16235" applyFont="1" applyFill="1"/>
    <xf numFmtId="182" fontId="274" fillId="68" borderId="0" xfId="12880" applyNumberFormat="1" applyFont="1" applyFill="1"/>
    <xf numFmtId="41" fontId="274" fillId="68" borderId="0" xfId="16235" applyFont="1" applyFill="1" applyAlignment="1">
      <alignment horizontal="left" indent="1"/>
    </xf>
    <xf numFmtId="181" fontId="274" fillId="68" borderId="0" xfId="12880" applyNumberFormat="1" applyFont="1" applyFill="1"/>
    <xf numFmtId="182" fontId="274" fillId="68" borderId="9" xfId="12880" applyNumberFormat="1" applyFont="1" applyFill="1" applyBorder="1"/>
    <xf numFmtId="41" fontId="203" fillId="0" borderId="1" xfId="16235" applyFont="1" applyBorder="1"/>
    <xf numFmtId="41" fontId="203" fillId="0" borderId="0" xfId="16235" applyFont="1" applyBorder="1"/>
    <xf numFmtId="14" fontId="274" fillId="0" borderId="1" xfId="16234" applyNumberFormat="1" applyFont="1" applyBorder="1" applyAlignment="1">
      <alignment horizontal="center"/>
    </xf>
    <xf numFmtId="41" fontId="274" fillId="0" borderId="1" xfId="16235" applyFont="1" applyBorder="1" applyAlignment="1">
      <alignment horizontal="right"/>
    </xf>
    <xf numFmtId="166" fontId="274" fillId="0" borderId="0" xfId="3" applyNumberFormat="1" applyFont="1"/>
    <xf numFmtId="41" fontId="128" fillId="0" borderId="0" xfId="16235" applyFont="1"/>
    <xf numFmtId="167" fontId="279" fillId="0" borderId="21" xfId="16231" applyNumberFormat="1" applyFont="1" applyBorder="1"/>
    <xf numFmtId="0" fontId="270" fillId="0" borderId="1" xfId="0" applyFont="1" applyBorder="1" applyAlignment="1"/>
    <xf numFmtId="167" fontId="270" fillId="0" borderId="21" xfId="2" applyNumberFormat="1" applyFont="1" applyBorder="1"/>
    <xf numFmtId="2" fontId="270" fillId="0" borderId="0" xfId="0" applyNumberFormat="1" applyFont="1"/>
    <xf numFmtId="0" fontId="279" fillId="0" borderId="0" xfId="0" applyFont="1"/>
    <xf numFmtId="320" fontId="274" fillId="0" borderId="0" xfId="16234" applyNumberFormat="1" applyFont="1" applyBorder="1" applyAlignment="1">
      <alignment horizontal="center"/>
    </xf>
    <xf numFmtId="14" fontId="274" fillId="0" borderId="0" xfId="49" applyNumberFormat="1" applyFont="1" applyFill="1" applyBorder="1" applyAlignment="1">
      <alignment horizontal="center"/>
    </xf>
    <xf numFmtId="167" fontId="279" fillId="0" borderId="0" xfId="16231" applyNumberFormat="1" applyFont="1"/>
    <xf numFmtId="166" fontId="279" fillId="0" borderId="0" xfId="3" applyNumberFormat="1" applyFont="1" applyBorder="1"/>
    <xf numFmtId="168" fontId="279" fillId="0" borderId="0" xfId="1591" applyNumberFormat="1" applyFont="1"/>
    <xf numFmtId="0" fontId="279" fillId="0" borderId="0" xfId="0" applyFont="1" applyBorder="1"/>
    <xf numFmtId="168" fontId="279" fillId="0" borderId="1" xfId="1591" applyNumberFormat="1" applyFont="1" applyBorder="1"/>
    <xf numFmtId="0" fontId="280" fillId="0" borderId="0" xfId="0" applyFont="1" applyBorder="1"/>
    <xf numFmtId="166" fontId="280" fillId="0" borderId="0" xfId="0" applyNumberFormat="1" applyFont="1" applyBorder="1"/>
    <xf numFmtId="167" fontId="279" fillId="0" borderId="0" xfId="2" applyNumberFormat="1" applyFont="1"/>
    <xf numFmtId="168" fontId="279" fillId="0" borderId="0" xfId="1591" applyNumberFormat="1" applyFont="1" applyBorder="1"/>
    <xf numFmtId="168" fontId="279" fillId="0" borderId="0" xfId="0" applyNumberFormat="1" applyFont="1"/>
    <xf numFmtId="168" fontId="279" fillId="0" borderId="0" xfId="0" applyNumberFormat="1" applyFont="1" applyBorder="1"/>
    <xf numFmtId="166" fontId="279" fillId="0" borderId="0" xfId="3" applyNumberFormat="1" applyFont="1" applyFill="1" applyBorder="1"/>
    <xf numFmtId="166" fontId="279" fillId="0" borderId="0" xfId="0" applyNumberFormat="1" applyFont="1"/>
    <xf numFmtId="0" fontId="274" fillId="0" borderId="0" xfId="16233" applyFont="1"/>
    <xf numFmtId="41" fontId="274" fillId="0" borderId="0" xfId="16233" applyNumberFormat="1" applyFont="1" applyBorder="1" applyProtection="1">
      <protection locked="0"/>
    </xf>
    <xf numFmtId="166" fontId="279" fillId="0" borderId="0" xfId="13203" applyNumberFormat="1" applyFont="1"/>
    <xf numFmtId="166" fontId="279" fillId="0" borderId="0" xfId="13203" applyNumberFormat="1" applyFont="1" applyBorder="1"/>
    <xf numFmtId="43" fontId="279" fillId="0" borderId="0" xfId="1" applyFont="1"/>
    <xf numFmtId="43" fontId="279" fillId="0" borderId="0" xfId="1" applyFont="1" applyBorder="1"/>
    <xf numFmtId="41" fontId="274" fillId="0" borderId="0" xfId="16233" applyNumberFormat="1" applyFont="1" applyFill="1" applyBorder="1" applyAlignment="1" applyProtection="1">
      <alignment horizontal="left"/>
      <protection locked="0"/>
    </xf>
    <xf numFmtId="170" fontId="279" fillId="0" borderId="0" xfId="0" applyNumberFormat="1" applyFont="1" applyBorder="1"/>
    <xf numFmtId="41" fontId="274" fillId="0" borderId="0" xfId="16233" applyNumberFormat="1" applyFont="1" applyFill="1" applyAlignment="1" applyProtection="1">
      <alignment horizontal="left"/>
      <protection locked="0"/>
    </xf>
    <xf numFmtId="42" fontId="274" fillId="0" borderId="0" xfId="16233" applyNumberFormat="1" applyFont="1" applyAlignment="1" applyProtection="1">
      <alignment horizontal="left"/>
      <protection locked="0"/>
    </xf>
    <xf numFmtId="0" fontId="279" fillId="0" borderId="0" xfId="0" applyFont="1" applyFill="1" applyBorder="1"/>
    <xf numFmtId="41" fontId="274" fillId="0" borderId="1" xfId="16229" quotePrefix="1" applyNumberFormat="1" applyFont="1" applyBorder="1"/>
    <xf numFmtId="167" fontId="279" fillId="0" borderId="0" xfId="16231" applyNumberFormat="1" applyFont="1" applyFill="1" applyBorder="1"/>
    <xf numFmtId="168" fontId="279" fillId="0" borderId="0" xfId="0" applyNumberFormat="1" applyFont="1" applyFill="1" applyBorder="1"/>
    <xf numFmtId="41" fontId="203" fillId="0" borderId="0" xfId="16233" applyNumberFormat="1" applyFont="1" applyFill="1" applyAlignment="1" applyProtection="1">
      <alignment horizontal="left"/>
      <protection locked="0"/>
    </xf>
    <xf numFmtId="167" fontId="281" fillId="0" borderId="0" xfId="16231" applyNumberFormat="1" applyFont="1" applyBorder="1"/>
    <xf numFmtId="0" fontId="281" fillId="0" borderId="2" xfId="0" applyFont="1" applyBorder="1"/>
    <xf numFmtId="167" fontId="281" fillId="0" borderId="4" xfId="16231" applyNumberFormat="1" applyFont="1" applyBorder="1"/>
    <xf numFmtId="0" fontId="274" fillId="0" borderId="0" xfId="16234" applyFont="1"/>
    <xf numFmtId="0" fontId="279" fillId="0" borderId="0" xfId="0" applyFont="1" applyFill="1"/>
    <xf numFmtId="168" fontId="279" fillId="0" borderId="0" xfId="1591" applyNumberFormat="1" applyFont="1" applyFill="1"/>
    <xf numFmtId="0" fontId="279" fillId="0" borderId="55" xfId="0" applyFont="1" applyBorder="1"/>
    <xf numFmtId="0" fontId="279" fillId="0" borderId="29" xfId="0" applyFont="1" applyBorder="1"/>
    <xf numFmtId="0" fontId="279" fillId="0" borderId="57" xfId="0" applyFont="1" applyBorder="1"/>
    <xf numFmtId="166" fontId="279" fillId="0" borderId="0" xfId="0" applyNumberFormat="1" applyFont="1" applyFill="1" applyBorder="1"/>
    <xf numFmtId="9" fontId="279" fillId="0" borderId="0" xfId="0" applyNumberFormat="1" applyFont="1"/>
    <xf numFmtId="168" fontId="270" fillId="0" borderId="10" xfId="1" applyNumberFormat="1" applyFont="1" applyFill="1" applyBorder="1"/>
    <xf numFmtId="0" fontId="203" fillId="0" borderId="0" xfId="16245" applyNumberFormat="1" applyFont="1"/>
    <xf numFmtId="37" fontId="274" fillId="0" borderId="0" xfId="16245" applyFont="1"/>
    <xf numFmtId="41" fontId="270" fillId="0" borderId="0" xfId="0" applyNumberFormat="1" applyFont="1"/>
    <xf numFmtId="37" fontId="282" fillId="0" borderId="0" xfId="16245" applyFont="1" applyAlignment="1">
      <alignment horizontal="center"/>
    </xf>
    <xf numFmtId="0" fontId="274" fillId="0" borderId="0" xfId="16245" applyNumberFormat="1" applyFont="1"/>
    <xf numFmtId="181" fontId="274" fillId="0" borderId="23" xfId="16236" applyFont="1" applyBorder="1"/>
    <xf numFmtId="181" fontId="274" fillId="0" borderId="0" xfId="16236" applyFont="1"/>
    <xf numFmtId="166" fontId="274" fillId="0" borderId="0" xfId="16236" applyNumberFormat="1" applyFont="1"/>
    <xf numFmtId="181" fontId="274" fillId="0" borderId="27" xfId="16236" applyFont="1" applyBorder="1"/>
    <xf numFmtId="181" fontId="274" fillId="68" borderId="27" xfId="16236" applyFont="1" applyFill="1" applyBorder="1"/>
    <xf numFmtId="181" fontId="274" fillId="68" borderId="43" xfId="16236" applyFont="1" applyFill="1" applyBorder="1"/>
    <xf numFmtId="181" fontId="274" fillId="0" borderId="0" xfId="16236" applyFont="1" applyBorder="1"/>
    <xf numFmtId="41" fontId="278" fillId="0" borderId="0" xfId="16244" quotePrefix="1" applyNumberFormat="1" applyFont="1" applyBorder="1" applyAlignment="1" applyProtection="1">
      <alignment horizontal="left"/>
      <protection locked="0"/>
    </xf>
    <xf numFmtId="41" fontId="270" fillId="0" borderId="0" xfId="16235" applyFont="1"/>
    <xf numFmtId="9" fontId="270" fillId="0" borderId="0" xfId="0" applyNumberFormat="1" applyFont="1" applyFill="1" applyAlignment="1">
      <alignment horizontal="center"/>
    </xf>
    <xf numFmtId="0" fontId="270" fillId="0" borderId="8" xfId="0" applyFont="1" applyFill="1" applyBorder="1" applyAlignment="1">
      <alignment horizontal="centerContinuous"/>
    </xf>
    <xf numFmtId="0" fontId="270" fillId="0" borderId="1" xfId="0" applyFont="1" applyFill="1" applyBorder="1" applyAlignment="1">
      <alignment horizontal="centerContinuous"/>
    </xf>
    <xf numFmtId="41" fontId="274" fillId="0" borderId="0" xfId="16235" applyFont="1" applyFill="1" applyAlignment="1">
      <alignment horizontal="center" vertical="top"/>
    </xf>
    <xf numFmtId="182" fontId="203" fillId="0" borderId="9" xfId="12880" applyNumberFormat="1" applyFont="1" applyBorder="1"/>
    <xf numFmtId="167" fontId="279" fillId="0" borderId="0" xfId="0" applyNumberFormat="1" applyFont="1" applyFill="1" applyBorder="1"/>
    <xf numFmtId="9" fontId="203" fillId="0" borderId="0" xfId="3" applyFont="1" applyFill="1" applyBorder="1"/>
    <xf numFmtId="0" fontId="270" fillId="0" borderId="0" xfId="0" applyFont="1" applyFill="1" applyBorder="1" applyAlignment="1"/>
    <xf numFmtId="168" fontId="270" fillId="0" borderId="0" xfId="1" applyNumberFormat="1" applyFont="1" applyFill="1" applyBorder="1" applyAlignment="1"/>
    <xf numFmtId="0" fontId="283" fillId="0" borderId="0" xfId="0" applyFont="1" applyFill="1"/>
    <xf numFmtId="168" fontId="270" fillId="0" borderId="8" xfId="1" applyNumberFormat="1" applyFont="1" applyFill="1" applyBorder="1" applyAlignment="1"/>
    <xf numFmtId="0" fontId="266" fillId="0" borderId="0" xfId="0" applyFont="1" applyAlignment="1">
      <alignment horizontal="left" vertical="top"/>
    </xf>
    <xf numFmtId="166" fontId="271" fillId="0" borderId="4" xfId="0" applyNumberFormat="1" applyFont="1" applyFill="1" applyBorder="1"/>
    <xf numFmtId="9" fontId="270" fillId="0" borderId="1" xfId="3" applyFont="1" applyFill="1" applyBorder="1"/>
    <xf numFmtId="166" fontId="285" fillId="0" borderId="0" xfId="3" applyNumberFormat="1" applyFont="1" applyFill="1"/>
    <xf numFmtId="14" fontId="271" fillId="0" borderId="1" xfId="0" applyNumberFormat="1" applyFont="1" applyFill="1" applyBorder="1" applyAlignment="1">
      <alignment horizontal="center" wrapText="1"/>
    </xf>
    <xf numFmtId="0" fontId="274" fillId="0" borderId="0" xfId="0" applyFont="1" applyFill="1" applyBorder="1" applyAlignment="1">
      <alignment vertical="center"/>
    </xf>
    <xf numFmtId="168" fontId="274" fillId="0" borderId="0" xfId="1" applyNumberFormat="1" applyFont="1" applyFill="1" applyBorder="1" applyAlignment="1">
      <alignment vertical="center"/>
    </xf>
    <xf numFmtId="0" fontId="277" fillId="0" borderId="0" xfId="0" applyFont="1" applyFill="1" applyBorder="1" applyAlignment="1">
      <alignment vertical="center"/>
    </xf>
    <xf numFmtId="168" fontId="277" fillId="0" borderId="0" xfId="1" applyNumberFormat="1" applyFont="1" applyFill="1" applyBorder="1" applyAlignment="1">
      <alignment vertical="center"/>
    </xf>
    <xf numFmtId="0" fontId="277" fillId="0" borderId="0" xfId="0" applyFont="1" applyFill="1" applyBorder="1" applyAlignment="1">
      <alignment horizontal="left" vertical="center" indent="1"/>
    </xf>
    <xf numFmtId="0" fontId="270" fillId="0" borderId="1" xfId="0" applyFont="1" applyFill="1" applyBorder="1" applyAlignment="1">
      <alignment vertical="center"/>
    </xf>
    <xf numFmtId="41" fontId="270" fillId="0" borderId="0" xfId="1" applyNumberFormat="1" applyFont="1" applyFill="1" applyBorder="1"/>
    <xf numFmtId="41" fontId="270" fillId="0" borderId="0" xfId="2" applyNumberFormat="1" applyFont="1" applyFill="1" applyBorder="1"/>
    <xf numFmtId="41" fontId="270" fillId="0" borderId="1" xfId="2" applyNumberFormat="1" applyFont="1" applyFill="1" applyBorder="1"/>
    <xf numFmtId="0" fontId="284" fillId="0" borderId="0" xfId="0" applyFont="1" applyFill="1"/>
    <xf numFmtId="0" fontId="270" fillId="0" borderId="0" xfId="0" applyFont="1" applyBorder="1" applyAlignment="1">
      <alignment horizontal="centerContinuous" vertical="distributed"/>
    </xf>
    <xf numFmtId="166" fontId="274" fillId="0" borderId="0" xfId="12880" applyNumberFormat="1" applyFont="1"/>
    <xf numFmtId="0" fontId="279" fillId="0" borderId="1" xfId="0" applyFont="1" applyBorder="1" applyAlignment="1">
      <alignment horizontal="centerContinuous"/>
    </xf>
    <xf numFmtId="14" fontId="270" fillId="0" borderId="0" xfId="0" applyNumberFormat="1" applyFont="1" applyBorder="1" applyAlignment="1">
      <alignment horizontal="center"/>
    </xf>
    <xf numFmtId="166" fontId="273" fillId="0" borderId="0" xfId="3" applyNumberFormat="1" applyFont="1" applyFill="1" applyBorder="1" applyAlignment="1">
      <alignment horizontal="right"/>
    </xf>
    <xf numFmtId="168" fontId="274" fillId="0" borderId="8" xfId="1" applyNumberFormat="1" applyFont="1" applyBorder="1"/>
    <xf numFmtId="10" fontId="272" fillId="0" borderId="0" xfId="0" applyNumberFormat="1" applyFont="1"/>
    <xf numFmtId="0" fontId="284" fillId="0" borderId="0" xfId="0" applyFont="1"/>
    <xf numFmtId="166" fontId="286" fillId="0" borderId="0" xfId="3" applyNumberFormat="1" applyFont="1" applyFill="1"/>
    <xf numFmtId="14" fontId="271" fillId="0" borderId="1" xfId="0" applyNumberFormat="1" applyFont="1" applyFill="1" applyBorder="1" applyAlignment="1">
      <alignment horizontal="center" vertical="center" wrapText="1"/>
    </xf>
    <xf numFmtId="168" fontId="270" fillId="0" borderId="1" xfId="0" applyNumberFormat="1" applyFont="1" applyFill="1" applyBorder="1" applyAlignment="1">
      <alignment vertical="center"/>
    </xf>
    <xf numFmtId="168" fontId="274" fillId="0" borderId="1" xfId="1" applyNumberFormat="1" applyFont="1" applyFill="1" applyBorder="1" applyAlignment="1">
      <alignment vertical="center"/>
    </xf>
    <xf numFmtId="0" fontId="269" fillId="0" borderId="0" xfId="0" applyFont="1" applyBorder="1"/>
    <xf numFmtId="0" fontId="269" fillId="0" borderId="1" xfId="0" applyFont="1" applyBorder="1"/>
    <xf numFmtId="10" fontId="271" fillId="0" borderId="0" xfId="3" applyNumberFormat="1" applyFont="1" applyFill="1" applyAlignment="1">
      <alignment horizontal="left"/>
    </xf>
    <xf numFmtId="0" fontId="270" fillId="0" borderId="0" xfId="0" quotePrefix="1" applyFont="1" applyFill="1"/>
    <xf numFmtId="0" fontId="279" fillId="0" borderId="0" xfId="0" applyFont="1" applyAlignment="1">
      <alignment horizontal="right"/>
    </xf>
    <xf numFmtId="167" fontId="279" fillId="0" borderId="0" xfId="0" applyNumberFormat="1" applyFont="1"/>
    <xf numFmtId="166" fontId="279" fillId="0" borderId="0" xfId="3" applyNumberFormat="1" applyFont="1"/>
    <xf numFmtId="41" fontId="270" fillId="0" borderId="1" xfId="1" applyNumberFormat="1" applyFont="1" applyFill="1" applyBorder="1"/>
    <xf numFmtId="0" fontId="281" fillId="0" borderId="0" xfId="0" applyFont="1"/>
    <xf numFmtId="166" fontId="281" fillId="0" borderId="0" xfId="0" applyNumberFormat="1" applyFont="1"/>
    <xf numFmtId="166" fontId="281" fillId="0" borderId="0" xfId="3" applyNumberFormat="1" applyFont="1"/>
    <xf numFmtId="169" fontId="281" fillId="0" borderId="0" xfId="0" applyNumberFormat="1" applyFont="1"/>
    <xf numFmtId="166" fontId="285" fillId="0" borderId="0" xfId="3" applyNumberFormat="1" applyFont="1" applyFill="1" applyAlignment="1">
      <alignment horizontal="right"/>
    </xf>
    <xf numFmtId="0" fontId="270" fillId="0" borderId="0" xfId="0" applyFont="1" applyFill="1" applyBorder="1" applyAlignment="1">
      <alignment vertical="top"/>
    </xf>
    <xf numFmtId="167" fontId="270" fillId="0" borderId="21" xfId="2" applyNumberFormat="1" applyFont="1" applyFill="1" applyBorder="1" applyAlignment="1">
      <alignment vertical="center"/>
    </xf>
    <xf numFmtId="41" fontId="270" fillId="0" borderId="0" xfId="0" applyNumberFormat="1" applyFont="1" applyFill="1" applyAlignment="1">
      <alignment vertical="center"/>
    </xf>
    <xf numFmtId="166" fontId="274" fillId="0" borderId="0" xfId="2" applyNumberFormat="1" applyFont="1" applyFill="1" applyBorder="1"/>
    <xf numFmtId="166" fontId="273" fillId="0" borderId="0" xfId="2" applyNumberFormat="1" applyFont="1" applyFill="1" applyBorder="1"/>
    <xf numFmtId="0" fontId="270" fillId="0" borderId="0" xfId="0" applyFont="1" applyAlignment="1">
      <alignment horizontal="centerContinuous"/>
    </xf>
    <xf numFmtId="168" fontId="270" fillId="0" borderId="0" xfId="0" applyNumberFormat="1" applyFont="1" applyFill="1" applyBorder="1"/>
    <xf numFmtId="166" fontId="270" fillId="0" borderId="0" xfId="2" applyNumberFormat="1" applyFont="1" applyFill="1"/>
    <xf numFmtId="166" fontId="274" fillId="0" borderId="1" xfId="2" applyNumberFormat="1" applyFont="1" applyFill="1" applyBorder="1"/>
    <xf numFmtId="166" fontId="274" fillId="0" borderId="21" xfId="2" applyNumberFormat="1" applyFont="1" applyFill="1" applyBorder="1"/>
    <xf numFmtId="2" fontId="273" fillId="0" borderId="0" xfId="0" applyNumberFormat="1" applyFont="1" applyFill="1" applyBorder="1"/>
    <xf numFmtId="166" fontId="280" fillId="0" borderId="0" xfId="0" applyNumberFormat="1" applyFont="1" applyFill="1" applyBorder="1"/>
    <xf numFmtId="168" fontId="270" fillId="0" borderId="3" xfId="1" applyNumberFormat="1" applyFont="1" applyFill="1" applyBorder="1" applyAlignment="1">
      <alignment vertical="center"/>
    </xf>
    <xf numFmtId="168" fontId="270" fillId="0" borderId="3" xfId="1" applyNumberFormat="1" applyFont="1" applyFill="1" applyBorder="1" applyAlignment="1"/>
    <xf numFmtId="168" fontId="270" fillId="0" borderId="0" xfId="1" applyNumberFormat="1" applyFont="1" applyAlignment="1">
      <alignment vertical="center"/>
    </xf>
    <xf numFmtId="168" fontId="270" fillId="0" borderId="1" xfId="1" applyNumberFormat="1" applyFont="1" applyBorder="1" applyAlignment="1">
      <alignment vertical="center"/>
    </xf>
    <xf numFmtId="10" fontId="270" fillId="0" borderId="0" xfId="3" applyNumberFormat="1" applyFont="1" applyBorder="1"/>
    <xf numFmtId="0" fontId="274" fillId="0" borderId="0" xfId="0" applyFont="1" applyFill="1" applyBorder="1" applyAlignment="1">
      <alignment horizontal="left"/>
    </xf>
    <xf numFmtId="10" fontId="274" fillId="0" borderId="0" xfId="3" applyNumberFormat="1" applyFont="1" applyFill="1" applyBorder="1"/>
    <xf numFmtId="0" fontId="283" fillId="0" borderId="0" xfId="0" applyFont="1" applyFill="1" applyBorder="1"/>
    <xf numFmtId="167" fontId="270" fillId="0" borderId="0" xfId="0" applyNumberFormat="1" applyFont="1" applyFill="1"/>
    <xf numFmtId="168" fontId="270" fillId="0" borderId="0" xfId="0" applyNumberFormat="1" applyFont="1" applyFill="1"/>
    <xf numFmtId="168" fontId="270" fillId="0" borderId="2" xfId="1" applyNumberFormat="1" applyFont="1" applyFill="1" applyBorder="1"/>
    <xf numFmtId="168" fontId="270" fillId="0" borderId="3" xfId="0" applyNumberFormat="1" applyFont="1" applyBorder="1"/>
    <xf numFmtId="168" fontId="270" fillId="0" borderId="4" xfId="1" applyNumberFormat="1" applyFont="1" applyBorder="1"/>
    <xf numFmtId="165" fontId="270" fillId="0" borderId="0" xfId="1" applyNumberFormat="1" applyFont="1" applyBorder="1"/>
    <xf numFmtId="168" fontId="270" fillId="0" borderId="4" xfId="0" applyNumberFormat="1" applyFont="1" applyBorder="1"/>
    <xf numFmtId="167" fontId="271" fillId="0" borderId="9" xfId="2" applyNumberFormat="1" applyFont="1" applyBorder="1"/>
    <xf numFmtId="166" fontId="270" fillId="0" borderId="0" xfId="3" applyNumberFormat="1" applyFont="1" applyFill="1" applyAlignment="1">
      <alignment horizontal="center"/>
    </xf>
    <xf numFmtId="166" fontId="270" fillId="0" borderId="0" xfId="0" applyNumberFormat="1" applyFont="1" applyFill="1" applyAlignment="1">
      <alignment horizontal="center"/>
    </xf>
    <xf numFmtId="167" fontId="289" fillId="0" borderId="56" xfId="2" applyNumberFormat="1" applyFont="1" applyBorder="1"/>
    <xf numFmtId="167" fontId="289" fillId="0" borderId="5" xfId="2" applyNumberFormat="1" applyFont="1" applyBorder="1"/>
    <xf numFmtId="203" fontId="289" fillId="0" borderId="58" xfId="1" applyNumberFormat="1" applyFont="1" applyBorder="1"/>
    <xf numFmtId="10" fontId="270" fillId="0" borderId="0" xfId="3" applyNumberFormat="1" applyFont="1"/>
    <xf numFmtId="0" fontId="270" fillId="0" borderId="3" xfId="0" applyFont="1" applyBorder="1" applyAlignment="1">
      <alignment horizontal="center" vertical="center"/>
    </xf>
    <xf numFmtId="0" fontId="290" fillId="0" borderId="0" xfId="0" applyFont="1"/>
    <xf numFmtId="167" fontId="271" fillId="0" borderId="21" xfId="0" applyNumberFormat="1" applyFont="1" applyBorder="1"/>
    <xf numFmtId="0" fontId="290" fillId="0" borderId="1" xfId="0" applyFont="1" applyBorder="1"/>
    <xf numFmtId="0" fontId="0" fillId="0" borderId="0" xfId="0" applyAlignment="1">
      <alignment horizontal="right"/>
    </xf>
    <xf numFmtId="167" fontId="270" fillId="0" borderId="8" xfId="2" applyNumberFormat="1" applyFont="1" applyFill="1" applyBorder="1"/>
    <xf numFmtId="10" fontId="270" fillId="0" borderId="1" xfId="3" applyNumberFormat="1" applyFont="1" applyFill="1" applyBorder="1"/>
    <xf numFmtId="10" fontId="270" fillId="0" borderId="56" xfId="3" applyNumberFormat="1" applyFont="1" applyFill="1" applyBorder="1"/>
    <xf numFmtId="0" fontId="291" fillId="0" borderId="0" xfId="0" applyFont="1"/>
    <xf numFmtId="0" fontId="292" fillId="0" borderId="0" xfId="0" applyFont="1"/>
    <xf numFmtId="206" fontId="270" fillId="0" borderId="0" xfId="0" applyNumberFormat="1" applyFont="1"/>
    <xf numFmtId="368" fontId="270" fillId="0" borderId="8" xfId="0" applyNumberFormat="1" applyFont="1" applyBorder="1"/>
    <xf numFmtId="368" fontId="270" fillId="0" borderId="21" xfId="0" applyNumberFormat="1" applyFont="1" applyBorder="1"/>
    <xf numFmtId="9" fontId="270" fillId="0" borderId="0" xfId="3" applyFont="1" applyBorder="1"/>
    <xf numFmtId="0" fontId="290" fillId="0" borderId="0" xfId="0" applyFont="1" applyBorder="1"/>
    <xf numFmtId="167" fontId="270" fillId="0" borderId="0" xfId="0" applyNumberFormat="1" applyFont="1" applyBorder="1"/>
    <xf numFmtId="166" fontId="283" fillId="68" borderId="0" xfId="3" applyNumberFormat="1" applyFont="1" applyFill="1" applyAlignment="1">
      <alignment horizontal="right"/>
    </xf>
    <xf numFmtId="166" fontId="273" fillId="0" borderId="0" xfId="3" applyNumberFormat="1" applyFont="1" applyFill="1"/>
    <xf numFmtId="0" fontId="270" fillId="0" borderId="0" xfId="0" applyFont="1" applyFill="1" applyAlignment="1"/>
    <xf numFmtId="0" fontId="270" fillId="0" borderId="0" xfId="3" applyNumberFormat="1" applyFont="1"/>
    <xf numFmtId="0" fontId="270" fillId="0" borderId="8" xfId="0" applyFont="1" applyBorder="1" applyAlignment="1">
      <alignment vertical="center"/>
    </xf>
    <xf numFmtId="9" fontId="270" fillId="0" borderId="0" xfId="3" applyNumberFormat="1" applyFont="1" applyFill="1" applyBorder="1"/>
    <xf numFmtId="0" fontId="267" fillId="0" borderId="0" xfId="0" quotePrefix="1" applyFont="1" applyFill="1"/>
    <xf numFmtId="0" fontId="270" fillId="0" borderId="2" xfId="0" applyFont="1" applyBorder="1" applyAlignment="1">
      <alignment horizontal="centerContinuous"/>
    </xf>
    <xf numFmtId="0" fontId="270" fillId="0" borderId="4" xfId="0" applyFont="1" applyBorder="1" applyAlignment="1">
      <alignment horizontal="centerContinuous"/>
    </xf>
    <xf numFmtId="164" fontId="270" fillId="0" borderId="5" xfId="2" applyNumberFormat="1" applyFont="1" applyBorder="1"/>
    <xf numFmtId="164" fontId="270" fillId="0" borderId="29" xfId="2" applyNumberFormat="1" applyFont="1" applyFill="1" applyBorder="1" applyAlignment="1">
      <alignment horizontal="center"/>
    </xf>
    <xf numFmtId="166" fontId="270" fillId="0" borderId="5" xfId="3" applyNumberFormat="1" applyFont="1" applyFill="1" applyBorder="1"/>
    <xf numFmtId="166" fontId="270" fillId="0" borderId="29" xfId="3" applyNumberFormat="1" applyFont="1" applyFill="1" applyBorder="1" applyAlignment="1">
      <alignment horizontal="center"/>
    </xf>
    <xf numFmtId="166" fontId="270" fillId="0" borderId="57" xfId="3" applyNumberFormat="1" applyFont="1" applyFill="1" applyBorder="1" applyAlignment="1">
      <alignment horizontal="center"/>
    </xf>
    <xf numFmtId="166" fontId="270" fillId="0" borderId="58" xfId="3" applyNumberFormat="1" applyFont="1" applyFill="1" applyBorder="1"/>
    <xf numFmtId="368" fontId="270" fillId="68" borderId="0" xfId="0" applyNumberFormat="1" applyFont="1" applyFill="1"/>
    <xf numFmtId="0" fontId="295" fillId="0" borderId="0" xfId="0" applyFont="1" applyAlignment="1">
      <alignment vertical="center"/>
    </xf>
    <xf numFmtId="0" fontId="269" fillId="0" borderId="55" xfId="0" applyFont="1" applyBorder="1"/>
    <xf numFmtId="0" fontId="269" fillId="0" borderId="56" xfId="0" applyFont="1" applyBorder="1"/>
    <xf numFmtId="0" fontId="269" fillId="0" borderId="29" xfId="0" applyFont="1" applyBorder="1"/>
    <xf numFmtId="0" fontId="269" fillId="0" borderId="5" xfId="0" applyFont="1" applyBorder="1"/>
    <xf numFmtId="14" fontId="269" fillId="0" borderId="5" xfId="0" applyNumberFormat="1" applyFont="1" applyBorder="1"/>
    <xf numFmtId="0" fontId="269" fillId="0" borderId="29" xfId="0" applyFont="1" applyBorder="1" applyAlignment="1">
      <alignment horizontal="left"/>
    </xf>
    <xf numFmtId="0" fontId="269" fillId="0" borderId="29" xfId="0" applyFont="1" applyBorder="1" applyAlignment="1">
      <alignment vertical="center"/>
    </xf>
    <xf numFmtId="0" fontId="269" fillId="0" borderId="57" xfId="0" applyFont="1" applyBorder="1" applyAlignment="1">
      <alignment horizontal="left" vertical="center"/>
    </xf>
    <xf numFmtId="0" fontId="269" fillId="0" borderId="58" xfId="0" applyFont="1" applyBorder="1"/>
    <xf numFmtId="0" fontId="269" fillId="0" borderId="57" xfId="0" applyFont="1" applyBorder="1"/>
    <xf numFmtId="9" fontId="0" fillId="0" borderId="0" xfId="3" applyFont="1"/>
    <xf numFmtId="14" fontId="269" fillId="68" borderId="5" xfId="0" applyNumberFormat="1" applyFont="1" applyFill="1" applyBorder="1"/>
    <xf numFmtId="0" fontId="266" fillId="0" borderId="55" xfId="0" applyFont="1" applyBorder="1"/>
    <xf numFmtId="0" fontId="269" fillId="0" borderId="8" xfId="0" applyFont="1" applyBorder="1" applyAlignment="1">
      <alignment horizontal="center"/>
    </xf>
    <xf numFmtId="0" fontId="269" fillId="0" borderId="56" xfId="0" applyFont="1" applyBorder="1" applyAlignment="1">
      <alignment horizontal="center"/>
    </xf>
    <xf numFmtId="166" fontId="269" fillId="0" borderId="0" xfId="3" applyNumberFormat="1" applyFont="1" applyBorder="1"/>
    <xf numFmtId="166" fontId="269" fillId="0" borderId="5" xfId="3" applyNumberFormat="1" applyFont="1" applyBorder="1"/>
    <xf numFmtId="166" fontId="269" fillId="0" borderId="58" xfId="3" applyNumberFormat="1" applyFont="1" applyBorder="1"/>
    <xf numFmtId="168" fontId="269" fillId="0" borderId="5" xfId="1" applyNumberFormat="1" applyFont="1" applyBorder="1"/>
    <xf numFmtId="0" fontId="269" fillId="0" borderId="0" xfId="0" applyFont="1" applyAlignment="1">
      <alignment horizontal="center" wrapText="1"/>
    </xf>
    <xf numFmtId="0" fontId="266" fillId="0" borderId="55" xfId="0" applyFont="1" applyBorder="1" applyAlignment="1">
      <alignment horizontal="center" wrapText="1"/>
    </xf>
    <xf numFmtId="0" fontId="269" fillId="0" borderId="8" xfId="0" applyFont="1" applyBorder="1" applyAlignment="1">
      <alignment horizontal="center" wrapText="1"/>
    </xf>
    <xf numFmtId="0" fontId="269" fillId="0" borderId="56" xfId="0" applyFont="1" applyBorder="1" applyAlignment="1">
      <alignment horizontal="center" wrapText="1"/>
    </xf>
    <xf numFmtId="0" fontId="269" fillId="0" borderId="29" xfId="0" applyFont="1" applyBorder="1" applyAlignment="1">
      <alignment horizontal="left" indent="1"/>
    </xf>
    <xf numFmtId="166" fontId="269" fillId="68" borderId="5" xfId="3" applyNumberFormat="1" applyFont="1" applyFill="1" applyBorder="1"/>
    <xf numFmtId="0" fontId="128" fillId="0" borderId="29" xfId="16245" applyNumberFormat="1" applyFont="1" applyBorder="1" applyAlignment="1">
      <alignment horizontal="left" indent="1"/>
    </xf>
    <xf numFmtId="10" fontId="269" fillId="68" borderId="5" xfId="3" applyNumberFormat="1" applyFont="1" applyFill="1" applyBorder="1"/>
    <xf numFmtId="0" fontId="128" fillId="0" borderId="57" xfId="16245" applyNumberFormat="1" applyFont="1" applyBorder="1" applyAlignment="1">
      <alignment horizontal="left" indent="1"/>
    </xf>
    <xf numFmtId="10" fontId="269" fillId="68" borderId="58" xfId="3" applyNumberFormat="1" applyFont="1" applyFill="1" applyBorder="1"/>
    <xf numFmtId="41" fontId="278" fillId="0" borderId="0" xfId="50" applyNumberFormat="1" applyFont="1" applyFill="1" applyBorder="1" applyAlignment="1" applyProtection="1">
      <alignment vertical="center"/>
      <protection locked="0"/>
    </xf>
    <xf numFmtId="0" fontId="280" fillId="0" borderId="0" xfId="0" applyFont="1" applyFill="1" applyBorder="1"/>
    <xf numFmtId="0" fontId="274" fillId="0" borderId="0" xfId="16233" applyFont="1" applyFill="1"/>
    <xf numFmtId="41" fontId="274" fillId="0" borderId="0" xfId="16233" applyNumberFormat="1" applyFont="1" applyFill="1" applyBorder="1" applyProtection="1">
      <protection locked="0"/>
    </xf>
    <xf numFmtId="42" fontId="274" fillId="0" borderId="0" xfId="16233" applyNumberFormat="1" applyFont="1" applyFill="1" applyAlignment="1" applyProtection="1">
      <alignment horizontal="left"/>
      <protection locked="0"/>
    </xf>
    <xf numFmtId="0" fontId="281" fillId="0" borderId="3" xfId="0" applyFont="1" applyFill="1" applyBorder="1"/>
    <xf numFmtId="0" fontId="279" fillId="0" borderId="3" xfId="0" applyFont="1" applyFill="1" applyBorder="1"/>
    <xf numFmtId="0" fontId="274" fillId="0" borderId="0" xfId="16234" applyFont="1" applyFill="1"/>
    <xf numFmtId="166" fontId="279" fillId="0" borderId="56" xfId="0" applyNumberFormat="1" applyFont="1" applyFill="1" applyBorder="1"/>
    <xf numFmtId="166" fontId="279" fillId="0" borderId="5" xfId="0" applyNumberFormat="1" applyFont="1" applyFill="1" applyBorder="1"/>
    <xf numFmtId="10" fontId="279" fillId="0" borderId="58" xfId="0" applyNumberFormat="1" applyFont="1" applyFill="1" applyBorder="1"/>
    <xf numFmtId="0" fontId="281" fillId="0" borderId="0" xfId="0" applyFont="1" applyFill="1"/>
    <xf numFmtId="166" fontId="281" fillId="0" borderId="0" xfId="0" applyNumberFormat="1" applyFont="1" applyFill="1"/>
    <xf numFmtId="206" fontId="270" fillId="0" borderId="0" xfId="0" applyNumberFormat="1" applyFont="1" applyFill="1"/>
    <xf numFmtId="368" fontId="270" fillId="0" borderId="8" xfId="0" applyNumberFormat="1" applyFont="1" applyFill="1" applyBorder="1"/>
    <xf numFmtId="0" fontId="270" fillId="0" borderId="8" xfId="0" applyFont="1" applyFill="1" applyBorder="1"/>
    <xf numFmtId="368" fontId="270" fillId="0" borderId="21" xfId="0" applyNumberFormat="1" applyFont="1" applyFill="1" applyBorder="1"/>
    <xf numFmtId="0" fontId="291" fillId="0" borderId="0" xfId="0" applyFont="1" applyFill="1"/>
    <xf numFmtId="0" fontId="290" fillId="0" borderId="0" xfId="0" applyFont="1" applyFill="1"/>
    <xf numFmtId="368" fontId="269" fillId="68" borderId="5" xfId="0" applyNumberFormat="1" applyFont="1" applyFill="1" applyBorder="1"/>
    <xf numFmtId="166" fontId="269" fillId="68" borderId="1" xfId="3" applyNumberFormat="1" applyFont="1" applyFill="1" applyBorder="1"/>
    <xf numFmtId="166" fontId="269" fillId="68" borderId="56" xfId="3" applyNumberFormat="1" applyFont="1" applyFill="1" applyBorder="1"/>
    <xf numFmtId="166" fontId="269" fillId="68" borderId="58" xfId="3" applyNumberFormat="1" applyFont="1" applyFill="1" applyBorder="1"/>
    <xf numFmtId="166" fontId="269" fillId="68" borderId="0" xfId="3" applyNumberFormat="1" applyFont="1" applyFill="1" applyBorder="1"/>
    <xf numFmtId="166" fontId="269" fillId="68" borderId="5" xfId="0" applyNumberFormat="1" applyFont="1" applyFill="1" applyBorder="1"/>
    <xf numFmtId="0" fontId="269" fillId="68" borderId="0" xfId="0" applyFont="1" applyFill="1" applyBorder="1"/>
    <xf numFmtId="168" fontId="271" fillId="0" borderId="0" xfId="1" quotePrefix="1" applyNumberFormat="1" applyFont="1" applyAlignment="1">
      <alignment horizontal="center" wrapText="1"/>
    </xf>
    <xf numFmtId="43" fontId="270" fillId="0" borderId="0" xfId="0" applyNumberFormat="1" applyFont="1" applyAlignment="1">
      <alignment vertical="center"/>
    </xf>
    <xf numFmtId="166" fontId="270" fillId="0" borderId="1" xfId="3" applyNumberFormat="1" applyFont="1" applyFill="1" applyBorder="1"/>
    <xf numFmtId="166" fontId="270" fillId="0" borderId="10" xfId="0" applyNumberFormat="1" applyFont="1" applyFill="1" applyBorder="1"/>
    <xf numFmtId="167" fontId="270" fillId="0" borderId="10" xfId="2" applyNumberFormat="1" applyFont="1" applyFill="1" applyBorder="1"/>
    <xf numFmtId="166" fontId="270" fillId="0" borderId="21" xfId="3" applyNumberFormat="1" applyFont="1" applyFill="1" applyBorder="1"/>
    <xf numFmtId="0" fontId="293" fillId="0" borderId="0" xfId="0" applyFont="1" applyFill="1" applyAlignment="1">
      <alignment horizontal="center" wrapText="1"/>
    </xf>
    <xf numFmtId="166" fontId="269" fillId="0" borderId="0" xfId="3" applyNumberFormat="1" applyFont="1" applyFill="1" applyBorder="1"/>
    <xf numFmtId="0" fontId="0" fillId="0" borderId="1" xfId="0" applyBorder="1" applyAlignment="1">
      <alignment horizontal="centerContinuous"/>
    </xf>
    <xf numFmtId="0" fontId="0" fillId="0" borderId="0" xfId="0" applyAlignment="1">
      <alignment horizontal="center"/>
    </xf>
    <xf numFmtId="168" fontId="271" fillId="0" borderId="0" xfId="1" quotePrefix="1" applyNumberFormat="1" applyFont="1" applyAlignment="1">
      <alignment wrapText="1"/>
    </xf>
    <xf numFmtId="168" fontId="270" fillId="0" borderId="8" xfId="1" applyNumberFormat="1" applyFont="1" applyBorder="1"/>
    <xf numFmtId="2" fontId="269" fillId="68" borderId="0" xfId="0" applyNumberFormat="1" applyFont="1" applyFill="1" applyBorder="1"/>
    <xf numFmtId="0" fontId="269" fillId="0" borderId="0" xfId="0" applyFont="1" applyFill="1" applyBorder="1"/>
    <xf numFmtId="41" fontId="269" fillId="0" borderId="0" xfId="0" applyNumberFormat="1" applyFont="1" applyFill="1" applyBorder="1"/>
    <xf numFmtId="9" fontId="269" fillId="0" borderId="0" xfId="0" applyNumberFormat="1" applyFont="1" applyFill="1" applyBorder="1"/>
    <xf numFmtId="2" fontId="269" fillId="0" borderId="0" xfId="0" applyNumberFormat="1" applyFont="1" applyFill="1" applyBorder="1"/>
    <xf numFmtId="166" fontId="269" fillId="0" borderId="5" xfId="3" applyNumberFormat="1" applyFont="1" applyFill="1" applyBorder="1"/>
    <xf numFmtId="0" fontId="269" fillId="0" borderId="1" xfId="0" applyFont="1" applyFill="1" applyBorder="1"/>
    <xf numFmtId="41" fontId="269" fillId="0" borderId="1" xfId="0" applyNumberFormat="1" applyFont="1" applyFill="1" applyBorder="1"/>
    <xf numFmtId="9" fontId="269" fillId="0" borderId="1" xfId="0" applyNumberFormat="1" applyFont="1" applyFill="1" applyBorder="1"/>
    <xf numFmtId="2" fontId="269" fillId="0" borderId="1" xfId="0" applyNumberFormat="1" applyFont="1" applyFill="1" applyBorder="1"/>
    <xf numFmtId="166" fontId="269" fillId="0" borderId="1" xfId="3" applyNumberFormat="1" applyFont="1" applyFill="1" applyBorder="1"/>
    <xf numFmtId="166" fontId="269" fillId="0" borderId="58" xfId="3" applyNumberFormat="1" applyFont="1" applyFill="1" applyBorder="1"/>
    <xf numFmtId="1" fontId="270" fillId="0" borderId="1" xfId="0" quotePrefix="1" applyNumberFormat="1" applyFont="1" applyBorder="1" applyAlignment="1">
      <alignment horizontal="center"/>
    </xf>
    <xf numFmtId="0" fontId="0" fillId="68" borderId="0" xfId="0" applyFill="1"/>
    <xf numFmtId="369" fontId="270" fillId="68" borderId="0" xfId="0" applyNumberFormat="1" applyFont="1" applyFill="1"/>
    <xf numFmtId="168" fontId="269" fillId="68" borderId="56" xfId="0" applyNumberFormat="1" applyFont="1" applyFill="1" applyBorder="1"/>
    <xf numFmtId="168" fontId="269" fillId="68" borderId="5" xfId="0" applyNumberFormat="1" applyFont="1" applyFill="1" applyBorder="1"/>
    <xf numFmtId="168" fontId="269" fillId="68" borderId="58" xfId="0" applyNumberFormat="1" applyFont="1" applyFill="1" applyBorder="1"/>
    <xf numFmtId="368" fontId="269" fillId="68" borderId="5" xfId="0" applyNumberFormat="1" applyFont="1" applyFill="1" applyBorder="1"/>
    <xf numFmtId="368" fontId="269" fillId="68" borderId="0" xfId="0" applyNumberFormat="1" applyFont="1" applyFill="1" applyBorder="1"/>
    <xf numFmtId="368" fontId="269" fillId="68" borderId="5" xfId="0" applyNumberFormat="1" applyFont="1" applyFill="1" applyBorder="1"/>
    <xf numFmtId="368" fontId="269" fillId="68" borderId="0" xfId="0" applyNumberFormat="1" applyFont="1" applyFill="1" applyBorder="1"/>
    <xf numFmtId="368" fontId="269" fillId="68" borderId="5" xfId="0" applyNumberFormat="1" applyFont="1" applyFill="1" applyBorder="1"/>
    <xf numFmtId="368" fontId="269" fillId="68" borderId="0" xfId="0" applyNumberFormat="1" applyFont="1" applyFill="1" applyBorder="1"/>
    <xf numFmtId="166" fontId="269" fillId="68" borderId="0" xfId="3" applyNumberFormat="1" applyFont="1" applyFill="1" applyBorder="1"/>
    <xf numFmtId="368" fontId="269" fillId="68" borderId="0" xfId="0" applyNumberFormat="1" applyFont="1" applyFill="1" applyBorder="1"/>
    <xf numFmtId="166" fontId="269" fillId="68" borderId="1" xfId="3" applyNumberFormat="1" applyFont="1" applyFill="1" applyBorder="1"/>
    <xf numFmtId="0" fontId="269" fillId="0" borderId="5" xfId="0" applyFont="1" applyBorder="1"/>
    <xf numFmtId="166" fontId="269" fillId="68" borderId="5" xfId="3" applyNumberFormat="1" applyFont="1" applyFill="1" applyBorder="1"/>
    <xf numFmtId="166" fontId="269" fillId="68" borderId="56" xfId="3" applyNumberFormat="1" applyFont="1" applyFill="1" applyBorder="1"/>
    <xf numFmtId="0" fontId="270" fillId="0" borderId="0" xfId="0" applyFont="1"/>
    <xf numFmtId="0" fontId="270" fillId="0" borderId="0" xfId="0" applyFont="1" applyFill="1"/>
    <xf numFmtId="0" fontId="270" fillId="0" borderId="0" xfId="0" applyFont="1" applyBorder="1"/>
    <xf numFmtId="0" fontId="270" fillId="0" borderId="0" xfId="0" applyFont="1" applyFill="1" applyBorder="1"/>
    <xf numFmtId="168" fontId="270" fillId="0" borderId="0" xfId="1" applyNumberFormat="1" applyFont="1"/>
    <xf numFmtId="168" fontId="270" fillId="0" borderId="0" xfId="1" applyNumberFormat="1" applyFont="1" applyFill="1"/>
    <xf numFmtId="41" fontId="278" fillId="0" borderId="0" xfId="50" applyNumberFormat="1" applyFont="1" applyBorder="1" applyAlignment="1" applyProtection="1">
      <alignment vertical="center"/>
      <protection locked="0"/>
    </xf>
    <xf numFmtId="166" fontId="269" fillId="68" borderId="5" xfId="3" applyNumberFormat="1" applyFont="1" applyFill="1" applyBorder="1"/>
    <xf numFmtId="9" fontId="269" fillId="68" borderId="0" xfId="0" applyNumberFormat="1" applyFont="1" applyFill="1" applyBorder="1"/>
    <xf numFmtId="166" fontId="269" fillId="68" borderId="0" xfId="3" applyNumberFormat="1" applyFont="1" applyFill="1" applyBorder="1"/>
    <xf numFmtId="0" fontId="269" fillId="68" borderId="0" xfId="0" applyFont="1" applyFill="1" applyBorder="1"/>
    <xf numFmtId="42" fontId="269" fillId="68" borderId="0" xfId="0" applyNumberFormat="1" applyFont="1" applyFill="1" applyBorder="1"/>
    <xf numFmtId="41" fontId="269" fillId="68" borderId="0" xfId="0" applyNumberFormat="1" applyFont="1" applyFill="1" applyBorder="1"/>
  </cellXfs>
  <cellStyles count="25968">
    <cellStyle name="-" xfId="51"/>
    <cellStyle name="$" xfId="16251"/>
    <cellStyle name="$0.0;($0.0)" xfId="16252"/>
    <cellStyle name="$0.0;($0.0) 2" xfId="25909"/>
    <cellStyle name="$0.00;($0.00)" xfId="16253"/>
    <cellStyle name="$0.00;($0.00) 2" xfId="25910"/>
    <cellStyle name="$m" xfId="16254"/>
    <cellStyle name="$sign" xfId="16255"/>
    <cellStyle name="%" xfId="52"/>
    <cellStyle name="% 2" xfId="53"/>
    <cellStyle name="% 2 2" xfId="54"/>
    <cellStyle name="% 3" xfId="55"/>
    <cellStyle name="% 3 2" xfId="56"/>
    <cellStyle name="% 4" xfId="57"/>
    <cellStyle name="%20 - Vurgu1" xfId="58"/>
    <cellStyle name="%20 - Vurgu2" xfId="59"/>
    <cellStyle name="%20 - Vurgu3" xfId="60"/>
    <cellStyle name="%20 - Vurgu4" xfId="61"/>
    <cellStyle name="%20 - Vurgu5" xfId="62"/>
    <cellStyle name="%20 - Vurgu6" xfId="63"/>
    <cellStyle name="%40 - Vurgu1" xfId="64"/>
    <cellStyle name="%40 - Vurgu2" xfId="65"/>
    <cellStyle name="%40 - Vurgu3" xfId="66"/>
    <cellStyle name="%40 - Vurgu4" xfId="67"/>
    <cellStyle name="%40 - Vurgu5" xfId="68"/>
    <cellStyle name="%40 - Vurgu6" xfId="69"/>
    <cellStyle name="%60 - Vurgu1" xfId="70"/>
    <cellStyle name="%60 - Vurgu2" xfId="71"/>
    <cellStyle name="%60 - Vurgu3" xfId="72"/>
    <cellStyle name="%60 - Vurgu4" xfId="73"/>
    <cellStyle name="%60 - Vurgu5" xfId="74"/>
    <cellStyle name="%60 - Vurgu6" xfId="75"/>
    <cellStyle name="******************************************" xfId="45"/>
    <cellStyle name=";;;" xfId="76"/>
    <cellStyle name="?? [0]_??" xfId="16256"/>
    <cellStyle name="??_?.????" xfId="16257"/>
    <cellStyle name="_x0007_?€" xfId="16258"/>
    <cellStyle name="_x0007_?€ 2" xfId="25911"/>
    <cellStyle name="_%(SignOnly)" xfId="77"/>
    <cellStyle name="_%(SignOnly) 2" xfId="78"/>
    <cellStyle name="_%(SignOnly) 2 2" xfId="79"/>
    <cellStyle name="_%(SignOnly) 3" xfId="80"/>
    <cellStyle name="_%(SignOnly) 3 2" xfId="81"/>
    <cellStyle name="_%(SignOnly) 4" xfId="82"/>
    <cellStyle name="_%(SignOnly)_Addit. Pages1" xfId="83"/>
    <cellStyle name="_%(SignOnly)_Addit. Pages1 2" xfId="84"/>
    <cellStyle name="_%(SignOnly)_Addit. Pages1 2 2" xfId="85"/>
    <cellStyle name="_%(SignOnly)_Addit. Pages1 3" xfId="86"/>
    <cellStyle name="_%(SignOnly)_Addit. Pages1 3 2" xfId="87"/>
    <cellStyle name="_%(SignOnly)_Addit. Pages1 4" xfId="88"/>
    <cellStyle name="_%(SignOnly)_MSI -- Doxus Dilution Analysis v5 (Oct 10 LOI)" xfId="89"/>
    <cellStyle name="_%(SignOnly)_MSI -- Doxus Dilution Analysis v5 (Oct 10 LOI) 2" xfId="90"/>
    <cellStyle name="_%(SignOnly)_MSI -- Doxus Dilution Analysis v5 (Oct 10 LOI) 2 2" xfId="91"/>
    <cellStyle name="_%(SignOnly)_MSI -- Doxus Dilution Analysis v5 (Oct 10 LOI) 3" xfId="92"/>
    <cellStyle name="_%(SignOnly)_MSI -- Doxus Dilution Analysis v5 (Oct 10 LOI) 3 2" xfId="93"/>
    <cellStyle name="_%(SignOnly)_MSI -- Doxus Dilution Analysis v5 (Oct 10 LOI) 4" xfId="94"/>
    <cellStyle name="_%(SignOnly)_SFAS 141 Schedules - Doxus Transaction" xfId="16259"/>
    <cellStyle name="_%(SignOnly)_SFAS 141 Schedules - Doxus Transaction 2" xfId="25912"/>
    <cellStyle name="_%(SignSpaceOnly)" xfId="95"/>
    <cellStyle name="_%(SignSpaceOnly) 2" xfId="96"/>
    <cellStyle name="_%(SignSpaceOnly) 2 2" xfId="97"/>
    <cellStyle name="_%(SignSpaceOnly) 3" xfId="98"/>
    <cellStyle name="_%(SignSpaceOnly) 3 2" xfId="99"/>
    <cellStyle name="_%(SignSpaceOnly) 4" xfId="100"/>
    <cellStyle name="_%(SignSpaceOnly)_Addit. Pages1" xfId="101"/>
    <cellStyle name="_%(SignSpaceOnly)_Addit. Pages1 2" xfId="102"/>
    <cellStyle name="_%(SignSpaceOnly)_Addit. Pages1 2 2" xfId="103"/>
    <cellStyle name="_%(SignSpaceOnly)_Addit. Pages1 3" xfId="104"/>
    <cellStyle name="_%(SignSpaceOnly)_Addit. Pages1 3 2" xfId="105"/>
    <cellStyle name="_%(SignSpaceOnly)_Addit. Pages1 4" xfId="106"/>
    <cellStyle name="_%(SignSpaceOnly)_MSI -- Doxus Dilution Analysis v5 (Oct 10 LOI)" xfId="107"/>
    <cellStyle name="_%(SignSpaceOnly)_MSI -- Doxus Dilution Analysis v5 (Oct 10 LOI) 2" xfId="108"/>
    <cellStyle name="_%(SignSpaceOnly)_MSI -- Doxus Dilution Analysis v5 (Oct 10 LOI) 2 2" xfId="109"/>
    <cellStyle name="_%(SignSpaceOnly)_MSI -- Doxus Dilution Analysis v5 (Oct 10 LOI) 3" xfId="110"/>
    <cellStyle name="_%(SignSpaceOnly)_MSI -- Doxus Dilution Analysis v5 (Oct 10 LOI) 3 2" xfId="111"/>
    <cellStyle name="_%(SignSpaceOnly)_MSI -- Doxus Dilution Analysis v5 (Oct 10 LOI) 4" xfId="112"/>
    <cellStyle name="_%(SignSpaceOnly)_SFAS 141 Schedules - Doxus Transaction" xfId="16260"/>
    <cellStyle name="_%(SignSpaceOnly)_SFAS 141 Schedules - Doxus Transaction 2" xfId="25913"/>
    <cellStyle name="_Atwell-Hicks-HEC asset allocation analysis SFAS 141 V3" xfId="113"/>
    <cellStyle name="_Comma" xfId="114"/>
    <cellStyle name="_Comma 2" xfId="115"/>
    <cellStyle name="_Comma 2 2" xfId="116"/>
    <cellStyle name="_Comma 3" xfId="117"/>
    <cellStyle name="_Comma 3 2" xfId="118"/>
    <cellStyle name="_Comma 4" xfId="119"/>
    <cellStyle name="_Comma_Addit. Pages1" xfId="120"/>
    <cellStyle name="_Comma_Addit. Pages1 2" xfId="121"/>
    <cellStyle name="_Comma_Addit. Pages1 2 2" xfId="122"/>
    <cellStyle name="_Comma_Addit. Pages1 3" xfId="123"/>
    <cellStyle name="_Comma_Addit. Pages1 3 2" xfId="124"/>
    <cellStyle name="_Comma_Addit. Pages1 4" xfId="125"/>
    <cellStyle name="_Comma_Book1" xfId="126"/>
    <cellStyle name="_Comma_Book1 2" xfId="127"/>
    <cellStyle name="_Comma_Book1 2 2" xfId="128"/>
    <cellStyle name="_Comma_Book1 3" xfId="129"/>
    <cellStyle name="_Comma_Book1 3 2" xfId="130"/>
    <cellStyle name="_Comma_Book1 4" xfId="131"/>
    <cellStyle name="_Comma_Book7" xfId="132"/>
    <cellStyle name="_Comma_Book7 2" xfId="133"/>
    <cellStyle name="_Comma_Book7 2 2" xfId="134"/>
    <cellStyle name="_Comma_Book7 3" xfId="135"/>
    <cellStyle name="_Comma_Book7 3 2" xfId="136"/>
    <cellStyle name="_Comma_Book7 4" xfId="137"/>
    <cellStyle name="_Comma_IT Services M&amp;A Market Trends" xfId="16261"/>
    <cellStyle name="_Comma_IT Services M&amp;A Market Trends 2" xfId="25914"/>
    <cellStyle name="_Comma_Model V1" xfId="138"/>
    <cellStyle name="_Comma_Model V1 2" xfId="139"/>
    <cellStyle name="_Comma_Model V1 2 2" xfId="140"/>
    <cellStyle name="_Comma_Model V1 3" xfId="141"/>
    <cellStyle name="_Comma_Model V1 3 2" xfId="142"/>
    <cellStyle name="_Comma_Model V1 4" xfId="143"/>
    <cellStyle name="_Comma_Monthly Metrics- June 2004 Enterprise Upsells vs Brand New" xfId="144"/>
    <cellStyle name="_Comma_Monthly Metrics- June 2004 Enterprise Upsells vs Brand New 2" xfId="145"/>
    <cellStyle name="_Comma_Monthly Metrics- June 2004 Enterprise Upsells vs Brand New 2 2" xfId="146"/>
    <cellStyle name="_Comma_Monthly Metrics- June 2004 Enterprise Upsells vs Brand New 3" xfId="147"/>
    <cellStyle name="_Comma_Monthly Metrics- June 2004 Enterprise Upsells vs Brand New 3 2" xfId="148"/>
    <cellStyle name="_Comma_Monthly Metrics- June 2004 Enterprise Upsells vs Brand New 4" xfId="149"/>
    <cellStyle name="_Comma_MSI -- Doxus Dilution Analysis v5 (Oct 10 LOI)" xfId="150"/>
    <cellStyle name="_Comma_MSI -- Doxus Dilution Analysis v5 (Oct 10 LOI) 2" xfId="151"/>
    <cellStyle name="_Comma_MSI -- Doxus Dilution Analysis v5 (Oct 10 LOI) 2 2" xfId="152"/>
    <cellStyle name="_Comma_MSI -- Doxus Dilution Analysis v5 (Oct 10 LOI) 3" xfId="153"/>
    <cellStyle name="_Comma_MSI -- Doxus Dilution Analysis v5 (Oct 10 LOI) 3 2" xfId="154"/>
    <cellStyle name="_Comma_MSI -- Doxus Dilution Analysis v5 (Oct 10 LOI) 4" xfId="155"/>
    <cellStyle name="_Comma_PCOR Valuation--3.25.03" xfId="156"/>
    <cellStyle name="_Comma_PCOR Valuation--3.25.03 2" xfId="157"/>
    <cellStyle name="_Comma_PCOR Valuation--3.25.03 2 2" xfId="158"/>
    <cellStyle name="_Comma_PCOR Valuation--3.25.03 3" xfId="159"/>
    <cellStyle name="_Comma_PCOR Valuation--3.25.03 3 2" xfId="160"/>
    <cellStyle name="_Comma_PCOR Valuation--3.25.03 4" xfId="161"/>
    <cellStyle name="_Comma_Pro Forma Model" xfId="162"/>
    <cellStyle name="_Comma_Pro Forma Model 2" xfId="163"/>
    <cellStyle name="_Comma_Pro Forma Model 2 2" xfId="164"/>
    <cellStyle name="_Comma_Pro Forma Model 3" xfId="165"/>
    <cellStyle name="_Comma_Pro Forma Model 3 2" xfId="166"/>
    <cellStyle name="_Comma_Pro Forma Model 4" xfId="167"/>
    <cellStyle name="_Comma_SFAS 141 Schedules - Doxus Transaction" xfId="16262"/>
    <cellStyle name="_Comma_SFAS 141 Schedules - Doxus Transaction 2" xfId="25915"/>
    <cellStyle name="_Comma_Strategic Activity in the IT Services Sector1" xfId="16263"/>
    <cellStyle name="_Comma_Strategic Activity in the IT Services Sector1 2" xfId="25916"/>
    <cellStyle name="_Currency" xfId="168"/>
    <cellStyle name="_Currency 2" xfId="169"/>
    <cellStyle name="_Currency 2 2" xfId="170"/>
    <cellStyle name="_Currency 3" xfId="171"/>
    <cellStyle name="_Currency 3 2" xfId="172"/>
    <cellStyle name="_Currency 4" xfId="173"/>
    <cellStyle name="_Currency_Addit. Pages1" xfId="174"/>
    <cellStyle name="_Currency_Addit. Pages1 2" xfId="175"/>
    <cellStyle name="_Currency_Addit. Pages1 2 2" xfId="176"/>
    <cellStyle name="_Currency_Addit. Pages1 3" xfId="177"/>
    <cellStyle name="_Currency_Addit. Pages1 3 2" xfId="178"/>
    <cellStyle name="_Currency_Addit. Pages1 4" xfId="179"/>
    <cellStyle name="_Currency_Book1" xfId="180"/>
    <cellStyle name="_Currency_Book1 2" xfId="181"/>
    <cellStyle name="_Currency_Book1 2 2" xfId="182"/>
    <cellStyle name="_Currency_Book1 3" xfId="183"/>
    <cellStyle name="_Currency_Book1 3 2" xfId="184"/>
    <cellStyle name="_Currency_Book1 4" xfId="185"/>
    <cellStyle name="_Currency_Book7" xfId="186"/>
    <cellStyle name="_Currency_Book7 2" xfId="187"/>
    <cellStyle name="_Currency_Book7 2 2" xfId="188"/>
    <cellStyle name="_Currency_Book7 3" xfId="189"/>
    <cellStyle name="_Currency_Book7 3 2" xfId="190"/>
    <cellStyle name="_Currency_Book7 4" xfId="191"/>
    <cellStyle name="_Currency_IT Services M&amp;A Market Trends" xfId="16264"/>
    <cellStyle name="_Currency_IT Services M&amp;A Market Trends 2" xfId="25917"/>
    <cellStyle name="_Currency_Model V1" xfId="192"/>
    <cellStyle name="_Currency_Model V1 2" xfId="193"/>
    <cellStyle name="_Currency_Model V1 2 2" xfId="194"/>
    <cellStyle name="_Currency_Model V1 3" xfId="195"/>
    <cellStyle name="_Currency_Model V1 3 2" xfId="196"/>
    <cellStyle name="_Currency_Model V1 4" xfId="197"/>
    <cellStyle name="_Currency_Monthly Metrics- June 2004 Enterprise Upsells vs Brand New" xfId="198"/>
    <cellStyle name="_Currency_Monthly Metrics- June 2004 Enterprise Upsells vs Brand New 2" xfId="199"/>
    <cellStyle name="_Currency_Monthly Metrics- June 2004 Enterprise Upsells vs Brand New 2 2" xfId="200"/>
    <cellStyle name="_Currency_Monthly Metrics- June 2004 Enterprise Upsells vs Brand New 3" xfId="201"/>
    <cellStyle name="_Currency_Monthly Metrics- June 2004 Enterprise Upsells vs Brand New 3 2" xfId="202"/>
    <cellStyle name="_Currency_Monthly Metrics- June 2004 Enterprise Upsells vs Brand New 4" xfId="203"/>
    <cellStyle name="_Currency_MSI -- Doxus Dilution Analysis v5 (Oct 10 LOI)" xfId="204"/>
    <cellStyle name="_Currency_MSI -- Doxus Dilution Analysis v5 (Oct 10 LOI) 2" xfId="205"/>
    <cellStyle name="_Currency_MSI -- Doxus Dilution Analysis v5 (Oct 10 LOI) 2 2" xfId="206"/>
    <cellStyle name="_Currency_MSI -- Doxus Dilution Analysis v5 (Oct 10 LOI) 3" xfId="207"/>
    <cellStyle name="_Currency_MSI -- Doxus Dilution Analysis v5 (Oct 10 LOI) 3 2" xfId="208"/>
    <cellStyle name="_Currency_MSI -- Doxus Dilution Analysis v5 (Oct 10 LOI) 4" xfId="209"/>
    <cellStyle name="_Currency_PCOR Valuation--3.25.03" xfId="210"/>
    <cellStyle name="_Currency_PCOR Valuation--3.25.03 2" xfId="211"/>
    <cellStyle name="_Currency_PCOR Valuation--3.25.03 2 2" xfId="212"/>
    <cellStyle name="_Currency_PCOR Valuation--3.25.03 3" xfId="213"/>
    <cellStyle name="_Currency_PCOR Valuation--3.25.03 3 2" xfId="214"/>
    <cellStyle name="_Currency_PCOR Valuation--3.25.03 4" xfId="215"/>
    <cellStyle name="_Currency_Pro Forma Model" xfId="216"/>
    <cellStyle name="_Currency_Pro Forma Model 2" xfId="217"/>
    <cellStyle name="_Currency_Pro Forma Model 2 2" xfId="218"/>
    <cellStyle name="_Currency_Pro Forma Model 3" xfId="219"/>
    <cellStyle name="_Currency_Pro Forma Model 3 2" xfId="220"/>
    <cellStyle name="_Currency_Pro Forma Model 4" xfId="221"/>
    <cellStyle name="_Currency_SFAS 141 Schedules - Doxus Transaction" xfId="16265"/>
    <cellStyle name="_Currency_SFAS 141 Schedules - Doxus Transaction 2" xfId="25918"/>
    <cellStyle name="_Currency_Strategic Activity in the IT Services Sector1" xfId="16266"/>
    <cellStyle name="_Currency_Strategic Activity in the IT Services Sector1 2" xfId="25919"/>
    <cellStyle name="_CurrencySpace" xfId="222"/>
    <cellStyle name="_CurrencySpace 2" xfId="223"/>
    <cellStyle name="_CurrencySpace 2 2" xfId="224"/>
    <cellStyle name="_CurrencySpace 3" xfId="225"/>
    <cellStyle name="_CurrencySpace 3 2" xfId="226"/>
    <cellStyle name="_CurrencySpace 4" xfId="227"/>
    <cellStyle name="_CurrencySpace_Addit. Pages1" xfId="228"/>
    <cellStyle name="_CurrencySpace_Addit. Pages1 2" xfId="229"/>
    <cellStyle name="_CurrencySpace_Addit. Pages1 2 2" xfId="230"/>
    <cellStyle name="_CurrencySpace_Addit. Pages1 3" xfId="231"/>
    <cellStyle name="_CurrencySpace_Addit. Pages1 3 2" xfId="232"/>
    <cellStyle name="_CurrencySpace_Addit. Pages1 4" xfId="233"/>
    <cellStyle name="_CurrencySpace_Book1" xfId="234"/>
    <cellStyle name="_CurrencySpace_Book1 2" xfId="235"/>
    <cellStyle name="_CurrencySpace_Book1 2 2" xfId="236"/>
    <cellStyle name="_CurrencySpace_Book1 3" xfId="237"/>
    <cellStyle name="_CurrencySpace_Book1 3 2" xfId="238"/>
    <cellStyle name="_CurrencySpace_Book1 4" xfId="239"/>
    <cellStyle name="_CurrencySpace_Book7" xfId="240"/>
    <cellStyle name="_CurrencySpace_Book7 2" xfId="241"/>
    <cellStyle name="_CurrencySpace_Book7 2 2" xfId="242"/>
    <cellStyle name="_CurrencySpace_Book7 3" xfId="243"/>
    <cellStyle name="_CurrencySpace_Book7 3 2" xfId="244"/>
    <cellStyle name="_CurrencySpace_Book7 4" xfId="245"/>
    <cellStyle name="_CurrencySpace_IT Services M&amp;A Market Trends" xfId="16267"/>
    <cellStyle name="_CurrencySpace_IT Services M&amp;A Market Trends 2" xfId="25920"/>
    <cellStyle name="_CurrencySpace_Model V1" xfId="246"/>
    <cellStyle name="_CurrencySpace_Model V1 2" xfId="247"/>
    <cellStyle name="_CurrencySpace_Model V1 2 2" xfId="248"/>
    <cellStyle name="_CurrencySpace_Model V1 3" xfId="249"/>
    <cellStyle name="_CurrencySpace_Model V1 3 2" xfId="250"/>
    <cellStyle name="_CurrencySpace_Model V1 4" xfId="251"/>
    <cellStyle name="_CurrencySpace_Monthly Metrics- June 2004 Enterprise Upsells vs Brand New" xfId="252"/>
    <cellStyle name="_CurrencySpace_Monthly Metrics- June 2004 Enterprise Upsells vs Brand New 2" xfId="253"/>
    <cellStyle name="_CurrencySpace_Monthly Metrics- June 2004 Enterprise Upsells vs Brand New 2 2" xfId="254"/>
    <cellStyle name="_CurrencySpace_Monthly Metrics- June 2004 Enterprise Upsells vs Brand New 3" xfId="255"/>
    <cellStyle name="_CurrencySpace_Monthly Metrics- June 2004 Enterprise Upsells vs Brand New 3 2" xfId="256"/>
    <cellStyle name="_CurrencySpace_Monthly Metrics- June 2004 Enterprise Upsells vs Brand New 4" xfId="257"/>
    <cellStyle name="_CurrencySpace_MSI -- Doxus Dilution Analysis v5 (Oct 10 LOI)" xfId="258"/>
    <cellStyle name="_CurrencySpace_MSI -- Doxus Dilution Analysis v5 (Oct 10 LOI) 2" xfId="259"/>
    <cellStyle name="_CurrencySpace_MSI -- Doxus Dilution Analysis v5 (Oct 10 LOI) 2 2" xfId="260"/>
    <cellStyle name="_CurrencySpace_MSI -- Doxus Dilution Analysis v5 (Oct 10 LOI) 3" xfId="261"/>
    <cellStyle name="_CurrencySpace_MSI -- Doxus Dilution Analysis v5 (Oct 10 LOI) 3 2" xfId="262"/>
    <cellStyle name="_CurrencySpace_MSI -- Doxus Dilution Analysis v5 (Oct 10 LOI) 4" xfId="263"/>
    <cellStyle name="_CurrencySpace_PCOR Valuation--3.25.03" xfId="264"/>
    <cellStyle name="_CurrencySpace_PCOR Valuation--3.25.03 2" xfId="265"/>
    <cellStyle name="_CurrencySpace_PCOR Valuation--3.25.03 2 2" xfId="266"/>
    <cellStyle name="_CurrencySpace_PCOR Valuation--3.25.03 3" xfId="267"/>
    <cellStyle name="_CurrencySpace_PCOR Valuation--3.25.03 3 2" xfId="268"/>
    <cellStyle name="_CurrencySpace_PCOR Valuation--3.25.03 4" xfId="269"/>
    <cellStyle name="_CurrencySpace_Pro Forma Model" xfId="270"/>
    <cellStyle name="_CurrencySpace_Pro Forma Model 2" xfId="271"/>
    <cellStyle name="_CurrencySpace_Pro Forma Model 2 2" xfId="272"/>
    <cellStyle name="_CurrencySpace_Pro Forma Model 3" xfId="273"/>
    <cellStyle name="_CurrencySpace_Pro Forma Model 3 2" xfId="274"/>
    <cellStyle name="_CurrencySpace_Pro Forma Model 4" xfId="275"/>
    <cellStyle name="_CurrencySpace_SFAS 141 Schedules - Doxus Transaction" xfId="16268"/>
    <cellStyle name="_CurrencySpace_SFAS 141 Schedules - Doxus Transaction 2" xfId="25921"/>
    <cellStyle name="_CurrencySpace_Strategic Activity in the IT Services Sector1" xfId="16269"/>
    <cellStyle name="_CurrencySpace_Strategic Activity in the IT Services Sector1 2" xfId="25922"/>
    <cellStyle name="_Euro" xfId="276"/>
    <cellStyle name="_Euro 2" xfId="277"/>
    <cellStyle name="_Euro 2 2" xfId="278"/>
    <cellStyle name="_Euro 3" xfId="279"/>
    <cellStyle name="_Euro 3 2" xfId="280"/>
    <cellStyle name="_Euro 4" xfId="281"/>
    <cellStyle name="_Euro_Addit. Pages1" xfId="282"/>
    <cellStyle name="_Euro_Addit. Pages1 2" xfId="283"/>
    <cellStyle name="_Euro_Addit. Pages1 2 2" xfId="284"/>
    <cellStyle name="_Euro_Addit. Pages1 3" xfId="285"/>
    <cellStyle name="_Euro_Addit. Pages1 3 2" xfId="286"/>
    <cellStyle name="_Euro_Addit. Pages1 4" xfId="287"/>
    <cellStyle name="_Euro_MSI -- Doxus Dilution Analysis v5 (Oct 10 LOI)" xfId="288"/>
    <cellStyle name="_Euro_MSI -- Doxus Dilution Analysis v5 (Oct 10 LOI) 2" xfId="289"/>
    <cellStyle name="_Euro_MSI -- Doxus Dilution Analysis v5 (Oct 10 LOI) 2 2" xfId="290"/>
    <cellStyle name="_Euro_MSI -- Doxus Dilution Analysis v5 (Oct 10 LOI) 3" xfId="291"/>
    <cellStyle name="_Euro_MSI -- Doxus Dilution Analysis v5 (Oct 10 LOI) 3 2" xfId="292"/>
    <cellStyle name="_Euro_MSI -- Doxus Dilution Analysis v5 (Oct 10 LOI) 4" xfId="293"/>
    <cellStyle name="_Euro_SFAS 141 Schedules - Doxus Transaction" xfId="16270"/>
    <cellStyle name="_Euro_SFAS 141 Schedules - Doxus Transaction 2" xfId="25923"/>
    <cellStyle name="_Heading" xfId="294"/>
    <cellStyle name="_Headline" xfId="16271"/>
    <cellStyle name="_Highlight" xfId="295"/>
    <cellStyle name="_Highlight 2" xfId="296"/>
    <cellStyle name="_Highlight 2 2" xfId="297"/>
    <cellStyle name="_Highlight 3" xfId="298"/>
    <cellStyle name="_Highlight 3 2" xfId="299"/>
    <cellStyle name="_Highlight 4" xfId="300"/>
    <cellStyle name="_Multiple" xfId="301"/>
    <cellStyle name="_Multiple 2" xfId="302"/>
    <cellStyle name="_Multiple 2 2" xfId="303"/>
    <cellStyle name="_Multiple 3" xfId="304"/>
    <cellStyle name="_Multiple 3 2" xfId="305"/>
    <cellStyle name="_Multiple 4" xfId="306"/>
    <cellStyle name="_Multiple_Addit. Pages1" xfId="307"/>
    <cellStyle name="_Multiple_Addit. Pages1 2" xfId="308"/>
    <cellStyle name="_Multiple_Addit. Pages1 2 2" xfId="309"/>
    <cellStyle name="_Multiple_Addit. Pages1 3" xfId="310"/>
    <cellStyle name="_Multiple_Addit. Pages1 3 2" xfId="311"/>
    <cellStyle name="_Multiple_Addit. Pages1 4" xfId="312"/>
    <cellStyle name="_Multiple_Book1" xfId="313"/>
    <cellStyle name="_Multiple_Book1 2" xfId="314"/>
    <cellStyle name="_Multiple_Book1 2 2" xfId="315"/>
    <cellStyle name="_Multiple_Book1 3" xfId="316"/>
    <cellStyle name="_Multiple_Book1 3 2" xfId="317"/>
    <cellStyle name="_Multiple_Book1 4" xfId="318"/>
    <cellStyle name="_Multiple_Book7" xfId="319"/>
    <cellStyle name="_Multiple_Book7 2" xfId="320"/>
    <cellStyle name="_Multiple_Book7 2 2" xfId="321"/>
    <cellStyle name="_Multiple_Book7 3" xfId="322"/>
    <cellStyle name="_Multiple_Book7 3 2" xfId="323"/>
    <cellStyle name="_Multiple_Book7 4" xfId="324"/>
    <cellStyle name="_Multiple_csc" xfId="325"/>
    <cellStyle name="_Multiple_csc 2" xfId="326"/>
    <cellStyle name="_Multiple_csc 2 2" xfId="327"/>
    <cellStyle name="_Multiple_csc 3" xfId="328"/>
    <cellStyle name="_Multiple_csc 3 2" xfId="329"/>
    <cellStyle name="_Multiple_csc 4" xfId="330"/>
    <cellStyle name="_Multiple_csc_SFAS 141 Schedules - Doxus Transaction" xfId="16272"/>
    <cellStyle name="_Multiple_IT Services M&amp;A Market Trends" xfId="16273"/>
    <cellStyle name="_Multiple_IT Services M&amp;A Market Trends 2" xfId="25924"/>
    <cellStyle name="_Multiple_Model V1" xfId="331"/>
    <cellStyle name="_Multiple_Model V1 2" xfId="332"/>
    <cellStyle name="_Multiple_Model V1 2 2" xfId="333"/>
    <cellStyle name="_Multiple_Model V1 3" xfId="334"/>
    <cellStyle name="_Multiple_Model V1 3 2" xfId="335"/>
    <cellStyle name="_Multiple_Model V1 4" xfId="336"/>
    <cellStyle name="_Multiple_Monthly Metrics- June 2004 Enterprise Upsells vs Brand New" xfId="337"/>
    <cellStyle name="_Multiple_Monthly Metrics- June 2004 Enterprise Upsells vs Brand New 2" xfId="338"/>
    <cellStyle name="_Multiple_Monthly Metrics- June 2004 Enterprise Upsells vs Brand New 2 2" xfId="339"/>
    <cellStyle name="_Multiple_Monthly Metrics- June 2004 Enterprise Upsells vs Brand New 3" xfId="340"/>
    <cellStyle name="_Multiple_Monthly Metrics- June 2004 Enterprise Upsells vs Brand New 3 2" xfId="341"/>
    <cellStyle name="_Multiple_Monthly Metrics- June 2004 Enterprise Upsells vs Brand New 4" xfId="342"/>
    <cellStyle name="_Multiple_MSI -- Doxus Dilution Analysis v5 (Oct 10 LOI)" xfId="343"/>
    <cellStyle name="_Multiple_MSI -- Doxus Dilution Analysis v5 (Oct 10 LOI) 2" xfId="344"/>
    <cellStyle name="_Multiple_MSI -- Doxus Dilution Analysis v5 (Oct 10 LOI) 2 2" xfId="345"/>
    <cellStyle name="_Multiple_MSI -- Doxus Dilution Analysis v5 (Oct 10 LOI) 3" xfId="346"/>
    <cellStyle name="_Multiple_MSI -- Doxus Dilution Analysis v5 (Oct 10 LOI) 3 2" xfId="347"/>
    <cellStyle name="_Multiple_MSI -- Doxus Dilution Analysis v5 (Oct 10 LOI) 4" xfId="348"/>
    <cellStyle name="_Multiple_PCOR Valuation--3.25.03" xfId="349"/>
    <cellStyle name="_Multiple_PCOR Valuation--3.25.03 2" xfId="350"/>
    <cellStyle name="_Multiple_PCOR Valuation--3.25.03 2 2" xfId="351"/>
    <cellStyle name="_Multiple_PCOR Valuation--3.25.03 3" xfId="352"/>
    <cellStyle name="_Multiple_PCOR Valuation--3.25.03 3 2" xfId="353"/>
    <cellStyle name="_Multiple_PCOR Valuation--3.25.03 4" xfId="354"/>
    <cellStyle name="_Multiple_Pro Forma Model" xfId="355"/>
    <cellStyle name="_Multiple_Pro Forma Model 2" xfId="356"/>
    <cellStyle name="_Multiple_Pro Forma Model 2 2" xfId="357"/>
    <cellStyle name="_Multiple_Pro Forma Model 3" xfId="358"/>
    <cellStyle name="_Multiple_Pro Forma Model 3 2" xfId="359"/>
    <cellStyle name="_Multiple_Pro Forma Model 4" xfId="360"/>
    <cellStyle name="_Multiple_SFAS 141 Schedules - Doxus Transaction" xfId="16274"/>
    <cellStyle name="_Multiple_SFAS 141 Schedules - Doxus Transaction 2" xfId="25925"/>
    <cellStyle name="_Multiple_Strategic Activity in the IT Services Sector1" xfId="16275"/>
    <cellStyle name="_Multiple_Strategic Activity in the IT Services Sector1 2" xfId="25926"/>
    <cellStyle name="_MultipleSpace" xfId="361"/>
    <cellStyle name="_MultipleSpace 2" xfId="362"/>
    <cellStyle name="_MultipleSpace 2 2" xfId="363"/>
    <cellStyle name="_MultipleSpace 3" xfId="364"/>
    <cellStyle name="_MultipleSpace 3 2" xfId="365"/>
    <cellStyle name="_MultipleSpace 4" xfId="366"/>
    <cellStyle name="_MultipleSpace_Addit. Pages1" xfId="367"/>
    <cellStyle name="_MultipleSpace_Addit. Pages1 2" xfId="368"/>
    <cellStyle name="_MultipleSpace_Addit. Pages1 2 2" xfId="369"/>
    <cellStyle name="_MultipleSpace_Addit. Pages1 3" xfId="370"/>
    <cellStyle name="_MultipleSpace_Addit. Pages1 3 2" xfId="371"/>
    <cellStyle name="_MultipleSpace_Addit. Pages1 4" xfId="372"/>
    <cellStyle name="_MultipleSpace_Book1" xfId="373"/>
    <cellStyle name="_MultipleSpace_Book1 2" xfId="374"/>
    <cellStyle name="_MultipleSpace_Book1 2 2" xfId="375"/>
    <cellStyle name="_MultipleSpace_Book1 3" xfId="376"/>
    <cellStyle name="_MultipleSpace_Book1 3 2" xfId="377"/>
    <cellStyle name="_MultipleSpace_Book1 4" xfId="378"/>
    <cellStyle name="_MultipleSpace_Book7" xfId="379"/>
    <cellStyle name="_MultipleSpace_Book7 2" xfId="380"/>
    <cellStyle name="_MultipleSpace_Book7 2 2" xfId="381"/>
    <cellStyle name="_MultipleSpace_Book7 3" xfId="382"/>
    <cellStyle name="_MultipleSpace_Book7 3 2" xfId="383"/>
    <cellStyle name="_MultipleSpace_Book7 4" xfId="384"/>
    <cellStyle name="_MultipleSpace_csc" xfId="385"/>
    <cellStyle name="_MultipleSpace_csc 2" xfId="386"/>
    <cellStyle name="_MultipleSpace_csc 2 2" xfId="387"/>
    <cellStyle name="_MultipleSpace_csc 3" xfId="388"/>
    <cellStyle name="_MultipleSpace_csc 3 2" xfId="389"/>
    <cellStyle name="_MultipleSpace_csc 4" xfId="390"/>
    <cellStyle name="_MultipleSpace_csc_SFAS 141 Schedules - Doxus Transaction" xfId="16276"/>
    <cellStyle name="_MultipleSpace_IT Services M&amp;A Market Trends" xfId="16277"/>
    <cellStyle name="_MultipleSpace_IT Services M&amp;A Market Trends 2" xfId="25927"/>
    <cellStyle name="_MultipleSpace_Model V1" xfId="391"/>
    <cellStyle name="_MultipleSpace_Model V1 2" xfId="392"/>
    <cellStyle name="_MultipleSpace_Model V1 2 2" xfId="393"/>
    <cellStyle name="_MultipleSpace_Model V1 3" xfId="394"/>
    <cellStyle name="_MultipleSpace_Model V1 3 2" xfId="395"/>
    <cellStyle name="_MultipleSpace_Model V1 4" xfId="396"/>
    <cellStyle name="_MultipleSpace_Monthly Metrics- June 2004 Enterprise Upsells vs Brand New" xfId="397"/>
    <cellStyle name="_MultipleSpace_Monthly Metrics- June 2004 Enterprise Upsells vs Brand New 2" xfId="398"/>
    <cellStyle name="_MultipleSpace_Monthly Metrics- June 2004 Enterprise Upsells vs Brand New 2 2" xfId="399"/>
    <cellStyle name="_MultipleSpace_Monthly Metrics- June 2004 Enterprise Upsells vs Brand New 3" xfId="400"/>
    <cellStyle name="_MultipleSpace_Monthly Metrics- June 2004 Enterprise Upsells vs Brand New 3 2" xfId="401"/>
    <cellStyle name="_MultipleSpace_Monthly Metrics- June 2004 Enterprise Upsells vs Brand New 4" xfId="402"/>
    <cellStyle name="_MultipleSpace_MSI -- Doxus Dilution Analysis v5 (Oct 10 LOI)" xfId="403"/>
    <cellStyle name="_MultipleSpace_MSI -- Doxus Dilution Analysis v5 (Oct 10 LOI) 2" xfId="404"/>
    <cellStyle name="_MultipleSpace_MSI -- Doxus Dilution Analysis v5 (Oct 10 LOI) 2 2" xfId="405"/>
    <cellStyle name="_MultipleSpace_MSI -- Doxus Dilution Analysis v5 (Oct 10 LOI) 3" xfId="406"/>
    <cellStyle name="_MultipleSpace_MSI -- Doxus Dilution Analysis v5 (Oct 10 LOI) 3 2" xfId="407"/>
    <cellStyle name="_MultipleSpace_MSI -- Doxus Dilution Analysis v5 (Oct 10 LOI) 4" xfId="408"/>
    <cellStyle name="_MultipleSpace_PCOR Valuation--3.25.03" xfId="409"/>
    <cellStyle name="_MultipleSpace_PCOR Valuation--3.25.03 2" xfId="410"/>
    <cellStyle name="_MultipleSpace_PCOR Valuation--3.25.03 2 2" xfId="411"/>
    <cellStyle name="_MultipleSpace_PCOR Valuation--3.25.03 3" xfId="412"/>
    <cellStyle name="_MultipleSpace_PCOR Valuation--3.25.03 3 2" xfId="413"/>
    <cellStyle name="_MultipleSpace_PCOR Valuation--3.25.03 4" xfId="414"/>
    <cellStyle name="_MultipleSpace_Pro Forma Model" xfId="415"/>
    <cellStyle name="_MultipleSpace_Pro Forma Model 2" xfId="416"/>
    <cellStyle name="_MultipleSpace_Pro Forma Model 2 2" xfId="417"/>
    <cellStyle name="_MultipleSpace_Pro Forma Model 3" xfId="418"/>
    <cellStyle name="_MultipleSpace_Pro Forma Model 3 2" xfId="419"/>
    <cellStyle name="_MultipleSpace_Pro Forma Model 4" xfId="420"/>
    <cellStyle name="_MultipleSpace_SFAS 141 Schedules - Doxus Transaction" xfId="16278"/>
    <cellStyle name="_MultipleSpace_SFAS 141 Schedules - Doxus Transaction 2" xfId="25928"/>
    <cellStyle name="_MultipleSpace_Strategic Activity in the IT Services Sector1" xfId="16279"/>
    <cellStyle name="_MultipleSpace_Strategic Activity in the IT Services Sector1 2" xfId="25929"/>
    <cellStyle name="_Percent" xfId="421"/>
    <cellStyle name="_Percent 2" xfId="422"/>
    <cellStyle name="_Percent 2 2" xfId="423"/>
    <cellStyle name="_Percent 3" xfId="424"/>
    <cellStyle name="_Percent 3 2" xfId="425"/>
    <cellStyle name="_Percent 4" xfId="426"/>
    <cellStyle name="_PercentSpace" xfId="427"/>
    <cellStyle name="_PercentSpace 2" xfId="428"/>
    <cellStyle name="_PercentSpace 2 2" xfId="429"/>
    <cellStyle name="_PercentSpace 3" xfId="430"/>
    <cellStyle name="_PercentSpace 3 2" xfId="431"/>
    <cellStyle name="_PercentSpace 4" xfId="432"/>
    <cellStyle name="_RedFin" xfId="433"/>
    <cellStyle name="_RedFin 2" xfId="434"/>
    <cellStyle name="_RedFin 3" xfId="435"/>
    <cellStyle name="_RedFin 4" xfId="436"/>
    <cellStyle name="_RedFin 5" xfId="437"/>
    <cellStyle name="_RedFin 6" xfId="438"/>
    <cellStyle name="_RedFin 7" xfId="439"/>
    <cellStyle name="_RedFin 8" xfId="440"/>
    <cellStyle name="_RedFin 9" xfId="441"/>
    <cellStyle name="_SubHeading" xfId="442"/>
    <cellStyle name="_SubHeading_prestemp" xfId="16280"/>
    <cellStyle name="_Table" xfId="443"/>
    <cellStyle name="_Table_IT Services M&amp;A Market Trends" xfId="16281"/>
    <cellStyle name="_Table_SFAS 141 Schedules - Doxus Transaction" xfId="16282"/>
    <cellStyle name="_Table_Strategic Activity in the IT Services Sector1" xfId="16283"/>
    <cellStyle name="_TableHead" xfId="444"/>
    <cellStyle name="_TableHeading" xfId="16284"/>
    <cellStyle name="_TableRowBorder" xfId="16285"/>
    <cellStyle name="_TableRowBorder 2" xfId="25930"/>
    <cellStyle name="_TableRowHead" xfId="445"/>
    <cellStyle name="_TableRowHeading" xfId="16286"/>
    <cellStyle name="_TableSuperHead" xfId="446"/>
    <cellStyle name="_TableSuperHead_IT Services M&amp;A Market Trends" xfId="16287"/>
    <cellStyle name="_TableSuperHead_SFAS 141 Schedules - Doxus Transaction" xfId="16288"/>
    <cellStyle name="_TableSuperHead_Strategic Activity in the IT Services Sector1" xfId="16289"/>
    <cellStyle name="_TableSuperHeading" xfId="16290"/>
    <cellStyle name="_TableText" xfId="16291"/>
    <cellStyle name="_ToBeDeleted" xfId="16292"/>
    <cellStyle name="_Transaction Model--TWD" xfId="447"/>
    <cellStyle name="_Transaction Model--TWD 2" xfId="448"/>
    <cellStyle name="_Transaction Model--TWD 2 2" xfId="449"/>
    <cellStyle name="_Transaction Model--TWD 3" xfId="450"/>
    <cellStyle name="_Transaction Model--TWD 3 2" xfId="451"/>
    <cellStyle name="_Transaction Model--TWD 4" xfId="452"/>
    <cellStyle name="_Working Rus from Kamy" xfId="453"/>
    <cellStyle name="_Working Rus from Kamy 2" xfId="454"/>
    <cellStyle name="_Working Rus from Kamy 3" xfId="455"/>
    <cellStyle name="_Working Rus from Kamy 4" xfId="456"/>
    <cellStyle name="_Working Rus from Kamy 5" xfId="457"/>
    <cellStyle name="_Working Rus from Kamy 6" xfId="458"/>
    <cellStyle name="_Working Rus from Kamy 7" xfId="459"/>
    <cellStyle name="_Working Rus from Kamy 8" xfId="460"/>
    <cellStyle name="_Working Rus from Kamy 9" xfId="461"/>
    <cellStyle name="_XM Returns V2.1" xfId="462"/>
    <cellStyle name="_XM Returns V2.1 2" xfId="463"/>
    <cellStyle name="_XM Returns V2.1 3" xfId="464"/>
    <cellStyle name="_XM Returns V2.1 4" xfId="465"/>
    <cellStyle name="_XM Returns V2.1 5" xfId="466"/>
    <cellStyle name="_XM Returns V2.1 6" xfId="467"/>
    <cellStyle name="_XM Returns V2.1 7" xfId="468"/>
    <cellStyle name="_XM Returns V2.1 8" xfId="469"/>
    <cellStyle name="_XM Returns V2.1 9" xfId="470"/>
    <cellStyle name="£ BP" xfId="477"/>
    <cellStyle name="£Currency [0]" xfId="16293"/>
    <cellStyle name="£Currency [1]" xfId="16294"/>
    <cellStyle name="£Currency [2]" xfId="16295"/>
    <cellStyle name="£Currency [p]" xfId="16296"/>
    <cellStyle name="£Currency [p2]" xfId="16297"/>
    <cellStyle name="£Pounds" xfId="16298"/>
    <cellStyle name="¥ JY" xfId="478"/>
    <cellStyle name="=C:\WINNT35\SYSTEM32\COMMAND.COM" xfId="471"/>
    <cellStyle name="=C:\WINNT35\SYSTEM32\COMMAND.COM 2" xfId="472"/>
    <cellStyle name="=C:\WINNT35\SYSTEM32\COMMAND.COM 2 2" xfId="473"/>
    <cellStyle name="=C:\WINNT35\SYSTEM32\COMMAND.COM 3" xfId="474"/>
    <cellStyle name="=C:\WINNT35\SYSTEM32\COMMAND.COM 3 2" xfId="475"/>
    <cellStyle name="=C:\WINNT35\SYSTEM32\COMMAND.COM 4" xfId="476"/>
    <cellStyle name="_x0007_⚈" xfId="16299"/>
    <cellStyle name="_x0007_⚈ 2" xfId="25931"/>
    <cellStyle name="ÊÝ [0.00]_Check Sheet" xfId="3224"/>
    <cellStyle name="ÊÝ_Check Sheet" xfId="3225"/>
    <cellStyle name="W_Check Sheet" xfId="16171"/>
    <cellStyle name="0" xfId="479"/>
    <cellStyle name="0 2" xfId="480"/>
    <cellStyle name="0 3" xfId="481"/>
    <cellStyle name="0 4" xfId="482"/>
    <cellStyle name="0 5" xfId="483"/>
    <cellStyle name="0 6" xfId="484"/>
    <cellStyle name="0 7" xfId="485"/>
    <cellStyle name="0 8" xfId="486"/>
    <cellStyle name="0 9" xfId="487"/>
    <cellStyle name="0,0_x000d__x000a_NA_x000d__x000a_" xfId="488"/>
    <cellStyle name="0.0 x; (0.0 x)" xfId="16300"/>
    <cellStyle name="0.0 x; (0.0 x) 2" xfId="25932"/>
    <cellStyle name="0_Atwell-Hicks-HEC asset allocation analysis SFAS 141 V3" xfId="489"/>
    <cellStyle name="000" xfId="16301"/>
    <cellStyle name="000 2" xfId="25933"/>
    <cellStyle name="1" xfId="490"/>
    <cellStyle name="1,comma" xfId="491"/>
    <cellStyle name="1,comma 2" xfId="492"/>
    <cellStyle name="1,comma 2 2" xfId="493"/>
    <cellStyle name="1,comma 3" xfId="494"/>
    <cellStyle name="1,comma 3 2" xfId="495"/>
    <cellStyle name="1,comma 4" xfId="496"/>
    <cellStyle name="12" xfId="497"/>
    <cellStyle name="1dp" xfId="498"/>
    <cellStyle name="1dp 10" xfId="499"/>
    <cellStyle name="1dp 11" xfId="500"/>
    <cellStyle name="1dp 2" xfId="501"/>
    <cellStyle name="1dp 2 2" xfId="502"/>
    <cellStyle name="1dp 2 2 2" xfId="503"/>
    <cellStyle name="1dp 2 3" xfId="504"/>
    <cellStyle name="1dp 2 4" xfId="505"/>
    <cellStyle name="1dp 2 4 2" xfId="506"/>
    <cellStyle name="1dp 2 5" xfId="507"/>
    <cellStyle name="1dp 2 5 2" xfId="508"/>
    <cellStyle name="1dp 2 6" xfId="509"/>
    <cellStyle name="1dp 2 6 2" xfId="510"/>
    <cellStyle name="1dp 2 7" xfId="511"/>
    <cellStyle name="1dp 2 7 2" xfId="512"/>
    <cellStyle name="1dp 3" xfId="513"/>
    <cellStyle name="1dp 3 2" xfId="514"/>
    <cellStyle name="1dp 3 3" xfId="515"/>
    <cellStyle name="1dp 3 4" xfId="516"/>
    <cellStyle name="1dp 3 5" xfId="517"/>
    <cellStyle name="1dp 3 6" xfId="518"/>
    <cellStyle name="1dp 3 7" xfId="519"/>
    <cellStyle name="1dp 4" xfId="520"/>
    <cellStyle name="1dp 4 2" xfId="521"/>
    <cellStyle name="1dp 5" xfId="522"/>
    <cellStyle name="1dp 5 2" xfId="523"/>
    <cellStyle name="1dp 6" xfId="524"/>
    <cellStyle name="1dp 6 2" xfId="525"/>
    <cellStyle name="1dp 7" xfId="526"/>
    <cellStyle name="1dp 7 2" xfId="527"/>
    <cellStyle name="1dp 8" xfId="528"/>
    <cellStyle name="1dp 9" xfId="529"/>
    <cellStyle name="20% - Accent1 2" xfId="530"/>
    <cellStyle name="20% - Accent1 3" xfId="531"/>
    <cellStyle name="20% - Accent2 2" xfId="532"/>
    <cellStyle name="20% - Accent2 3" xfId="533"/>
    <cellStyle name="20% - Accent3 2" xfId="534"/>
    <cellStyle name="20% - Accent3 3" xfId="535"/>
    <cellStyle name="20% - Accent4 2" xfId="536"/>
    <cellStyle name="20% - Accent4 3" xfId="537"/>
    <cellStyle name="20% - Accent5 2" xfId="538"/>
    <cellStyle name="20% - Accent5 3" xfId="539"/>
    <cellStyle name="20% - Accent6 2" xfId="540"/>
    <cellStyle name="20% - Accent6 3" xfId="541"/>
    <cellStyle name="20% - Akzent1" xfId="542"/>
    <cellStyle name="20% - Akzent2" xfId="543"/>
    <cellStyle name="20% - Akzent3" xfId="544"/>
    <cellStyle name="20% - Akzent4" xfId="545"/>
    <cellStyle name="20% - Akzent5" xfId="546"/>
    <cellStyle name="20% - Akzent6" xfId="547"/>
    <cellStyle name="20% - Colore 1" xfId="548"/>
    <cellStyle name="20% - Colore 2" xfId="549"/>
    <cellStyle name="20% - Colore 3" xfId="550"/>
    <cellStyle name="20% - Colore 4" xfId="551"/>
    <cellStyle name="20% - Colore 5" xfId="552"/>
    <cellStyle name="20% - Colore 6" xfId="553"/>
    <cellStyle name="20% - Ênfase1" xfId="554"/>
    <cellStyle name="20% - Ênfase2" xfId="555"/>
    <cellStyle name="20% - Ênfase3" xfId="556"/>
    <cellStyle name="20% - Ênfase4" xfId="557"/>
    <cellStyle name="20% - Ênfase5" xfId="558"/>
    <cellStyle name="20% - Ênfase6" xfId="559"/>
    <cellStyle name="2dp" xfId="560"/>
    <cellStyle name="2wide" xfId="561"/>
    <cellStyle name="2wide 2" xfId="562"/>
    <cellStyle name="2wide 2 2" xfId="563"/>
    <cellStyle name="2wide 3" xfId="564"/>
    <cellStyle name="2wide 3 2" xfId="565"/>
    <cellStyle name="2wide 4" xfId="566"/>
    <cellStyle name="3dp" xfId="567"/>
    <cellStyle name="3dp 10" xfId="568"/>
    <cellStyle name="3dp 11" xfId="569"/>
    <cellStyle name="3dp 2" xfId="570"/>
    <cellStyle name="3dp 2 2" xfId="571"/>
    <cellStyle name="3dp 2 2 2" xfId="572"/>
    <cellStyle name="3dp 2 3" xfId="573"/>
    <cellStyle name="3dp 2 4" xfId="574"/>
    <cellStyle name="3dp 2 4 2" xfId="575"/>
    <cellStyle name="3dp 2 5" xfId="576"/>
    <cellStyle name="3dp 2 5 2" xfId="577"/>
    <cellStyle name="3dp 2 6" xfId="578"/>
    <cellStyle name="3dp 2 6 2" xfId="579"/>
    <cellStyle name="3dp 2 7" xfId="580"/>
    <cellStyle name="3dp 2 7 2" xfId="581"/>
    <cellStyle name="3dp 3" xfId="582"/>
    <cellStyle name="3dp 3 2" xfId="583"/>
    <cellStyle name="3dp 3 3" xfId="584"/>
    <cellStyle name="3dp 3 4" xfId="585"/>
    <cellStyle name="3dp 3 5" xfId="586"/>
    <cellStyle name="3dp 3 6" xfId="587"/>
    <cellStyle name="3dp 3 7" xfId="588"/>
    <cellStyle name="3dp 4" xfId="589"/>
    <cellStyle name="3dp 4 2" xfId="590"/>
    <cellStyle name="3dp 5" xfId="591"/>
    <cellStyle name="3dp 5 2" xfId="592"/>
    <cellStyle name="3dp 6" xfId="593"/>
    <cellStyle name="3dp 6 2" xfId="594"/>
    <cellStyle name="3dp 7" xfId="595"/>
    <cellStyle name="3dp 7 2" xfId="596"/>
    <cellStyle name="3dp 8" xfId="597"/>
    <cellStyle name="3dp 9" xfId="598"/>
    <cellStyle name="40% - Accent1 2" xfId="599"/>
    <cellStyle name="40% - Accent1 3" xfId="600"/>
    <cellStyle name="40% - Accent2 2" xfId="601"/>
    <cellStyle name="40% - Accent2 3" xfId="602"/>
    <cellStyle name="40% - Accent3 2" xfId="603"/>
    <cellStyle name="40% - Accent3 3" xfId="604"/>
    <cellStyle name="40% - Accent4 2" xfId="605"/>
    <cellStyle name="40% - Accent4 3" xfId="606"/>
    <cellStyle name="40% - Accent5 2" xfId="607"/>
    <cellStyle name="40% - Accent5 3" xfId="608"/>
    <cellStyle name="40% - Accent6 2" xfId="609"/>
    <cellStyle name="40% - Accent6 3" xfId="610"/>
    <cellStyle name="40% - Akzent1" xfId="611"/>
    <cellStyle name="40% - Akzent2" xfId="612"/>
    <cellStyle name="40% - Akzent3" xfId="613"/>
    <cellStyle name="40% - Akzent4" xfId="614"/>
    <cellStyle name="40% - Akzent5" xfId="615"/>
    <cellStyle name="40% - Akzent6" xfId="616"/>
    <cellStyle name="40% - Colore 1" xfId="617"/>
    <cellStyle name="40% - Colore 2" xfId="618"/>
    <cellStyle name="40% - Colore 3" xfId="619"/>
    <cellStyle name="40% - Colore 4" xfId="620"/>
    <cellStyle name="40% - Colore 5" xfId="621"/>
    <cellStyle name="40% - Colore 6" xfId="622"/>
    <cellStyle name="40% - Ênfase1" xfId="623"/>
    <cellStyle name="40% - Ênfase2" xfId="624"/>
    <cellStyle name="40% - Ênfase3" xfId="625"/>
    <cellStyle name="40% - Ênfase4" xfId="626"/>
    <cellStyle name="40% - Ênfase5" xfId="627"/>
    <cellStyle name="40% - Ênfase6" xfId="628"/>
    <cellStyle name="4dp" xfId="629"/>
    <cellStyle name="4dp 10" xfId="630"/>
    <cellStyle name="4dp 11" xfId="631"/>
    <cellStyle name="4dp 2" xfId="632"/>
    <cellStyle name="4dp 2 2" xfId="633"/>
    <cellStyle name="4dp 2 2 2" xfId="634"/>
    <cellStyle name="4dp 2 3" xfId="635"/>
    <cellStyle name="4dp 2 4" xfId="636"/>
    <cellStyle name="4dp 2 4 2" xfId="637"/>
    <cellStyle name="4dp 2 5" xfId="638"/>
    <cellStyle name="4dp 2 5 2" xfId="639"/>
    <cellStyle name="4dp 2 6" xfId="640"/>
    <cellStyle name="4dp 2 6 2" xfId="641"/>
    <cellStyle name="4dp 2 7" xfId="642"/>
    <cellStyle name="4dp 2 7 2" xfId="643"/>
    <cellStyle name="4dp 3" xfId="644"/>
    <cellStyle name="4dp 3 2" xfId="645"/>
    <cellStyle name="4dp 3 3" xfId="646"/>
    <cellStyle name="4dp 3 4" xfId="647"/>
    <cellStyle name="4dp 3 5" xfId="648"/>
    <cellStyle name="4dp 3 6" xfId="649"/>
    <cellStyle name="4dp 3 7" xfId="650"/>
    <cellStyle name="4dp 4" xfId="651"/>
    <cellStyle name="4dp 4 2" xfId="652"/>
    <cellStyle name="4dp 5" xfId="653"/>
    <cellStyle name="4dp 5 2" xfId="654"/>
    <cellStyle name="4dp 6" xfId="655"/>
    <cellStyle name="4dp 6 2" xfId="656"/>
    <cellStyle name="4dp 7" xfId="657"/>
    <cellStyle name="4dp 7 2" xfId="658"/>
    <cellStyle name="4dp 8" xfId="659"/>
    <cellStyle name="4dp 9" xfId="660"/>
    <cellStyle name="60% - Accent1 2" xfId="661"/>
    <cellStyle name="60% - Accent1 3" xfId="662"/>
    <cellStyle name="60% - Accent2 2" xfId="663"/>
    <cellStyle name="60% - Accent2 3" xfId="664"/>
    <cellStyle name="60% - Accent3 2" xfId="665"/>
    <cellStyle name="60% - Accent3 3" xfId="666"/>
    <cellStyle name="60% - Accent4 2" xfId="667"/>
    <cellStyle name="60% - Accent4 3" xfId="668"/>
    <cellStyle name="60% - Accent5 2" xfId="669"/>
    <cellStyle name="60% - Accent5 3" xfId="670"/>
    <cellStyle name="60% - Accent6 2" xfId="671"/>
    <cellStyle name="60% - Accent6 3" xfId="672"/>
    <cellStyle name="60% - Akzent1" xfId="673"/>
    <cellStyle name="60% - Akzent2" xfId="674"/>
    <cellStyle name="60% - Akzent3" xfId="675"/>
    <cellStyle name="60% - Akzent4" xfId="676"/>
    <cellStyle name="60% - Akzent5" xfId="677"/>
    <cellStyle name="60% - Akzent6" xfId="678"/>
    <cellStyle name="60% - Colore 1" xfId="679"/>
    <cellStyle name="60% - Colore 2" xfId="680"/>
    <cellStyle name="60% - Colore 3" xfId="681"/>
    <cellStyle name="60% - Colore 4" xfId="682"/>
    <cellStyle name="60% - Colore 5" xfId="683"/>
    <cellStyle name="60% - Colore 6" xfId="684"/>
    <cellStyle name="60% - Ênfase1" xfId="685"/>
    <cellStyle name="60% - Ênfase2" xfId="686"/>
    <cellStyle name="60% - Ênfase3" xfId="687"/>
    <cellStyle name="60% - Ênfase4" xfId="688"/>
    <cellStyle name="60% - Ênfase5" xfId="689"/>
    <cellStyle name="60% - Ênfase6" xfId="690"/>
    <cellStyle name="9" xfId="691"/>
    <cellStyle name="9_Amortization" xfId="692"/>
    <cellStyle name="a" xfId="693"/>
    <cellStyle name="Accent1 2" xfId="694"/>
    <cellStyle name="Accent1 3" xfId="695"/>
    <cellStyle name="Accent2 2" xfId="696"/>
    <cellStyle name="Accent2 3" xfId="697"/>
    <cellStyle name="Accent3 2" xfId="698"/>
    <cellStyle name="Accent3 3" xfId="699"/>
    <cellStyle name="Accent4 2" xfId="700"/>
    <cellStyle name="Accent4 3" xfId="701"/>
    <cellStyle name="Accent5 2" xfId="702"/>
    <cellStyle name="Accent5 3" xfId="703"/>
    <cellStyle name="Accent6 2" xfId="704"/>
    <cellStyle name="Accent6 3" xfId="705"/>
    <cellStyle name="Accounting" xfId="706"/>
    <cellStyle name="Accounting 2" xfId="707"/>
    <cellStyle name="Accounting 2 2" xfId="708"/>
    <cellStyle name="Accounting 2 2 2" xfId="709"/>
    <cellStyle name="Accounting 2 3" xfId="710"/>
    <cellStyle name="Accounting 2 3 2" xfId="711"/>
    <cellStyle name="Accounting 2 4" xfId="712"/>
    <cellStyle name="Accounting 3" xfId="713"/>
    <cellStyle name="Accounting 3 2" xfId="714"/>
    <cellStyle name="Accounting 4" xfId="715"/>
    <cellStyle name="Accounting 4 2" xfId="716"/>
    <cellStyle name="Accounting 5" xfId="717"/>
    <cellStyle name="Acct [underline]" xfId="16302"/>
    <cellStyle name="Accts" xfId="16303"/>
    <cellStyle name="Accts [0]" xfId="16304"/>
    <cellStyle name="Accts [0] 2" xfId="25935"/>
    <cellStyle name="Accts [2]" xfId="16305"/>
    <cellStyle name="Accts [2] 2" xfId="25936"/>
    <cellStyle name="Accts 2" xfId="25934"/>
    <cellStyle name="Accts 3" xfId="25889"/>
    <cellStyle name="Accts 4" xfId="25902"/>
    <cellStyle name="Accts 5" xfId="25892"/>
    <cellStyle name="Accts 6" xfId="25899"/>
    <cellStyle name="Accts 7" xfId="25964"/>
    <cellStyle name="Accts 8" xfId="25897"/>
    <cellStyle name="Accts 9" xfId="25960"/>
    <cellStyle name="Accts_Workforce" xfId="17843"/>
    <cellStyle name="Accy [0]" xfId="16306"/>
    <cellStyle name="Accy [1]" xfId="16307"/>
    <cellStyle name="Accy [2]" xfId="16308"/>
    <cellStyle name="Accy$ [0]" xfId="16309"/>
    <cellStyle name="Accy$ [1]" xfId="16310"/>
    <cellStyle name="Accy$ [2]" xfId="16311"/>
    <cellStyle name="Açıklama Metni" xfId="718"/>
    <cellStyle name="active" xfId="719"/>
    <cellStyle name="Actual Date" xfId="16312"/>
    <cellStyle name="AFE" xfId="720"/>
    <cellStyle name="AFE 2" xfId="721"/>
    <cellStyle name="AFE 2 2" xfId="722"/>
    <cellStyle name="AFE 2 3" xfId="723"/>
    <cellStyle name="AFE 2 4" xfId="724"/>
    <cellStyle name="AFE 2 5" xfId="725"/>
    <cellStyle name="AFE 2 6" xfId="726"/>
    <cellStyle name="After Percent" xfId="16313"/>
    <cellStyle name="After Percent 2" xfId="25937"/>
    <cellStyle name="Akzent1" xfId="727"/>
    <cellStyle name="Akzent2" xfId="728"/>
    <cellStyle name="Akzent3" xfId="729"/>
    <cellStyle name="Akzent4" xfId="730"/>
    <cellStyle name="Akzent5" xfId="731"/>
    <cellStyle name="Akzent6" xfId="732"/>
    <cellStyle name="Ana Başlık" xfId="733"/>
    <cellStyle name="apex in the pool, need to include if construct to handle -ve construct_x0001__x000f_" xfId="16314"/>
    <cellStyle name="apex in the pool, need to include if construct to handle -ve construct_x0001__x000f_ 2" xfId="25938"/>
    <cellStyle name="args.style" xfId="734"/>
    <cellStyle name="args.style 2" xfId="735"/>
    <cellStyle name="args.style 2 2" xfId="736"/>
    <cellStyle name="args.style 2 3" xfId="737"/>
    <cellStyle name="args.style 2 4" xfId="738"/>
    <cellStyle name="args.style 2 5" xfId="739"/>
    <cellStyle name="args.style 2 6" xfId="740"/>
    <cellStyle name="args.style 2 7" xfId="741"/>
    <cellStyle name="args.style 2 8" xfId="742"/>
    <cellStyle name="args.style 2 9" xfId="743"/>
    <cellStyle name="args.style 3" xfId="744"/>
    <cellStyle name="args.style 3 2" xfId="745"/>
    <cellStyle name="args.style 3 3" xfId="746"/>
    <cellStyle name="args.style 3 4" xfId="747"/>
    <cellStyle name="args.style 3 5" xfId="748"/>
    <cellStyle name="args.style 3 6" xfId="749"/>
    <cellStyle name="args.style 3 7" xfId="750"/>
    <cellStyle name="args.style 3 8" xfId="751"/>
    <cellStyle name="args.style 3 9" xfId="752"/>
    <cellStyle name="args.style 4" xfId="753"/>
    <cellStyle name="args.style 4 2" xfId="754"/>
    <cellStyle name="args.style 4 3" xfId="755"/>
    <cellStyle name="args.style 4 4" xfId="756"/>
    <cellStyle name="args.style 4 5" xfId="757"/>
    <cellStyle name="args.style 4 6" xfId="758"/>
    <cellStyle name="args.style 4 7" xfId="759"/>
    <cellStyle name="args.style 4 8" xfId="760"/>
    <cellStyle name="args.style 4 9" xfId="761"/>
    <cellStyle name="args.style 5" xfId="762"/>
    <cellStyle name="args.style 5 2" xfId="763"/>
    <cellStyle name="args.style 5 3" xfId="764"/>
    <cellStyle name="args.style 5 4" xfId="765"/>
    <cellStyle name="args.style 5 5" xfId="766"/>
    <cellStyle name="args.style 5 6" xfId="767"/>
    <cellStyle name="arial" xfId="768"/>
    <cellStyle name="Arial 10" xfId="769"/>
    <cellStyle name="Arial 10 2" xfId="770"/>
    <cellStyle name="Arial 10 2 2" xfId="771"/>
    <cellStyle name="Arial 10 3" xfId="772"/>
    <cellStyle name="Arial 10 3 2" xfId="773"/>
    <cellStyle name="Arial 10 4" xfId="774"/>
    <cellStyle name="Arial 12" xfId="775"/>
    <cellStyle name="Array Enter" xfId="16315"/>
    <cellStyle name="Ausgabe" xfId="776"/>
    <cellStyle name="B" xfId="777"/>
    <cellStyle name="Bad 2" xfId="778"/>
    <cellStyle name="Bad 3" xfId="779"/>
    <cellStyle name="Bağlı Hücre" xfId="780"/>
    <cellStyle name="base" xfId="16316"/>
    <cellStyle name="baslık" xfId="781"/>
    <cellStyle name="Başlık 1" xfId="782"/>
    <cellStyle name="Başlık 2" xfId="783"/>
    <cellStyle name="Başlık 3" xfId="784"/>
    <cellStyle name="Başlık 4" xfId="785"/>
    <cellStyle name="BASLIKl" xfId="786"/>
    <cellStyle name="Berechnung" xfId="787"/>
    <cellStyle name="black" xfId="788"/>
    <cellStyle name="black currency" xfId="789"/>
    <cellStyle name="black currency, w/ $" xfId="790"/>
    <cellStyle name="Black Days" xfId="791"/>
    <cellStyle name="Black Days 2" xfId="792"/>
    <cellStyle name="Black Days 2 2" xfId="793"/>
    <cellStyle name="Black Days 3" xfId="794"/>
    <cellStyle name="Black Days 3 2" xfId="795"/>
    <cellStyle name="Black Days 4" xfId="796"/>
    <cellStyle name="Black Decimal" xfId="797"/>
    <cellStyle name="Black Dollar" xfId="798"/>
    <cellStyle name="Black EPS" xfId="799"/>
    <cellStyle name="Black EPS 2" xfId="800"/>
    <cellStyle name="Black EPS 2 2" xfId="801"/>
    <cellStyle name="Black EPS 3" xfId="802"/>
    <cellStyle name="Black EPS 3 2" xfId="803"/>
    <cellStyle name="Black EPS 4" xfId="804"/>
    <cellStyle name="Black Percent" xfId="805"/>
    <cellStyle name="Black Percent 2" xfId="806"/>
    <cellStyle name="Black Percent 2 2" xfId="807"/>
    <cellStyle name="Black Percent 3" xfId="808"/>
    <cellStyle name="Black Percent 3 2" xfId="809"/>
    <cellStyle name="Black Percent 4" xfId="810"/>
    <cellStyle name="Black Percent2" xfId="811"/>
    <cellStyle name="Black Percent2 2" xfId="812"/>
    <cellStyle name="Black Percent2 2 2" xfId="813"/>
    <cellStyle name="Black Percent2 3" xfId="814"/>
    <cellStyle name="Black Percent2 3 2" xfId="815"/>
    <cellStyle name="Black Percent2 4" xfId="816"/>
    <cellStyle name="Black Times" xfId="817"/>
    <cellStyle name="Black Times 2" xfId="818"/>
    <cellStyle name="Black Times 2 2" xfId="819"/>
    <cellStyle name="Black Times 3" xfId="820"/>
    <cellStyle name="Black Times 3 2" xfId="821"/>
    <cellStyle name="Black Times 4" xfId="822"/>
    <cellStyle name="Black Times Two Deci" xfId="823"/>
    <cellStyle name="Black Times Two Deci 2" xfId="824"/>
    <cellStyle name="Black Times Two Deci 2 2" xfId="825"/>
    <cellStyle name="Black Times Two Deci 3" xfId="826"/>
    <cellStyle name="Black Times Two Deci 3 2" xfId="827"/>
    <cellStyle name="Black Times Two Deci 4" xfId="828"/>
    <cellStyle name="Black Times Two Deci2" xfId="829"/>
    <cellStyle name="Black Times_288947_1" xfId="830"/>
    <cellStyle name="Black Times2" xfId="831"/>
    <cellStyle name="Black Times2 2" xfId="832"/>
    <cellStyle name="Black Times2 2 2" xfId="833"/>
    <cellStyle name="Black Times2 3" xfId="834"/>
    <cellStyle name="Black Times2 3 2" xfId="835"/>
    <cellStyle name="Black Times2 4" xfId="836"/>
    <cellStyle name="black_Book4" xfId="837"/>
    <cellStyle name="blank" xfId="16317"/>
    <cellStyle name="Blank [,]" xfId="16318"/>
    <cellStyle name="Blank [,] 2" xfId="25940"/>
    <cellStyle name="blank 2" xfId="25939"/>
    <cellStyle name="blank 3" xfId="25888"/>
    <cellStyle name="blank 4" xfId="25903"/>
    <cellStyle name="blank 5" xfId="25891"/>
    <cellStyle name="blank 6" xfId="25900"/>
    <cellStyle name="blank 7" xfId="25894"/>
    <cellStyle name="blank 8" xfId="25887"/>
    <cellStyle name="blank 9" xfId="25904"/>
    <cellStyle name="blue" xfId="838"/>
    <cellStyle name="blue currency" xfId="839"/>
    <cellStyle name="blue currency, w/ $" xfId="840"/>
    <cellStyle name="Blue Decimal" xfId="841"/>
    <cellStyle name="Blue Decimal 2" xfId="842"/>
    <cellStyle name="Blue Decimal 3" xfId="843"/>
    <cellStyle name="Blue Decimal 4" xfId="844"/>
    <cellStyle name="Blue Decimal 5" xfId="845"/>
    <cellStyle name="Blue Decimal 6" xfId="846"/>
    <cellStyle name="Blue Decimal 7" xfId="847"/>
    <cellStyle name="Blue Decimal 8" xfId="848"/>
    <cellStyle name="Blue Decimal 9" xfId="849"/>
    <cellStyle name="Blue Dollar" xfId="850"/>
    <cellStyle name="Blue EPS" xfId="851"/>
    <cellStyle name="Blue EPS 2" xfId="852"/>
    <cellStyle name="Blue EPS 2 2" xfId="853"/>
    <cellStyle name="Blue EPS 3" xfId="854"/>
    <cellStyle name="Blue EPS 3 2" xfId="855"/>
    <cellStyle name="Blue EPS 4" xfId="856"/>
    <cellStyle name="Blue Font" xfId="857"/>
    <cellStyle name="Blue Text" xfId="858"/>
    <cellStyle name="Blue Text 2" xfId="859"/>
    <cellStyle name="Blue Text 2 2" xfId="860"/>
    <cellStyle name="Blue Text 3" xfId="861"/>
    <cellStyle name="Blue Text 3 2" xfId="862"/>
    <cellStyle name="Blue Text 4" xfId="863"/>
    <cellStyle name="Blue Zero Deci" xfId="864"/>
    <cellStyle name="Blue Zero Deci 2" xfId="865"/>
    <cellStyle name="Blue Zero Deci 2 2" xfId="866"/>
    <cellStyle name="Blue Zero Deci 3" xfId="867"/>
    <cellStyle name="Blue Zero Deci 3 2" xfId="868"/>
    <cellStyle name="Blue Zero Deci 4" xfId="869"/>
    <cellStyle name="Blue_Atwell-Hicks-HEC asset allocation analysis SFAS 141 V3" xfId="870"/>
    <cellStyle name="bluenodec" xfId="871"/>
    <cellStyle name="bluepercent" xfId="872"/>
    <cellStyle name="BMCheck" xfId="16319"/>
    <cellStyle name="BMCheck 2" xfId="25941"/>
    <cellStyle name="BMDate" xfId="16320"/>
    <cellStyle name="BMHeading" xfId="16321"/>
    <cellStyle name="BMInputNormal" xfId="16322"/>
    <cellStyle name="BMInputPercent" xfId="16323"/>
    <cellStyle name="BMMultiple" xfId="16324"/>
    <cellStyle name="BMNormalDisplay" xfId="16325"/>
    <cellStyle name="BMPence" xfId="16326"/>
    <cellStyle name="BMPercent" xfId="16327"/>
    <cellStyle name="BMPercentDisplay" xfId="16328"/>
    <cellStyle name="Body" xfId="873"/>
    <cellStyle name="Bold" xfId="16329"/>
    <cellStyle name="Bold/Border" xfId="874"/>
    <cellStyle name="Bom" xfId="875"/>
    <cellStyle name="Border" xfId="876"/>
    <cellStyle name="Border Double" xfId="877"/>
    <cellStyle name="Border Heavy" xfId="878"/>
    <cellStyle name="Border Outline" xfId="879"/>
    <cellStyle name="Border Thin" xfId="880"/>
    <cellStyle name="Border Thin 2" xfId="881"/>
    <cellStyle name="Border Thin 2 2" xfId="882"/>
    <cellStyle name="Border Thin 3" xfId="883"/>
    <cellStyle name="Border Thin 3 2" xfId="884"/>
    <cellStyle name="Border Thin 4" xfId="885"/>
    <cellStyle name="Branch1" xfId="16330"/>
    <cellStyle name="Branch2" xfId="16331"/>
    <cellStyle name="Break" xfId="16332"/>
    <cellStyle name="British Pound" xfId="886"/>
    <cellStyle name="Budget" xfId="887"/>
    <cellStyle name="Budget 2" xfId="888"/>
    <cellStyle name="Budget 2 2" xfId="889"/>
    <cellStyle name="Budget 2 2 2" xfId="890"/>
    <cellStyle name="Budget 2 3" xfId="891"/>
    <cellStyle name="Budget 2 3 2" xfId="892"/>
    <cellStyle name="Budget 2 4" xfId="893"/>
    <cellStyle name="Budget 3" xfId="894"/>
    <cellStyle name="Budget 3 2" xfId="895"/>
    <cellStyle name="Budget 4" xfId="896"/>
    <cellStyle name="Budget 4 2" xfId="897"/>
    <cellStyle name="Budget 5" xfId="898"/>
    <cellStyle name="Bullet" xfId="899"/>
    <cellStyle name="Business Description" xfId="16333"/>
    <cellStyle name="Business Description 2" xfId="25942"/>
    <cellStyle name="c" xfId="16334"/>
    <cellStyle name="CALC" xfId="16335"/>
    <cellStyle name="Calc Currency (0)" xfId="900"/>
    <cellStyle name="Calc Currency (0) 2" xfId="901"/>
    <cellStyle name="Calc Currency (0) 3" xfId="902"/>
    <cellStyle name="Calc Currency (0) 4" xfId="903"/>
    <cellStyle name="Calc Currency (0) 5" xfId="904"/>
    <cellStyle name="Calc Currency (0) 6" xfId="905"/>
    <cellStyle name="Calc Currency (0) 7" xfId="906"/>
    <cellStyle name="Calc Currency (0) 8" xfId="907"/>
    <cellStyle name="Calc Currency (0) 8 2" xfId="908"/>
    <cellStyle name="Calc Currency (0) 9" xfId="909"/>
    <cellStyle name="Calc Currency (2)" xfId="910"/>
    <cellStyle name="Calc Currency (2) 2" xfId="911"/>
    <cellStyle name="Calc Currency (2) 3" xfId="912"/>
    <cellStyle name="Calc Currency (2) 4" xfId="913"/>
    <cellStyle name="Calc Currency (2) 5" xfId="914"/>
    <cellStyle name="Calc Currency (2) 6" xfId="915"/>
    <cellStyle name="Calc Currency (2) 7" xfId="916"/>
    <cellStyle name="Calc Currency (2) 8" xfId="917"/>
    <cellStyle name="Calc Currency (2) 8 2" xfId="918"/>
    <cellStyle name="Calc Currency (2) 9" xfId="919"/>
    <cellStyle name="Calc Percent (0)" xfId="920"/>
    <cellStyle name="Calc Percent (0) 2" xfId="921"/>
    <cellStyle name="Calc Percent (0) 3" xfId="922"/>
    <cellStyle name="Calc Percent (0) 4" xfId="923"/>
    <cellStyle name="Calc Percent (0) 5" xfId="924"/>
    <cellStyle name="Calc Percent (0) 6" xfId="925"/>
    <cellStyle name="Calc Percent (0) 7" xfId="926"/>
    <cellStyle name="Calc Percent (0) 8" xfId="927"/>
    <cellStyle name="Calc Percent (0) 8 2" xfId="928"/>
    <cellStyle name="Calc Percent (0) 9" xfId="929"/>
    <cellStyle name="Calc Percent (1)" xfId="930"/>
    <cellStyle name="Calc Percent (1) 2" xfId="931"/>
    <cellStyle name="Calc Percent (1) 3" xfId="932"/>
    <cellStyle name="Calc Percent (1) 4" xfId="933"/>
    <cellStyle name="Calc Percent (1) 5" xfId="934"/>
    <cellStyle name="Calc Percent (1) 6" xfId="935"/>
    <cellStyle name="Calc Percent (1) 7" xfId="936"/>
    <cellStyle name="Calc Percent (1) 8" xfId="937"/>
    <cellStyle name="Calc Percent (1) 8 2" xfId="938"/>
    <cellStyle name="Calc Percent (1) 9" xfId="939"/>
    <cellStyle name="Calc Percent (2)" xfId="940"/>
    <cellStyle name="Calc Percent (2) 2" xfId="941"/>
    <cellStyle name="Calc Percent (2) 3" xfId="942"/>
    <cellStyle name="Calc Percent (2) 4" xfId="943"/>
    <cellStyle name="Calc Percent (2) 5" xfId="944"/>
    <cellStyle name="Calc Percent (2) 6" xfId="945"/>
    <cellStyle name="Calc Percent (2) 7" xfId="946"/>
    <cellStyle name="Calc Percent (2) 8" xfId="947"/>
    <cellStyle name="Calc Percent (2) 8 2" xfId="948"/>
    <cellStyle name="Calc Percent (2) 9" xfId="949"/>
    <cellStyle name="Calc Units (0)" xfId="950"/>
    <cellStyle name="Calc Units (0) 2" xfId="951"/>
    <cellStyle name="Calc Units (0) 3" xfId="952"/>
    <cellStyle name="Calc Units (0) 4" xfId="953"/>
    <cellStyle name="Calc Units (0) 5" xfId="954"/>
    <cellStyle name="Calc Units (0) 6" xfId="955"/>
    <cellStyle name="Calc Units (0) 7" xfId="956"/>
    <cellStyle name="Calc Units (0) 8" xfId="957"/>
    <cellStyle name="Calc Units (0) 8 2" xfId="958"/>
    <cellStyle name="Calc Units (0) 9" xfId="959"/>
    <cellStyle name="Calc Units (1)" xfId="960"/>
    <cellStyle name="Calc Units (1) 2" xfId="961"/>
    <cellStyle name="Calc Units (1) 3" xfId="962"/>
    <cellStyle name="Calc Units (1) 4" xfId="963"/>
    <cellStyle name="Calc Units (1) 5" xfId="964"/>
    <cellStyle name="Calc Units (1) 6" xfId="965"/>
    <cellStyle name="Calc Units (1) 7" xfId="966"/>
    <cellStyle name="Calc Units (1) 8" xfId="967"/>
    <cellStyle name="Calc Units (1) 8 2" xfId="968"/>
    <cellStyle name="Calc Units (1) 9" xfId="969"/>
    <cellStyle name="Calc Units (2)" xfId="970"/>
    <cellStyle name="Calc Units (2) 2" xfId="971"/>
    <cellStyle name="Calc Units (2) 3" xfId="972"/>
    <cellStyle name="Calc Units (2) 4" xfId="973"/>
    <cellStyle name="Calc Units (2) 5" xfId="974"/>
    <cellStyle name="Calc Units (2) 6" xfId="975"/>
    <cellStyle name="Calc Units (2) 7" xfId="976"/>
    <cellStyle name="Calc Units (2) 8" xfId="977"/>
    <cellStyle name="Calc Units (2) 8 2" xfId="978"/>
    <cellStyle name="Calc Units (2) 9" xfId="979"/>
    <cellStyle name="Calcolo" xfId="980"/>
    <cellStyle name="Calculation 2" xfId="981"/>
    <cellStyle name="Calculation 3" xfId="982"/>
    <cellStyle name="Cálculo" xfId="983"/>
    <cellStyle name="Case" xfId="984"/>
    <cellStyle name="category" xfId="985"/>
    <cellStyle name="Cella collegata" xfId="986"/>
    <cellStyle name="Cella da controllare" xfId="987"/>
    <cellStyle name="Célula de Verificação" xfId="988"/>
    <cellStyle name="Célula Vinculada" xfId="989"/>
    <cellStyle name="Center" xfId="16336"/>
    <cellStyle name="Center 2" xfId="25943"/>
    <cellStyle name="Center Across Columns" xfId="4"/>
    <cellStyle name="Center Heading across cells" xfId="5"/>
    <cellStyle name="Center_Workforce" xfId="17844"/>
    <cellStyle name="Changed" xfId="16337"/>
    <cellStyle name="ChangesFor2.3" xfId="16338"/>
    <cellStyle name="ChangesFor2.5" xfId="16339"/>
    <cellStyle name="ChangesFor2.6" xfId="16340"/>
    <cellStyle name="ChangesFor2.6 2" xfId="25944"/>
    <cellStyle name="ChartingText" xfId="990"/>
    <cellStyle name="Check Cell 2" xfId="991"/>
    <cellStyle name="Check Cell 3" xfId="992"/>
    <cellStyle name="ChgsForVers7" xfId="16341"/>
    <cellStyle name="ChgsForVers7.5" xfId="16342"/>
    <cellStyle name="ChgsForVers8" xfId="16343"/>
    <cellStyle name="Çıkış" xfId="993"/>
    <cellStyle name="CIL" xfId="994"/>
    <cellStyle name="CIU" xfId="995"/>
    <cellStyle name="Clean" xfId="16344"/>
    <cellStyle name="Co. Names" xfId="996"/>
    <cellStyle name="Co. Names - Bold" xfId="997"/>
    <cellStyle name="Co. Names_Merger Model.xls Chart 10" xfId="998"/>
    <cellStyle name="Code" xfId="999"/>
    <cellStyle name="COL HEADINGS" xfId="1000"/>
    <cellStyle name="COL HEADINGS 2" xfId="1001"/>
    <cellStyle name="COL HEADINGS 2 2" xfId="1002"/>
    <cellStyle name="COL HEADINGS 3" xfId="1003"/>
    <cellStyle name="COL HEADINGS 3 2" xfId="1004"/>
    <cellStyle name="COL HEADINGS 4" xfId="1005"/>
    <cellStyle name="Colhead_left" xfId="16345"/>
    <cellStyle name="Colore 1" xfId="1006"/>
    <cellStyle name="Colore 2" xfId="1007"/>
    <cellStyle name="Colore 3" xfId="1008"/>
    <cellStyle name="Colore 4" xfId="1009"/>
    <cellStyle name="Colore 5" xfId="1010"/>
    <cellStyle name="Colore 6" xfId="1011"/>
    <cellStyle name="Column Heading" xfId="6"/>
    <cellStyle name="Column Heading (across cells)" xfId="7"/>
    <cellStyle name="Column_Title" xfId="1012"/>
    <cellStyle name="ColumnHeaderNormal" xfId="1013"/>
    <cellStyle name="ColumnHeaderNormal 2" xfId="1014"/>
    <cellStyle name="ColumnHeaderNormal 3" xfId="1015"/>
    <cellStyle name="ColumnHeaderNormal 4" xfId="1016"/>
    <cellStyle name="ColumnHeaderNormal 5" xfId="1017"/>
    <cellStyle name="ColumnHeaderNormal 6" xfId="1018"/>
    <cellStyle name="ColumnHeaderNormal 7" xfId="1019"/>
    <cellStyle name="ColumnHeaderNormal 8" xfId="1020"/>
    <cellStyle name="ColumnHeaderNormal 9" xfId="1021"/>
    <cellStyle name="ColumnTop" xfId="8"/>
    <cellStyle name="ColumnTop 10" xfId="1022"/>
    <cellStyle name="ColumnTop 10 2" xfId="1023"/>
    <cellStyle name="ColumnTop 10 3" xfId="1024"/>
    <cellStyle name="ColumnTop 10 4" xfId="1025"/>
    <cellStyle name="ColumnTop 10 5" xfId="1026"/>
    <cellStyle name="ColumnTop 11" xfId="1027"/>
    <cellStyle name="ColumnTop 11 2" xfId="1028"/>
    <cellStyle name="ColumnTop 11 3" xfId="1029"/>
    <cellStyle name="ColumnTop 11 4" xfId="1030"/>
    <cellStyle name="ColumnTop 11 5" xfId="1031"/>
    <cellStyle name="ColumnTop 12" xfId="1032"/>
    <cellStyle name="ColumnTop 12 2" xfId="1033"/>
    <cellStyle name="ColumnTop 12 3" xfId="1034"/>
    <cellStyle name="ColumnTop 12 4" xfId="1035"/>
    <cellStyle name="ColumnTop 12 5" xfId="1036"/>
    <cellStyle name="ColumnTop 13" xfId="1037"/>
    <cellStyle name="ColumnTop 13 2" xfId="1038"/>
    <cellStyle name="ColumnTop 13 3" xfId="1039"/>
    <cellStyle name="ColumnTop 13 4" xfId="1040"/>
    <cellStyle name="ColumnTop 13 5" xfId="1041"/>
    <cellStyle name="ColumnTop 14" xfId="1042"/>
    <cellStyle name="ColumnTop 14 2" xfId="1043"/>
    <cellStyle name="ColumnTop 14 3" xfId="1044"/>
    <cellStyle name="ColumnTop 14 4" xfId="1045"/>
    <cellStyle name="ColumnTop 14 5" xfId="1046"/>
    <cellStyle name="ColumnTop 15" xfId="1047"/>
    <cellStyle name="ColumnTop 15 2" xfId="1048"/>
    <cellStyle name="ColumnTop 15 3" xfId="1049"/>
    <cellStyle name="ColumnTop 15 4" xfId="1050"/>
    <cellStyle name="ColumnTop 15 5" xfId="1051"/>
    <cellStyle name="ColumnTop 16" xfId="1052"/>
    <cellStyle name="ColumnTop 16 2" xfId="1053"/>
    <cellStyle name="ColumnTop 16 3" xfId="1054"/>
    <cellStyle name="ColumnTop 16 4" xfId="1055"/>
    <cellStyle name="ColumnTop 16 5" xfId="1056"/>
    <cellStyle name="ColumnTop 17" xfId="1057"/>
    <cellStyle name="ColumnTop 17 2" xfId="1058"/>
    <cellStyle name="ColumnTop 17 3" xfId="1059"/>
    <cellStyle name="ColumnTop 17 4" xfId="1060"/>
    <cellStyle name="ColumnTop 17 5" xfId="1061"/>
    <cellStyle name="ColumnTop 18" xfId="1062"/>
    <cellStyle name="ColumnTop 18 2" xfId="1063"/>
    <cellStyle name="ColumnTop 18 3" xfId="1064"/>
    <cellStyle name="ColumnTop 18 4" xfId="1065"/>
    <cellStyle name="ColumnTop 18 5" xfId="1066"/>
    <cellStyle name="ColumnTop 19" xfId="1067"/>
    <cellStyle name="ColumnTop 19 2" xfId="1068"/>
    <cellStyle name="ColumnTop 2" xfId="1069"/>
    <cellStyle name="ColumnTop 2 10" xfId="1070"/>
    <cellStyle name="ColumnTop 2 2" xfId="1071"/>
    <cellStyle name="ColumnTop 2 2 2" xfId="1072"/>
    <cellStyle name="ColumnTop 2 3" xfId="1073"/>
    <cellStyle name="ColumnTop 2 3 2" xfId="1074"/>
    <cellStyle name="ColumnTop 2 4" xfId="1075"/>
    <cellStyle name="ColumnTop 2 5" xfId="1076"/>
    <cellStyle name="ColumnTop 2 6" xfId="1077"/>
    <cellStyle name="ColumnTop 2 7" xfId="1078"/>
    <cellStyle name="ColumnTop 2 8" xfId="1079"/>
    <cellStyle name="ColumnTop 2 9" xfId="1080"/>
    <cellStyle name="ColumnTop 20" xfId="1081"/>
    <cellStyle name="ColumnTop 20 2" xfId="1082"/>
    <cellStyle name="ColumnTop 21" xfId="1083"/>
    <cellStyle name="ColumnTop 21 2" xfId="1084"/>
    <cellStyle name="ColumnTop 22" xfId="1085"/>
    <cellStyle name="ColumnTop 22 2" xfId="1086"/>
    <cellStyle name="ColumnTop 23" xfId="1087"/>
    <cellStyle name="ColumnTop 23 2" xfId="1088"/>
    <cellStyle name="ColumnTop 24" xfId="1089"/>
    <cellStyle name="ColumnTop 24 2" xfId="1090"/>
    <cellStyle name="ColumnTop 25" xfId="1091"/>
    <cellStyle name="ColumnTop 25 2" xfId="1092"/>
    <cellStyle name="ColumnTop 26" xfId="1093"/>
    <cellStyle name="ColumnTop 26 2" xfId="1094"/>
    <cellStyle name="ColumnTop 27" xfId="1095"/>
    <cellStyle name="ColumnTop 27 2" xfId="1096"/>
    <cellStyle name="ColumnTop 27 3" xfId="1097"/>
    <cellStyle name="ColumnTop 27 4" xfId="1098"/>
    <cellStyle name="ColumnTop 28" xfId="1099"/>
    <cellStyle name="ColumnTop 28 2" xfId="1100"/>
    <cellStyle name="ColumnTop 28 3" xfId="1101"/>
    <cellStyle name="ColumnTop 28 4" xfId="1102"/>
    <cellStyle name="ColumnTop 29" xfId="1103"/>
    <cellStyle name="ColumnTop 29 2" xfId="1104"/>
    <cellStyle name="ColumnTop 29 3" xfId="1105"/>
    <cellStyle name="ColumnTop 29 4" xfId="1106"/>
    <cellStyle name="ColumnTop 3" xfId="1107"/>
    <cellStyle name="ColumnTop 3 2" xfId="1108"/>
    <cellStyle name="ColumnTop 3 2 2" xfId="1109"/>
    <cellStyle name="ColumnTop 3 3" xfId="1110"/>
    <cellStyle name="ColumnTop 3 4" xfId="1111"/>
    <cellStyle name="ColumnTop 3 5" xfId="1112"/>
    <cellStyle name="ColumnTop 3 6" xfId="1113"/>
    <cellStyle name="ColumnTop 30" xfId="1114"/>
    <cellStyle name="ColumnTop 30 2" xfId="1115"/>
    <cellStyle name="ColumnTop 30 2 2" xfId="1116"/>
    <cellStyle name="ColumnTop 30 2 3" xfId="1117"/>
    <cellStyle name="ColumnTop 30 2 4" xfId="1118"/>
    <cellStyle name="ColumnTop 30 2 5" xfId="1119"/>
    <cellStyle name="ColumnTop 30 2 6" xfId="1120"/>
    <cellStyle name="ColumnTop 30 2 7" xfId="1121"/>
    <cellStyle name="ColumnTop 30 2 8" xfId="1122"/>
    <cellStyle name="ColumnTop 30 2 9" xfId="1123"/>
    <cellStyle name="ColumnTop 30 3" xfId="1124"/>
    <cellStyle name="ColumnTop 30 4" xfId="1125"/>
    <cellStyle name="ColumnTop 30 5" xfId="1126"/>
    <cellStyle name="ColumnTop 30 6" xfId="1127"/>
    <cellStyle name="ColumnTop 31" xfId="1128"/>
    <cellStyle name="ColumnTop 32" xfId="1129"/>
    <cellStyle name="ColumnTop 33" xfId="1130"/>
    <cellStyle name="ColumnTop 34" xfId="1131"/>
    <cellStyle name="ColumnTop 35" xfId="1132"/>
    <cellStyle name="ColumnTop 36" xfId="1133"/>
    <cellStyle name="ColumnTop 37" xfId="1134"/>
    <cellStyle name="ColumnTop 38" xfId="1135"/>
    <cellStyle name="ColumnTop 4" xfId="1136"/>
    <cellStyle name="ColumnTop 4 2" xfId="1137"/>
    <cellStyle name="ColumnTop 4 2 2" xfId="1138"/>
    <cellStyle name="ColumnTop 4 3" xfId="1139"/>
    <cellStyle name="ColumnTop 4 4" xfId="1140"/>
    <cellStyle name="ColumnTop 4 5" xfId="1141"/>
    <cellStyle name="ColumnTop 4 6" xfId="1142"/>
    <cellStyle name="ColumnTop 5" xfId="1143"/>
    <cellStyle name="ColumnTop 5 2" xfId="1144"/>
    <cellStyle name="ColumnTop 5 2 2" xfId="1145"/>
    <cellStyle name="ColumnTop 5 3" xfId="1146"/>
    <cellStyle name="ColumnTop 5 4" xfId="1147"/>
    <cellStyle name="ColumnTop 5 5" xfId="1148"/>
    <cellStyle name="ColumnTop 5 6" xfId="1149"/>
    <cellStyle name="ColumnTop 6" xfId="1150"/>
    <cellStyle name="ColumnTop 6 2" xfId="1151"/>
    <cellStyle name="ColumnTop 6 2 2" xfId="1152"/>
    <cellStyle name="ColumnTop 6 3" xfId="1153"/>
    <cellStyle name="ColumnTop 6 4" xfId="1154"/>
    <cellStyle name="ColumnTop 6 5" xfId="1155"/>
    <cellStyle name="ColumnTop 6 6" xfId="1156"/>
    <cellStyle name="ColumnTop 7" xfId="1157"/>
    <cellStyle name="ColumnTop 7 2" xfId="1158"/>
    <cellStyle name="ColumnTop 7 2 2" xfId="1159"/>
    <cellStyle name="ColumnTop 7 3" xfId="1160"/>
    <cellStyle name="ColumnTop 7 4" xfId="1161"/>
    <cellStyle name="ColumnTop 7 5" xfId="1162"/>
    <cellStyle name="ColumnTop 7 6" xfId="1163"/>
    <cellStyle name="ColumnTop 8" xfId="1164"/>
    <cellStyle name="ColumnTop 8 2" xfId="1165"/>
    <cellStyle name="ColumnTop 8 2 2" xfId="1166"/>
    <cellStyle name="ColumnTop 8 3" xfId="1167"/>
    <cellStyle name="ColumnTop 8 4" xfId="1168"/>
    <cellStyle name="ColumnTop 8 5" xfId="1169"/>
    <cellStyle name="ColumnTop 8 6" xfId="1170"/>
    <cellStyle name="ColumnTop 9" xfId="1171"/>
    <cellStyle name="ColumnTop 9 2" xfId="1172"/>
    <cellStyle name="ColumnTop 9 2 2" xfId="1173"/>
    <cellStyle name="ColumnTop 9 2 2 2" xfId="1174"/>
    <cellStyle name="ColumnTop 9 2 3" xfId="1175"/>
    <cellStyle name="ColumnTop 9 2 3 2" xfId="1176"/>
    <cellStyle name="ColumnTop 9 2 4" xfId="1177"/>
    <cellStyle name="ColumnTop 9 3" xfId="1178"/>
    <cellStyle name="ColumnTop 9 3 2" xfId="1179"/>
    <cellStyle name="ColumnTop 9 4" xfId="1180"/>
    <cellStyle name="ColumnTop 9 5" xfId="1181"/>
    <cellStyle name="ColumnTop 9 6" xfId="1182"/>
    <cellStyle name="ColumnTop 9 7" xfId="1183"/>
    <cellStyle name="Coma" xfId="1184"/>
    <cellStyle name="Comas" xfId="1185"/>
    <cellStyle name="Comas 2" xfId="1186"/>
    <cellStyle name="Comas 2 2" xfId="1187"/>
    <cellStyle name="Comas 3" xfId="1188"/>
    <cellStyle name="Comas 3 2" xfId="1189"/>
    <cellStyle name="Comas 4" xfId="1190"/>
    <cellStyle name="Comma" xfId="1" builtinId="3"/>
    <cellStyle name="Comma  - Style1" xfId="1191"/>
    <cellStyle name="Comma  - Style1 2" xfId="1192"/>
    <cellStyle name="Comma  - Style1 3" xfId="1193"/>
    <cellStyle name="Comma  - Style1 4" xfId="1194"/>
    <cellStyle name="Comma  - Style2" xfId="1195"/>
    <cellStyle name="Comma  - Style2 2" xfId="1196"/>
    <cellStyle name="Comma  - Style2 3" xfId="1197"/>
    <cellStyle name="Comma  - Style2 4" xfId="1198"/>
    <cellStyle name="Comma  - Style3" xfId="1199"/>
    <cellStyle name="Comma  - Style4" xfId="1200"/>
    <cellStyle name="Comma  - Style5" xfId="1201"/>
    <cellStyle name="Comma  - Style6" xfId="1202"/>
    <cellStyle name="Comma  - Style7" xfId="1203"/>
    <cellStyle name="Comma  - Style8" xfId="1204"/>
    <cellStyle name="Comma - 1 Decimal" xfId="16346"/>
    <cellStyle name="Comma - 2 Decimals" xfId="16347"/>
    <cellStyle name="Comma (&quot;-&quot;)" xfId="16348"/>
    <cellStyle name="Comma (&quot;-&quot;) 2" xfId="25945"/>
    <cellStyle name="Comma [0] (&quot;-&quot;)" xfId="16349"/>
    <cellStyle name="Comma [0] (&quot;-&quot;) 2" xfId="25946"/>
    <cellStyle name="Comma [00]" xfId="1205"/>
    <cellStyle name="Comma [00] 2" xfId="1206"/>
    <cellStyle name="Comma [00] 3" xfId="1207"/>
    <cellStyle name="Comma [00] 4" xfId="1208"/>
    <cellStyle name="Comma [00] 5" xfId="1209"/>
    <cellStyle name="Comma [00] 6" xfId="1210"/>
    <cellStyle name="Comma [00] 7" xfId="1211"/>
    <cellStyle name="Comma [00] 8" xfId="1212"/>
    <cellStyle name="Comma [00] 8 2" xfId="1213"/>
    <cellStyle name="Comma [00] 9" xfId="1214"/>
    <cellStyle name="Comma [1]" xfId="9"/>
    <cellStyle name="Comma [1] 10" xfId="1215"/>
    <cellStyle name="Comma [1] 10 2" xfId="1216"/>
    <cellStyle name="Comma [1] 10 3" xfId="1217"/>
    <cellStyle name="Comma [1] 10 4" xfId="1218"/>
    <cellStyle name="Comma [1] 10 5" xfId="1219"/>
    <cellStyle name="Comma [1] 11" xfId="1220"/>
    <cellStyle name="Comma [1] 11 2" xfId="1221"/>
    <cellStyle name="Comma [1] 11 3" xfId="1222"/>
    <cellStyle name="Comma [1] 11 4" xfId="1223"/>
    <cellStyle name="Comma [1] 11 5" xfId="1224"/>
    <cellStyle name="Comma [1] 12" xfId="1225"/>
    <cellStyle name="Comma [1] 12 2" xfId="1226"/>
    <cellStyle name="Comma [1] 12 3" xfId="1227"/>
    <cellStyle name="Comma [1] 12 4" xfId="1228"/>
    <cellStyle name="Comma [1] 12 5" xfId="1229"/>
    <cellStyle name="Comma [1] 13" xfId="1230"/>
    <cellStyle name="Comma [1] 13 2" xfId="1231"/>
    <cellStyle name="Comma [1] 13 3" xfId="1232"/>
    <cellStyle name="Comma [1] 13 4" xfId="1233"/>
    <cellStyle name="Comma [1] 13 5" xfId="1234"/>
    <cellStyle name="Comma [1] 14" xfId="1235"/>
    <cellStyle name="Comma [1] 14 2" xfId="1236"/>
    <cellStyle name="Comma [1] 14 3" xfId="1237"/>
    <cellStyle name="Comma [1] 14 4" xfId="1238"/>
    <cellStyle name="Comma [1] 14 5" xfId="1239"/>
    <cellStyle name="Comma [1] 15" xfId="1240"/>
    <cellStyle name="Comma [1] 15 2" xfId="1241"/>
    <cellStyle name="Comma [1] 15 3" xfId="1242"/>
    <cellStyle name="Comma [1] 15 4" xfId="1243"/>
    <cellStyle name="Comma [1] 15 5" xfId="1244"/>
    <cellStyle name="Comma [1] 16" xfId="1245"/>
    <cellStyle name="Comma [1] 16 2" xfId="1246"/>
    <cellStyle name="Comma [1] 16 3" xfId="1247"/>
    <cellStyle name="Comma [1] 16 4" xfId="1248"/>
    <cellStyle name="Comma [1] 16 5" xfId="1249"/>
    <cellStyle name="Comma [1] 17" xfId="1250"/>
    <cellStyle name="Comma [1] 17 2" xfId="1251"/>
    <cellStyle name="Comma [1] 17 3" xfId="1252"/>
    <cellStyle name="Comma [1] 17 4" xfId="1253"/>
    <cellStyle name="Comma [1] 17 5" xfId="1254"/>
    <cellStyle name="Comma [1] 18" xfId="1255"/>
    <cellStyle name="Comma [1] 18 2" xfId="1256"/>
    <cellStyle name="Comma [1] 18 3" xfId="1257"/>
    <cellStyle name="Comma [1] 18 4" xfId="1258"/>
    <cellStyle name="Comma [1] 18 5" xfId="1259"/>
    <cellStyle name="Comma [1] 19" xfId="1260"/>
    <cellStyle name="Comma [1] 19 2" xfId="1261"/>
    <cellStyle name="Comma [1] 2" xfId="1262"/>
    <cellStyle name="Comma [1] 2 10" xfId="1263"/>
    <cellStyle name="Comma [1] 2 2" xfId="1264"/>
    <cellStyle name="Comma [1] 2 2 2" xfId="1265"/>
    <cellStyle name="Comma [1] 2 3" xfId="1266"/>
    <cellStyle name="Comma [1] 2 3 2" xfId="1267"/>
    <cellStyle name="Comma [1] 2 4" xfId="1268"/>
    <cellStyle name="Comma [1] 2 5" xfId="1269"/>
    <cellStyle name="Comma [1] 2 6" xfId="1270"/>
    <cellStyle name="Comma [1] 2 7" xfId="1271"/>
    <cellStyle name="Comma [1] 2 8" xfId="1272"/>
    <cellStyle name="Comma [1] 2 9" xfId="1273"/>
    <cellStyle name="Comma [1] 20" xfId="1274"/>
    <cellStyle name="Comma [1] 20 2" xfId="1275"/>
    <cellStyle name="Comma [1] 21" xfId="1276"/>
    <cellStyle name="Comma [1] 21 2" xfId="1277"/>
    <cellStyle name="Comma [1] 22" xfId="1278"/>
    <cellStyle name="Comma [1] 22 2" xfId="1279"/>
    <cellStyle name="Comma [1] 23" xfId="1280"/>
    <cellStyle name="Comma [1] 23 2" xfId="1281"/>
    <cellStyle name="Comma [1] 24" xfId="1282"/>
    <cellStyle name="Comma [1] 24 2" xfId="1283"/>
    <cellStyle name="Comma [1] 25" xfId="1284"/>
    <cellStyle name="Comma [1] 25 2" xfId="1285"/>
    <cellStyle name="Comma [1] 26" xfId="1286"/>
    <cellStyle name="Comma [1] 26 2" xfId="1287"/>
    <cellStyle name="Comma [1] 27" xfId="1288"/>
    <cellStyle name="Comma [1] 27 2" xfId="1289"/>
    <cellStyle name="Comma [1] 27 3" xfId="1290"/>
    <cellStyle name="Comma [1] 27 4" xfId="1291"/>
    <cellStyle name="Comma [1] 28" xfId="1292"/>
    <cellStyle name="Comma [1] 28 2" xfId="1293"/>
    <cellStyle name="Comma [1] 28 3" xfId="1294"/>
    <cellStyle name="Comma [1] 28 4" xfId="1295"/>
    <cellStyle name="Comma [1] 29" xfId="1296"/>
    <cellStyle name="Comma [1] 29 2" xfId="1297"/>
    <cellStyle name="Comma [1] 29 3" xfId="1298"/>
    <cellStyle name="Comma [1] 29 4" xfId="1299"/>
    <cellStyle name="Comma [1] 3" xfId="1300"/>
    <cellStyle name="Comma [1] 3 2" xfId="1301"/>
    <cellStyle name="Comma [1] 3 2 2" xfId="1302"/>
    <cellStyle name="Comma [1] 3 3" xfId="1303"/>
    <cellStyle name="Comma [1] 3 4" xfId="1304"/>
    <cellStyle name="Comma [1] 3 5" xfId="1305"/>
    <cellStyle name="Comma [1] 3 6" xfId="1306"/>
    <cellStyle name="Comma [1] 30" xfId="1307"/>
    <cellStyle name="Comma [1] 30 2" xfId="1308"/>
    <cellStyle name="Comma [1] 30 2 2" xfId="1309"/>
    <cellStyle name="Comma [1] 30 2 3" xfId="1310"/>
    <cellStyle name="Comma [1] 30 2 4" xfId="1311"/>
    <cellStyle name="Comma [1] 30 2 5" xfId="1312"/>
    <cellStyle name="Comma [1] 30 2 6" xfId="1313"/>
    <cellStyle name="Comma [1] 30 2 7" xfId="1314"/>
    <cellStyle name="Comma [1] 30 2 8" xfId="1315"/>
    <cellStyle name="Comma [1] 30 2 9" xfId="1316"/>
    <cellStyle name="Comma [1] 30 3" xfId="1317"/>
    <cellStyle name="Comma [1] 30 4" xfId="1318"/>
    <cellStyle name="Comma [1] 30 5" xfId="1319"/>
    <cellStyle name="Comma [1] 30 6" xfId="1320"/>
    <cellStyle name="Comma [1] 31" xfId="1321"/>
    <cellStyle name="Comma [1] 32" xfId="1322"/>
    <cellStyle name="Comma [1] 33" xfId="1323"/>
    <cellStyle name="Comma [1] 34" xfId="1324"/>
    <cellStyle name="Comma [1] 35" xfId="1325"/>
    <cellStyle name="Comma [1] 36" xfId="1326"/>
    <cellStyle name="Comma [1] 37" xfId="1327"/>
    <cellStyle name="Comma [1] 38" xfId="1328"/>
    <cellStyle name="Comma [1] 4" xfId="1329"/>
    <cellStyle name="Comma [1] 4 2" xfId="1330"/>
    <cellStyle name="Comma [1] 4 2 2" xfId="1331"/>
    <cellStyle name="Comma [1] 4 3" xfId="1332"/>
    <cellStyle name="Comma [1] 4 4" xfId="1333"/>
    <cellStyle name="Comma [1] 4 5" xfId="1334"/>
    <cellStyle name="Comma [1] 4 6" xfId="1335"/>
    <cellStyle name="Comma [1] 5" xfId="1336"/>
    <cellStyle name="Comma [1] 5 2" xfId="1337"/>
    <cellStyle name="Comma [1] 5 2 2" xfId="1338"/>
    <cellStyle name="Comma [1] 5 3" xfId="1339"/>
    <cellStyle name="Comma [1] 5 4" xfId="1340"/>
    <cellStyle name="Comma [1] 5 5" xfId="1341"/>
    <cellStyle name="Comma [1] 5 6" xfId="1342"/>
    <cellStyle name="Comma [1] 6" xfId="1343"/>
    <cellStyle name="Comma [1] 6 2" xfId="1344"/>
    <cellStyle name="Comma [1] 6 2 2" xfId="1345"/>
    <cellStyle name="Comma [1] 6 3" xfId="1346"/>
    <cellStyle name="Comma [1] 6 4" xfId="1347"/>
    <cellStyle name="Comma [1] 6 5" xfId="1348"/>
    <cellStyle name="Comma [1] 6 6" xfId="1349"/>
    <cellStyle name="Comma [1] 7" xfId="1350"/>
    <cellStyle name="Comma [1] 7 2" xfId="1351"/>
    <cellStyle name="Comma [1] 7 2 2" xfId="1352"/>
    <cellStyle name="Comma [1] 7 3" xfId="1353"/>
    <cellStyle name="Comma [1] 7 4" xfId="1354"/>
    <cellStyle name="Comma [1] 7 5" xfId="1355"/>
    <cellStyle name="Comma [1] 7 6" xfId="1356"/>
    <cellStyle name="Comma [1] 8" xfId="1357"/>
    <cellStyle name="Comma [1] 8 2" xfId="1358"/>
    <cellStyle name="Comma [1] 8 2 2" xfId="1359"/>
    <cellStyle name="Comma [1] 8 3" xfId="1360"/>
    <cellStyle name="Comma [1] 8 4" xfId="1361"/>
    <cellStyle name="Comma [1] 8 5" xfId="1362"/>
    <cellStyle name="Comma [1] 8 6" xfId="1363"/>
    <cellStyle name="Comma [1] 9" xfId="1364"/>
    <cellStyle name="Comma [1] 9 2" xfId="1365"/>
    <cellStyle name="Comma [1] 9 2 2" xfId="1366"/>
    <cellStyle name="Comma [1] 9 2 2 2" xfId="1367"/>
    <cellStyle name="Comma [1] 9 2 3" xfId="1368"/>
    <cellStyle name="Comma [1] 9 2 3 2" xfId="1369"/>
    <cellStyle name="Comma [1] 9 2 4" xfId="1370"/>
    <cellStyle name="Comma [1] 9 3" xfId="1371"/>
    <cellStyle name="Comma [1] 9 3 2" xfId="1372"/>
    <cellStyle name="Comma [1] 9 4" xfId="1373"/>
    <cellStyle name="Comma [1] 9 5" xfId="1374"/>
    <cellStyle name="Comma [1] 9 6" xfId="1375"/>
    <cellStyle name="Comma [1] 9 7" xfId="1376"/>
    <cellStyle name="Comma [2]" xfId="16350"/>
    <cellStyle name="Comma 0" xfId="1377"/>
    <cellStyle name="Comma 0 2" xfId="1378"/>
    <cellStyle name="Comma 0 2 2" xfId="1379"/>
    <cellStyle name="Comma 0 3" xfId="1380"/>
    <cellStyle name="Comma 0 3 2" xfId="1381"/>
    <cellStyle name="Comma 0 4" xfId="1382"/>
    <cellStyle name="Comma 0*" xfId="1383"/>
    <cellStyle name="Comma 0* 2" xfId="1384"/>
    <cellStyle name="Comma 0* 2 2" xfId="1385"/>
    <cellStyle name="Comma 0* 3" xfId="1386"/>
    <cellStyle name="Comma 0* 3 2" xfId="1387"/>
    <cellStyle name="Comma 0* 4" xfId="1388"/>
    <cellStyle name="Comma 0_194217_9" xfId="16351"/>
    <cellStyle name="Comma 1 [0]" xfId="16352"/>
    <cellStyle name="Comma 1 [0] 2" xfId="25947"/>
    <cellStyle name="Comma 10" xfId="1389"/>
    <cellStyle name="Comma 10 10" xfId="16353"/>
    <cellStyle name="Comma 10 2" xfId="1390"/>
    <cellStyle name="Comma 10 3" xfId="1391"/>
    <cellStyle name="Comma 10 4" xfId="1392"/>
    <cellStyle name="Comma 10 5" xfId="1393"/>
    <cellStyle name="Comma 10 6" xfId="1394"/>
    <cellStyle name="Comma 10 7" xfId="1395"/>
    <cellStyle name="Comma 11" xfId="1396"/>
    <cellStyle name="Comma 11 2" xfId="17799"/>
    <cellStyle name="Comma 11 2 2" xfId="17800"/>
    <cellStyle name="Comma 11 3" xfId="17801"/>
    <cellStyle name="Comma 11 3 2" xfId="17802"/>
    <cellStyle name="Comma 11 4" xfId="17803"/>
    <cellStyle name="Comma 12" xfId="1397"/>
    <cellStyle name="Comma 13" xfId="16238"/>
    <cellStyle name="Comma 14" xfId="16247"/>
    <cellStyle name="Comma 14 2" xfId="25907"/>
    <cellStyle name="Comma 15" xfId="16249"/>
    <cellStyle name="Comma 16" xfId="16354"/>
    <cellStyle name="Comma 17" xfId="16355"/>
    <cellStyle name="Comma 18" xfId="17644"/>
    <cellStyle name="Comma 18 2" xfId="25962"/>
    <cellStyle name="Comma 2" xfId="10"/>
    <cellStyle name="Comma 2 (0)" xfId="16356"/>
    <cellStyle name="Comma 2 (0) 2" xfId="25948"/>
    <cellStyle name="Comma 2 10" xfId="1398"/>
    <cellStyle name="Comma 2 10 2" xfId="1399"/>
    <cellStyle name="Comma 2 10 2 2" xfId="1400"/>
    <cellStyle name="Comma 2 10 3" xfId="1401"/>
    <cellStyle name="Comma 2 10 4" xfId="1402"/>
    <cellStyle name="Comma 2 10 5" xfId="1403"/>
    <cellStyle name="Comma 2 10 6" xfId="1404"/>
    <cellStyle name="Comma 2 11" xfId="1405"/>
    <cellStyle name="Comma 2 11 2" xfId="1406"/>
    <cellStyle name="Comma 2 11 2 2" xfId="1407"/>
    <cellStyle name="Comma 2 11 3" xfId="1408"/>
    <cellStyle name="Comma 2 11 4" xfId="1409"/>
    <cellStyle name="Comma 2 11 5" xfId="1410"/>
    <cellStyle name="Comma 2 11 6" xfId="1411"/>
    <cellStyle name="Comma 2 12" xfId="1412"/>
    <cellStyle name="Comma 2 12 2" xfId="1413"/>
    <cellStyle name="Comma 2 12 2 2" xfId="1414"/>
    <cellStyle name="Comma 2 12 3" xfId="1415"/>
    <cellStyle name="Comma 2 12 4" xfId="1416"/>
    <cellStyle name="Comma 2 12 5" xfId="1417"/>
    <cellStyle name="Comma 2 12 6" xfId="1418"/>
    <cellStyle name="Comma 2 13" xfId="1419"/>
    <cellStyle name="Comma 2 13 2" xfId="1420"/>
    <cellStyle name="Comma 2 13 3" xfId="1421"/>
    <cellStyle name="Comma 2 13 4" xfId="1422"/>
    <cellStyle name="Comma 2 13 5" xfId="1423"/>
    <cellStyle name="Comma 2 14" xfId="1424"/>
    <cellStyle name="Comma 2 14 2" xfId="1425"/>
    <cellStyle name="Comma 2 14 2 2" xfId="1426"/>
    <cellStyle name="Comma 2 14 2 2 2" xfId="1427"/>
    <cellStyle name="Comma 2 14 2 3" xfId="1428"/>
    <cellStyle name="Comma 2 14 2 3 2" xfId="1429"/>
    <cellStyle name="Comma 2 14 2 4" xfId="1430"/>
    <cellStyle name="Comma 2 14 3" xfId="1431"/>
    <cellStyle name="Comma 2 14 3 2" xfId="1432"/>
    <cellStyle name="Comma 2 14 4" xfId="1433"/>
    <cellStyle name="Comma 2 14 5" xfId="1434"/>
    <cellStyle name="Comma 2 14 6" xfId="1435"/>
    <cellStyle name="Comma 2 14 7" xfId="1436"/>
    <cellStyle name="Comma 2 15" xfId="1437"/>
    <cellStyle name="Comma 2 15 2" xfId="1438"/>
    <cellStyle name="Comma 2 15 3" xfId="1439"/>
    <cellStyle name="Comma 2 15 4" xfId="1440"/>
    <cellStyle name="Comma 2 15 4 2" xfId="1441"/>
    <cellStyle name="Comma 2 15 5" xfId="1442"/>
    <cellStyle name="Comma 2 15 5 2" xfId="1443"/>
    <cellStyle name="Comma 2 15 6" xfId="1444"/>
    <cellStyle name="Comma 2 15 6 2" xfId="1445"/>
    <cellStyle name="Comma 2 15 7" xfId="1446"/>
    <cellStyle name="Comma 2 15 7 2" xfId="1447"/>
    <cellStyle name="Comma 2 16" xfId="1448"/>
    <cellStyle name="Comma 2 16 10" xfId="1449"/>
    <cellStyle name="Comma 2 16 11" xfId="1450"/>
    <cellStyle name="Comma 2 16 2" xfId="1451"/>
    <cellStyle name="Comma 2 16 3" xfId="1452"/>
    <cellStyle name="Comma 2 16 3 2" xfId="1453"/>
    <cellStyle name="Comma 2 16 3 3" xfId="1454"/>
    <cellStyle name="Comma 2 16 4" xfId="1455"/>
    <cellStyle name="Comma 2 16 5" xfId="1456"/>
    <cellStyle name="Comma 2 16 6" xfId="1457"/>
    <cellStyle name="Comma 2 16 7" xfId="1458"/>
    <cellStyle name="Comma 2 16 8" xfId="1459"/>
    <cellStyle name="Comma 2 16 9" xfId="1460"/>
    <cellStyle name="Comma 2 17" xfId="1461"/>
    <cellStyle name="Comma 2 17 2" xfId="1462"/>
    <cellStyle name="Comma 2 17 3" xfId="1463"/>
    <cellStyle name="Comma 2 17 4" xfId="1464"/>
    <cellStyle name="Comma 2 17 5" xfId="1465"/>
    <cellStyle name="Comma 2 17 6" xfId="1466"/>
    <cellStyle name="Comma 2 17 7" xfId="1467"/>
    <cellStyle name="Comma 2 17 8" xfId="1468"/>
    <cellStyle name="Comma 2 18" xfId="1469"/>
    <cellStyle name="Comma 2 18 2" xfId="1470"/>
    <cellStyle name="Comma 2 18 3" xfId="1471"/>
    <cellStyle name="Comma 2 18 4" xfId="1472"/>
    <cellStyle name="Comma 2 18 5" xfId="1473"/>
    <cellStyle name="Comma 2 18 6" xfId="1474"/>
    <cellStyle name="Comma 2 18 7" xfId="1475"/>
    <cellStyle name="Comma 2 18 8" xfId="1476"/>
    <cellStyle name="Comma 2 19" xfId="1477"/>
    <cellStyle name="Comma 2 2" xfId="11"/>
    <cellStyle name="Comma 2 2 10" xfId="1478"/>
    <cellStyle name="Comma 2 2 10 2" xfId="1479"/>
    <cellStyle name="Comma 2 2 11" xfId="1480"/>
    <cellStyle name="Comma 2 2 11 2" xfId="1481"/>
    <cellStyle name="Comma 2 2 12" xfId="1482"/>
    <cellStyle name="Comma 2 2 12 2" xfId="1483"/>
    <cellStyle name="Comma 2 2 13" xfId="1484"/>
    <cellStyle name="Comma 2 2 14" xfId="1485"/>
    <cellStyle name="Comma 2 2 15" xfId="1486"/>
    <cellStyle name="Comma 2 2 16" xfId="1487"/>
    <cellStyle name="Comma 2 2 17" xfId="16453"/>
    <cellStyle name="Comma 2 2 2" xfId="1488"/>
    <cellStyle name="Comma 2 2 2 2" xfId="1489"/>
    <cellStyle name="Comma 2 2 2 2 2" xfId="1490"/>
    <cellStyle name="Comma 2 2 2 3" xfId="1491"/>
    <cellStyle name="Comma 2 2 2 3 2" xfId="1492"/>
    <cellStyle name="Comma 2 2 2 4" xfId="1493"/>
    <cellStyle name="Comma 2 2 2 4 2" xfId="1494"/>
    <cellStyle name="Comma 2 2 2 5" xfId="1495"/>
    <cellStyle name="Comma 2 2 2 5 2" xfId="1496"/>
    <cellStyle name="Comma 2 2 2 6" xfId="1497"/>
    <cellStyle name="Comma 2 2 2 6 2" xfId="1498"/>
    <cellStyle name="Comma 2 2 2 7" xfId="1499"/>
    <cellStyle name="Comma 2 2 2 8" xfId="16454"/>
    <cellStyle name="Comma 2 2 3" xfId="1500"/>
    <cellStyle name="Comma 2 2 3 2" xfId="1501"/>
    <cellStyle name="Comma 2 2 4" xfId="1502"/>
    <cellStyle name="Comma 2 2 4 2" xfId="1503"/>
    <cellStyle name="Comma 2 2 4 2 2" xfId="1504"/>
    <cellStyle name="Comma 2 2 4 2 2 2" xfId="1505"/>
    <cellStyle name="Comma 2 2 4 2 3" xfId="1506"/>
    <cellStyle name="Comma 2 2 4 2 3 2" xfId="1507"/>
    <cellStyle name="Comma 2 2 4 2 4" xfId="1508"/>
    <cellStyle name="Comma 2 2 4 3" xfId="1509"/>
    <cellStyle name="Comma 2 2 4 3 2" xfId="1510"/>
    <cellStyle name="Comma 2 2 4 4" xfId="1511"/>
    <cellStyle name="Comma 2 2 5" xfId="1512"/>
    <cellStyle name="Comma 2 2 5 2" xfId="1513"/>
    <cellStyle name="Comma 2 2 6" xfId="1514"/>
    <cellStyle name="Comma 2 2 6 2" xfId="1515"/>
    <cellStyle name="Comma 2 2 7" xfId="1516"/>
    <cellStyle name="Comma 2 2 7 2" xfId="1517"/>
    <cellStyle name="Comma 2 2 8" xfId="1518"/>
    <cellStyle name="Comma 2 2 8 2" xfId="1519"/>
    <cellStyle name="Comma 2 2 9" xfId="1520"/>
    <cellStyle name="Comma 2 2 9 2" xfId="1521"/>
    <cellStyle name="Comma 2 20" xfId="1522"/>
    <cellStyle name="Comma 2 21" xfId="1523"/>
    <cellStyle name="Comma 2 21 2" xfId="1524"/>
    <cellStyle name="Comma 2 22" xfId="1525"/>
    <cellStyle name="Comma 2 23" xfId="1526"/>
    <cellStyle name="Comma 2 24" xfId="1527"/>
    <cellStyle name="Comma 2 25" xfId="1528"/>
    <cellStyle name="Comma 2 26" xfId="1529"/>
    <cellStyle name="Comma 2 27" xfId="16455"/>
    <cellStyle name="Comma 2 3" xfId="1530"/>
    <cellStyle name="Comma 2 3 2" xfId="1531"/>
    <cellStyle name="Comma 2 3 2 2" xfId="1532"/>
    <cellStyle name="Comma 2 3 3" xfId="1533"/>
    <cellStyle name="Comma 2 3 3 2" xfId="1534"/>
    <cellStyle name="Comma 2 3 4" xfId="1535"/>
    <cellStyle name="Comma 2 3 5" xfId="1536"/>
    <cellStyle name="Comma 2 3 6" xfId="1537"/>
    <cellStyle name="Comma 2 3 7" xfId="1538"/>
    <cellStyle name="Comma 2 4" xfId="1539"/>
    <cellStyle name="Comma 2 4 2" xfId="1540"/>
    <cellStyle name="Comma 2 4 2 2" xfId="1541"/>
    <cellStyle name="Comma 2 4 3" xfId="1542"/>
    <cellStyle name="Comma 2 4 3 2" xfId="1543"/>
    <cellStyle name="Comma 2 4 4" xfId="1544"/>
    <cellStyle name="Comma 2 4 5" xfId="1545"/>
    <cellStyle name="Comma 2 4 6" xfId="1546"/>
    <cellStyle name="Comma 2 4 7" xfId="1547"/>
    <cellStyle name="Comma 2 5" xfId="1548"/>
    <cellStyle name="Comma 2 5 2" xfId="1549"/>
    <cellStyle name="Comma 2 5 2 2" xfId="1550"/>
    <cellStyle name="Comma 2 5 3" xfId="1551"/>
    <cellStyle name="Comma 2 5 3 2" xfId="1552"/>
    <cellStyle name="Comma 2 5 4" xfId="1553"/>
    <cellStyle name="Comma 2 5 5" xfId="1554"/>
    <cellStyle name="Comma 2 5 6" xfId="1555"/>
    <cellStyle name="Comma 2 5 7" xfId="1556"/>
    <cellStyle name="Comma 2 6" xfId="1557"/>
    <cellStyle name="Comma 2 6 2" xfId="1558"/>
    <cellStyle name="Comma 2 6 2 2" xfId="1559"/>
    <cellStyle name="Comma 2 6 3" xfId="1560"/>
    <cellStyle name="Comma 2 6 3 2" xfId="1561"/>
    <cellStyle name="Comma 2 6 4" xfId="1562"/>
    <cellStyle name="Comma 2 6 5" xfId="1563"/>
    <cellStyle name="Comma 2 6 6" xfId="1564"/>
    <cellStyle name="Comma 2 6 7" xfId="1565"/>
    <cellStyle name="Comma 2 7" xfId="1566"/>
    <cellStyle name="Comma 2 7 2" xfId="1567"/>
    <cellStyle name="Comma 2 7 2 2" xfId="1568"/>
    <cellStyle name="Comma 2 7 3" xfId="1569"/>
    <cellStyle name="Comma 2 7 3 2" xfId="1570"/>
    <cellStyle name="Comma 2 7 4" xfId="1571"/>
    <cellStyle name="Comma 2 7 5" xfId="1572"/>
    <cellStyle name="Comma 2 7 6" xfId="1573"/>
    <cellStyle name="Comma 2 7 7" xfId="1574"/>
    <cellStyle name="Comma 2 8" xfId="1575"/>
    <cellStyle name="Comma 2 8 2" xfId="1576"/>
    <cellStyle name="Comma 2 8 2 2" xfId="1577"/>
    <cellStyle name="Comma 2 8 3" xfId="1578"/>
    <cellStyle name="Comma 2 8 4" xfId="1579"/>
    <cellStyle name="Comma 2 8 5" xfId="1580"/>
    <cellStyle name="Comma 2 8 6" xfId="1581"/>
    <cellStyle name="Comma 2 9" xfId="1582"/>
    <cellStyle name="Comma 2 9 2" xfId="1583"/>
    <cellStyle name="Comma 2 9 2 2" xfId="1584"/>
    <cellStyle name="Comma 2 9 3" xfId="1585"/>
    <cellStyle name="Comma 2 9 4" xfId="1586"/>
    <cellStyle name="Comma 2 9 5" xfId="1587"/>
    <cellStyle name="Comma 2 9 6" xfId="1588"/>
    <cellStyle name="Comma 2*" xfId="1589"/>
    <cellStyle name="Comma 2_2009 Bgt VMS Europe" xfId="1590"/>
    <cellStyle name="Comma 22" xfId="1591"/>
    <cellStyle name="Comma 3" xfId="43"/>
    <cellStyle name="Comma 3 10" xfId="1592"/>
    <cellStyle name="Comma 3 11" xfId="1593"/>
    <cellStyle name="Comma 3 12" xfId="1594"/>
    <cellStyle name="Comma 3 12 2" xfId="1595"/>
    <cellStyle name="Comma 3 12 2 2" xfId="1596"/>
    <cellStyle name="Comma 3 12 3" xfId="1597"/>
    <cellStyle name="Comma 3 13" xfId="1598"/>
    <cellStyle name="Comma 3 13 2" xfId="1599"/>
    <cellStyle name="Comma 3 13 2 2" xfId="1600"/>
    <cellStyle name="Comma 3 13 3" xfId="1601"/>
    <cellStyle name="Comma 3 14" xfId="1602"/>
    <cellStyle name="Comma 3 14 2" xfId="1603"/>
    <cellStyle name="Comma 3 15" xfId="1604"/>
    <cellStyle name="Comma 3 15 2" xfId="1605"/>
    <cellStyle name="Comma 3 16" xfId="1606"/>
    <cellStyle name="Comma 3 16 2" xfId="1607"/>
    <cellStyle name="Comma 3 17" xfId="1608"/>
    <cellStyle name="Comma 3 17 2" xfId="1609"/>
    <cellStyle name="Comma 3 18" xfId="1610"/>
    <cellStyle name="Comma 3 18 2" xfId="1611"/>
    <cellStyle name="Comma 3 19" xfId="1612"/>
    <cellStyle name="Comma 3 2" xfId="1613"/>
    <cellStyle name="Comma 3 2 2" xfId="1614"/>
    <cellStyle name="Comma 3 2 3" xfId="1615"/>
    <cellStyle name="Comma 3 2 4" xfId="1616"/>
    <cellStyle name="Comma 3 2 5" xfId="1617"/>
    <cellStyle name="Comma 3 2 6" xfId="1618"/>
    <cellStyle name="Comma 3 2 7" xfId="1619"/>
    <cellStyle name="Comma 3 20" xfId="1620"/>
    <cellStyle name="Comma 3 20 2" xfId="1621"/>
    <cellStyle name="Comma 3 20 3" xfId="1622"/>
    <cellStyle name="Comma 3 21" xfId="1623"/>
    <cellStyle name="Comma 3 22" xfId="1624"/>
    <cellStyle name="Comma 3 23" xfId="1625"/>
    <cellStyle name="Comma 3 24" xfId="1626"/>
    <cellStyle name="Comma 3 25" xfId="1627"/>
    <cellStyle name="Comma 3 26" xfId="1628"/>
    <cellStyle name="Comma 3 27" xfId="1629"/>
    <cellStyle name="Comma 3 28" xfId="1630"/>
    <cellStyle name="Comma 3 29" xfId="16357"/>
    <cellStyle name="Comma 3 3" xfId="1631"/>
    <cellStyle name="Comma 3 3 2" xfId="1632"/>
    <cellStyle name="Comma 3 3 2 2" xfId="1633"/>
    <cellStyle name="Comma 3 3 3" xfId="1634"/>
    <cellStyle name="Comma 3 3 3 2" xfId="1635"/>
    <cellStyle name="Comma 3 3 4" xfId="1636"/>
    <cellStyle name="Comma 3 4" xfId="1637"/>
    <cellStyle name="Comma 3 4 2" xfId="1638"/>
    <cellStyle name="Comma 3 4 3" xfId="1639"/>
    <cellStyle name="Comma 3 4 4" xfId="1640"/>
    <cellStyle name="Comma 3 4 5" xfId="1641"/>
    <cellStyle name="Comma 3 4 6" xfId="1642"/>
    <cellStyle name="Comma 3 4 7" xfId="1643"/>
    <cellStyle name="Comma 3 5" xfId="1644"/>
    <cellStyle name="Comma 3 5 2" xfId="1645"/>
    <cellStyle name="Comma 3 5 3" xfId="1646"/>
    <cellStyle name="Comma 3 5 4" xfId="1647"/>
    <cellStyle name="Comma 3 5 5" xfId="1648"/>
    <cellStyle name="Comma 3 5 6" xfId="1649"/>
    <cellStyle name="Comma 3 5 7" xfId="1650"/>
    <cellStyle name="Comma 3 6" xfId="1651"/>
    <cellStyle name="Comma 3 6 2" xfId="1652"/>
    <cellStyle name="Comma 3 6 3" xfId="1653"/>
    <cellStyle name="Comma 3 6 4" xfId="1654"/>
    <cellStyle name="Comma 3 6 5" xfId="1655"/>
    <cellStyle name="Comma 3 6 6" xfId="1656"/>
    <cellStyle name="Comma 3 6 7" xfId="1657"/>
    <cellStyle name="Comma 3 7" xfId="1658"/>
    <cellStyle name="Comma 3 7 2" xfId="1659"/>
    <cellStyle name="Comma 3 7 3" xfId="1660"/>
    <cellStyle name="Comma 3 7 4" xfId="1661"/>
    <cellStyle name="Comma 3 7 5" xfId="1662"/>
    <cellStyle name="Comma 3 7 6" xfId="1663"/>
    <cellStyle name="Comma 3 7 7" xfId="1664"/>
    <cellStyle name="Comma 3 8" xfId="1665"/>
    <cellStyle name="Comma 3 9" xfId="1666"/>
    <cellStyle name="Comma 3*" xfId="1667"/>
    <cellStyle name="Comma 4" xfId="1668"/>
    <cellStyle name="Comma 4 10" xfId="1669"/>
    <cellStyle name="Comma 4 11" xfId="16358"/>
    <cellStyle name="Comma 4 2" xfId="1670"/>
    <cellStyle name="Comma 4 2 2" xfId="1671"/>
    <cellStyle name="Comma 4 2 2 2" xfId="1672"/>
    <cellStyle name="Comma 4 2 3" xfId="1673"/>
    <cellStyle name="Comma 4 2 3 2" xfId="1674"/>
    <cellStyle name="Comma 4 2 4" xfId="1675"/>
    <cellStyle name="Comma 4 2 4 2" xfId="1676"/>
    <cellStyle name="Comma 4 2 5" xfId="1677"/>
    <cellStyle name="Comma 4 2 5 2" xfId="1678"/>
    <cellStyle name="Comma 4 2 6" xfId="1679"/>
    <cellStyle name="Comma 4 2 6 2" xfId="1680"/>
    <cellStyle name="Comma 4 2 7" xfId="1681"/>
    <cellStyle name="Comma 4 3" xfId="1682"/>
    <cellStyle name="Comma 4 3 2" xfId="1683"/>
    <cellStyle name="Comma 4 3 2 2" xfId="1684"/>
    <cellStyle name="Comma 4 3 3" xfId="1685"/>
    <cellStyle name="Comma 4 4" xfId="1686"/>
    <cellStyle name="Comma 4 4 2" xfId="1687"/>
    <cellStyle name="Comma 4 4 2 2" xfId="1688"/>
    <cellStyle name="Comma 4 4 3" xfId="1689"/>
    <cellStyle name="Comma 4 5" xfId="1690"/>
    <cellStyle name="Comma 4 5 2" xfId="1691"/>
    <cellStyle name="Comma 4 6" xfId="1692"/>
    <cellStyle name="Comma 4 6 2" xfId="1693"/>
    <cellStyle name="Comma 4 7" xfId="1694"/>
    <cellStyle name="Comma 4 8" xfId="1695"/>
    <cellStyle name="Comma 4 9" xfId="1696"/>
    <cellStyle name="Comma 5" xfId="1697"/>
    <cellStyle name="Comma 5 10" xfId="1698"/>
    <cellStyle name="Comma 5 2" xfId="1699"/>
    <cellStyle name="Comma 5 2 2" xfId="1700"/>
    <cellStyle name="Comma 5 2 2 2" xfId="1701"/>
    <cellStyle name="Comma 5 2 3" xfId="1702"/>
    <cellStyle name="Comma 5 3" xfId="1703"/>
    <cellStyle name="Comma 5 3 2" xfId="1704"/>
    <cellStyle name="Comma 5 3 2 2" xfId="1705"/>
    <cellStyle name="Comma 5 3 3" xfId="1706"/>
    <cellStyle name="Comma 5 4" xfId="1707"/>
    <cellStyle name="Comma 5 4 2" xfId="1708"/>
    <cellStyle name="Comma 5 4 2 2" xfId="1709"/>
    <cellStyle name="Comma 5 4 3" xfId="1710"/>
    <cellStyle name="Comma 5 5" xfId="1711"/>
    <cellStyle name="Comma 5 5 2" xfId="1712"/>
    <cellStyle name="Comma 5 6" xfId="1713"/>
    <cellStyle name="Comma 5 6 2" xfId="1714"/>
    <cellStyle name="Comma 5 7" xfId="1715"/>
    <cellStyle name="Comma 5 8" xfId="1716"/>
    <cellStyle name="Comma 5 9" xfId="1717"/>
    <cellStyle name="Comma 6" xfId="1718"/>
    <cellStyle name="Comma 6 2" xfId="1719"/>
    <cellStyle name="Comma 6 2 2" xfId="1720"/>
    <cellStyle name="Comma 6 3" xfId="1721"/>
    <cellStyle name="Comma 6 3 2" xfId="1722"/>
    <cellStyle name="Comma 6 4" xfId="1723"/>
    <cellStyle name="Comma 6 5" xfId="1724"/>
    <cellStyle name="Comma 6 6" xfId="1725"/>
    <cellStyle name="Comma 6 7" xfId="1726"/>
    <cellStyle name="Comma 7" xfId="1727"/>
    <cellStyle name="Comma 7 2" xfId="1728"/>
    <cellStyle name="Comma 7 2 2" xfId="1729"/>
    <cellStyle name="Comma 7 3" xfId="1730"/>
    <cellStyle name="Comma 8" xfId="1731"/>
    <cellStyle name="Comma 8 2" xfId="17804"/>
    <cellStyle name="Comma 9" xfId="1732"/>
    <cellStyle name="Comma 9 2" xfId="1733"/>
    <cellStyle name="Comma Enter" xfId="1734"/>
    <cellStyle name="Comma Input" xfId="1735"/>
    <cellStyle name="Comma Input 2" xfId="1736"/>
    <cellStyle name="Comma Input 3" xfId="1737"/>
    <cellStyle name="Comma Input 4" xfId="1738"/>
    <cellStyle name="Comma Input 5" xfId="1739"/>
    <cellStyle name="Comma Input 6" xfId="1740"/>
    <cellStyle name="Comma Input 7" xfId="1741"/>
    <cellStyle name="Comma Input 8" xfId="1742"/>
    <cellStyle name="Comma Input 9" xfId="1743"/>
    <cellStyle name="Comma Output" xfId="1744"/>
    <cellStyle name="Comma Output 2" xfId="1745"/>
    <cellStyle name="Comma Output 2 2" xfId="1746"/>
    <cellStyle name="Comma Output 3" xfId="1747"/>
    <cellStyle name="Comma Output 3 2" xfId="1748"/>
    <cellStyle name="Comma Output 4" xfId="1749"/>
    <cellStyle name="Comma Thousands" xfId="16359"/>
    <cellStyle name="Comma(2)" xfId="1750"/>
    <cellStyle name="Comma*" xfId="46"/>
    <cellStyle name="Comma, 1 dec" xfId="16360"/>
    <cellStyle name="Comma, 1 dec 2" xfId="25949"/>
    <cellStyle name="Comma_141 Analysis Template" xfId="16229"/>
    <cellStyle name="Comma_GHI Analysis" xfId="16230"/>
    <cellStyle name="Comma_Transfer Express valuation analysis" xfId="16228"/>
    <cellStyle name="Comma0" xfId="1751"/>
    <cellStyle name="Comma0 - Modelo1" xfId="1752"/>
    <cellStyle name="Comma0 - Style1" xfId="1753"/>
    <cellStyle name="Comma0 - Style2" xfId="1754"/>
    <cellStyle name="Comma0 - Style3" xfId="1755"/>
    <cellStyle name="Comma0 - Style5" xfId="1756"/>
    <cellStyle name="Comma0 - Style5 2" xfId="1757"/>
    <cellStyle name="Comma0 - Style5 2 2" xfId="1758"/>
    <cellStyle name="Comma0 - Style5 2 3" xfId="1759"/>
    <cellStyle name="Comma0 - Style5 2 4" xfId="1760"/>
    <cellStyle name="Comma0 - Style5 2 5" xfId="1761"/>
    <cellStyle name="Comma0 - Style5 2 6" xfId="1762"/>
    <cellStyle name="Comma0 10" xfId="1763"/>
    <cellStyle name="Comma0 10 2" xfId="1764"/>
    <cellStyle name="Comma0 10 3" xfId="1765"/>
    <cellStyle name="Comma0 10 4" xfId="1766"/>
    <cellStyle name="Comma0 10 5" xfId="1767"/>
    <cellStyle name="Comma0 11" xfId="1768"/>
    <cellStyle name="Comma0 11 2" xfId="1769"/>
    <cellStyle name="Comma0 11 3" xfId="1770"/>
    <cellStyle name="Comma0 11 4" xfId="1771"/>
    <cellStyle name="Comma0 11 5" xfId="1772"/>
    <cellStyle name="Comma0 12" xfId="1773"/>
    <cellStyle name="Comma0 12 2" xfId="1774"/>
    <cellStyle name="Comma0 12 3" xfId="1775"/>
    <cellStyle name="Comma0 12 4" xfId="1776"/>
    <cellStyle name="Comma0 12 5" xfId="1777"/>
    <cellStyle name="Comma0 13" xfId="1778"/>
    <cellStyle name="Comma0 13 2" xfId="1779"/>
    <cellStyle name="Comma0 13 3" xfId="1780"/>
    <cellStyle name="Comma0 13 4" xfId="1781"/>
    <cellStyle name="Comma0 13 5" xfId="1782"/>
    <cellStyle name="Comma0 14" xfId="1783"/>
    <cellStyle name="Comma0 14 2" xfId="1784"/>
    <cellStyle name="Comma0 14 3" xfId="1785"/>
    <cellStyle name="Comma0 14 4" xfId="1786"/>
    <cellStyle name="Comma0 14 5" xfId="1787"/>
    <cellStyle name="Comma0 15" xfId="1788"/>
    <cellStyle name="Comma0 15 2" xfId="1789"/>
    <cellStyle name="Comma0 15 3" xfId="1790"/>
    <cellStyle name="Comma0 15 4" xfId="1791"/>
    <cellStyle name="Comma0 15 5" xfId="1792"/>
    <cellStyle name="Comma0 16" xfId="1793"/>
    <cellStyle name="Comma0 16 2" xfId="1794"/>
    <cellStyle name="Comma0 16 3" xfId="1795"/>
    <cellStyle name="Comma0 16 4" xfId="1796"/>
    <cellStyle name="Comma0 16 5" xfId="1797"/>
    <cellStyle name="Comma0 17" xfId="1798"/>
    <cellStyle name="Comma0 17 2" xfId="1799"/>
    <cellStyle name="Comma0 17 3" xfId="1800"/>
    <cellStyle name="Comma0 17 4" xfId="1801"/>
    <cellStyle name="Comma0 17 5" xfId="1802"/>
    <cellStyle name="Comma0 18" xfId="1803"/>
    <cellStyle name="Comma0 18 2" xfId="1804"/>
    <cellStyle name="Comma0 18 3" xfId="1805"/>
    <cellStyle name="Comma0 18 4" xfId="1806"/>
    <cellStyle name="Comma0 18 4 2" xfId="1807"/>
    <cellStyle name="Comma0 18 5" xfId="1808"/>
    <cellStyle name="Comma0 18 5 2" xfId="1809"/>
    <cellStyle name="Comma0 18 6" xfId="1810"/>
    <cellStyle name="Comma0 18 6 2" xfId="1811"/>
    <cellStyle name="Comma0 18 7" xfId="1812"/>
    <cellStyle name="Comma0 18 7 2" xfId="1813"/>
    <cellStyle name="Comma0 19" xfId="1814"/>
    <cellStyle name="Comma0 19 2" xfId="1815"/>
    <cellStyle name="Comma0 19 3" xfId="1816"/>
    <cellStyle name="Comma0 19 4" xfId="1817"/>
    <cellStyle name="Comma0 19 5" xfId="1818"/>
    <cellStyle name="Comma0 2" xfId="1819"/>
    <cellStyle name="Comma0 2 10" xfId="1820"/>
    <cellStyle name="Comma0 2 2" xfId="1821"/>
    <cellStyle name="Comma0 2 2 2" xfId="1822"/>
    <cellStyle name="Comma0 2 3" xfId="1823"/>
    <cellStyle name="Comma0 2 3 2" xfId="1824"/>
    <cellStyle name="Comma0 2 4" xfId="1825"/>
    <cellStyle name="Comma0 2 5" xfId="1826"/>
    <cellStyle name="Comma0 2 6" xfId="1827"/>
    <cellStyle name="Comma0 2 7" xfId="1828"/>
    <cellStyle name="Comma0 2 8" xfId="1829"/>
    <cellStyle name="Comma0 2 9" xfId="1830"/>
    <cellStyle name="Comma0 20" xfId="1831"/>
    <cellStyle name="Comma0 20 2" xfId="1832"/>
    <cellStyle name="Comma0 21" xfId="1833"/>
    <cellStyle name="Comma0 21 2" xfId="1834"/>
    <cellStyle name="Comma0 22" xfId="1835"/>
    <cellStyle name="Comma0 22 2" xfId="1836"/>
    <cellStyle name="Comma0 22 3" xfId="1837"/>
    <cellStyle name="Comma0 22 4" xfId="1838"/>
    <cellStyle name="Comma0 22 5" xfId="1839"/>
    <cellStyle name="Comma0 22 6" xfId="1840"/>
    <cellStyle name="Comma0 22 7" xfId="1841"/>
    <cellStyle name="Comma0 22 8" xfId="1842"/>
    <cellStyle name="Comma0 23" xfId="1843"/>
    <cellStyle name="Comma0 23 2" xfId="1844"/>
    <cellStyle name="Comma0 24" xfId="1845"/>
    <cellStyle name="Comma0 24 2" xfId="1846"/>
    <cellStyle name="Comma0 25" xfId="1847"/>
    <cellStyle name="Comma0 25 2" xfId="1848"/>
    <cellStyle name="Comma0 26" xfId="1849"/>
    <cellStyle name="Comma0 26 2" xfId="1850"/>
    <cellStyle name="Comma0 27" xfId="1851"/>
    <cellStyle name="Comma0 27 2" xfId="1852"/>
    <cellStyle name="Comma0 28" xfId="1853"/>
    <cellStyle name="Comma0 28 2" xfId="1854"/>
    <cellStyle name="Comma0 28 3" xfId="1855"/>
    <cellStyle name="Comma0 28 4" xfId="1856"/>
    <cellStyle name="Comma0 29" xfId="1857"/>
    <cellStyle name="Comma0 29 2" xfId="1858"/>
    <cellStyle name="Comma0 29 3" xfId="1859"/>
    <cellStyle name="Comma0 29 4" xfId="1860"/>
    <cellStyle name="Comma0 3" xfId="1861"/>
    <cellStyle name="Comma0 3 2" xfId="1862"/>
    <cellStyle name="Comma0 3 2 2" xfId="1863"/>
    <cellStyle name="Comma0 3 3" xfId="1864"/>
    <cellStyle name="Comma0 3 4" xfId="1865"/>
    <cellStyle name="Comma0 3 5" xfId="1866"/>
    <cellStyle name="Comma0 3 6" xfId="1867"/>
    <cellStyle name="Comma0 30" xfId="1868"/>
    <cellStyle name="Comma0 30 2" xfId="1869"/>
    <cellStyle name="Comma0 30 3" xfId="1870"/>
    <cellStyle name="Comma0 30 4" xfId="1871"/>
    <cellStyle name="Comma0 31" xfId="1872"/>
    <cellStyle name="Comma0 31 2" xfId="1873"/>
    <cellStyle name="Comma0 31 2 2" xfId="1874"/>
    <cellStyle name="Comma0 31 2 3" xfId="1875"/>
    <cellStyle name="Comma0 31 2 4" xfId="1876"/>
    <cellStyle name="Comma0 31 2 5" xfId="1877"/>
    <cellStyle name="Comma0 31 2 6" xfId="1878"/>
    <cellStyle name="Comma0 31 2 7" xfId="1879"/>
    <cellStyle name="Comma0 31 2 8" xfId="1880"/>
    <cellStyle name="Comma0 31 2 9" xfId="1881"/>
    <cellStyle name="Comma0 31 3" xfId="1882"/>
    <cellStyle name="Comma0 31 4" xfId="1883"/>
    <cellStyle name="Comma0 31 5" xfId="1884"/>
    <cellStyle name="Comma0 31 6" xfId="1885"/>
    <cellStyle name="Comma0 32" xfId="1886"/>
    <cellStyle name="Comma0 33" xfId="1887"/>
    <cellStyle name="Comma0 34" xfId="1888"/>
    <cellStyle name="Comma0 35" xfId="1889"/>
    <cellStyle name="Comma0 36" xfId="1890"/>
    <cellStyle name="Comma0 37" xfId="1891"/>
    <cellStyle name="Comma0 38" xfId="1892"/>
    <cellStyle name="Comma0 39" xfId="1893"/>
    <cellStyle name="Comma0 4" xfId="1894"/>
    <cellStyle name="Comma0 4 2" xfId="1895"/>
    <cellStyle name="Comma0 4 2 2" xfId="1896"/>
    <cellStyle name="Comma0 4 3" xfId="1897"/>
    <cellStyle name="Comma0 4 4" xfId="1898"/>
    <cellStyle name="Comma0 4 5" xfId="1899"/>
    <cellStyle name="Comma0 4 6" xfId="1900"/>
    <cellStyle name="Comma0 5" xfId="1901"/>
    <cellStyle name="Comma0 5 2" xfId="1902"/>
    <cellStyle name="Comma0 5 2 2" xfId="1903"/>
    <cellStyle name="Comma0 5 3" xfId="1904"/>
    <cellStyle name="Comma0 5 4" xfId="1905"/>
    <cellStyle name="Comma0 5 5" xfId="1906"/>
    <cellStyle name="Comma0 5 6" xfId="1907"/>
    <cellStyle name="Comma0 6" xfId="1908"/>
    <cellStyle name="Comma0 6 2" xfId="1909"/>
    <cellStyle name="Comma0 6 2 2" xfId="1910"/>
    <cellStyle name="Comma0 6 3" xfId="1911"/>
    <cellStyle name="Comma0 6 4" xfId="1912"/>
    <cellStyle name="Comma0 6 5" xfId="1913"/>
    <cellStyle name="Comma0 6 6" xfId="1914"/>
    <cellStyle name="Comma0 7" xfId="1915"/>
    <cellStyle name="Comma0 7 2" xfId="1916"/>
    <cellStyle name="Comma0 7 2 2" xfId="1917"/>
    <cellStyle name="Comma0 7 3" xfId="1918"/>
    <cellStyle name="Comma0 7 4" xfId="1919"/>
    <cellStyle name="Comma0 7 5" xfId="1920"/>
    <cellStyle name="Comma0 7 6" xfId="1921"/>
    <cellStyle name="Comma0 8" xfId="1922"/>
    <cellStyle name="Comma0 8 2" xfId="1923"/>
    <cellStyle name="Comma0 8 2 2" xfId="1924"/>
    <cellStyle name="Comma0 8 3" xfId="1925"/>
    <cellStyle name="Comma0 8 4" xfId="1926"/>
    <cellStyle name="Comma0 8 5" xfId="1927"/>
    <cellStyle name="Comma0 8 6" xfId="1928"/>
    <cellStyle name="Comma0 9" xfId="1929"/>
    <cellStyle name="Comma0 9 2" xfId="1930"/>
    <cellStyle name="Comma0 9 2 2" xfId="1931"/>
    <cellStyle name="Comma0 9 2 2 2" xfId="1932"/>
    <cellStyle name="Comma0 9 2 3" xfId="1933"/>
    <cellStyle name="Comma0 9 2 3 2" xfId="1934"/>
    <cellStyle name="Comma0 9 2 4" xfId="1935"/>
    <cellStyle name="Comma0 9 3" xfId="1936"/>
    <cellStyle name="Comma0 9 3 2" xfId="1937"/>
    <cellStyle name="Comma0 9 4" xfId="1938"/>
    <cellStyle name="Comma0 9 5" xfId="1939"/>
    <cellStyle name="Comma0 9 6" xfId="1940"/>
    <cellStyle name="Comma0 9 7" xfId="1941"/>
    <cellStyle name="Comma0_DRAFT 3rd Qtr Fund III Valuation 11 15 04email" xfId="1942"/>
    <cellStyle name="Comma1" xfId="1943"/>
    <cellStyle name="Comma1 - Modelo2" xfId="1944"/>
    <cellStyle name="Comma1 - Style1" xfId="1945"/>
    <cellStyle name="Comma1 - Style1 2" xfId="1946"/>
    <cellStyle name="Comma1 - Style1 3" xfId="1947"/>
    <cellStyle name="Comma1 - Style1 4" xfId="1948"/>
    <cellStyle name="Comma1 - Style1 5" xfId="1949"/>
    <cellStyle name="Comma1 - Style1 6" xfId="1950"/>
    <cellStyle name="Comma1 - Style1 7" xfId="1951"/>
    <cellStyle name="Comma1 - Style1 8" xfId="1952"/>
    <cellStyle name="Comma1 - Style2" xfId="1953"/>
    <cellStyle name="Comma1_SFAS 141 Schedules - Doxus Transaction" xfId="16361"/>
    <cellStyle name="Comma2" xfId="16362"/>
    <cellStyle name="Comma3" xfId="16363"/>
    <cellStyle name="Comma3 2" xfId="25950"/>
    <cellStyle name="Comments" xfId="1954"/>
    <cellStyle name="Comms" xfId="1955"/>
    <cellStyle name="Comms 2" xfId="1956"/>
    <cellStyle name="Comms 2 2" xfId="1957"/>
    <cellStyle name="Comms 3" xfId="1958"/>
    <cellStyle name="Comms 3 2" xfId="1959"/>
    <cellStyle name="Comms 4" xfId="1960"/>
    <cellStyle name="Copied" xfId="1961"/>
    <cellStyle name="Copied 2" xfId="1962"/>
    <cellStyle name="Copied 2 2" xfId="1963"/>
    <cellStyle name="Copied 2 3" xfId="1964"/>
    <cellStyle name="Copied 2 4" xfId="1965"/>
    <cellStyle name="Copied 2 5" xfId="1966"/>
    <cellStyle name="Copied 2 6" xfId="1967"/>
    <cellStyle name="Copied 2 7" xfId="1968"/>
    <cellStyle name="Copied 2 8" xfId="1969"/>
    <cellStyle name="Copied 2 9" xfId="1970"/>
    <cellStyle name="Copied 3" xfId="1971"/>
    <cellStyle name="Copied 3 2" xfId="1972"/>
    <cellStyle name="Copied 3 3" xfId="1973"/>
    <cellStyle name="Copied 3 4" xfId="1974"/>
    <cellStyle name="Copied 3 5" xfId="1975"/>
    <cellStyle name="Copied 3 6" xfId="1976"/>
    <cellStyle name="Copied 3 7" xfId="1977"/>
    <cellStyle name="Copied 3 8" xfId="1978"/>
    <cellStyle name="Copied 3 9" xfId="1979"/>
    <cellStyle name="Copied 4" xfId="1980"/>
    <cellStyle name="Copied 4 2" xfId="1981"/>
    <cellStyle name="Copied 4 3" xfId="1982"/>
    <cellStyle name="Copied 4 4" xfId="1983"/>
    <cellStyle name="Copied 4 5" xfId="1984"/>
    <cellStyle name="Copied 4 6" xfId="1985"/>
    <cellStyle name="Copied 4 7" xfId="1986"/>
    <cellStyle name="Copied 4 8" xfId="1987"/>
    <cellStyle name="Copied 4 9" xfId="1988"/>
    <cellStyle name="Copied 5" xfId="1989"/>
    <cellStyle name="Copied 5 2" xfId="1990"/>
    <cellStyle name="Copied 5 3" xfId="1991"/>
    <cellStyle name="Copied 5 4" xfId="1992"/>
    <cellStyle name="Copied 5 5" xfId="1993"/>
    <cellStyle name="Copied 5 6" xfId="1994"/>
    <cellStyle name="COST1" xfId="1995"/>
    <cellStyle name="COST1 2" xfId="1996"/>
    <cellStyle name="COST1 2 2" xfId="1997"/>
    <cellStyle name="COST1 2 3" xfId="1998"/>
    <cellStyle name="COST1 2 4" xfId="1999"/>
    <cellStyle name="COST1 2 5" xfId="2000"/>
    <cellStyle name="COST1 2 6" xfId="2001"/>
    <cellStyle name="COST1 2 7" xfId="2002"/>
    <cellStyle name="COST1 2 8" xfId="2003"/>
    <cellStyle name="COST1 2 9" xfId="2004"/>
    <cellStyle name="COST1 3" xfId="2005"/>
    <cellStyle name="COST1 3 2" xfId="2006"/>
    <cellStyle name="COST1 3 3" xfId="2007"/>
    <cellStyle name="COST1 3 4" xfId="2008"/>
    <cellStyle name="COST1 3 5" xfId="2009"/>
    <cellStyle name="COST1 3 6" xfId="2010"/>
    <cellStyle name="COST1 3 7" xfId="2011"/>
    <cellStyle name="COST1 3 8" xfId="2012"/>
    <cellStyle name="COST1 3 9" xfId="2013"/>
    <cellStyle name="COST1 4" xfId="2014"/>
    <cellStyle name="COST1 4 2" xfId="2015"/>
    <cellStyle name="COST1 4 3" xfId="2016"/>
    <cellStyle name="COST1 4 4" xfId="2017"/>
    <cellStyle name="COST1 4 5" xfId="2018"/>
    <cellStyle name="COST1 4 6" xfId="2019"/>
    <cellStyle name="COST1 4 7" xfId="2020"/>
    <cellStyle name="COST1 4 8" xfId="2021"/>
    <cellStyle name="COST1 4 9" xfId="2022"/>
    <cellStyle name="COST1 5" xfId="2023"/>
    <cellStyle name="COST1 5 2" xfId="2024"/>
    <cellStyle name="COST1 5 3" xfId="2025"/>
    <cellStyle name="COST1 5 4" xfId="2026"/>
    <cellStyle name="COST1 5 5" xfId="2027"/>
    <cellStyle name="COST1 5 6" xfId="2028"/>
    <cellStyle name="Cover Date" xfId="2029"/>
    <cellStyle name="Cover Subtitle" xfId="2030"/>
    <cellStyle name="Cover Title" xfId="2031"/>
    <cellStyle name="Curren - Style1" xfId="2032"/>
    <cellStyle name="Curren - Style2" xfId="2033"/>
    <cellStyle name="Curren - Style2 2" xfId="2034"/>
    <cellStyle name="Curren - Style2 3" xfId="2035"/>
    <cellStyle name="Curren - Style2 4" xfId="2036"/>
    <cellStyle name="Curren - Style2 5" xfId="2037"/>
    <cellStyle name="Curren - Style2 6" xfId="2038"/>
    <cellStyle name="Curren - Style2 7" xfId="2039"/>
    <cellStyle name="Curren - Style2 8" xfId="2040"/>
    <cellStyle name="Curren - Style6" xfId="2041"/>
    <cellStyle name="Curren - Style6 2" xfId="2042"/>
    <cellStyle name="Curren - Style6 2 2" xfId="2043"/>
    <cellStyle name="Curren - Style6 2 3" xfId="2044"/>
    <cellStyle name="Curren - Style6 2 4" xfId="2045"/>
    <cellStyle name="Curren - Style6 2 5" xfId="2046"/>
    <cellStyle name="Curren - Style6 2 6" xfId="2047"/>
    <cellStyle name="Currency" xfId="2" builtinId="4"/>
    <cellStyle name="Currency - 1 decimal" xfId="16364"/>
    <cellStyle name="Currency - 2 decimals" xfId="16365"/>
    <cellStyle name="Currency - UK" xfId="2048"/>
    <cellStyle name="Currency $" xfId="2049"/>
    <cellStyle name="Currency (&quot;-&quot;)" xfId="16366"/>
    <cellStyle name="Currency (&quot;-&quot;) 2" xfId="25951"/>
    <cellStyle name="Currency ($)" xfId="16367"/>
    <cellStyle name="Currency (0)" xfId="2050"/>
    <cellStyle name="Currency (2)" xfId="2051"/>
    <cellStyle name="Currency [0] (&quot;-&quot;)" xfId="16368"/>
    <cellStyle name="Currency [0] (&quot;-&quot;) 2" xfId="25952"/>
    <cellStyle name="Currency [00]" xfId="2052"/>
    <cellStyle name="Currency [00] 2" xfId="2053"/>
    <cellStyle name="Currency [00] 3" xfId="2054"/>
    <cellStyle name="Currency [00] 4" xfId="2055"/>
    <cellStyle name="Currency [00] 5" xfId="2056"/>
    <cellStyle name="Currency [00] 6" xfId="2057"/>
    <cellStyle name="Currency [00] 7" xfId="2058"/>
    <cellStyle name="Currency [00] 8" xfId="2059"/>
    <cellStyle name="Currency [00] 8 2" xfId="2060"/>
    <cellStyle name="Currency [00] 9" xfId="2061"/>
    <cellStyle name="Currency [1]" xfId="12"/>
    <cellStyle name="Currency [1] 10" xfId="2062"/>
    <cellStyle name="Currency [1] 10 2" xfId="2063"/>
    <cellStyle name="Currency [1] 10 3" xfId="2064"/>
    <cellStyle name="Currency [1] 10 4" xfId="2065"/>
    <cellStyle name="Currency [1] 10 5" xfId="2066"/>
    <cellStyle name="Currency [1] 11" xfId="2067"/>
    <cellStyle name="Currency [1] 11 2" xfId="2068"/>
    <cellStyle name="Currency [1] 11 3" xfId="2069"/>
    <cellStyle name="Currency [1] 11 4" xfId="2070"/>
    <cellStyle name="Currency [1] 11 5" xfId="2071"/>
    <cellStyle name="Currency [1] 12" xfId="2072"/>
    <cellStyle name="Currency [1] 12 2" xfId="2073"/>
    <cellStyle name="Currency [1] 12 3" xfId="2074"/>
    <cellStyle name="Currency [1] 12 4" xfId="2075"/>
    <cellStyle name="Currency [1] 12 5" xfId="2076"/>
    <cellStyle name="Currency [1] 13" xfId="2077"/>
    <cellStyle name="Currency [1] 13 2" xfId="2078"/>
    <cellStyle name="Currency [1] 13 3" xfId="2079"/>
    <cellStyle name="Currency [1] 13 4" xfId="2080"/>
    <cellStyle name="Currency [1] 13 5" xfId="2081"/>
    <cellStyle name="Currency [1] 14" xfId="2082"/>
    <cellStyle name="Currency [1] 14 2" xfId="2083"/>
    <cellStyle name="Currency [1] 14 3" xfId="2084"/>
    <cellStyle name="Currency [1] 14 4" xfId="2085"/>
    <cellStyle name="Currency [1] 14 5" xfId="2086"/>
    <cellStyle name="Currency [1] 15" xfId="2087"/>
    <cellStyle name="Currency [1] 15 2" xfId="2088"/>
    <cellStyle name="Currency [1] 15 3" xfId="2089"/>
    <cellStyle name="Currency [1] 15 4" xfId="2090"/>
    <cellStyle name="Currency [1] 15 5" xfId="2091"/>
    <cellStyle name="Currency [1] 16" xfId="2092"/>
    <cellStyle name="Currency [1] 16 2" xfId="2093"/>
    <cellStyle name="Currency [1] 16 3" xfId="2094"/>
    <cellStyle name="Currency [1] 16 4" xfId="2095"/>
    <cellStyle name="Currency [1] 16 5" xfId="2096"/>
    <cellStyle name="Currency [1] 17" xfId="2097"/>
    <cellStyle name="Currency [1] 17 2" xfId="2098"/>
    <cellStyle name="Currency [1] 17 3" xfId="2099"/>
    <cellStyle name="Currency [1] 17 4" xfId="2100"/>
    <cellStyle name="Currency [1] 17 5" xfId="2101"/>
    <cellStyle name="Currency [1] 18" xfId="2102"/>
    <cellStyle name="Currency [1] 18 2" xfId="2103"/>
    <cellStyle name="Currency [1] 18 3" xfId="2104"/>
    <cellStyle name="Currency [1] 18 4" xfId="2105"/>
    <cellStyle name="Currency [1] 18 5" xfId="2106"/>
    <cellStyle name="Currency [1] 19" xfId="2107"/>
    <cellStyle name="Currency [1] 19 2" xfId="2108"/>
    <cellStyle name="Currency [1] 2" xfId="2109"/>
    <cellStyle name="Currency [1] 2 10" xfId="2110"/>
    <cellStyle name="Currency [1] 2 2" xfId="2111"/>
    <cellStyle name="Currency [1] 2 2 2" xfId="2112"/>
    <cellStyle name="Currency [1] 2 3" xfId="2113"/>
    <cellStyle name="Currency [1] 2 3 2" xfId="2114"/>
    <cellStyle name="Currency [1] 2 4" xfId="2115"/>
    <cellStyle name="Currency [1] 2 5" xfId="2116"/>
    <cellStyle name="Currency [1] 2 6" xfId="2117"/>
    <cellStyle name="Currency [1] 2 7" xfId="2118"/>
    <cellStyle name="Currency [1] 2 8" xfId="2119"/>
    <cellStyle name="Currency [1] 2 9" xfId="2120"/>
    <cellStyle name="Currency [1] 20" xfId="2121"/>
    <cellStyle name="Currency [1] 20 2" xfId="2122"/>
    <cellStyle name="Currency [1] 21" xfId="2123"/>
    <cellStyle name="Currency [1] 21 2" xfId="2124"/>
    <cellStyle name="Currency [1] 22" xfId="2125"/>
    <cellStyle name="Currency [1] 22 2" xfId="2126"/>
    <cellStyle name="Currency [1] 23" xfId="2127"/>
    <cellStyle name="Currency [1] 23 2" xfId="2128"/>
    <cellStyle name="Currency [1] 24" xfId="2129"/>
    <cellStyle name="Currency [1] 24 2" xfId="2130"/>
    <cellStyle name="Currency [1] 25" xfId="2131"/>
    <cellStyle name="Currency [1] 25 2" xfId="2132"/>
    <cellStyle name="Currency [1] 26" xfId="2133"/>
    <cellStyle name="Currency [1] 26 2" xfId="2134"/>
    <cellStyle name="Currency [1] 27" xfId="2135"/>
    <cellStyle name="Currency [1] 27 2" xfId="2136"/>
    <cellStyle name="Currency [1] 27 3" xfId="2137"/>
    <cellStyle name="Currency [1] 27 4" xfId="2138"/>
    <cellStyle name="Currency [1] 28" xfId="2139"/>
    <cellStyle name="Currency [1] 28 2" xfId="2140"/>
    <cellStyle name="Currency [1] 28 3" xfId="2141"/>
    <cellStyle name="Currency [1] 28 4" xfId="2142"/>
    <cellStyle name="Currency [1] 29" xfId="2143"/>
    <cellStyle name="Currency [1] 29 2" xfId="2144"/>
    <cellStyle name="Currency [1] 29 3" xfId="2145"/>
    <cellStyle name="Currency [1] 29 4" xfId="2146"/>
    <cellStyle name="Currency [1] 3" xfId="2147"/>
    <cellStyle name="Currency [1] 3 2" xfId="2148"/>
    <cellStyle name="Currency [1] 3 2 2" xfId="2149"/>
    <cellStyle name="Currency [1] 3 3" xfId="2150"/>
    <cellStyle name="Currency [1] 3 4" xfId="2151"/>
    <cellStyle name="Currency [1] 3 5" xfId="2152"/>
    <cellStyle name="Currency [1] 3 6" xfId="2153"/>
    <cellStyle name="Currency [1] 30" xfId="2154"/>
    <cellStyle name="Currency [1] 30 2" xfId="2155"/>
    <cellStyle name="Currency [1] 30 2 2" xfId="2156"/>
    <cellStyle name="Currency [1] 30 2 3" xfId="2157"/>
    <cellStyle name="Currency [1] 30 2 4" xfId="2158"/>
    <cellStyle name="Currency [1] 30 2 5" xfId="2159"/>
    <cellStyle name="Currency [1] 30 2 6" xfId="2160"/>
    <cellStyle name="Currency [1] 30 2 7" xfId="2161"/>
    <cellStyle name="Currency [1] 30 2 8" xfId="2162"/>
    <cellStyle name="Currency [1] 30 2 9" xfId="2163"/>
    <cellStyle name="Currency [1] 30 3" xfId="2164"/>
    <cellStyle name="Currency [1] 30 4" xfId="2165"/>
    <cellStyle name="Currency [1] 30 5" xfId="2166"/>
    <cellStyle name="Currency [1] 30 6" xfId="2167"/>
    <cellStyle name="Currency [1] 31" xfId="2168"/>
    <cellStyle name="Currency [1] 32" xfId="2169"/>
    <cellStyle name="Currency [1] 33" xfId="2170"/>
    <cellStyle name="Currency [1] 34" xfId="2171"/>
    <cellStyle name="Currency [1] 35" xfId="2172"/>
    <cellStyle name="Currency [1] 36" xfId="2173"/>
    <cellStyle name="Currency [1] 37" xfId="2174"/>
    <cellStyle name="Currency [1] 38" xfId="2175"/>
    <cellStyle name="Currency [1] 4" xfId="2176"/>
    <cellStyle name="Currency [1] 4 2" xfId="2177"/>
    <cellStyle name="Currency [1] 4 2 2" xfId="2178"/>
    <cellStyle name="Currency [1] 4 3" xfId="2179"/>
    <cellStyle name="Currency [1] 4 4" xfId="2180"/>
    <cellStyle name="Currency [1] 4 5" xfId="2181"/>
    <cellStyle name="Currency [1] 4 6" xfId="2182"/>
    <cellStyle name="Currency [1] 5" xfId="2183"/>
    <cellStyle name="Currency [1] 5 2" xfId="2184"/>
    <cellStyle name="Currency [1] 5 2 2" xfId="2185"/>
    <cellStyle name="Currency [1] 5 3" xfId="2186"/>
    <cellStyle name="Currency [1] 5 4" xfId="2187"/>
    <cellStyle name="Currency [1] 5 5" xfId="2188"/>
    <cellStyle name="Currency [1] 5 6" xfId="2189"/>
    <cellStyle name="Currency [1] 6" xfId="2190"/>
    <cellStyle name="Currency [1] 6 2" xfId="2191"/>
    <cellStyle name="Currency [1] 6 2 2" xfId="2192"/>
    <cellStyle name="Currency [1] 6 3" xfId="2193"/>
    <cellStyle name="Currency [1] 6 4" xfId="2194"/>
    <cellStyle name="Currency [1] 6 5" xfId="2195"/>
    <cellStyle name="Currency [1] 6 6" xfId="2196"/>
    <cellStyle name="Currency [1] 7" xfId="2197"/>
    <cellStyle name="Currency [1] 7 2" xfId="2198"/>
    <cellStyle name="Currency [1] 7 2 2" xfId="2199"/>
    <cellStyle name="Currency [1] 7 3" xfId="2200"/>
    <cellStyle name="Currency [1] 7 4" xfId="2201"/>
    <cellStyle name="Currency [1] 7 5" xfId="2202"/>
    <cellStyle name="Currency [1] 7 6" xfId="2203"/>
    <cellStyle name="Currency [1] 8" xfId="2204"/>
    <cellStyle name="Currency [1] 8 2" xfId="2205"/>
    <cellStyle name="Currency [1] 8 2 2" xfId="2206"/>
    <cellStyle name="Currency [1] 8 3" xfId="2207"/>
    <cellStyle name="Currency [1] 8 4" xfId="2208"/>
    <cellStyle name="Currency [1] 8 5" xfId="2209"/>
    <cellStyle name="Currency [1] 8 6" xfId="2210"/>
    <cellStyle name="Currency [1] 9" xfId="2211"/>
    <cellStyle name="Currency [1] 9 2" xfId="2212"/>
    <cellStyle name="Currency [1] 9 2 2" xfId="2213"/>
    <cellStyle name="Currency [1] 9 2 2 2" xfId="2214"/>
    <cellStyle name="Currency [1] 9 2 3" xfId="2215"/>
    <cellStyle name="Currency [1] 9 2 3 2" xfId="2216"/>
    <cellStyle name="Currency [1] 9 2 4" xfId="2217"/>
    <cellStyle name="Currency [1] 9 3" xfId="2218"/>
    <cellStyle name="Currency [1] 9 3 2" xfId="2219"/>
    <cellStyle name="Currency [1] 9 4" xfId="2220"/>
    <cellStyle name="Currency [1] 9 5" xfId="2221"/>
    <cellStyle name="Currency [1] 9 6" xfId="2222"/>
    <cellStyle name="Currency [1] 9 7" xfId="2223"/>
    <cellStyle name="Currency [2]" xfId="2224"/>
    <cellStyle name="Currency 0" xfId="2225"/>
    <cellStyle name="Currency 0 2" xfId="2226"/>
    <cellStyle name="Currency 0 2 2" xfId="2227"/>
    <cellStyle name="Currency 0 3" xfId="2228"/>
    <cellStyle name="Currency 0 3 2" xfId="2229"/>
    <cellStyle name="Currency 0 4" xfId="2230"/>
    <cellStyle name="Currency 1 [0]" xfId="16369"/>
    <cellStyle name="Currency 1 [0] 2" xfId="25953"/>
    <cellStyle name="Currency 10" xfId="2231"/>
    <cellStyle name="Currency 10 2" xfId="2232"/>
    <cellStyle name="Currency 10 3" xfId="2233"/>
    <cellStyle name="Currency 10 4" xfId="2234"/>
    <cellStyle name="Currency 10 5" xfId="2235"/>
    <cellStyle name="Currency 10 6" xfId="2236"/>
    <cellStyle name="Currency 10 7" xfId="2237"/>
    <cellStyle name="Currency 11" xfId="16248"/>
    <cellStyle name="Currency 11 2" xfId="25908"/>
    <cellStyle name="Currency 12" xfId="16370"/>
    <cellStyle name="Currency 13" xfId="16231"/>
    <cellStyle name="Currency 14" xfId="16371"/>
    <cellStyle name="Currency 15" xfId="16372"/>
    <cellStyle name="Currency 2" xfId="13"/>
    <cellStyle name="Currency 2 (0)" xfId="16373"/>
    <cellStyle name="Currency 2 (0) 2" xfId="25954"/>
    <cellStyle name="Currency 2 10" xfId="2238"/>
    <cellStyle name="Currency 2 10 2" xfId="2239"/>
    <cellStyle name="Currency 2 10 2 2" xfId="2240"/>
    <cellStyle name="Currency 2 10 3" xfId="2241"/>
    <cellStyle name="Currency 2 11" xfId="2242"/>
    <cellStyle name="Currency 2 11 2" xfId="2243"/>
    <cellStyle name="Currency 2 11 2 2" xfId="2244"/>
    <cellStyle name="Currency 2 11 2 2 2" xfId="2245"/>
    <cellStyle name="Currency 2 11 2 3" xfId="2246"/>
    <cellStyle name="Currency 2 11 2 3 2" xfId="2247"/>
    <cellStyle name="Currency 2 11 2 4" xfId="2248"/>
    <cellStyle name="Currency 2 11 3" xfId="2249"/>
    <cellStyle name="Currency 2 11 3 2" xfId="2250"/>
    <cellStyle name="Currency 2 11 4" xfId="2251"/>
    <cellStyle name="Currency 2 12" xfId="2252"/>
    <cellStyle name="Currency 2 12 2" xfId="2253"/>
    <cellStyle name="Currency 2 13" xfId="2254"/>
    <cellStyle name="Currency 2 13 2" xfId="2255"/>
    <cellStyle name="Currency 2 14" xfId="2256"/>
    <cellStyle name="Currency 2 15" xfId="2257"/>
    <cellStyle name="Currency 2 16" xfId="2258"/>
    <cellStyle name="Currency 2 17" xfId="2259"/>
    <cellStyle name="Currency 2 18" xfId="16456"/>
    <cellStyle name="Currency 2 2" xfId="2260"/>
    <cellStyle name="Currency 2 2 10" xfId="2261"/>
    <cellStyle name="Currency 2 2 10 2" xfId="2262"/>
    <cellStyle name="Currency 2 2 11" xfId="2263"/>
    <cellStyle name="Currency 2 2 11 2" xfId="2264"/>
    <cellStyle name="Currency 2 2 12" xfId="2265"/>
    <cellStyle name="Currency 2 2 12 2" xfId="2266"/>
    <cellStyle name="Currency 2 2 13" xfId="2267"/>
    <cellStyle name="Currency 2 2 14" xfId="2268"/>
    <cellStyle name="Currency 2 2 2" xfId="2269"/>
    <cellStyle name="Currency 2 2 2 10" xfId="2270"/>
    <cellStyle name="Currency 2 2 2 11" xfId="2271"/>
    <cellStyle name="Currency 2 2 2 12" xfId="2272"/>
    <cellStyle name="Currency 2 2 2 13" xfId="2273"/>
    <cellStyle name="Currency 2 2 2 2" xfId="2274"/>
    <cellStyle name="Currency 2 2 2 2 2" xfId="2275"/>
    <cellStyle name="Currency 2 2 2 3" xfId="2276"/>
    <cellStyle name="Currency 2 2 2 3 2" xfId="2277"/>
    <cellStyle name="Currency 2 2 2 4" xfId="2278"/>
    <cellStyle name="Currency 2 2 2 4 2" xfId="2279"/>
    <cellStyle name="Currency 2 2 2 5" xfId="2280"/>
    <cellStyle name="Currency 2 2 2 5 2" xfId="2281"/>
    <cellStyle name="Currency 2 2 2 6" xfId="2282"/>
    <cellStyle name="Currency 2 2 2 6 2" xfId="2283"/>
    <cellStyle name="Currency 2 2 2 7" xfId="2284"/>
    <cellStyle name="Currency 2 2 2 8" xfId="2285"/>
    <cellStyle name="Currency 2 2 2 9" xfId="2286"/>
    <cellStyle name="Currency 2 2 3" xfId="2287"/>
    <cellStyle name="Currency 2 2 3 10" xfId="2288"/>
    <cellStyle name="Currency 2 2 3 2" xfId="2289"/>
    <cellStyle name="Currency 2 2 3 2 2" xfId="2290"/>
    <cellStyle name="Currency 2 2 3 2 2 2" xfId="2291"/>
    <cellStyle name="Currency 2 2 3 2 3" xfId="2292"/>
    <cellStyle name="Currency 2 2 3 2 3 2" xfId="2293"/>
    <cellStyle name="Currency 2 2 3 2 4" xfId="2294"/>
    <cellStyle name="Currency 2 2 3 3" xfId="2295"/>
    <cellStyle name="Currency 2 2 3 3 2" xfId="2296"/>
    <cellStyle name="Currency 2 2 3 4" xfId="2297"/>
    <cellStyle name="Currency 2 2 3 5" xfId="2298"/>
    <cellStyle name="Currency 2 2 3 6" xfId="2299"/>
    <cellStyle name="Currency 2 2 3 7" xfId="2300"/>
    <cellStyle name="Currency 2 2 3 8" xfId="2301"/>
    <cellStyle name="Currency 2 2 3 9" xfId="2302"/>
    <cellStyle name="Currency 2 2 4" xfId="2303"/>
    <cellStyle name="Currency 2 2 4 2" xfId="2304"/>
    <cellStyle name="Currency 2 2 4 3" xfId="2305"/>
    <cellStyle name="Currency 2 2 4 4" xfId="2306"/>
    <cellStyle name="Currency 2 2 4 5" xfId="2307"/>
    <cellStyle name="Currency 2 2 4 6" xfId="2308"/>
    <cellStyle name="Currency 2 2 4 7" xfId="2309"/>
    <cellStyle name="Currency 2 2 4 8" xfId="2310"/>
    <cellStyle name="Currency 2 2 5" xfId="2311"/>
    <cellStyle name="Currency 2 2 5 2" xfId="2312"/>
    <cellStyle name="Currency 2 2 5 3" xfId="2313"/>
    <cellStyle name="Currency 2 2 5 4" xfId="2314"/>
    <cellStyle name="Currency 2 2 5 5" xfId="2315"/>
    <cellStyle name="Currency 2 2 5 6" xfId="2316"/>
    <cellStyle name="Currency 2 2 5 7" xfId="2317"/>
    <cellStyle name="Currency 2 2 6" xfId="2318"/>
    <cellStyle name="Currency 2 2 6 2" xfId="2319"/>
    <cellStyle name="Currency 2 2 6 3" xfId="2320"/>
    <cellStyle name="Currency 2 2 6 4" xfId="2321"/>
    <cellStyle name="Currency 2 2 6 5" xfId="2322"/>
    <cellStyle name="Currency 2 2 6 6" xfId="2323"/>
    <cellStyle name="Currency 2 2 6 7" xfId="2324"/>
    <cellStyle name="Currency 2 2 7" xfId="2325"/>
    <cellStyle name="Currency 2 2 7 2" xfId="2326"/>
    <cellStyle name="Currency 2 2 7 3" xfId="2327"/>
    <cellStyle name="Currency 2 2 7 4" xfId="2328"/>
    <cellStyle name="Currency 2 2 7 5" xfId="2329"/>
    <cellStyle name="Currency 2 2 7 6" xfId="2330"/>
    <cellStyle name="Currency 2 2 7 7" xfId="2331"/>
    <cellStyle name="Currency 2 2 8" xfId="2332"/>
    <cellStyle name="Currency 2 2 8 2" xfId="2333"/>
    <cellStyle name="Currency 2 2 9" xfId="2334"/>
    <cellStyle name="Currency 2 2 9 2" xfId="2335"/>
    <cellStyle name="Currency 2 3" xfId="2336"/>
    <cellStyle name="Currency 2 3 10" xfId="2337"/>
    <cellStyle name="Currency 2 3 2" xfId="2338"/>
    <cellStyle name="Currency 2 3 2 2" xfId="2339"/>
    <cellStyle name="Currency 2 3 3" xfId="2340"/>
    <cellStyle name="Currency 2 3 3 2" xfId="2341"/>
    <cellStyle name="Currency 2 3 4" xfId="2342"/>
    <cellStyle name="Currency 2 3 5" xfId="2343"/>
    <cellStyle name="Currency 2 3 6" xfId="2344"/>
    <cellStyle name="Currency 2 3 7" xfId="2345"/>
    <cellStyle name="Currency 2 3 8" xfId="2346"/>
    <cellStyle name="Currency 2 3 9" xfId="2347"/>
    <cellStyle name="Currency 2 4" xfId="2348"/>
    <cellStyle name="Currency 2 4 10" xfId="2349"/>
    <cellStyle name="Currency 2 4 2" xfId="2350"/>
    <cellStyle name="Currency 2 4 2 2" xfId="2351"/>
    <cellStyle name="Currency 2 4 3" xfId="2352"/>
    <cellStyle name="Currency 2 4 3 2" xfId="2353"/>
    <cellStyle name="Currency 2 4 4" xfId="2354"/>
    <cellStyle name="Currency 2 4 5" xfId="2355"/>
    <cellStyle name="Currency 2 4 6" xfId="2356"/>
    <cellStyle name="Currency 2 4 7" xfId="2357"/>
    <cellStyle name="Currency 2 4 8" xfId="2358"/>
    <cellStyle name="Currency 2 4 9" xfId="2359"/>
    <cellStyle name="Currency 2 5" xfId="2360"/>
    <cellStyle name="Currency 2 5 10" xfId="2361"/>
    <cellStyle name="Currency 2 5 2" xfId="2362"/>
    <cellStyle name="Currency 2 5 2 2" xfId="2363"/>
    <cellStyle name="Currency 2 5 3" xfId="2364"/>
    <cellStyle name="Currency 2 5 3 2" xfId="2365"/>
    <cellStyle name="Currency 2 5 4" xfId="2366"/>
    <cellStyle name="Currency 2 5 5" xfId="2367"/>
    <cellStyle name="Currency 2 5 6" xfId="2368"/>
    <cellStyle name="Currency 2 5 7" xfId="2369"/>
    <cellStyle name="Currency 2 5 8" xfId="2370"/>
    <cellStyle name="Currency 2 5 9" xfId="2371"/>
    <cellStyle name="Currency 2 6" xfId="2372"/>
    <cellStyle name="Currency 2 6 10" xfId="2373"/>
    <cellStyle name="Currency 2 6 2" xfId="2374"/>
    <cellStyle name="Currency 2 6 2 2" xfId="2375"/>
    <cellStyle name="Currency 2 6 3" xfId="2376"/>
    <cellStyle name="Currency 2 6 3 2" xfId="2377"/>
    <cellStyle name="Currency 2 6 4" xfId="2378"/>
    <cellStyle name="Currency 2 6 5" xfId="2379"/>
    <cellStyle name="Currency 2 6 6" xfId="2380"/>
    <cellStyle name="Currency 2 6 7" xfId="2381"/>
    <cellStyle name="Currency 2 6 8" xfId="2382"/>
    <cellStyle name="Currency 2 6 9" xfId="2383"/>
    <cellStyle name="Currency 2 7" xfId="2384"/>
    <cellStyle name="Currency 2 7 10" xfId="2385"/>
    <cellStyle name="Currency 2 7 2" xfId="2386"/>
    <cellStyle name="Currency 2 7 2 2" xfId="2387"/>
    <cellStyle name="Currency 2 7 3" xfId="2388"/>
    <cellStyle name="Currency 2 7 3 2" xfId="2389"/>
    <cellStyle name="Currency 2 7 4" xfId="2390"/>
    <cellStyle name="Currency 2 7 5" xfId="2391"/>
    <cellStyle name="Currency 2 7 6" xfId="2392"/>
    <cellStyle name="Currency 2 7 7" xfId="2393"/>
    <cellStyle name="Currency 2 7 8" xfId="2394"/>
    <cellStyle name="Currency 2 7 9" xfId="2395"/>
    <cellStyle name="Currency 2 8" xfId="2396"/>
    <cellStyle name="Currency 2 8 2" xfId="2397"/>
    <cellStyle name="Currency 2 8 2 2" xfId="2398"/>
    <cellStyle name="Currency 2 8 3" xfId="2399"/>
    <cellStyle name="Currency 2 8 4" xfId="2400"/>
    <cellStyle name="Currency 2 8 5" xfId="2401"/>
    <cellStyle name="Currency 2 8 6" xfId="2402"/>
    <cellStyle name="Currency 2 8 7" xfId="2403"/>
    <cellStyle name="Currency 2 8 8" xfId="2404"/>
    <cellStyle name="Currency 2 8 9" xfId="2405"/>
    <cellStyle name="Currency 2 9" xfId="2406"/>
    <cellStyle name="Currency 2 9 2" xfId="2407"/>
    <cellStyle name="Currency 2 9 2 2" xfId="2408"/>
    <cellStyle name="Currency 2 9 3" xfId="2409"/>
    <cellStyle name="Currency 2*" xfId="2410"/>
    <cellStyle name="Currency 2_% Change" xfId="2411"/>
    <cellStyle name="Currency 3" xfId="2412"/>
    <cellStyle name="Currency 3 10" xfId="2413"/>
    <cellStyle name="Currency 3 11" xfId="2414"/>
    <cellStyle name="Currency 3 11 2" xfId="2415"/>
    <cellStyle name="Currency 3 12" xfId="2416"/>
    <cellStyle name="Currency 3 12 2" xfId="2417"/>
    <cellStyle name="Currency 3 13" xfId="2418"/>
    <cellStyle name="Currency 3 14" xfId="2419"/>
    <cellStyle name="Currency 3 14 2" xfId="2420"/>
    <cellStyle name="Currency 3 14 3" xfId="2421"/>
    <cellStyle name="Currency 3 15" xfId="2422"/>
    <cellStyle name="Currency 3 16" xfId="2423"/>
    <cellStyle name="Currency 3 17" xfId="2424"/>
    <cellStyle name="Currency 3 18" xfId="2425"/>
    <cellStyle name="Currency 3 19" xfId="2426"/>
    <cellStyle name="Currency 3 2" xfId="2427"/>
    <cellStyle name="Currency 3 2 2" xfId="2428"/>
    <cellStyle name="Currency 3 2 3" xfId="2429"/>
    <cellStyle name="Currency 3 2 4" xfId="2430"/>
    <cellStyle name="Currency 3 2 5" xfId="2431"/>
    <cellStyle name="Currency 3 2 6" xfId="2432"/>
    <cellStyle name="Currency 3 2 7" xfId="2433"/>
    <cellStyle name="Currency 3 20" xfId="2434"/>
    <cellStyle name="Currency 3 21" xfId="2435"/>
    <cellStyle name="Currency 3 22" xfId="2436"/>
    <cellStyle name="Currency 3 23" xfId="16374"/>
    <cellStyle name="Currency 3 3" xfId="2437"/>
    <cellStyle name="Currency 3 3 2" xfId="2438"/>
    <cellStyle name="Currency 3 3 3" xfId="2439"/>
    <cellStyle name="Currency 3 3 4" xfId="2440"/>
    <cellStyle name="Currency 3 3 5" xfId="2441"/>
    <cellStyle name="Currency 3 3 6" xfId="2442"/>
    <cellStyle name="Currency 3 3 7" xfId="2443"/>
    <cellStyle name="Currency 3 4" xfId="2444"/>
    <cellStyle name="Currency 3 4 2" xfId="2445"/>
    <cellStyle name="Currency 3 4 3" xfId="2446"/>
    <cellStyle name="Currency 3 4 4" xfId="2447"/>
    <cellStyle name="Currency 3 4 5" xfId="2448"/>
    <cellStyle name="Currency 3 4 6" xfId="2449"/>
    <cellStyle name="Currency 3 4 7" xfId="2450"/>
    <cellStyle name="Currency 3 5" xfId="2451"/>
    <cellStyle name="Currency 3 5 2" xfId="2452"/>
    <cellStyle name="Currency 3 5 3" xfId="2453"/>
    <cellStyle name="Currency 3 5 4" xfId="2454"/>
    <cellStyle name="Currency 3 5 5" xfId="2455"/>
    <cellStyle name="Currency 3 5 6" xfId="2456"/>
    <cellStyle name="Currency 3 5 7" xfId="2457"/>
    <cellStyle name="Currency 3 6" xfId="2458"/>
    <cellStyle name="Currency 3 6 2" xfId="2459"/>
    <cellStyle name="Currency 3 6 3" xfId="2460"/>
    <cellStyle name="Currency 3 6 4" xfId="2461"/>
    <cellStyle name="Currency 3 6 5" xfId="2462"/>
    <cellStyle name="Currency 3 6 6" xfId="2463"/>
    <cellStyle name="Currency 3 6 7" xfId="2464"/>
    <cellStyle name="Currency 3 7" xfId="2465"/>
    <cellStyle name="Currency 3 7 2" xfId="2466"/>
    <cellStyle name="Currency 3 7 3" xfId="2467"/>
    <cellStyle name="Currency 3 7 4" xfId="2468"/>
    <cellStyle name="Currency 3 7 5" xfId="2469"/>
    <cellStyle name="Currency 3 7 6" xfId="2470"/>
    <cellStyle name="Currency 3 7 7" xfId="2471"/>
    <cellStyle name="Currency 3 8" xfId="2472"/>
    <cellStyle name="Currency 3 9" xfId="2473"/>
    <cellStyle name="Currency 3*" xfId="2474"/>
    <cellStyle name="Currency 4" xfId="2475"/>
    <cellStyle name="Currency 4 2" xfId="2476"/>
    <cellStyle name="Currency 4 2 2" xfId="2477"/>
    <cellStyle name="Currency 4 2 2 2" xfId="2478"/>
    <cellStyle name="Currency 4 2 3" xfId="2479"/>
    <cellStyle name="Currency 4 2 3 2" xfId="2480"/>
    <cellStyle name="Currency 4 2 4" xfId="2481"/>
    <cellStyle name="Currency 4 2 4 2" xfId="2482"/>
    <cellStyle name="Currency 4 2 5" xfId="2483"/>
    <cellStyle name="Currency 4 2 5 2" xfId="2484"/>
    <cellStyle name="Currency 4 2 6" xfId="2485"/>
    <cellStyle name="Currency 4 2 6 2" xfId="2486"/>
    <cellStyle name="Currency 4 2 7" xfId="2487"/>
    <cellStyle name="Currency 4 3" xfId="2488"/>
    <cellStyle name="Currency 4 3 2" xfId="2489"/>
    <cellStyle name="Currency 4 3 2 2" xfId="2490"/>
    <cellStyle name="Currency 4 3 3" xfId="2491"/>
    <cellStyle name="Currency 4 4" xfId="2492"/>
    <cellStyle name="Currency 4 4 2" xfId="2493"/>
    <cellStyle name="Currency 4 4 2 2" xfId="2494"/>
    <cellStyle name="Currency 4 4 3" xfId="2495"/>
    <cellStyle name="Currency 4 5" xfId="2496"/>
    <cellStyle name="Currency 4 5 2" xfId="2497"/>
    <cellStyle name="Currency 4 6" xfId="2498"/>
    <cellStyle name="Currency 4 6 2" xfId="2499"/>
    <cellStyle name="Currency 4 7" xfId="2500"/>
    <cellStyle name="Currency 5" xfId="2501"/>
    <cellStyle name="Currency 5 2" xfId="2502"/>
    <cellStyle name="Currency 5 2 2" xfId="2503"/>
    <cellStyle name="Currency 5 2 2 2" xfId="2504"/>
    <cellStyle name="Currency 5 2 3" xfId="2505"/>
    <cellStyle name="Currency 5 2 3 2" xfId="2506"/>
    <cellStyle name="Currency 5 2 4" xfId="2507"/>
    <cellStyle name="Currency 5 2 4 2" xfId="2508"/>
    <cellStyle name="Currency 5 2 5" xfId="2509"/>
    <cellStyle name="Currency 5 2 5 2" xfId="2510"/>
    <cellStyle name="Currency 5 2 6" xfId="2511"/>
    <cellStyle name="Currency 5 2 6 2" xfId="2512"/>
    <cellStyle name="Currency 5 2 7" xfId="2513"/>
    <cellStyle name="Currency 5 3" xfId="2514"/>
    <cellStyle name="Currency 5 3 2" xfId="2515"/>
    <cellStyle name="Currency 5 3 2 2" xfId="2516"/>
    <cellStyle name="Currency 5 3 3" xfId="2517"/>
    <cellStyle name="Currency 5 4" xfId="2518"/>
    <cellStyle name="Currency 5 4 2" xfId="2519"/>
    <cellStyle name="Currency 5 4 2 2" xfId="2520"/>
    <cellStyle name="Currency 5 4 3" xfId="2521"/>
    <cellStyle name="Currency 5 5" xfId="2522"/>
    <cellStyle name="Currency 5 5 2" xfId="2523"/>
    <cellStyle name="Currency 5 6" xfId="2524"/>
    <cellStyle name="Currency 5 6 2" xfId="2525"/>
    <cellStyle name="Currency 5 7" xfId="2526"/>
    <cellStyle name="Currency 6" xfId="2527"/>
    <cellStyle name="Currency 6 2" xfId="2528"/>
    <cellStyle name="Currency 6 2 2" xfId="2529"/>
    <cellStyle name="Currency 6 3" xfId="2530"/>
    <cellStyle name="Currency 6 3 2" xfId="2531"/>
    <cellStyle name="Currency 6 4" xfId="2532"/>
    <cellStyle name="Currency 7" xfId="2533"/>
    <cellStyle name="Currency 7 2" xfId="2534"/>
    <cellStyle name="Currency 7 3" xfId="2535"/>
    <cellStyle name="Currency 8" xfId="2536"/>
    <cellStyle name="Currency 8 2" xfId="2537"/>
    <cellStyle name="Currency 8 2 2" xfId="2538"/>
    <cellStyle name="Currency 8 3" xfId="2539"/>
    <cellStyle name="Currency 9" xfId="2540"/>
    <cellStyle name="Currency 9 2" xfId="17805"/>
    <cellStyle name="Currency Control" xfId="2541"/>
    <cellStyle name="Currency Entry" xfId="2542"/>
    <cellStyle name="Currency Formula" xfId="2543"/>
    <cellStyle name="Currency Input" xfId="2544"/>
    <cellStyle name="Currency Input 2" xfId="2545"/>
    <cellStyle name="Currency Input 3" xfId="2546"/>
    <cellStyle name="Currency Input 4" xfId="2547"/>
    <cellStyle name="Currency Input 5" xfId="2548"/>
    <cellStyle name="Currency Input 6" xfId="2549"/>
    <cellStyle name="Currency Input 7" xfId="2550"/>
    <cellStyle name="Currency Input 8" xfId="2551"/>
    <cellStyle name="Currency Input 9" xfId="2552"/>
    <cellStyle name="Currency Per Share" xfId="16375"/>
    <cellStyle name="Currency thousands" xfId="16376"/>
    <cellStyle name="Currency*" xfId="47"/>
    <cellStyle name="Currency0" xfId="2553"/>
    <cellStyle name="Currency0 10" xfId="2554"/>
    <cellStyle name="Currency0 10 2" xfId="2555"/>
    <cellStyle name="Currency0 10 3" xfId="2556"/>
    <cellStyle name="Currency0 10 4" xfId="2557"/>
    <cellStyle name="Currency0 10 5" xfId="2558"/>
    <cellStyle name="Currency0 11" xfId="2559"/>
    <cellStyle name="Currency0 11 2" xfId="2560"/>
    <cellStyle name="Currency0 11 3" xfId="2561"/>
    <cellStyle name="Currency0 11 4" xfId="2562"/>
    <cellStyle name="Currency0 11 5" xfId="2563"/>
    <cellStyle name="Currency0 12" xfId="2564"/>
    <cellStyle name="Currency0 12 2" xfId="2565"/>
    <cellStyle name="Currency0 12 3" xfId="2566"/>
    <cellStyle name="Currency0 12 4" xfId="2567"/>
    <cellStyle name="Currency0 12 5" xfId="2568"/>
    <cellStyle name="Currency0 13" xfId="2569"/>
    <cellStyle name="Currency0 13 2" xfId="2570"/>
    <cellStyle name="Currency0 13 3" xfId="2571"/>
    <cellStyle name="Currency0 13 4" xfId="2572"/>
    <cellStyle name="Currency0 13 5" xfId="2573"/>
    <cellStyle name="Currency0 14" xfId="2574"/>
    <cellStyle name="Currency0 14 2" xfId="2575"/>
    <cellStyle name="Currency0 14 3" xfId="2576"/>
    <cellStyle name="Currency0 14 4" xfId="2577"/>
    <cellStyle name="Currency0 14 5" xfId="2578"/>
    <cellStyle name="Currency0 15" xfId="2579"/>
    <cellStyle name="Currency0 15 2" xfId="2580"/>
    <cellStyle name="Currency0 15 3" xfId="2581"/>
    <cellStyle name="Currency0 15 4" xfId="2582"/>
    <cellStyle name="Currency0 15 5" xfId="2583"/>
    <cellStyle name="Currency0 16" xfId="2584"/>
    <cellStyle name="Currency0 16 2" xfId="2585"/>
    <cellStyle name="Currency0 16 3" xfId="2586"/>
    <cellStyle name="Currency0 16 4" xfId="2587"/>
    <cellStyle name="Currency0 16 5" xfId="2588"/>
    <cellStyle name="Currency0 17" xfId="2589"/>
    <cellStyle name="Currency0 17 2" xfId="2590"/>
    <cellStyle name="Currency0 17 3" xfId="2591"/>
    <cellStyle name="Currency0 17 4" xfId="2592"/>
    <cellStyle name="Currency0 17 5" xfId="2593"/>
    <cellStyle name="Currency0 18" xfId="2594"/>
    <cellStyle name="Currency0 18 2" xfId="2595"/>
    <cellStyle name="Currency0 18 3" xfId="2596"/>
    <cellStyle name="Currency0 18 4" xfId="2597"/>
    <cellStyle name="Currency0 18 4 2" xfId="2598"/>
    <cellStyle name="Currency0 18 5" xfId="2599"/>
    <cellStyle name="Currency0 18 5 2" xfId="2600"/>
    <cellStyle name="Currency0 18 6" xfId="2601"/>
    <cellStyle name="Currency0 18 6 2" xfId="2602"/>
    <cellStyle name="Currency0 18 7" xfId="2603"/>
    <cellStyle name="Currency0 18 7 2" xfId="2604"/>
    <cellStyle name="Currency0 19" xfId="2605"/>
    <cellStyle name="Currency0 19 2" xfId="2606"/>
    <cellStyle name="Currency0 19 3" xfId="2607"/>
    <cellStyle name="Currency0 19 4" xfId="2608"/>
    <cellStyle name="Currency0 19 5" xfId="2609"/>
    <cellStyle name="Currency0 2" xfId="2610"/>
    <cellStyle name="Currency0 2 10" xfId="2611"/>
    <cellStyle name="Currency0 2 2" xfId="2612"/>
    <cellStyle name="Currency0 2 2 2" xfId="2613"/>
    <cellStyle name="Currency0 2 3" xfId="2614"/>
    <cellStyle name="Currency0 2 3 2" xfId="2615"/>
    <cellStyle name="Currency0 2 4" xfId="2616"/>
    <cellStyle name="Currency0 2 5" xfId="2617"/>
    <cellStyle name="Currency0 2 6" xfId="2618"/>
    <cellStyle name="Currency0 2 7" xfId="2619"/>
    <cellStyle name="Currency0 2 8" xfId="2620"/>
    <cellStyle name="Currency0 2 9" xfId="2621"/>
    <cellStyle name="Currency0 20" xfId="2622"/>
    <cellStyle name="Currency0 20 2" xfId="2623"/>
    <cellStyle name="Currency0 21" xfId="2624"/>
    <cellStyle name="Currency0 21 2" xfId="2625"/>
    <cellStyle name="Currency0 22" xfId="2626"/>
    <cellStyle name="Currency0 22 2" xfId="2627"/>
    <cellStyle name="Currency0 22 3" xfId="2628"/>
    <cellStyle name="Currency0 22 4" xfId="2629"/>
    <cellStyle name="Currency0 22 5" xfId="2630"/>
    <cellStyle name="Currency0 22 6" xfId="2631"/>
    <cellStyle name="Currency0 22 7" xfId="2632"/>
    <cellStyle name="Currency0 22 8" xfId="2633"/>
    <cellStyle name="Currency0 23" xfId="2634"/>
    <cellStyle name="Currency0 23 2" xfId="2635"/>
    <cellStyle name="Currency0 24" xfId="2636"/>
    <cellStyle name="Currency0 24 2" xfId="2637"/>
    <cellStyle name="Currency0 25" xfId="2638"/>
    <cellStyle name="Currency0 25 2" xfId="2639"/>
    <cellStyle name="Currency0 26" xfId="2640"/>
    <cellStyle name="Currency0 26 2" xfId="2641"/>
    <cellStyle name="Currency0 27" xfId="2642"/>
    <cellStyle name="Currency0 27 2" xfId="2643"/>
    <cellStyle name="Currency0 28" xfId="2644"/>
    <cellStyle name="Currency0 28 2" xfId="2645"/>
    <cellStyle name="Currency0 28 3" xfId="2646"/>
    <cellStyle name="Currency0 28 4" xfId="2647"/>
    <cellStyle name="Currency0 29" xfId="2648"/>
    <cellStyle name="Currency0 29 2" xfId="2649"/>
    <cellStyle name="Currency0 29 3" xfId="2650"/>
    <cellStyle name="Currency0 29 4" xfId="2651"/>
    <cellStyle name="Currency0 3" xfId="2652"/>
    <cellStyle name="Currency0 3 2" xfId="2653"/>
    <cellStyle name="Currency0 3 2 2" xfId="2654"/>
    <cellStyle name="Currency0 3 3" xfId="2655"/>
    <cellStyle name="Currency0 3 4" xfId="2656"/>
    <cellStyle name="Currency0 3 5" xfId="2657"/>
    <cellStyle name="Currency0 3 6" xfId="2658"/>
    <cellStyle name="Currency0 30" xfId="2659"/>
    <cellStyle name="Currency0 30 2" xfId="2660"/>
    <cellStyle name="Currency0 30 3" xfId="2661"/>
    <cellStyle name="Currency0 30 4" xfId="2662"/>
    <cellStyle name="Currency0 31" xfId="2663"/>
    <cellStyle name="Currency0 31 2" xfId="2664"/>
    <cellStyle name="Currency0 31 2 2" xfId="2665"/>
    <cellStyle name="Currency0 31 2 3" xfId="2666"/>
    <cellStyle name="Currency0 31 2 4" xfId="2667"/>
    <cellStyle name="Currency0 31 2 5" xfId="2668"/>
    <cellStyle name="Currency0 31 2 6" xfId="2669"/>
    <cellStyle name="Currency0 31 2 7" xfId="2670"/>
    <cellStyle name="Currency0 31 2 8" xfId="2671"/>
    <cellStyle name="Currency0 31 2 9" xfId="2672"/>
    <cellStyle name="Currency0 31 3" xfId="2673"/>
    <cellStyle name="Currency0 31 4" xfId="2674"/>
    <cellStyle name="Currency0 31 5" xfId="2675"/>
    <cellStyle name="Currency0 31 6" xfId="2676"/>
    <cellStyle name="Currency0 32" xfId="2677"/>
    <cellStyle name="Currency0 33" xfId="2678"/>
    <cellStyle name="Currency0 34" xfId="2679"/>
    <cellStyle name="Currency0 35" xfId="2680"/>
    <cellStyle name="Currency0 36" xfId="2681"/>
    <cellStyle name="Currency0 37" xfId="2682"/>
    <cellStyle name="Currency0 38" xfId="2683"/>
    <cellStyle name="Currency0 39" xfId="2684"/>
    <cellStyle name="Currency0 4" xfId="2685"/>
    <cellStyle name="Currency0 4 2" xfId="2686"/>
    <cellStyle name="Currency0 4 2 2" xfId="2687"/>
    <cellStyle name="Currency0 4 3" xfId="2688"/>
    <cellStyle name="Currency0 4 4" xfId="2689"/>
    <cellStyle name="Currency0 4 5" xfId="2690"/>
    <cellStyle name="Currency0 4 6" xfId="2691"/>
    <cellStyle name="Currency0 5" xfId="2692"/>
    <cellStyle name="Currency0 5 2" xfId="2693"/>
    <cellStyle name="Currency0 5 2 2" xfId="2694"/>
    <cellStyle name="Currency0 5 3" xfId="2695"/>
    <cellStyle name="Currency0 5 4" xfId="2696"/>
    <cellStyle name="Currency0 5 5" xfId="2697"/>
    <cellStyle name="Currency0 5 6" xfId="2698"/>
    <cellStyle name="Currency0 6" xfId="2699"/>
    <cellStyle name="Currency0 6 2" xfId="2700"/>
    <cellStyle name="Currency0 6 2 2" xfId="2701"/>
    <cellStyle name="Currency0 6 3" xfId="2702"/>
    <cellStyle name="Currency0 6 4" xfId="2703"/>
    <cellStyle name="Currency0 6 5" xfId="2704"/>
    <cellStyle name="Currency0 6 6" xfId="2705"/>
    <cellStyle name="Currency0 7" xfId="2706"/>
    <cellStyle name="Currency0 7 2" xfId="2707"/>
    <cellStyle name="Currency0 7 2 2" xfId="2708"/>
    <cellStyle name="Currency0 7 3" xfId="2709"/>
    <cellStyle name="Currency0 7 4" xfId="2710"/>
    <cellStyle name="Currency0 7 5" xfId="2711"/>
    <cellStyle name="Currency0 7 6" xfId="2712"/>
    <cellStyle name="Currency0 8" xfId="2713"/>
    <cellStyle name="Currency0 8 2" xfId="2714"/>
    <cellStyle name="Currency0 8 2 2" xfId="2715"/>
    <cellStyle name="Currency0 8 3" xfId="2716"/>
    <cellStyle name="Currency0 8 4" xfId="2717"/>
    <cellStyle name="Currency0 8 5" xfId="2718"/>
    <cellStyle name="Currency0 8 6" xfId="2719"/>
    <cellStyle name="Currency0 9" xfId="2720"/>
    <cellStyle name="Currency0 9 2" xfId="2721"/>
    <cellStyle name="Currency0 9 2 2" xfId="2722"/>
    <cellStyle name="Currency0 9 2 2 2" xfId="2723"/>
    <cellStyle name="Currency0 9 2 3" xfId="2724"/>
    <cellStyle name="Currency0 9 2 3 2" xfId="2725"/>
    <cellStyle name="Currency0 9 2 4" xfId="2726"/>
    <cellStyle name="Currency0 9 3" xfId="2727"/>
    <cellStyle name="Currency0 9 3 2" xfId="2728"/>
    <cellStyle name="Currency0 9 4" xfId="2729"/>
    <cellStyle name="Currency0 9 5" xfId="2730"/>
    <cellStyle name="Currency0 9 6" xfId="2731"/>
    <cellStyle name="Currency0 9 7" xfId="2732"/>
    <cellStyle name="Currency1" xfId="16377"/>
    <cellStyle name="Currency1Blue" xfId="2733"/>
    <cellStyle name="Currency2" xfId="2734"/>
    <cellStyle name="Currency3" xfId="16378"/>
    <cellStyle name="Currsmall" xfId="16379"/>
    <cellStyle name="custom" xfId="2735"/>
    <cellStyle name="custom 10" xfId="2736"/>
    <cellStyle name="custom 11" xfId="2737"/>
    <cellStyle name="custom 12" xfId="2738"/>
    <cellStyle name="custom 13" xfId="2739"/>
    <cellStyle name="custom 14" xfId="2740"/>
    <cellStyle name="custom 15" xfId="2741"/>
    <cellStyle name="custom 16" xfId="2742"/>
    <cellStyle name="custom 17" xfId="2743"/>
    <cellStyle name="custom 17 2" xfId="2744"/>
    <cellStyle name="custom 17 3" xfId="2745"/>
    <cellStyle name="custom 17 4" xfId="2746"/>
    <cellStyle name="custom 17 5" xfId="2747"/>
    <cellStyle name="custom 18" xfId="2748"/>
    <cellStyle name="custom 19" xfId="2749"/>
    <cellStyle name="custom 19 2" xfId="2750"/>
    <cellStyle name="custom 19 3" xfId="2751"/>
    <cellStyle name="custom 19 4" xfId="2752"/>
    <cellStyle name="custom 19 5" xfId="2753"/>
    <cellStyle name="custom 2" xfId="2754"/>
    <cellStyle name="custom 2 10" xfId="2755"/>
    <cellStyle name="custom 2 2" xfId="2756"/>
    <cellStyle name="custom 2 2 2" xfId="2757"/>
    <cellStyle name="custom 2 3" xfId="2758"/>
    <cellStyle name="custom 2 3 2" xfId="2759"/>
    <cellStyle name="custom 2 4" xfId="2760"/>
    <cellStyle name="custom 2 5" xfId="2761"/>
    <cellStyle name="custom 2 6" xfId="2762"/>
    <cellStyle name="custom 2 7" xfId="2763"/>
    <cellStyle name="custom 2 8" xfId="2764"/>
    <cellStyle name="custom 2 9" xfId="2765"/>
    <cellStyle name="custom 20" xfId="2766"/>
    <cellStyle name="custom 20 2" xfId="2767"/>
    <cellStyle name="custom 21" xfId="2768"/>
    <cellStyle name="custom 21 2" xfId="2769"/>
    <cellStyle name="custom 22" xfId="2770"/>
    <cellStyle name="custom 22 2" xfId="2771"/>
    <cellStyle name="custom 22 3" xfId="2772"/>
    <cellStyle name="custom 22 4" xfId="2773"/>
    <cellStyle name="custom 22 5" xfId="2774"/>
    <cellStyle name="custom 22 6" xfId="2775"/>
    <cellStyle name="custom 22 7" xfId="2776"/>
    <cellStyle name="custom 22 8" xfId="2777"/>
    <cellStyle name="custom 23" xfId="2778"/>
    <cellStyle name="custom 23 2" xfId="2779"/>
    <cellStyle name="custom 24" xfId="2780"/>
    <cellStyle name="custom 24 2" xfId="2781"/>
    <cellStyle name="custom 25" xfId="2782"/>
    <cellStyle name="custom 25 2" xfId="2783"/>
    <cellStyle name="custom 26" xfId="2784"/>
    <cellStyle name="custom 26 2" xfId="2785"/>
    <cellStyle name="custom 27" xfId="2786"/>
    <cellStyle name="custom 27 2" xfId="2787"/>
    <cellStyle name="custom 28" xfId="2788"/>
    <cellStyle name="custom 28 2" xfId="2789"/>
    <cellStyle name="custom 28 3" xfId="2790"/>
    <cellStyle name="custom 28 4" xfId="2791"/>
    <cellStyle name="custom 29" xfId="2792"/>
    <cellStyle name="custom 29 2" xfId="2793"/>
    <cellStyle name="custom 29 3" xfId="2794"/>
    <cellStyle name="custom 29 4" xfId="2795"/>
    <cellStyle name="custom 3" xfId="2796"/>
    <cellStyle name="custom 3 2" xfId="2797"/>
    <cellStyle name="custom 3 2 2" xfId="2798"/>
    <cellStyle name="custom 3 3" xfId="2799"/>
    <cellStyle name="custom 3 4" xfId="2800"/>
    <cellStyle name="custom 3 5" xfId="2801"/>
    <cellStyle name="custom 3 6" xfId="2802"/>
    <cellStyle name="custom 30" xfId="2803"/>
    <cellStyle name="custom 30 2" xfId="2804"/>
    <cellStyle name="custom 30 3" xfId="2805"/>
    <cellStyle name="custom 30 4" xfId="2806"/>
    <cellStyle name="custom 31" xfId="2807"/>
    <cellStyle name="custom 31 2" xfId="2808"/>
    <cellStyle name="custom 31 2 2" xfId="2809"/>
    <cellStyle name="custom 31 2 3" xfId="2810"/>
    <cellStyle name="custom 31 2 4" xfId="2811"/>
    <cellStyle name="custom 31 2 5" xfId="2812"/>
    <cellStyle name="custom 31 2 6" xfId="2813"/>
    <cellStyle name="custom 31 2 7" xfId="2814"/>
    <cellStyle name="custom 31 2 8" xfId="2815"/>
    <cellStyle name="custom 31 2 9" xfId="2816"/>
    <cellStyle name="custom 31 3" xfId="2817"/>
    <cellStyle name="custom 31 4" xfId="2818"/>
    <cellStyle name="custom 31 5" xfId="2819"/>
    <cellStyle name="custom 31 6" xfId="2820"/>
    <cellStyle name="custom 32" xfId="2821"/>
    <cellStyle name="custom 33" xfId="2822"/>
    <cellStyle name="custom 34" xfId="2823"/>
    <cellStyle name="custom 35" xfId="2824"/>
    <cellStyle name="custom 36" xfId="2825"/>
    <cellStyle name="custom 37" xfId="2826"/>
    <cellStyle name="custom 38" xfId="2827"/>
    <cellStyle name="custom 39" xfId="2828"/>
    <cellStyle name="custom 4" xfId="2829"/>
    <cellStyle name="custom 4 2" xfId="2830"/>
    <cellStyle name="custom 4 2 2" xfId="2831"/>
    <cellStyle name="custom 4 3" xfId="2832"/>
    <cellStyle name="custom 4 4" xfId="2833"/>
    <cellStyle name="custom 4 5" xfId="2834"/>
    <cellStyle name="custom 4 6" xfId="2835"/>
    <cellStyle name="custom 5" xfId="2836"/>
    <cellStyle name="custom 5 2" xfId="2837"/>
    <cellStyle name="custom 5 2 2" xfId="2838"/>
    <cellStyle name="custom 5 3" xfId="2839"/>
    <cellStyle name="custom 6" xfId="2840"/>
    <cellStyle name="custom 6 2" xfId="2841"/>
    <cellStyle name="custom 6 2 2" xfId="2842"/>
    <cellStyle name="custom 6 3" xfId="2843"/>
    <cellStyle name="custom 7" xfId="2844"/>
    <cellStyle name="custom 7 2" xfId="2845"/>
    <cellStyle name="custom 7 2 2" xfId="2846"/>
    <cellStyle name="custom 7 3" xfId="2847"/>
    <cellStyle name="custom 8" xfId="2848"/>
    <cellStyle name="custom 8 2" xfId="2849"/>
    <cellStyle name="custom 8 2 2" xfId="2850"/>
    <cellStyle name="custom 8 3" xfId="2851"/>
    <cellStyle name="custom 9" xfId="2852"/>
    <cellStyle name="custom 9 2" xfId="2853"/>
    <cellStyle name="custom 9 2 2" xfId="2854"/>
    <cellStyle name="custom 9 2 3" xfId="2855"/>
    <cellStyle name="custom 9 2 4" xfId="2856"/>
    <cellStyle name="custom 9 3" xfId="2857"/>
    <cellStyle name="custom 9 3 2" xfId="2858"/>
    <cellStyle name="d" xfId="16380"/>
    <cellStyle name="d_yield" xfId="16381"/>
    <cellStyle name="d_yield_CCRD-muse -2" xfId="16382"/>
    <cellStyle name="d_yield_DCF-Valuation Support" xfId="16383"/>
    <cellStyle name="d_yield_ICOS-INC" xfId="16384"/>
    <cellStyle name="d_yield_ICOS-INC (2)" xfId="16385"/>
    <cellStyle name="d_yield_Merger Model16.xls Chart 1" xfId="16386"/>
    <cellStyle name="d_yield_Merger Model34b" xfId="16387"/>
    <cellStyle name="d_yield_MKS 7.29 Valuation" xfId="16388"/>
    <cellStyle name="Dash" xfId="2859"/>
    <cellStyle name="data" xfId="2860"/>
    <cellStyle name="data 2" xfId="2861"/>
    <cellStyle name="data 2 2" xfId="2862"/>
    <cellStyle name="data 3" xfId="2863"/>
    <cellStyle name="data 3 2" xfId="2864"/>
    <cellStyle name="data 4" xfId="2865"/>
    <cellStyle name="Data Enter" xfId="2866"/>
    <cellStyle name="DataBases" xfId="2867"/>
    <cellStyle name="DataToHide" xfId="2868"/>
    <cellStyle name="Date" xfId="14"/>
    <cellStyle name="Date - Style4" xfId="2869"/>
    <cellStyle name="Date - Style4 2" xfId="2870"/>
    <cellStyle name="Date - Style4 2 2" xfId="2871"/>
    <cellStyle name="Date - Style4 2 3" xfId="2872"/>
    <cellStyle name="Date - Style4 2 4" xfId="2873"/>
    <cellStyle name="Date - Style4 2 5" xfId="2874"/>
    <cellStyle name="Date - Style4 2 6" xfId="2875"/>
    <cellStyle name="Date [mmm-yy]" xfId="16389"/>
    <cellStyle name="Date [mmm-yy] 2" xfId="25955"/>
    <cellStyle name="Date 10" xfId="2876"/>
    <cellStyle name="Date 10 2" xfId="2877"/>
    <cellStyle name="Date 10 3" xfId="2878"/>
    <cellStyle name="Date 10 4" xfId="2879"/>
    <cellStyle name="Date 10 5" xfId="2880"/>
    <cellStyle name="Date 11" xfId="2881"/>
    <cellStyle name="Date 11 2" xfId="2882"/>
    <cellStyle name="Date 11 3" xfId="2883"/>
    <cellStyle name="Date 11 4" xfId="2884"/>
    <cellStyle name="Date 11 5" xfId="2885"/>
    <cellStyle name="Date 12" xfId="2886"/>
    <cellStyle name="Date 12 2" xfId="2887"/>
    <cellStyle name="Date 12 3" xfId="2888"/>
    <cellStyle name="Date 12 4" xfId="2889"/>
    <cellStyle name="Date 12 5" xfId="2890"/>
    <cellStyle name="Date 13" xfId="2891"/>
    <cellStyle name="Date 13 2" xfId="2892"/>
    <cellStyle name="Date 13 3" xfId="2893"/>
    <cellStyle name="Date 13 4" xfId="2894"/>
    <cellStyle name="Date 13 5" xfId="2895"/>
    <cellStyle name="Date 14" xfId="2896"/>
    <cellStyle name="Date 14 2" xfId="2897"/>
    <cellStyle name="Date 14 3" xfId="2898"/>
    <cellStyle name="Date 14 4" xfId="2899"/>
    <cellStyle name="Date 14 5" xfId="2900"/>
    <cellStyle name="Date 15" xfId="2901"/>
    <cellStyle name="Date 15 2" xfId="2902"/>
    <cellStyle name="Date 15 3" xfId="2903"/>
    <cellStyle name="Date 15 4" xfId="2904"/>
    <cellStyle name="Date 15 5" xfId="2905"/>
    <cellStyle name="Date 16" xfId="2906"/>
    <cellStyle name="Date 16 2" xfId="2907"/>
    <cellStyle name="Date 16 3" xfId="2908"/>
    <cellStyle name="Date 16 4" xfId="2909"/>
    <cellStyle name="Date 16 5" xfId="2910"/>
    <cellStyle name="Date 17" xfId="2911"/>
    <cellStyle name="Date 17 2" xfId="2912"/>
    <cellStyle name="Date 17 3" xfId="2913"/>
    <cellStyle name="Date 17 4" xfId="2914"/>
    <cellStyle name="Date 17 5" xfId="2915"/>
    <cellStyle name="Date 18" xfId="2916"/>
    <cellStyle name="Date 18 2" xfId="2917"/>
    <cellStyle name="Date 18 3" xfId="2918"/>
    <cellStyle name="Date 18 4" xfId="2919"/>
    <cellStyle name="Date 18 5" xfId="2920"/>
    <cellStyle name="Date 19" xfId="2921"/>
    <cellStyle name="Date 19 2" xfId="2922"/>
    <cellStyle name="Date 2" xfId="2923"/>
    <cellStyle name="Date 2 10" xfId="2924"/>
    <cellStyle name="Date 2 2" xfId="2925"/>
    <cellStyle name="Date 2 2 2" xfId="2926"/>
    <cellStyle name="Date 2 3" xfId="2927"/>
    <cellStyle name="Date 2 3 2" xfId="2928"/>
    <cellStyle name="Date 2 4" xfId="2929"/>
    <cellStyle name="Date 2 5" xfId="2930"/>
    <cellStyle name="Date 2 6" xfId="2931"/>
    <cellStyle name="Date 2 7" xfId="2932"/>
    <cellStyle name="Date 2 8" xfId="2933"/>
    <cellStyle name="Date 2 9" xfId="2934"/>
    <cellStyle name="Date 20" xfId="2935"/>
    <cellStyle name="Date 20 2" xfId="2936"/>
    <cellStyle name="Date 21" xfId="2937"/>
    <cellStyle name="Date 21 2" xfId="2938"/>
    <cellStyle name="Date 22" xfId="2939"/>
    <cellStyle name="Date 22 2" xfId="2940"/>
    <cellStyle name="Date 23" xfId="2941"/>
    <cellStyle name="Date 23 2" xfId="2942"/>
    <cellStyle name="Date 24" xfId="2943"/>
    <cellStyle name="Date 24 2" xfId="2944"/>
    <cellStyle name="Date 25" xfId="2945"/>
    <cellStyle name="Date 25 2" xfId="2946"/>
    <cellStyle name="Date 26" xfId="2947"/>
    <cellStyle name="Date 26 2" xfId="2948"/>
    <cellStyle name="Date 27" xfId="2949"/>
    <cellStyle name="Date 27 2" xfId="2950"/>
    <cellStyle name="Date 27 3" xfId="2951"/>
    <cellStyle name="Date 27 4" xfId="2952"/>
    <cellStyle name="Date 28" xfId="2953"/>
    <cellStyle name="Date 28 2" xfId="2954"/>
    <cellStyle name="Date 28 3" xfId="2955"/>
    <cellStyle name="Date 28 4" xfId="2956"/>
    <cellStyle name="Date 29" xfId="2957"/>
    <cellStyle name="Date 29 2" xfId="2958"/>
    <cellStyle name="Date 29 3" xfId="2959"/>
    <cellStyle name="Date 29 4" xfId="2960"/>
    <cellStyle name="Date 3" xfId="2961"/>
    <cellStyle name="Date 3 2" xfId="2962"/>
    <cellStyle name="Date 3 2 2" xfId="2963"/>
    <cellStyle name="Date 3 3" xfId="2964"/>
    <cellStyle name="Date 3 4" xfId="2965"/>
    <cellStyle name="Date 3 5" xfId="2966"/>
    <cellStyle name="Date 3 6" xfId="2967"/>
    <cellStyle name="Date 30" xfId="2968"/>
    <cellStyle name="Date 30 2" xfId="2969"/>
    <cellStyle name="Date 30 2 2" xfId="2970"/>
    <cellStyle name="Date 30 2 3" xfId="2971"/>
    <cellStyle name="Date 30 2 4" xfId="2972"/>
    <cellStyle name="Date 30 2 5" xfId="2973"/>
    <cellStyle name="Date 30 2 6" xfId="2974"/>
    <cellStyle name="Date 30 2 7" xfId="2975"/>
    <cellStyle name="Date 30 2 8" xfId="2976"/>
    <cellStyle name="Date 30 2 9" xfId="2977"/>
    <cellStyle name="Date 30 3" xfId="2978"/>
    <cellStyle name="Date 30 4" xfId="2979"/>
    <cellStyle name="Date 30 5" xfId="2980"/>
    <cellStyle name="Date 30 6" xfId="2981"/>
    <cellStyle name="Date 31" xfId="2982"/>
    <cellStyle name="Date 32" xfId="2983"/>
    <cellStyle name="Date 33" xfId="2984"/>
    <cellStyle name="Date 34" xfId="2985"/>
    <cellStyle name="Date 35" xfId="2986"/>
    <cellStyle name="Date 36" xfId="2987"/>
    <cellStyle name="Date 37" xfId="2988"/>
    <cellStyle name="Date 38" xfId="2989"/>
    <cellStyle name="Date 4" xfId="2990"/>
    <cellStyle name="Date 4 2" xfId="2991"/>
    <cellStyle name="Date 4 2 2" xfId="2992"/>
    <cellStyle name="Date 4 3" xfId="2993"/>
    <cellStyle name="Date 4 4" xfId="2994"/>
    <cellStyle name="Date 4 5" xfId="2995"/>
    <cellStyle name="Date 4 6" xfId="2996"/>
    <cellStyle name="Date 5" xfId="2997"/>
    <cellStyle name="Date 5 2" xfId="2998"/>
    <cellStyle name="Date 5 2 2" xfId="2999"/>
    <cellStyle name="Date 5 3" xfId="3000"/>
    <cellStyle name="Date 5 4" xfId="3001"/>
    <cellStyle name="Date 5 5" xfId="3002"/>
    <cellStyle name="Date 5 6" xfId="3003"/>
    <cellStyle name="Date 6" xfId="3004"/>
    <cellStyle name="Date 6 2" xfId="3005"/>
    <cellStyle name="Date 6 2 2" xfId="3006"/>
    <cellStyle name="Date 6 3" xfId="3007"/>
    <cellStyle name="Date 6 4" xfId="3008"/>
    <cellStyle name="Date 6 5" xfId="3009"/>
    <cellStyle name="Date 6 6" xfId="3010"/>
    <cellStyle name="Date 7" xfId="3011"/>
    <cellStyle name="Date 7 2" xfId="3012"/>
    <cellStyle name="Date 7 2 2" xfId="3013"/>
    <cellStyle name="Date 7 3" xfId="3014"/>
    <cellStyle name="Date 7 4" xfId="3015"/>
    <cellStyle name="Date 7 5" xfId="3016"/>
    <cellStyle name="Date 7 6" xfId="3017"/>
    <cellStyle name="Date 8" xfId="3018"/>
    <cellStyle name="Date 8 2" xfId="3019"/>
    <cellStyle name="Date 8 2 2" xfId="3020"/>
    <cellStyle name="Date 8 3" xfId="3021"/>
    <cellStyle name="Date 8 4" xfId="3022"/>
    <cellStyle name="Date 8 5" xfId="3023"/>
    <cellStyle name="Date 8 6" xfId="3024"/>
    <cellStyle name="Date 9" xfId="3025"/>
    <cellStyle name="Date 9 2" xfId="3026"/>
    <cellStyle name="Date 9 2 2" xfId="3027"/>
    <cellStyle name="Date 9 2 2 2" xfId="3028"/>
    <cellStyle name="Date 9 2 3" xfId="3029"/>
    <cellStyle name="Date 9 2 3 2" xfId="3030"/>
    <cellStyle name="Date 9 2 4" xfId="3031"/>
    <cellStyle name="Date 9 3" xfId="3032"/>
    <cellStyle name="Date 9 3 2" xfId="3033"/>
    <cellStyle name="Date 9 4" xfId="3034"/>
    <cellStyle name="Date 9 5" xfId="3035"/>
    <cellStyle name="Date 9 6" xfId="3036"/>
    <cellStyle name="Date 9 7" xfId="3037"/>
    <cellStyle name="Date Aligned" xfId="3038"/>
    <cellStyle name="Date Aligned 2" xfId="3039"/>
    <cellStyle name="Date Aligned 2 2" xfId="3040"/>
    <cellStyle name="Date Aligned 3" xfId="3041"/>
    <cellStyle name="Date Aligned 3 2" xfId="3042"/>
    <cellStyle name="Date Aligned 4" xfId="3043"/>
    <cellStyle name="Date Aligned*" xfId="3044"/>
    <cellStyle name="Date Aligned_8sxj01_" xfId="3045"/>
    <cellStyle name="Date Entry" xfId="3046"/>
    <cellStyle name="Date Short" xfId="3047"/>
    <cellStyle name="Date: d-mmm-yy" xfId="16390"/>
    <cellStyle name="Date: d-mmm-yy 2" xfId="25956"/>
    <cellStyle name="Date: m/d/yy" xfId="16391"/>
    <cellStyle name="Date: m/d/yy 2" xfId="25957"/>
    <cellStyle name="Date_01BudAdams" xfId="16392"/>
    <cellStyle name="Date-Time" xfId="3048"/>
    <cellStyle name="DELTA" xfId="3049"/>
    <cellStyle name="DELTA 2" xfId="3050"/>
    <cellStyle name="DELTA 2 2" xfId="3051"/>
    <cellStyle name="DELTA 2 3" xfId="3052"/>
    <cellStyle name="DELTA 2 4" xfId="3053"/>
    <cellStyle name="DELTA 2 5" xfId="3054"/>
    <cellStyle name="DELTA 2 6" xfId="3055"/>
    <cellStyle name="Dezimal [0]_Budget2003" xfId="3056"/>
    <cellStyle name="Dezimal_Budget2003" xfId="3057"/>
    <cellStyle name="Dia" xfId="3058"/>
    <cellStyle name="dollar" xfId="3059"/>
    <cellStyle name="Dollar - Style5" xfId="16393"/>
    <cellStyle name="dollar_SFAS 141 Schedules - Doxus Transaction" xfId="16394"/>
    <cellStyle name="Dollars" xfId="3060"/>
    <cellStyle name="Dollars []" xfId="16395"/>
    <cellStyle name="Dollars [] 2" xfId="25958"/>
    <cellStyle name="Dollars 2" xfId="3061"/>
    <cellStyle name="Dollars 2 2" xfId="3062"/>
    <cellStyle name="Dollars 3" xfId="3063"/>
    <cellStyle name="Dollars 3 2" xfId="3064"/>
    <cellStyle name="Dollars 4" xfId="3065"/>
    <cellStyle name="Dollars_Sheet1" xfId="16396"/>
    <cellStyle name="Dotted Line" xfId="3066"/>
    <cellStyle name="Dotted Line 2" xfId="3067"/>
    <cellStyle name="Dotted Line 2 2" xfId="3068"/>
    <cellStyle name="Dotted Line 3" xfId="3069"/>
    <cellStyle name="Dotted Line 3 2" xfId="3070"/>
    <cellStyle name="Dotted Line 4" xfId="3071"/>
    <cellStyle name="Double Accounting" xfId="3072"/>
    <cellStyle name="DoubleOnly" xfId="15"/>
    <cellStyle name="dp*Accent" xfId="16397"/>
    <cellStyle name="dp*ChartSubTitle" xfId="16398"/>
    <cellStyle name="dp*ChartTitle" xfId="16399"/>
    <cellStyle name="dp*ColumnHeading1" xfId="16400"/>
    <cellStyle name="dp*ColumnHeading2" xfId="16401"/>
    <cellStyle name="dp*ColumnHeadingDate" xfId="16402"/>
    <cellStyle name="dp*FiscalDate" xfId="16403"/>
    <cellStyle name="dp*Footnote" xfId="16404"/>
    <cellStyle name="dp*Information" xfId="16405"/>
    <cellStyle name="dp*LabelItalics" xfId="16406"/>
    <cellStyle name="dp*LabelItalicsLineAbove" xfId="16407"/>
    <cellStyle name="dp*LabelLine" xfId="16408"/>
    <cellStyle name="dp*Labels" xfId="16409"/>
    <cellStyle name="dp*Normal" xfId="16410"/>
    <cellStyle name="dp*NormalCurrency1Dec." xfId="16411"/>
    <cellStyle name="dp*NormalCurrency2Dec." xfId="16412"/>
    <cellStyle name="dp*Number%Italics" xfId="16413"/>
    <cellStyle name="dp*Number%ItalicsLineAbove" xfId="16414"/>
    <cellStyle name="dp*NumberCurrencyLine" xfId="16415"/>
    <cellStyle name="dp*NumberGeneral" xfId="16416"/>
    <cellStyle name="dp*NumberGeneral2Dec." xfId="16417"/>
    <cellStyle name="dp*NumberLine" xfId="16418"/>
    <cellStyle name="dp*NumberLineEPS" xfId="16419"/>
    <cellStyle name="dp*NumberSpecial" xfId="16420"/>
    <cellStyle name="dp*RatioX" xfId="16421"/>
    <cellStyle name="dp*SeriesName" xfId="16422"/>
    <cellStyle name="dp*SheetSubTitle" xfId="16423"/>
    <cellStyle name="dp*SheetTitle" xfId="16424"/>
    <cellStyle name="dp*SubTitle" xfId="16425"/>
    <cellStyle name="dp*ThickLineAbove" xfId="16426"/>
    <cellStyle name="dp*ThickLineBelow" xfId="16427"/>
    <cellStyle name="dp*ThinLineAbove" xfId="16428"/>
    <cellStyle name="dp*ThinLineBelow" xfId="16429"/>
    <cellStyle name="dp*XAxisTitle" xfId="16430"/>
    <cellStyle name="dp*Y2AxisTitle" xfId="16431"/>
    <cellStyle name="dp*YAxisTitle" xfId="16432"/>
    <cellStyle name="Eingabe" xfId="3073"/>
    <cellStyle name="Encabez1" xfId="3074"/>
    <cellStyle name="Encabez2" xfId="3075"/>
    <cellStyle name="Ênfase1" xfId="3076"/>
    <cellStyle name="Ênfase2" xfId="3077"/>
    <cellStyle name="Ênfase3" xfId="3078"/>
    <cellStyle name="Ênfase4" xfId="3079"/>
    <cellStyle name="Ênfase5" xfId="3080"/>
    <cellStyle name="Ênfase6" xfId="3081"/>
    <cellStyle name="Enter Currency (0)" xfId="3082"/>
    <cellStyle name="Enter Currency (0) 2" xfId="3083"/>
    <cellStyle name="Enter Currency (0) 3" xfId="3084"/>
    <cellStyle name="Enter Currency (0) 4" xfId="3085"/>
    <cellStyle name="Enter Currency (0) 5" xfId="3086"/>
    <cellStyle name="Enter Currency (0) 6" xfId="3087"/>
    <cellStyle name="Enter Currency (0) 7" xfId="3088"/>
    <cellStyle name="Enter Currency (0) 8" xfId="3089"/>
    <cellStyle name="Enter Currency (0) 8 2" xfId="3090"/>
    <cellStyle name="Enter Currency (0) 9" xfId="3091"/>
    <cellStyle name="Enter Currency (2)" xfId="3092"/>
    <cellStyle name="Enter Currency (2) 2" xfId="3093"/>
    <cellStyle name="Enter Currency (2) 3" xfId="3094"/>
    <cellStyle name="Enter Currency (2) 4" xfId="3095"/>
    <cellStyle name="Enter Currency (2) 5" xfId="3096"/>
    <cellStyle name="Enter Currency (2) 6" xfId="3097"/>
    <cellStyle name="Enter Currency (2) 7" xfId="3098"/>
    <cellStyle name="Enter Currency (2) 8" xfId="3099"/>
    <cellStyle name="Enter Currency (2) 8 2" xfId="3100"/>
    <cellStyle name="Enter Currency (2) 9" xfId="3101"/>
    <cellStyle name="Enter Units (0)" xfId="3102"/>
    <cellStyle name="Enter Units (0) 2" xfId="3103"/>
    <cellStyle name="Enter Units (0) 3" xfId="3104"/>
    <cellStyle name="Enter Units (0) 4" xfId="3105"/>
    <cellStyle name="Enter Units (0) 5" xfId="3106"/>
    <cellStyle name="Enter Units (0) 6" xfId="3107"/>
    <cellStyle name="Enter Units (0) 7" xfId="3108"/>
    <cellStyle name="Enter Units (0) 8" xfId="3109"/>
    <cellStyle name="Enter Units (0) 8 2" xfId="3110"/>
    <cellStyle name="Enter Units (0) 9" xfId="3111"/>
    <cellStyle name="Enter Units (1)" xfId="3112"/>
    <cellStyle name="Enter Units (1) 2" xfId="3113"/>
    <cellStyle name="Enter Units (1) 3" xfId="3114"/>
    <cellStyle name="Enter Units (1) 4" xfId="3115"/>
    <cellStyle name="Enter Units (1) 5" xfId="3116"/>
    <cellStyle name="Enter Units (1) 6" xfId="3117"/>
    <cellStyle name="Enter Units (1) 7" xfId="3118"/>
    <cellStyle name="Enter Units (1) 8" xfId="3119"/>
    <cellStyle name="Enter Units (1) 8 2" xfId="3120"/>
    <cellStyle name="Enter Units (1) 9" xfId="3121"/>
    <cellStyle name="Enter Units (2)" xfId="3122"/>
    <cellStyle name="Enter Units (2) 2" xfId="3123"/>
    <cellStyle name="Enter Units (2) 3" xfId="3124"/>
    <cellStyle name="Enter Units (2) 4" xfId="3125"/>
    <cellStyle name="Enter Units (2) 5" xfId="3126"/>
    <cellStyle name="Enter Units (2) 6" xfId="3127"/>
    <cellStyle name="Enter Units (2) 7" xfId="3128"/>
    <cellStyle name="Enter Units (2) 8" xfId="3129"/>
    <cellStyle name="Enter Units (2) 8 2" xfId="3130"/>
    <cellStyle name="Enter Units (2) 9" xfId="3131"/>
    <cellStyle name="Entered" xfId="3132"/>
    <cellStyle name="Entered 2" xfId="3133"/>
    <cellStyle name="Entered 2 2" xfId="3134"/>
    <cellStyle name="Entered 2 3" xfId="3135"/>
    <cellStyle name="Entered 2 4" xfId="3136"/>
    <cellStyle name="Entered 2 5" xfId="3137"/>
    <cellStyle name="Entered 2 6" xfId="3138"/>
    <cellStyle name="Entered 2 7" xfId="3139"/>
    <cellStyle name="Entered 2 8" xfId="3140"/>
    <cellStyle name="Entered 2 9" xfId="3141"/>
    <cellStyle name="Entered 3" xfId="3142"/>
    <cellStyle name="Entered 3 2" xfId="3143"/>
    <cellStyle name="Entered 3 3" xfId="3144"/>
    <cellStyle name="Entered 3 4" xfId="3145"/>
    <cellStyle name="Entered 3 5" xfId="3146"/>
    <cellStyle name="Entered 3 6" xfId="3147"/>
    <cellStyle name="Entered 3 7" xfId="3148"/>
    <cellStyle name="Entered 3 8" xfId="3149"/>
    <cellStyle name="Entered 3 9" xfId="3150"/>
    <cellStyle name="Entered 4" xfId="3151"/>
    <cellStyle name="Entered 4 2" xfId="3152"/>
    <cellStyle name="Entered 4 3" xfId="3153"/>
    <cellStyle name="Entered 4 4" xfId="3154"/>
    <cellStyle name="Entered 4 5" xfId="3155"/>
    <cellStyle name="Entered 4 6" xfId="3156"/>
    <cellStyle name="Entered 4 7" xfId="3157"/>
    <cellStyle name="Entered 4 8" xfId="3158"/>
    <cellStyle name="Entered 4 9" xfId="3159"/>
    <cellStyle name="Entered 5" xfId="3160"/>
    <cellStyle name="Entered 5 2" xfId="3161"/>
    <cellStyle name="Entered 5 3" xfId="3162"/>
    <cellStyle name="Entered 5 4" xfId="3163"/>
    <cellStyle name="Entered 5 5" xfId="3164"/>
    <cellStyle name="Entered 5 6" xfId="3165"/>
    <cellStyle name="Entities" xfId="3166"/>
    <cellStyle name="Entrada" xfId="3167"/>
    <cellStyle name="eps" xfId="16433"/>
    <cellStyle name="eps$" xfId="16434"/>
    <cellStyle name="eps$A" xfId="16435"/>
    <cellStyle name="eps$E" xfId="16436"/>
    <cellStyle name="eps_DCF-Valuation Support" xfId="16437"/>
    <cellStyle name="epsA" xfId="16438"/>
    <cellStyle name="epsE" xfId="16439"/>
    <cellStyle name="Ergebnis" xfId="3168"/>
    <cellStyle name="Erklärender Text" xfId="3169"/>
    <cellStyle name="Euro" xfId="3170"/>
    <cellStyle name="Euro 10" xfId="3171"/>
    <cellStyle name="Euro 11" xfId="3172"/>
    <cellStyle name="Euro 12" xfId="3173"/>
    <cellStyle name="Euro 13" xfId="3174"/>
    <cellStyle name="Euro 13 2" xfId="3175"/>
    <cellStyle name="Euro 13 3" xfId="3176"/>
    <cellStyle name="Euro 13 4" xfId="3177"/>
    <cellStyle name="Euro 13 5" xfId="3178"/>
    <cellStyle name="Euro 13 6" xfId="3179"/>
    <cellStyle name="Euro 13 7" xfId="3180"/>
    <cellStyle name="Euro 13 8" xfId="3181"/>
    <cellStyle name="Euro 14" xfId="3182"/>
    <cellStyle name="Euro 14 2" xfId="3183"/>
    <cellStyle name="Euro 14 2 2" xfId="3184"/>
    <cellStyle name="Euro 14 2 3" xfId="3185"/>
    <cellStyle name="Euro 14 3" xfId="3186"/>
    <cellStyle name="Euro 15" xfId="3187"/>
    <cellStyle name="Euro 16" xfId="3188"/>
    <cellStyle name="Euro 17" xfId="3189"/>
    <cellStyle name="Euro 18" xfId="3190"/>
    <cellStyle name="Euro 19" xfId="3191"/>
    <cellStyle name="Euro 2" xfId="3192"/>
    <cellStyle name="Euro 2 10" xfId="3193"/>
    <cellStyle name="Euro 2 11" xfId="3194"/>
    <cellStyle name="Euro 2 12" xfId="3195"/>
    <cellStyle name="Euro 2 2" xfId="3196"/>
    <cellStyle name="Euro 2 2 2" xfId="3197"/>
    <cellStyle name="Euro 2 2 3" xfId="3198"/>
    <cellStyle name="Euro 2 2 4" xfId="3199"/>
    <cellStyle name="Euro 2 2 5" xfId="3200"/>
    <cellStyle name="Euro 2 2 6" xfId="3201"/>
    <cellStyle name="Euro 2 2 7" xfId="3202"/>
    <cellStyle name="Euro 2 2 8" xfId="3203"/>
    <cellStyle name="Euro 2 3" xfId="3204"/>
    <cellStyle name="Euro 2 4" xfId="3205"/>
    <cellStyle name="Euro 2 5" xfId="3206"/>
    <cellStyle name="Euro 2 6" xfId="3207"/>
    <cellStyle name="Euro 2 7" xfId="3208"/>
    <cellStyle name="Euro 2 8" xfId="3209"/>
    <cellStyle name="Euro 2 9" xfId="3210"/>
    <cellStyle name="Euro 20" xfId="3211"/>
    <cellStyle name="Euro 21" xfId="3212"/>
    <cellStyle name="Euro 22" xfId="3213"/>
    <cellStyle name="Euro 23" xfId="3214"/>
    <cellStyle name="Euro 3" xfId="3215"/>
    <cellStyle name="Euro 4" xfId="3216"/>
    <cellStyle name="Euro 5" xfId="3217"/>
    <cellStyle name="Euro 6" xfId="3218"/>
    <cellStyle name="Euro 7" xfId="3219"/>
    <cellStyle name="Euro 8" xfId="3220"/>
    <cellStyle name="Euro 9" xfId="3221"/>
    <cellStyle name="Exchange Rate" xfId="16440"/>
    <cellStyle name="Exchange Rate[x]" xfId="16441"/>
    <cellStyle name="ExchangeRatio" xfId="16442"/>
    <cellStyle name="ExchangeRatio 2" xfId="25959"/>
    <cellStyle name="Explanatory Text 2" xfId="3222"/>
    <cellStyle name="Explanatory Text 3" xfId="3223"/>
    <cellStyle name="Ezres [0]_INTERCON" xfId="3226"/>
    <cellStyle name="Ezres_INTERCON" xfId="3227"/>
    <cellStyle name="F2" xfId="3228"/>
    <cellStyle name="F2 10" xfId="3229"/>
    <cellStyle name="F2 11" xfId="3230"/>
    <cellStyle name="F2 12" xfId="3231"/>
    <cellStyle name="F2 12 2" xfId="3232"/>
    <cellStyle name="F2 12 3" xfId="3233"/>
    <cellStyle name="F2 12 4" xfId="3234"/>
    <cellStyle name="F2 12 5" xfId="3235"/>
    <cellStyle name="F2 12 6" xfId="3236"/>
    <cellStyle name="F2 13" xfId="3237"/>
    <cellStyle name="F2 14" xfId="3238"/>
    <cellStyle name="F2 15" xfId="3239"/>
    <cellStyle name="F2 16" xfId="3240"/>
    <cellStyle name="F2 17" xfId="3241"/>
    <cellStyle name="F2 18" xfId="3242"/>
    <cellStyle name="F2 19" xfId="3243"/>
    <cellStyle name="F2 2" xfId="3244"/>
    <cellStyle name="F2 20" xfId="3245"/>
    <cellStyle name="F2 21" xfId="3246"/>
    <cellStyle name="F2 22" xfId="3247"/>
    <cellStyle name="F2 23" xfId="3248"/>
    <cellStyle name="F2 24" xfId="3249"/>
    <cellStyle name="F2 25" xfId="3250"/>
    <cellStyle name="F2 26" xfId="3251"/>
    <cellStyle name="F2 27" xfId="3252"/>
    <cellStyle name="F2 28" xfId="3253"/>
    <cellStyle name="F2 29" xfId="3254"/>
    <cellStyle name="F2 3" xfId="3255"/>
    <cellStyle name="F2 30" xfId="3256"/>
    <cellStyle name="F2 31" xfId="3257"/>
    <cellStyle name="F2 32" xfId="3258"/>
    <cellStyle name="F2 33" xfId="3259"/>
    <cellStyle name="F2 34" xfId="3260"/>
    <cellStyle name="F2 4" xfId="3261"/>
    <cellStyle name="F2 5" xfId="3262"/>
    <cellStyle name="F2 6" xfId="3263"/>
    <cellStyle name="F2 7" xfId="3264"/>
    <cellStyle name="F2 8" xfId="3265"/>
    <cellStyle name="F2 9" xfId="3266"/>
    <cellStyle name="F3" xfId="3267"/>
    <cellStyle name="F3 10" xfId="3268"/>
    <cellStyle name="F3 11" xfId="3269"/>
    <cellStyle name="F3 12" xfId="3270"/>
    <cellStyle name="F3 12 2" xfId="3271"/>
    <cellStyle name="F3 12 3" xfId="3272"/>
    <cellStyle name="F3 12 4" xfId="3273"/>
    <cellStyle name="F3 12 5" xfId="3274"/>
    <cellStyle name="F3 12 6" xfId="3275"/>
    <cellStyle name="F3 13" xfId="3276"/>
    <cellStyle name="F3 14" xfId="3277"/>
    <cellStyle name="F3 15" xfId="3278"/>
    <cellStyle name="F3 16" xfId="3279"/>
    <cellStyle name="F3 17" xfId="3280"/>
    <cellStyle name="F3 18" xfId="3281"/>
    <cellStyle name="F3 19" xfId="3282"/>
    <cellStyle name="F3 2" xfId="3283"/>
    <cellStyle name="F3 20" xfId="3284"/>
    <cellStyle name="F3 21" xfId="3285"/>
    <cellStyle name="F3 22" xfId="3286"/>
    <cellStyle name="F3 23" xfId="3287"/>
    <cellStyle name="F3 24" xfId="3288"/>
    <cellStyle name="F3 25" xfId="3289"/>
    <cellStyle name="F3 26" xfId="3290"/>
    <cellStyle name="F3 27" xfId="3291"/>
    <cellStyle name="F3 28" xfId="3292"/>
    <cellStyle name="F3 29" xfId="3293"/>
    <cellStyle name="F3 3" xfId="3294"/>
    <cellStyle name="F3 30" xfId="3295"/>
    <cellStyle name="F3 31" xfId="3296"/>
    <cellStyle name="F3 32" xfId="3297"/>
    <cellStyle name="F3 33" xfId="3298"/>
    <cellStyle name="F3 34" xfId="3299"/>
    <cellStyle name="F3 4" xfId="3300"/>
    <cellStyle name="F3 5" xfId="3301"/>
    <cellStyle name="F3 6" xfId="3302"/>
    <cellStyle name="F3 7" xfId="3303"/>
    <cellStyle name="F3 8" xfId="3304"/>
    <cellStyle name="F3 9" xfId="3305"/>
    <cellStyle name="F4" xfId="3306"/>
    <cellStyle name="F4 10" xfId="3307"/>
    <cellStyle name="F4 11" xfId="3308"/>
    <cellStyle name="F4 12" xfId="3309"/>
    <cellStyle name="F4 12 2" xfId="3310"/>
    <cellStyle name="F4 12 3" xfId="3311"/>
    <cellStyle name="F4 12 4" xfId="3312"/>
    <cellStyle name="F4 12 5" xfId="3313"/>
    <cellStyle name="F4 12 6" xfId="3314"/>
    <cellStyle name="F4 13" xfId="3315"/>
    <cellStyle name="F4 14" xfId="3316"/>
    <cellStyle name="F4 15" xfId="3317"/>
    <cellStyle name="F4 16" xfId="3318"/>
    <cellStyle name="F4 17" xfId="3319"/>
    <cellStyle name="F4 18" xfId="3320"/>
    <cellStyle name="F4 19" xfId="3321"/>
    <cellStyle name="F4 2" xfId="3322"/>
    <cellStyle name="F4 20" xfId="3323"/>
    <cellStyle name="F4 21" xfId="3324"/>
    <cellStyle name="F4 22" xfId="3325"/>
    <cellStyle name="F4 23" xfId="3326"/>
    <cellStyle name="F4 24" xfId="3327"/>
    <cellStyle name="F4 25" xfId="3328"/>
    <cellStyle name="F4 26" xfId="3329"/>
    <cellStyle name="F4 27" xfId="3330"/>
    <cellStyle name="F4 28" xfId="3331"/>
    <cellStyle name="F4 29" xfId="3332"/>
    <cellStyle name="F4 3" xfId="3333"/>
    <cellStyle name="F4 30" xfId="3334"/>
    <cellStyle name="F4 31" xfId="3335"/>
    <cellStyle name="F4 32" xfId="3336"/>
    <cellStyle name="F4 33" xfId="3337"/>
    <cellStyle name="F4 34" xfId="3338"/>
    <cellStyle name="F4 4" xfId="3339"/>
    <cellStyle name="F4 5" xfId="3340"/>
    <cellStyle name="F4 6" xfId="3341"/>
    <cellStyle name="F4 7" xfId="3342"/>
    <cellStyle name="F4 8" xfId="3343"/>
    <cellStyle name="F4 9" xfId="3344"/>
    <cellStyle name="F5" xfId="3345"/>
    <cellStyle name="F5 10" xfId="3346"/>
    <cellStyle name="F5 11" xfId="3347"/>
    <cellStyle name="F5 12" xfId="3348"/>
    <cellStyle name="F5 12 2" xfId="3349"/>
    <cellStyle name="F5 12 3" xfId="3350"/>
    <cellStyle name="F5 12 4" xfId="3351"/>
    <cellStyle name="F5 12 5" xfId="3352"/>
    <cellStyle name="F5 12 6" xfId="3353"/>
    <cellStyle name="F5 13" xfId="3354"/>
    <cellStyle name="F5 14" xfId="3355"/>
    <cellStyle name="F5 15" xfId="3356"/>
    <cellStyle name="F5 16" xfId="3357"/>
    <cellStyle name="F5 17" xfId="3358"/>
    <cellStyle name="F5 18" xfId="3359"/>
    <cellStyle name="F5 19" xfId="3360"/>
    <cellStyle name="F5 2" xfId="3361"/>
    <cellStyle name="F5 20" xfId="3362"/>
    <cellStyle name="F5 21" xfId="3363"/>
    <cellStyle name="F5 22" xfId="3364"/>
    <cellStyle name="F5 23" xfId="3365"/>
    <cellStyle name="F5 24" xfId="3366"/>
    <cellStyle name="F5 25" xfId="3367"/>
    <cellStyle name="F5 26" xfId="3368"/>
    <cellStyle name="F5 27" xfId="3369"/>
    <cellStyle name="F5 28" xfId="3370"/>
    <cellStyle name="F5 29" xfId="3371"/>
    <cellStyle name="F5 3" xfId="3372"/>
    <cellStyle name="F5 30" xfId="3373"/>
    <cellStyle name="F5 31" xfId="3374"/>
    <cellStyle name="F5 32" xfId="3375"/>
    <cellStyle name="F5 33" xfId="3376"/>
    <cellStyle name="F5 34" xfId="3377"/>
    <cellStyle name="F5 4" xfId="3378"/>
    <cellStyle name="F5 5" xfId="3379"/>
    <cellStyle name="F5 6" xfId="3380"/>
    <cellStyle name="F5 7" xfId="3381"/>
    <cellStyle name="F5 8" xfId="3382"/>
    <cellStyle name="F5 9" xfId="3383"/>
    <cellStyle name="F6" xfId="3384"/>
    <cellStyle name="F6 10" xfId="3385"/>
    <cellStyle name="F6 11" xfId="3386"/>
    <cellStyle name="F6 12" xfId="3387"/>
    <cellStyle name="F6 12 2" xfId="3388"/>
    <cellStyle name="F6 12 3" xfId="3389"/>
    <cellStyle name="F6 12 4" xfId="3390"/>
    <cellStyle name="F6 12 5" xfId="3391"/>
    <cellStyle name="F6 12 6" xfId="3392"/>
    <cellStyle name="F6 13" xfId="3393"/>
    <cellStyle name="F6 14" xfId="3394"/>
    <cellStyle name="F6 15" xfId="3395"/>
    <cellStyle name="F6 16" xfId="3396"/>
    <cellStyle name="F6 17" xfId="3397"/>
    <cellStyle name="F6 18" xfId="3398"/>
    <cellStyle name="F6 19" xfId="3399"/>
    <cellStyle name="F6 2" xfId="3400"/>
    <cellStyle name="F6 20" xfId="3401"/>
    <cellStyle name="F6 21" xfId="3402"/>
    <cellStyle name="F6 22" xfId="3403"/>
    <cellStyle name="F6 23" xfId="3404"/>
    <cellStyle name="F6 24" xfId="3405"/>
    <cellStyle name="F6 25" xfId="3406"/>
    <cellStyle name="F6 26" xfId="3407"/>
    <cellStyle name="F6 27" xfId="3408"/>
    <cellStyle name="F6 28" xfId="3409"/>
    <cellStyle name="F6 29" xfId="3410"/>
    <cellStyle name="F6 3" xfId="3411"/>
    <cellStyle name="F6 30" xfId="3412"/>
    <cellStyle name="F6 31" xfId="3413"/>
    <cellStyle name="F6 32" xfId="3414"/>
    <cellStyle name="F6 33" xfId="3415"/>
    <cellStyle name="F6 34" xfId="3416"/>
    <cellStyle name="F6 4" xfId="3417"/>
    <cellStyle name="F6 5" xfId="3418"/>
    <cellStyle name="F6 6" xfId="3419"/>
    <cellStyle name="F6 7" xfId="3420"/>
    <cellStyle name="F6 8" xfId="3421"/>
    <cellStyle name="F6 9" xfId="3422"/>
    <cellStyle name="F7" xfId="3423"/>
    <cellStyle name="F7 10" xfId="3424"/>
    <cellStyle name="F7 11" xfId="3425"/>
    <cellStyle name="F7 12" xfId="3426"/>
    <cellStyle name="F7 12 2" xfId="3427"/>
    <cellStyle name="F7 12 3" xfId="3428"/>
    <cellStyle name="F7 12 4" xfId="3429"/>
    <cellStyle name="F7 12 5" xfId="3430"/>
    <cellStyle name="F7 12 6" xfId="3431"/>
    <cellStyle name="F7 13" xfId="3432"/>
    <cellStyle name="F7 14" xfId="3433"/>
    <cellStyle name="F7 15" xfId="3434"/>
    <cellStyle name="F7 16" xfId="3435"/>
    <cellStyle name="F7 17" xfId="3436"/>
    <cellStyle name="F7 18" xfId="3437"/>
    <cellStyle name="F7 19" xfId="3438"/>
    <cellStyle name="F7 2" xfId="3439"/>
    <cellStyle name="F7 20" xfId="3440"/>
    <cellStyle name="F7 21" xfId="3441"/>
    <cellStyle name="F7 22" xfId="3442"/>
    <cellStyle name="F7 23" xfId="3443"/>
    <cellStyle name="F7 24" xfId="3444"/>
    <cellStyle name="F7 25" xfId="3445"/>
    <cellStyle name="F7 26" xfId="3446"/>
    <cellStyle name="F7 27" xfId="3447"/>
    <cellStyle name="F7 28" xfId="3448"/>
    <cellStyle name="F7 29" xfId="3449"/>
    <cellStyle name="F7 3" xfId="3450"/>
    <cellStyle name="F7 30" xfId="3451"/>
    <cellStyle name="F7 31" xfId="3452"/>
    <cellStyle name="F7 32" xfId="3453"/>
    <cellStyle name="F7 33" xfId="3454"/>
    <cellStyle name="F7 34" xfId="3455"/>
    <cellStyle name="F7 4" xfId="3456"/>
    <cellStyle name="F7 5" xfId="3457"/>
    <cellStyle name="F7 6" xfId="3458"/>
    <cellStyle name="F7 7" xfId="3459"/>
    <cellStyle name="F7 8" xfId="3460"/>
    <cellStyle name="F7 9" xfId="3461"/>
    <cellStyle name="F8" xfId="3462"/>
    <cellStyle name="F8 10" xfId="3463"/>
    <cellStyle name="F8 11" xfId="3464"/>
    <cellStyle name="F8 12" xfId="3465"/>
    <cellStyle name="F8 12 2" xfId="3466"/>
    <cellStyle name="F8 12 3" xfId="3467"/>
    <cellStyle name="F8 12 4" xfId="3468"/>
    <cellStyle name="F8 12 5" xfId="3469"/>
    <cellStyle name="F8 12 6" xfId="3470"/>
    <cellStyle name="F8 13" xfId="3471"/>
    <cellStyle name="F8 14" xfId="3472"/>
    <cellStyle name="F8 15" xfId="3473"/>
    <cellStyle name="F8 16" xfId="3474"/>
    <cellStyle name="F8 17" xfId="3475"/>
    <cellStyle name="F8 18" xfId="3476"/>
    <cellStyle name="F8 19" xfId="3477"/>
    <cellStyle name="F8 2" xfId="3478"/>
    <cellStyle name="F8 20" xfId="3479"/>
    <cellStyle name="F8 21" xfId="3480"/>
    <cellStyle name="F8 22" xfId="3481"/>
    <cellStyle name="F8 23" xfId="3482"/>
    <cellStyle name="F8 24" xfId="3483"/>
    <cellStyle name="F8 25" xfId="3484"/>
    <cellStyle name="F8 26" xfId="3485"/>
    <cellStyle name="F8 27" xfId="3486"/>
    <cellStyle name="F8 28" xfId="3487"/>
    <cellStyle name="F8 29" xfId="3488"/>
    <cellStyle name="F8 3" xfId="3489"/>
    <cellStyle name="F8 30" xfId="3490"/>
    <cellStyle name="F8 31" xfId="3491"/>
    <cellStyle name="F8 32" xfId="3492"/>
    <cellStyle name="F8 33" xfId="3493"/>
    <cellStyle name="F8 34" xfId="3494"/>
    <cellStyle name="F8 4" xfId="3495"/>
    <cellStyle name="F8 5" xfId="3496"/>
    <cellStyle name="F8 6" xfId="3497"/>
    <cellStyle name="F8 7" xfId="3498"/>
    <cellStyle name="F8 8" xfId="3499"/>
    <cellStyle name="F8 9" xfId="3500"/>
    <cellStyle name="FactSheet" xfId="3501"/>
    <cellStyle name="Fijo" xfId="3502"/>
    <cellStyle name="Final_Data" xfId="3503"/>
    <cellStyle name="Financiero" xfId="3504"/>
    <cellStyle name="Fixed" xfId="3505"/>
    <cellStyle name="Fixed 10" xfId="3506"/>
    <cellStyle name="Fixed 10 2" xfId="3507"/>
    <cellStyle name="Fixed 10 3" xfId="3508"/>
    <cellStyle name="Fixed 10 4" xfId="3509"/>
    <cellStyle name="Fixed 10 5" xfId="3510"/>
    <cellStyle name="Fixed 11" xfId="3511"/>
    <cellStyle name="Fixed 11 2" xfId="3512"/>
    <cellStyle name="Fixed 11 3" xfId="3513"/>
    <cellStyle name="Fixed 11 4" xfId="3514"/>
    <cellStyle name="Fixed 11 5" xfId="3515"/>
    <cellStyle name="Fixed 12" xfId="3516"/>
    <cellStyle name="Fixed 12 2" xfId="3517"/>
    <cellStyle name="Fixed 12 3" xfId="3518"/>
    <cellStyle name="Fixed 12 4" xfId="3519"/>
    <cellStyle name="Fixed 12 5" xfId="3520"/>
    <cellStyle name="Fixed 13" xfId="3521"/>
    <cellStyle name="Fixed 13 2" xfId="3522"/>
    <cellStyle name="Fixed 13 3" xfId="3523"/>
    <cellStyle name="Fixed 13 4" xfId="3524"/>
    <cellStyle name="Fixed 13 5" xfId="3525"/>
    <cellStyle name="Fixed 14" xfId="3526"/>
    <cellStyle name="Fixed 14 2" xfId="3527"/>
    <cellStyle name="Fixed 14 3" xfId="3528"/>
    <cellStyle name="Fixed 14 4" xfId="3529"/>
    <cellStyle name="Fixed 14 5" xfId="3530"/>
    <cellStyle name="Fixed 15" xfId="3531"/>
    <cellStyle name="Fixed 15 2" xfId="3532"/>
    <cellStyle name="Fixed 15 3" xfId="3533"/>
    <cellStyle name="Fixed 15 4" xfId="3534"/>
    <cellStyle name="Fixed 15 5" xfId="3535"/>
    <cellStyle name="Fixed 16" xfId="3536"/>
    <cellStyle name="Fixed 16 2" xfId="3537"/>
    <cellStyle name="Fixed 16 3" xfId="3538"/>
    <cellStyle name="Fixed 16 4" xfId="3539"/>
    <cellStyle name="Fixed 16 5" xfId="3540"/>
    <cellStyle name="Fixed 17" xfId="3541"/>
    <cellStyle name="Fixed 17 2" xfId="3542"/>
    <cellStyle name="Fixed 17 3" xfId="3543"/>
    <cellStyle name="Fixed 17 4" xfId="3544"/>
    <cellStyle name="Fixed 17 5" xfId="3545"/>
    <cellStyle name="Fixed 18" xfId="3546"/>
    <cellStyle name="Fixed 18 2" xfId="3547"/>
    <cellStyle name="Fixed 18 3" xfId="3548"/>
    <cellStyle name="Fixed 18 4" xfId="3549"/>
    <cellStyle name="Fixed 18 5" xfId="3550"/>
    <cellStyle name="Fixed 19" xfId="3551"/>
    <cellStyle name="Fixed 19 2" xfId="3552"/>
    <cellStyle name="Fixed 2" xfId="3553"/>
    <cellStyle name="Fixed 2 10" xfId="3554"/>
    <cellStyle name="Fixed 2 2" xfId="3555"/>
    <cellStyle name="Fixed 2 2 2" xfId="3556"/>
    <cellStyle name="Fixed 2 3" xfId="3557"/>
    <cellStyle name="Fixed 2 3 2" xfId="3558"/>
    <cellStyle name="Fixed 2 4" xfId="3559"/>
    <cellStyle name="Fixed 2 5" xfId="3560"/>
    <cellStyle name="Fixed 2 6" xfId="3561"/>
    <cellStyle name="Fixed 2 7" xfId="3562"/>
    <cellStyle name="Fixed 2 8" xfId="3563"/>
    <cellStyle name="Fixed 2 9" xfId="3564"/>
    <cellStyle name="Fixed 20" xfId="3565"/>
    <cellStyle name="Fixed 20 2" xfId="3566"/>
    <cellStyle name="Fixed 21" xfId="3567"/>
    <cellStyle name="Fixed 21 2" xfId="3568"/>
    <cellStyle name="Fixed 22" xfId="3569"/>
    <cellStyle name="Fixed 22 2" xfId="3570"/>
    <cellStyle name="Fixed 23" xfId="3571"/>
    <cellStyle name="Fixed 23 2" xfId="3572"/>
    <cellStyle name="Fixed 24" xfId="3573"/>
    <cellStyle name="Fixed 24 2" xfId="3574"/>
    <cellStyle name="Fixed 25" xfId="3575"/>
    <cellStyle name="Fixed 25 2" xfId="3576"/>
    <cellStyle name="Fixed 26" xfId="3577"/>
    <cellStyle name="Fixed 26 2" xfId="3578"/>
    <cellStyle name="Fixed 27" xfId="3579"/>
    <cellStyle name="Fixed 27 2" xfId="3580"/>
    <cellStyle name="Fixed 27 3" xfId="3581"/>
    <cellStyle name="Fixed 27 4" xfId="3582"/>
    <cellStyle name="Fixed 28" xfId="3583"/>
    <cellStyle name="Fixed 28 2" xfId="3584"/>
    <cellStyle name="Fixed 28 3" xfId="3585"/>
    <cellStyle name="Fixed 28 4" xfId="3586"/>
    <cellStyle name="Fixed 29" xfId="3587"/>
    <cellStyle name="Fixed 29 2" xfId="3588"/>
    <cellStyle name="Fixed 29 3" xfId="3589"/>
    <cellStyle name="Fixed 29 4" xfId="3590"/>
    <cellStyle name="Fixed 3" xfId="3591"/>
    <cellStyle name="Fixed 3 2" xfId="3592"/>
    <cellStyle name="Fixed 3 2 2" xfId="3593"/>
    <cellStyle name="Fixed 3 3" xfId="3594"/>
    <cellStyle name="Fixed 3 4" xfId="3595"/>
    <cellStyle name="Fixed 3 5" xfId="3596"/>
    <cellStyle name="Fixed 3 6" xfId="3597"/>
    <cellStyle name="Fixed 30" xfId="3598"/>
    <cellStyle name="Fixed 30 2" xfId="3599"/>
    <cellStyle name="Fixed 30 2 2" xfId="3600"/>
    <cellStyle name="Fixed 30 2 3" xfId="3601"/>
    <cellStyle name="Fixed 30 2 4" xfId="3602"/>
    <cellStyle name="Fixed 30 2 5" xfId="3603"/>
    <cellStyle name="Fixed 30 2 6" xfId="3604"/>
    <cellStyle name="Fixed 30 2 7" xfId="3605"/>
    <cellStyle name="Fixed 30 2 8" xfId="3606"/>
    <cellStyle name="Fixed 30 2 9" xfId="3607"/>
    <cellStyle name="Fixed 30 3" xfId="3608"/>
    <cellStyle name="Fixed 30 4" xfId="3609"/>
    <cellStyle name="Fixed 30 5" xfId="3610"/>
    <cellStyle name="Fixed 30 6" xfId="3611"/>
    <cellStyle name="Fixed 31" xfId="3612"/>
    <cellStyle name="Fixed 32" xfId="3613"/>
    <cellStyle name="Fixed 33" xfId="3614"/>
    <cellStyle name="Fixed 34" xfId="3615"/>
    <cellStyle name="Fixed 35" xfId="3616"/>
    <cellStyle name="Fixed 36" xfId="3617"/>
    <cellStyle name="Fixed 37" xfId="3618"/>
    <cellStyle name="Fixed 38" xfId="3619"/>
    <cellStyle name="Fixed 4" xfId="3620"/>
    <cellStyle name="Fixed 4 2" xfId="3621"/>
    <cellStyle name="Fixed 4 2 2" xfId="3622"/>
    <cellStyle name="Fixed 4 3" xfId="3623"/>
    <cellStyle name="Fixed 4 4" xfId="3624"/>
    <cellStyle name="Fixed 4 5" xfId="3625"/>
    <cellStyle name="Fixed 4 6" xfId="3626"/>
    <cellStyle name="Fixed 5" xfId="3627"/>
    <cellStyle name="Fixed 5 2" xfId="3628"/>
    <cellStyle name="Fixed 5 2 2" xfId="3629"/>
    <cellStyle name="Fixed 5 3" xfId="3630"/>
    <cellStyle name="Fixed 5 4" xfId="3631"/>
    <cellStyle name="Fixed 5 5" xfId="3632"/>
    <cellStyle name="Fixed 5 6" xfId="3633"/>
    <cellStyle name="Fixed 6" xfId="3634"/>
    <cellStyle name="Fixed 6 2" xfId="3635"/>
    <cellStyle name="Fixed 6 2 2" xfId="3636"/>
    <cellStyle name="Fixed 6 3" xfId="3637"/>
    <cellStyle name="Fixed 6 4" xfId="3638"/>
    <cellStyle name="Fixed 6 5" xfId="3639"/>
    <cellStyle name="Fixed 6 6" xfId="3640"/>
    <cellStyle name="Fixed 7" xfId="3641"/>
    <cellStyle name="Fixed 7 2" xfId="3642"/>
    <cellStyle name="Fixed 7 2 2" xfId="3643"/>
    <cellStyle name="Fixed 7 3" xfId="3644"/>
    <cellStyle name="Fixed 7 4" xfId="3645"/>
    <cellStyle name="Fixed 7 5" xfId="3646"/>
    <cellStyle name="Fixed 7 6" xfId="3647"/>
    <cellStyle name="Fixed 8" xfId="3648"/>
    <cellStyle name="Fixed 8 2" xfId="3649"/>
    <cellStyle name="Fixed 8 2 2" xfId="3650"/>
    <cellStyle name="Fixed 8 3" xfId="3651"/>
    <cellStyle name="Fixed 8 4" xfId="3652"/>
    <cellStyle name="Fixed 8 5" xfId="3653"/>
    <cellStyle name="Fixed 8 6" xfId="3654"/>
    <cellStyle name="Fixed 9" xfId="3655"/>
    <cellStyle name="Fixed 9 2" xfId="3656"/>
    <cellStyle name="Fixed 9 2 2" xfId="3657"/>
    <cellStyle name="Fixed 9 2 2 2" xfId="3658"/>
    <cellStyle name="Fixed 9 2 3" xfId="3659"/>
    <cellStyle name="Fixed 9 2 3 2" xfId="3660"/>
    <cellStyle name="Fixed 9 2 4" xfId="3661"/>
    <cellStyle name="Fixed 9 3" xfId="3662"/>
    <cellStyle name="Fixed 9 3 2" xfId="3663"/>
    <cellStyle name="Fixed 9 4" xfId="3664"/>
    <cellStyle name="Fixed 9 5" xfId="3665"/>
    <cellStyle name="Fixed 9 6" xfId="3666"/>
    <cellStyle name="Fixed 9 7" xfId="3667"/>
    <cellStyle name="Fixed0" xfId="16443"/>
    <cellStyle name="Fixed1 - Style1" xfId="3668"/>
    <cellStyle name="Fixed2 - Style2" xfId="3669"/>
    <cellStyle name="Fixlong" xfId="16444"/>
    <cellStyle name="Followed Hyperlink 2" xfId="3670"/>
    <cellStyle name="Followed Hyperlink 3" xfId="3671"/>
    <cellStyle name="Followed Hyperlink 4" xfId="3672"/>
    <cellStyle name="font_conf" xfId="3673"/>
    <cellStyle name="FOOTER - Style1" xfId="3674"/>
    <cellStyle name="Footer SBILogo1" xfId="3675"/>
    <cellStyle name="Footer SBILogo2" xfId="3676"/>
    <cellStyle name="Footnote" xfId="3677"/>
    <cellStyle name="Footnote Reference" xfId="3678"/>
    <cellStyle name="Footnote_% Change" xfId="3679"/>
    <cellStyle name="footnote2" xfId="3680"/>
    <cellStyle name="footnote2 2" xfId="3681"/>
    <cellStyle name="footnote2 2 2" xfId="3682"/>
    <cellStyle name="footnote2 3" xfId="3683"/>
    <cellStyle name="footnote2 3 2" xfId="3684"/>
    <cellStyle name="footnote2 4" xfId="3685"/>
    <cellStyle name="Footnotes" xfId="3686"/>
    <cellStyle name="FRxAmtStyle" xfId="3687"/>
    <cellStyle name="FRxCurrStyle" xfId="3688"/>
    <cellStyle name="FRxPcntStyle" xfId="3689"/>
    <cellStyle name="Full Year" xfId="16445"/>
    <cellStyle name="fy_eps$" xfId="16446"/>
    <cellStyle name="g_rate" xfId="16447"/>
    <cellStyle name="g_rate_DCF-Valuation Support" xfId="16448"/>
    <cellStyle name="g_rate_ICOS-INC" xfId="16449"/>
    <cellStyle name="g_rate_ICOS-INC (2)" xfId="16450"/>
    <cellStyle name="g_rate_Merger Model16.xls Chart 1" xfId="16451"/>
    <cellStyle name="g_rate_Merger Model34b" xfId="16452"/>
    <cellStyle name="G10" xfId="3690"/>
    <cellStyle name="Gen. Number" xfId="3691"/>
    <cellStyle name="Gen. Number 2" xfId="3692"/>
    <cellStyle name="Gen. Number 2 2" xfId="3693"/>
    <cellStyle name="Gen. Number 3" xfId="3694"/>
    <cellStyle name="Gen. Number 3 2" xfId="3695"/>
    <cellStyle name="Gen. Number 4" xfId="3696"/>
    <cellStyle name="Gen. Percent" xfId="3697"/>
    <cellStyle name="Gen.Number" xfId="3698"/>
    <cellStyle name="Gen.Number 2" xfId="3699"/>
    <cellStyle name="Gen.Number 2 2" xfId="3700"/>
    <cellStyle name="Gen.Number 3" xfId="3701"/>
    <cellStyle name="Gen.Number 3 2" xfId="3702"/>
    <cellStyle name="Gen.Number 4" xfId="3703"/>
    <cellStyle name="General" xfId="16"/>
    <cellStyle name="General 10" xfId="3704"/>
    <cellStyle name="General 10 2" xfId="3705"/>
    <cellStyle name="General 10 2 2" xfId="3706"/>
    <cellStyle name="General 10 2 2 2" xfId="3707"/>
    <cellStyle name="General 10 2 3" xfId="3708"/>
    <cellStyle name="General 10 2 3 2" xfId="3709"/>
    <cellStyle name="General 10 2 4" xfId="3710"/>
    <cellStyle name="General 10 3" xfId="3711"/>
    <cellStyle name="General 10 3 2" xfId="3712"/>
    <cellStyle name="General 10 4" xfId="3713"/>
    <cellStyle name="General 10 5" xfId="3714"/>
    <cellStyle name="General 10 6" xfId="3715"/>
    <cellStyle name="General 10 7" xfId="3716"/>
    <cellStyle name="General 11" xfId="3717"/>
    <cellStyle name="General 11 2" xfId="3718"/>
    <cellStyle name="General 11 3" xfId="3719"/>
    <cellStyle name="General 11 4" xfId="3720"/>
    <cellStyle name="General 11 5" xfId="3721"/>
    <cellStyle name="General 12" xfId="3722"/>
    <cellStyle name="General 12 2" xfId="3723"/>
    <cellStyle name="General 12 3" xfId="3724"/>
    <cellStyle name="General 12 4" xfId="3725"/>
    <cellStyle name="General 12 5" xfId="3726"/>
    <cellStyle name="General 13" xfId="3727"/>
    <cellStyle name="General 13 2" xfId="3728"/>
    <cellStyle name="General 13 3" xfId="3729"/>
    <cellStyle name="General 13 4" xfId="3730"/>
    <cellStyle name="General 13 5" xfId="3731"/>
    <cellStyle name="General 14" xfId="3732"/>
    <cellStyle name="General 14 2" xfId="3733"/>
    <cellStyle name="General 14 3" xfId="3734"/>
    <cellStyle name="General 14 4" xfId="3735"/>
    <cellStyle name="General 14 5" xfId="3736"/>
    <cellStyle name="General 15" xfId="3737"/>
    <cellStyle name="General 15 2" xfId="3738"/>
    <cellStyle name="General 15 3" xfId="3739"/>
    <cellStyle name="General 15 4" xfId="3740"/>
    <cellStyle name="General 15 5" xfId="3741"/>
    <cellStyle name="General 16" xfId="3742"/>
    <cellStyle name="General 16 2" xfId="3743"/>
    <cellStyle name="General 16 3" xfId="3744"/>
    <cellStyle name="General 16 4" xfId="3745"/>
    <cellStyle name="General 16 5" xfId="3746"/>
    <cellStyle name="General 17" xfId="3747"/>
    <cellStyle name="General 17 2" xfId="3748"/>
    <cellStyle name="General 17 3" xfId="3749"/>
    <cellStyle name="General 17 4" xfId="3750"/>
    <cellStyle name="General 17 5" xfId="3751"/>
    <cellStyle name="General 18" xfId="3752"/>
    <cellStyle name="General 18 2" xfId="3753"/>
    <cellStyle name="General 18 3" xfId="3754"/>
    <cellStyle name="General 18 4" xfId="3755"/>
    <cellStyle name="General 18 5" xfId="3756"/>
    <cellStyle name="General 19" xfId="3757"/>
    <cellStyle name="General 19 2" xfId="3758"/>
    <cellStyle name="General 2" xfId="3759"/>
    <cellStyle name="General 2 10" xfId="3760"/>
    <cellStyle name="General 2 2" xfId="3761"/>
    <cellStyle name="General 2 2 2" xfId="3762"/>
    <cellStyle name="General 2 3" xfId="3763"/>
    <cellStyle name="General 2 3 2" xfId="3764"/>
    <cellStyle name="General 2 4" xfId="3765"/>
    <cellStyle name="General 2 5" xfId="3766"/>
    <cellStyle name="General 2 6" xfId="3767"/>
    <cellStyle name="General 2 7" xfId="3768"/>
    <cellStyle name="General 2 8" xfId="3769"/>
    <cellStyle name="General 2 9" xfId="3770"/>
    <cellStyle name="General 20" xfId="3771"/>
    <cellStyle name="General 20 2" xfId="3772"/>
    <cellStyle name="General 21" xfId="3773"/>
    <cellStyle name="General 21 2" xfId="3774"/>
    <cellStyle name="General 22" xfId="3775"/>
    <cellStyle name="General 22 2" xfId="3776"/>
    <cellStyle name="General 23" xfId="3777"/>
    <cellStyle name="General 23 2" xfId="3778"/>
    <cellStyle name="General 24" xfId="3779"/>
    <cellStyle name="General 24 2" xfId="3780"/>
    <cellStyle name="General 25" xfId="3781"/>
    <cellStyle name="General 25 2" xfId="3782"/>
    <cellStyle name="General 26" xfId="3783"/>
    <cellStyle name="General 26 2" xfId="3784"/>
    <cellStyle name="General 27" xfId="3785"/>
    <cellStyle name="General 27 2" xfId="3786"/>
    <cellStyle name="General 27 3" xfId="3787"/>
    <cellStyle name="General 27 4" xfId="3788"/>
    <cellStyle name="General 28" xfId="3789"/>
    <cellStyle name="General 28 2" xfId="3790"/>
    <cellStyle name="General 28 3" xfId="3791"/>
    <cellStyle name="General 28 4" xfId="3792"/>
    <cellStyle name="General 29" xfId="3793"/>
    <cellStyle name="General 29 2" xfId="3794"/>
    <cellStyle name="General 29 3" xfId="3795"/>
    <cellStyle name="General 29 4" xfId="3796"/>
    <cellStyle name="General 3" xfId="3797"/>
    <cellStyle name="General 3 2" xfId="3798"/>
    <cellStyle name="General 3 2 2" xfId="3799"/>
    <cellStyle name="General 3 3" xfId="3800"/>
    <cellStyle name="General 3 4" xfId="3801"/>
    <cellStyle name="General 3 5" xfId="3802"/>
    <cellStyle name="General 3 6" xfId="3803"/>
    <cellStyle name="General 30" xfId="3804"/>
    <cellStyle name="General 30 2" xfId="3805"/>
    <cellStyle name="General 30 2 2" xfId="3806"/>
    <cellStyle name="General 30 2 3" xfId="3807"/>
    <cellStyle name="General 30 2 4" xfId="3808"/>
    <cellStyle name="General 30 2 5" xfId="3809"/>
    <cellStyle name="General 30 2 6" xfId="3810"/>
    <cellStyle name="General 30 2 7" xfId="3811"/>
    <cellStyle name="General 30 2 8" xfId="3812"/>
    <cellStyle name="General 30 2 9" xfId="3813"/>
    <cellStyle name="General 30 3" xfId="3814"/>
    <cellStyle name="General 30 4" xfId="3815"/>
    <cellStyle name="General 30 5" xfId="3816"/>
    <cellStyle name="General 30 6" xfId="3817"/>
    <cellStyle name="General 31" xfId="3818"/>
    <cellStyle name="General 32" xfId="3819"/>
    <cellStyle name="General 33" xfId="3820"/>
    <cellStyle name="General 34" xfId="3821"/>
    <cellStyle name="General 35" xfId="3822"/>
    <cellStyle name="General 36" xfId="3823"/>
    <cellStyle name="General 37" xfId="3824"/>
    <cellStyle name="General 38" xfId="3825"/>
    <cellStyle name="General 4" xfId="3826"/>
    <cellStyle name="General 4 2" xfId="3827"/>
    <cellStyle name="General 4 2 2" xfId="3828"/>
    <cellStyle name="General 4 2_Workforce" xfId="17846"/>
    <cellStyle name="General 4 3" xfId="3829"/>
    <cellStyle name="General 4 4" xfId="3830"/>
    <cellStyle name="General 4 5" xfId="3831"/>
    <cellStyle name="General 4 6" xfId="3832"/>
    <cellStyle name="General 4_Workforce" xfId="17845"/>
    <cellStyle name="General 5" xfId="3833"/>
    <cellStyle name="General 5 2" xfId="3834"/>
    <cellStyle name="General 5 2 2" xfId="3835"/>
    <cellStyle name="General 5 2_Workforce" xfId="17848"/>
    <cellStyle name="General 5 3" xfId="3836"/>
    <cellStyle name="General 5 4" xfId="3837"/>
    <cellStyle name="General 5 5" xfId="3838"/>
    <cellStyle name="General 5 6" xfId="3839"/>
    <cellStyle name="General 5_Workforce" xfId="17847"/>
    <cellStyle name="General 6" xfId="3840"/>
    <cellStyle name="General 6 2" xfId="3841"/>
    <cellStyle name="General 6 2 2" xfId="3842"/>
    <cellStyle name="General 6 2_Workforce" xfId="17850"/>
    <cellStyle name="General 6 3" xfId="3843"/>
    <cellStyle name="General 6 4" xfId="3844"/>
    <cellStyle name="General 6 5" xfId="3845"/>
    <cellStyle name="General 6 6" xfId="3846"/>
    <cellStyle name="General 6_Workforce" xfId="17849"/>
    <cellStyle name="General 7" xfId="3847"/>
    <cellStyle name="General 7 2" xfId="3848"/>
    <cellStyle name="General 7 2 2" xfId="3849"/>
    <cellStyle name="General 7 2_Workforce" xfId="17852"/>
    <cellStyle name="General 7 3" xfId="3850"/>
    <cellStyle name="General 7 4" xfId="3851"/>
    <cellStyle name="General 7 5" xfId="3852"/>
    <cellStyle name="General 7 6" xfId="3853"/>
    <cellStyle name="General 7_Workforce" xfId="17851"/>
    <cellStyle name="General 8" xfId="3854"/>
    <cellStyle name="General 8 2" xfId="3855"/>
    <cellStyle name="General 8 2 2" xfId="3856"/>
    <cellStyle name="General 8 2_Workforce" xfId="17854"/>
    <cellStyle name="General 8 3" xfId="3857"/>
    <cellStyle name="General 8 4" xfId="3858"/>
    <cellStyle name="General 8 5" xfId="3859"/>
    <cellStyle name="General 8 6" xfId="3860"/>
    <cellStyle name="General 8_Workforce" xfId="17853"/>
    <cellStyle name="General 9" xfId="3861"/>
    <cellStyle name="General 9 2" xfId="3862"/>
    <cellStyle name="General 9 2 2" xfId="3863"/>
    <cellStyle name="General 9 2 2 2" xfId="3864"/>
    <cellStyle name="General 9 2 2_Workforce" xfId="17857"/>
    <cellStyle name="General 9 2 3" xfId="3865"/>
    <cellStyle name="General 9 2 3 2" xfId="3866"/>
    <cellStyle name="General 9 2 3_Workforce" xfId="17858"/>
    <cellStyle name="General 9 2 4" xfId="3867"/>
    <cellStyle name="General 9 2_Workforce" xfId="17856"/>
    <cellStyle name="General 9 3" xfId="3868"/>
    <cellStyle name="General 9 3 2" xfId="3869"/>
    <cellStyle name="General 9 3_Workforce" xfId="17859"/>
    <cellStyle name="General 9 4" xfId="3870"/>
    <cellStyle name="General 9 5" xfId="3871"/>
    <cellStyle name="General 9 6" xfId="3872"/>
    <cellStyle name="General 9 7" xfId="3873"/>
    <cellStyle name="General 9_Workforce" xfId="17855"/>
    <cellStyle name="Giriş" xfId="3874"/>
    <cellStyle name="Good 2" xfId="3875"/>
    <cellStyle name="Good 3" xfId="3876"/>
    <cellStyle name="Grey" xfId="3877"/>
    <cellStyle name="Grey 2" xfId="3878"/>
    <cellStyle name="Grey_Workforce" xfId="17860"/>
    <cellStyle name="Gut" xfId="3879"/>
    <cellStyle name="hard no" xfId="3880"/>
    <cellStyle name="hard no 2" xfId="3881"/>
    <cellStyle name="hard no 2 2" xfId="3882"/>
    <cellStyle name="hard no 2_Workforce" xfId="17862"/>
    <cellStyle name="hard no 3" xfId="3883"/>
    <cellStyle name="hard no 3 2" xfId="3884"/>
    <cellStyle name="hard no 3_Workforce" xfId="17863"/>
    <cellStyle name="hard no 4" xfId="3885"/>
    <cellStyle name="hard no." xfId="17645"/>
    <cellStyle name="hard no. 2" xfId="25963"/>
    <cellStyle name="hard no_Workforce" xfId="17861"/>
    <cellStyle name="Hard Percent" xfId="3886"/>
    <cellStyle name="Hard Percent 2" xfId="3887"/>
    <cellStyle name="Hard Percent 2 2" xfId="3888"/>
    <cellStyle name="Hard Percent 2_Workforce" xfId="17865"/>
    <cellStyle name="Hard Percent 3" xfId="3889"/>
    <cellStyle name="Hard Percent 3 2" xfId="3890"/>
    <cellStyle name="Hard Percent 3_Workforce" xfId="17866"/>
    <cellStyle name="Hard Percent 4" xfId="3891"/>
    <cellStyle name="Hard Percent_Workforce" xfId="17864"/>
    <cellStyle name="hardno" xfId="3892"/>
    <cellStyle name="Header" xfId="3893"/>
    <cellStyle name="HEADER 2" xfId="3894"/>
    <cellStyle name="Header Draft Stamp" xfId="3895"/>
    <cellStyle name="Header_% Change" xfId="3896"/>
    <cellStyle name="Header1" xfId="3897"/>
    <cellStyle name="Header2" xfId="3898"/>
    <cellStyle name="HeaderLabel" xfId="3899"/>
    <cellStyle name="headers" xfId="3900"/>
    <cellStyle name="HeaderText" xfId="3901"/>
    <cellStyle name="Headin - Style6" xfId="17646"/>
    <cellStyle name="Heading" xfId="3902"/>
    <cellStyle name="Heading 1 10" xfId="3903"/>
    <cellStyle name="Heading 1 11" xfId="3904"/>
    <cellStyle name="Heading 1 11 2" xfId="3905"/>
    <cellStyle name="Heading 1 11_Workforce" xfId="17867"/>
    <cellStyle name="Heading 1 12" xfId="3906"/>
    <cellStyle name="Heading 1 13" xfId="3907"/>
    <cellStyle name="Heading 1 14" xfId="3908"/>
    <cellStyle name="Heading 1 15" xfId="3909"/>
    <cellStyle name="Heading 1 16" xfId="3910"/>
    <cellStyle name="Heading 1 17" xfId="3911"/>
    <cellStyle name="Heading 1 18" xfId="3912"/>
    <cellStyle name="Heading 1 19" xfId="3913"/>
    <cellStyle name="Heading 1 2" xfId="3914"/>
    <cellStyle name="Heading 1 2 10" xfId="3915"/>
    <cellStyle name="Heading 1 2 11" xfId="3916"/>
    <cellStyle name="Heading 1 2 12" xfId="3917"/>
    <cellStyle name="Heading 1 2 13" xfId="3918"/>
    <cellStyle name="Heading 1 2 2" xfId="3919"/>
    <cellStyle name="Heading 1 2 3" xfId="3920"/>
    <cellStyle name="Heading 1 2 4" xfId="3921"/>
    <cellStyle name="Heading 1 2 5" xfId="3922"/>
    <cellStyle name="Heading 1 2 6" xfId="3923"/>
    <cellStyle name="Heading 1 2 7" xfId="3924"/>
    <cellStyle name="Heading 1 2 8" xfId="3925"/>
    <cellStyle name="Heading 1 2 9" xfId="3926"/>
    <cellStyle name="Heading 1 2_Workforce" xfId="17868"/>
    <cellStyle name="Heading 1 20" xfId="3927"/>
    <cellStyle name="Heading 1 21" xfId="3928"/>
    <cellStyle name="Heading 1 22" xfId="17647"/>
    <cellStyle name="Heading 1 23" xfId="17648"/>
    <cellStyle name="Heading 1 24" xfId="17649"/>
    <cellStyle name="Heading 1 25" xfId="17650"/>
    <cellStyle name="Heading 1 26" xfId="17651"/>
    <cellStyle name="Heading 1 27" xfId="17652"/>
    <cellStyle name="Heading 1 28" xfId="17653"/>
    <cellStyle name="Heading 1 29" xfId="17654"/>
    <cellStyle name="Heading 1 3" xfId="3929"/>
    <cellStyle name="Heading 1 3 2" xfId="3930"/>
    <cellStyle name="Heading 1 3 3" xfId="3931"/>
    <cellStyle name="Heading 1 3 4" xfId="3932"/>
    <cellStyle name="Heading 1 3 5" xfId="3933"/>
    <cellStyle name="Heading 1 3 6" xfId="3934"/>
    <cellStyle name="Heading 1 3 7" xfId="3935"/>
    <cellStyle name="Heading 1 3 8" xfId="3936"/>
    <cellStyle name="Heading 1 3 9" xfId="3937"/>
    <cellStyle name="Heading 1 3_Workforce" xfId="17869"/>
    <cellStyle name="Heading 1 30" xfId="17655"/>
    <cellStyle name="Heading 1 31" xfId="17656"/>
    <cellStyle name="Heading 1 32" xfId="17657"/>
    <cellStyle name="Heading 1 33" xfId="17658"/>
    <cellStyle name="Heading 1 34" xfId="17659"/>
    <cellStyle name="Heading 1 35" xfId="17660"/>
    <cellStyle name="Heading 1 36" xfId="17661"/>
    <cellStyle name="Heading 1 37" xfId="17662"/>
    <cellStyle name="Heading 1 38" xfId="17663"/>
    <cellStyle name="Heading 1 39" xfId="17664"/>
    <cellStyle name="Heading 1 4" xfId="3938"/>
    <cellStyle name="Heading 1 4 2" xfId="3939"/>
    <cellStyle name="Heading 1 4 3" xfId="3940"/>
    <cellStyle name="Heading 1 4 4" xfId="3941"/>
    <cellStyle name="Heading 1 4 5" xfId="3942"/>
    <cellStyle name="Heading 1 4 6" xfId="3943"/>
    <cellStyle name="Heading 1 4 7" xfId="3944"/>
    <cellStyle name="Heading 1 4 8" xfId="3945"/>
    <cellStyle name="Heading 1 4 9" xfId="3946"/>
    <cellStyle name="Heading 1 4_Workforce" xfId="17870"/>
    <cellStyle name="Heading 1 40" xfId="17665"/>
    <cellStyle name="Heading 1 41" xfId="17666"/>
    <cellStyle name="Heading 1 42" xfId="17667"/>
    <cellStyle name="Heading 1 43" xfId="17668"/>
    <cellStyle name="Heading 1 44" xfId="17669"/>
    <cellStyle name="Heading 1 45" xfId="17670"/>
    <cellStyle name="Heading 1 46" xfId="17671"/>
    <cellStyle name="Heading 1 47" xfId="17672"/>
    <cellStyle name="Heading 1 48" xfId="17673"/>
    <cellStyle name="Heading 1 49" xfId="17674"/>
    <cellStyle name="Heading 1 5" xfId="3947"/>
    <cellStyle name="Heading 1 5 2" xfId="3948"/>
    <cellStyle name="Heading 1 5 3" xfId="3949"/>
    <cellStyle name="Heading 1 5 4" xfId="3950"/>
    <cellStyle name="Heading 1 5 5" xfId="3951"/>
    <cellStyle name="Heading 1 5 6" xfId="3952"/>
    <cellStyle name="Heading 1 5 7" xfId="3953"/>
    <cellStyle name="Heading 1 5 8" xfId="3954"/>
    <cellStyle name="Heading 1 5 9" xfId="3955"/>
    <cellStyle name="Heading 1 5_Workforce" xfId="17871"/>
    <cellStyle name="Heading 1 50" xfId="17675"/>
    <cellStyle name="Heading 1 51" xfId="17676"/>
    <cellStyle name="Heading 1 52" xfId="17677"/>
    <cellStyle name="Heading 1 53" xfId="17678"/>
    <cellStyle name="Heading 1 54" xfId="17679"/>
    <cellStyle name="Heading 1 55" xfId="17680"/>
    <cellStyle name="Heading 1 56" xfId="17681"/>
    <cellStyle name="Heading 1 57" xfId="17682"/>
    <cellStyle name="Heading 1 58" xfId="17683"/>
    <cellStyle name="Heading 1 59" xfId="17684"/>
    <cellStyle name="Heading 1 6" xfId="3956"/>
    <cellStyle name="Heading 1 6 2" xfId="3957"/>
    <cellStyle name="Heading 1 6 3" xfId="3958"/>
    <cellStyle name="Heading 1 6 4" xfId="3959"/>
    <cellStyle name="Heading 1 6 5" xfId="3960"/>
    <cellStyle name="Heading 1 6 6" xfId="3961"/>
    <cellStyle name="Heading 1 6_Workforce" xfId="17872"/>
    <cellStyle name="Heading 1 60" xfId="17685"/>
    <cellStyle name="Heading 1 61" xfId="17686"/>
    <cellStyle name="Heading 1 62" xfId="17687"/>
    <cellStyle name="Heading 1 63" xfId="17688"/>
    <cellStyle name="Heading 1 64" xfId="17689"/>
    <cellStyle name="Heading 1 65" xfId="17690"/>
    <cellStyle name="Heading 1 66" xfId="17691"/>
    <cellStyle name="Heading 1 67" xfId="17692"/>
    <cellStyle name="Heading 1 68" xfId="17693"/>
    <cellStyle name="Heading 1 69" xfId="17694"/>
    <cellStyle name="Heading 1 7" xfId="3962"/>
    <cellStyle name="Heading 1 7 2" xfId="3963"/>
    <cellStyle name="Heading 1 7 3" xfId="3964"/>
    <cellStyle name="Heading 1 7 4" xfId="3965"/>
    <cellStyle name="Heading 1 7 5" xfId="3966"/>
    <cellStyle name="Heading 1 7 6" xfId="3967"/>
    <cellStyle name="Heading 1 7 7" xfId="3968"/>
    <cellStyle name="Heading 1 7 8" xfId="3969"/>
    <cellStyle name="Heading 1 7_Workforce" xfId="17873"/>
    <cellStyle name="Heading 1 70" xfId="17695"/>
    <cellStyle name="Heading 1 71" xfId="17696"/>
    <cellStyle name="Heading 1 72" xfId="17697"/>
    <cellStyle name="Heading 1 73" xfId="17698"/>
    <cellStyle name="Heading 1 74" xfId="17699"/>
    <cellStyle name="Heading 1 75" xfId="17700"/>
    <cellStyle name="Heading 1 76" xfId="17701"/>
    <cellStyle name="Heading 1 77" xfId="17702"/>
    <cellStyle name="Heading 1 78" xfId="17703"/>
    <cellStyle name="Heading 1 79" xfId="17704"/>
    <cellStyle name="Heading 1 8" xfId="3970"/>
    <cellStyle name="Heading 1 80" xfId="17705"/>
    <cellStyle name="Heading 1 81" xfId="17706"/>
    <cellStyle name="Heading 1 82" xfId="17707"/>
    <cellStyle name="Heading 1 83" xfId="17708"/>
    <cellStyle name="Heading 1 84" xfId="17709"/>
    <cellStyle name="Heading 1 85" xfId="17710"/>
    <cellStyle name="Heading 1 86" xfId="17711"/>
    <cellStyle name="Heading 1 87" xfId="17712"/>
    <cellStyle name="Heading 1 88" xfId="17713"/>
    <cellStyle name="Heading 1 89" xfId="17714"/>
    <cellStyle name="Heading 1 9" xfId="3971"/>
    <cellStyle name="Heading 1 90" xfId="17715"/>
    <cellStyle name="Heading 1 91" xfId="17716"/>
    <cellStyle name="Heading 1 92" xfId="17717"/>
    <cellStyle name="Heading 1 93" xfId="17718"/>
    <cellStyle name="Heading 1 94" xfId="17719"/>
    <cellStyle name="Heading 1 95" xfId="17720"/>
    <cellStyle name="Heading 1 96" xfId="17721"/>
    <cellStyle name="Heading 1 97" xfId="17722"/>
    <cellStyle name="Heading 1 98" xfId="17723"/>
    <cellStyle name="Heading 1 99" xfId="17724"/>
    <cellStyle name="Heading 1 Above" xfId="3972"/>
    <cellStyle name="Heading 1+" xfId="3973"/>
    <cellStyle name="Heading 2 10" xfId="3974"/>
    <cellStyle name="Heading 2 10 10" xfId="3975"/>
    <cellStyle name="Heading 2 10 11" xfId="3976"/>
    <cellStyle name="Heading 2 10 2" xfId="3977"/>
    <cellStyle name="Heading 2 10 3" xfId="3978"/>
    <cellStyle name="Heading 2 10 4" xfId="3979"/>
    <cellStyle name="Heading 2 10 5" xfId="3980"/>
    <cellStyle name="Heading 2 10 6" xfId="3981"/>
    <cellStyle name="Heading 2 10 7" xfId="3982"/>
    <cellStyle name="Heading 2 10 8" xfId="3983"/>
    <cellStyle name="Heading 2 10 9" xfId="3984"/>
    <cellStyle name="Heading 2 10_Workforce" xfId="17874"/>
    <cellStyle name="Heading 2 100" xfId="17725"/>
    <cellStyle name="Heading 2 101" xfId="17726"/>
    <cellStyle name="Heading 2 102" xfId="17727"/>
    <cellStyle name="Heading 2 103" xfId="17728"/>
    <cellStyle name="Heading 2 104" xfId="17729"/>
    <cellStyle name="Heading 2 105" xfId="17730"/>
    <cellStyle name="Heading 2 106" xfId="17731"/>
    <cellStyle name="Heading 2 107" xfId="17732"/>
    <cellStyle name="Heading 2 108" xfId="17733"/>
    <cellStyle name="Heading 2 109" xfId="17734"/>
    <cellStyle name="Heading 2 11" xfId="3985"/>
    <cellStyle name="Heading 2 11 10" xfId="3986"/>
    <cellStyle name="Heading 2 11 11" xfId="3987"/>
    <cellStyle name="Heading 2 11 2" xfId="3988"/>
    <cellStyle name="Heading 2 11 3" xfId="3989"/>
    <cellStyle name="Heading 2 11 4" xfId="3990"/>
    <cellStyle name="Heading 2 11 5" xfId="3991"/>
    <cellStyle name="Heading 2 11 6" xfId="3992"/>
    <cellStyle name="Heading 2 11 7" xfId="3993"/>
    <cellStyle name="Heading 2 11 8" xfId="3994"/>
    <cellStyle name="Heading 2 11 9" xfId="3995"/>
    <cellStyle name="Heading 2 11_Workforce" xfId="17875"/>
    <cellStyle name="Heading 2 110" xfId="17735"/>
    <cellStyle name="Heading 2 111" xfId="17736"/>
    <cellStyle name="Heading 2 12" xfId="3996"/>
    <cellStyle name="Heading 2 12 10" xfId="3997"/>
    <cellStyle name="Heading 2 12 11" xfId="3998"/>
    <cellStyle name="Heading 2 12 2" xfId="3999"/>
    <cellStyle name="Heading 2 12 3" xfId="4000"/>
    <cellStyle name="Heading 2 12 4" xfId="4001"/>
    <cellStyle name="Heading 2 12 5" xfId="4002"/>
    <cellStyle name="Heading 2 12 6" xfId="4003"/>
    <cellStyle name="Heading 2 12 7" xfId="4004"/>
    <cellStyle name="Heading 2 12 8" xfId="4005"/>
    <cellStyle name="Heading 2 12 9" xfId="4006"/>
    <cellStyle name="Heading 2 12_Workforce" xfId="17876"/>
    <cellStyle name="Heading 2 13" xfId="4007"/>
    <cellStyle name="Heading 2 13 10" xfId="4008"/>
    <cellStyle name="Heading 2 13 11" xfId="4009"/>
    <cellStyle name="Heading 2 13 2" xfId="4010"/>
    <cellStyle name="Heading 2 13 3" xfId="4011"/>
    <cellStyle name="Heading 2 13 4" xfId="4012"/>
    <cellStyle name="Heading 2 13 5" xfId="4013"/>
    <cellStyle name="Heading 2 13 6" xfId="4014"/>
    <cellStyle name="Heading 2 13 7" xfId="4015"/>
    <cellStyle name="Heading 2 13 8" xfId="4016"/>
    <cellStyle name="Heading 2 13 9" xfId="4017"/>
    <cellStyle name="Heading 2 13_Workforce" xfId="17877"/>
    <cellStyle name="Heading 2 14" xfId="4018"/>
    <cellStyle name="Heading 2 14 10" xfId="4019"/>
    <cellStyle name="Heading 2 14 11" xfId="4020"/>
    <cellStyle name="Heading 2 14 2" xfId="4021"/>
    <cellStyle name="Heading 2 14 3" xfId="4022"/>
    <cellStyle name="Heading 2 14 4" xfId="4023"/>
    <cellStyle name="Heading 2 14 5" xfId="4024"/>
    <cellStyle name="Heading 2 14 6" xfId="4025"/>
    <cellStyle name="Heading 2 14 7" xfId="4026"/>
    <cellStyle name="Heading 2 14 8" xfId="4027"/>
    <cellStyle name="Heading 2 14 9" xfId="4028"/>
    <cellStyle name="Heading 2 14_Workforce" xfId="17878"/>
    <cellStyle name="Heading 2 15" xfId="4029"/>
    <cellStyle name="Heading 2 15 10" xfId="4030"/>
    <cellStyle name="Heading 2 15 11" xfId="4031"/>
    <cellStyle name="Heading 2 15 2" xfId="4032"/>
    <cellStyle name="Heading 2 15 3" xfId="4033"/>
    <cellStyle name="Heading 2 15 4" xfId="4034"/>
    <cellStyle name="Heading 2 15 5" xfId="4035"/>
    <cellStyle name="Heading 2 15 6" xfId="4036"/>
    <cellStyle name="Heading 2 15 7" xfId="4037"/>
    <cellStyle name="Heading 2 15 8" xfId="4038"/>
    <cellStyle name="Heading 2 15 9" xfId="4039"/>
    <cellStyle name="Heading 2 15_Workforce" xfId="17879"/>
    <cellStyle name="Heading 2 16" xfId="4040"/>
    <cellStyle name="Heading 2 16 10" xfId="4041"/>
    <cellStyle name="Heading 2 16 11" xfId="4042"/>
    <cellStyle name="Heading 2 16 2" xfId="4043"/>
    <cellStyle name="Heading 2 16 3" xfId="4044"/>
    <cellStyle name="Heading 2 16 4" xfId="4045"/>
    <cellStyle name="Heading 2 16 5" xfId="4046"/>
    <cellStyle name="Heading 2 16 6" xfId="4047"/>
    <cellStyle name="Heading 2 16 7" xfId="4048"/>
    <cellStyle name="Heading 2 16 8" xfId="4049"/>
    <cellStyle name="Heading 2 16 9" xfId="4050"/>
    <cellStyle name="Heading 2 16_Workforce" xfId="17880"/>
    <cellStyle name="Heading 2 17" xfId="4051"/>
    <cellStyle name="Heading 2 17 10" xfId="4052"/>
    <cellStyle name="Heading 2 17 11" xfId="4053"/>
    <cellStyle name="Heading 2 17 2" xfId="4054"/>
    <cellStyle name="Heading 2 17 3" xfId="4055"/>
    <cellStyle name="Heading 2 17 4" xfId="4056"/>
    <cellStyle name="Heading 2 17 5" xfId="4057"/>
    <cellStyle name="Heading 2 17 6" xfId="4058"/>
    <cellStyle name="Heading 2 17 7" xfId="4059"/>
    <cellStyle name="Heading 2 17 8" xfId="4060"/>
    <cellStyle name="Heading 2 17 9" xfId="4061"/>
    <cellStyle name="Heading 2 17_Workforce" xfId="17881"/>
    <cellStyle name="Heading 2 18" xfId="4062"/>
    <cellStyle name="Heading 2 18 10" xfId="4063"/>
    <cellStyle name="Heading 2 18 11" xfId="4064"/>
    <cellStyle name="Heading 2 18 2" xfId="4065"/>
    <cellStyle name="Heading 2 18 3" xfId="4066"/>
    <cellStyle name="Heading 2 18 4" xfId="4067"/>
    <cellStyle name="Heading 2 18 5" xfId="4068"/>
    <cellStyle name="Heading 2 18 6" xfId="4069"/>
    <cellStyle name="Heading 2 18 7" xfId="4070"/>
    <cellStyle name="Heading 2 18 8" xfId="4071"/>
    <cellStyle name="Heading 2 18 9" xfId="4072"/>
    <cellStyle name="Heading 2 18_Workforce" xfId="17882"/>
    <cellStyle name="Heading 2 19" xfId="4073"/>
    <cellStyle name="Heading 2 19 2" xfId="4074"/>
    <cellStyle name="Heading 2 19 3" xfId="4075"/>
    <cellStyle name="Heading 2 19 4" xfId="4076"/>
    <cellStyle name="Heading 2 19 5" xfId="4077"/>
    <cellStyle name="Heading 2 19_Workforce" xfId="17883"/>
    <cellStyle name="Heading 2 2" xfId="4078"/>
    <cellStyle name="Heading 2 2 2" xfId="4079"/>
    <cellStyle name="Heading 2 2 3" xfId="4080"/>
    <cellStyle name="Heading 2 2 4" xfId="4081"/>
    <cellStyle name="Heading 2 2 5" xfId="4082"/>
    <cellStyle name="Heading 2 2 6" xfId="4083"/>
    <cellStyle name="Heading 2 2 7" xfId="4084"/>
    <cellStyle name="Heading 2 2 8" xfId="4085"/>
    <cellStyle name="Heading 2 2_Workforce" xfId="17884"/>
    <cellStyle name="Heading 2 20" xfId="4086"/>
    <cellStyle name="Heading 2 21" xfId="4087"/>
    <cellStyle name="Heading 2 22" xfId="4088"/>
    <cellStyle name="Heading 2 23" xfId="4089"/>
    <cellStyle name="Heading 2 24" xfId="4090"/>
    <cellStyle name="Heading 2 25" xfId="4091"/>
    <cellStyle name="Heading 2 26" xfId="4092"/>
    <cellStyle name="Heading 2 27" xfId="4093"/>
    <cellStyle name="Heading 2 28" xfId="4094"/>
    <cellStyle name="Heading 2 29" xfId="4095"/>
    <cellStyle name="Heading 2 29 2" xfId="4096"/>
    <cellStyle name="Heading 2 29_Workforce" xfId="17885"/>
    <cellStyle name="Heading 2 3" xfId="4097"/>
    <cellStyle name="Heading 2 3 10" xfId="4098"/>
    <cellStyle name="Heading 2 3 11" xfId="4099"/>
    <cellStyle name="Heading 2 3 12" xfId="4100"/>
    <cellStyle name="Heading 2 3 13" xfId="4101"/>
    <cellStyle name="Heading 2 3 14" xfId="4102"/>
    <cellStyle name="Heading 2 3 15" xfId="4103"/>
    <cellStyle name="Heading 2 3 16" xfId="4104"/>
    <cellStyle name="Heading 2 3 17" xfId="4105"/>
    <cellStyle name="Heading 2 3 2" xfId="4106"/>
    <cellStyle name="Heading 2 3 3" xfId="4107"/>
    <cellStyle name="Heading 2 3 4" xfId="4108"/>
    <cellStyle name="Heading 2 3 5" xfId="4109"/>
    <cellStyle name="Heading 2 3 6" xfId="4110"/>
    <cellStyle name="Heading 2 3 7" xfId="4111"/>
    <cellStyle name="Heading 2 3 8" xfId="4112"/>
    <cellStyle name="Heading 2 3 9" xfId="4113"/>
    <cellStyle name="Heading 2 3_Workforce" xfId="17886"/>
    <cellStyle name="Heading 2 30" xfId="4114"/>
    <cellStyle name="Heading 2 31" xfId="4115"/>
    <cellStyle name="Heading 2 31 2" xfId="4116"/>
    <cellStyle name="Heading 2 31_Workforce" xfId="17887"/>
    <cellStyle name="Heading 2 32" xfId="4117"/>
    <cellStyle name="Heading 2 33" xfId="4118"/>
    <cellStyle name="Heading 2 34" xfId="4119"/>
    <cellStyle name="Heading 2 35" xfId="4120"/>
    <cellStyle name="Heading 2 36" xfId="4121"/>
    <cellStyle name="Heading 2 37" xfId="4122"/>
    <cellStyle name="Heading 2 38" xfId="4123"/>
    <cellStyle name="Heading 2 38 2" xfId="4124"/>
    <cellStyle name="Heading 2 38_Workforce" xfId="17888"/>
    <cellStyle name="Heading 2 39" xfId="4125"/>
    <cellStyle name="Heading 2 4" xfId="4126"/>
    <cellStyle name="Heading 2 4 10" xfId="4127"/>
    <cellStyle name="Heading 2 4 11" xfId="4128"/>
    <cellStyle name="Heading 2 4 12" xfId="4129"/>
    <cellStyle name="Heading 2 4 13" xfId="4130"/>
    <cellStyle name="Heading 2 4 14" xfId="4131"/>
    <cellStyle name="Heading 2 4 15" xfId="4132"/>
    <cellStyle name="Heading 2 4 2" xfId="4133"/>
    <cellStyle name="Heading 2 4 3" xfId="4134"/>
    <cellStyle name="Heading 2 4 4" xfId="4135"/>
    <cellStyle name="Heading 2 4 5" xfId="4136"/>
    <cellStyle name="Heading 2 4 6" xfId="4137"/>
    <cellStyle name="Heading 2 4 7" xfId="4138"/>
    <cellStyle name="Heading 2 4 8" xfId="4139"/>
    <cellStyle name="Heading 2 4 9" xfId="4140"/>
    <cellStyle name="Heading 2 4_Workforce" xfId="17889"/>
    <cellStyle name="Heading 2 40" xfId="4141"/>
    <cellStyle name="Heading 2 41" xfId="4142"/>
    <cellStyle name="Heading 2 42" xfId="4143"/>
    <cellStyle name="Heading 2 43" xfId="4144"/>
    <cellStyle name="Heading 2 44" xfId="4145"/>
    <cellStyle name="Heading 2 45" xfId="4146"/>
    <cellStyle name="Heading 2 46" xfId="4147"/>
    <cellStyle name="Heading 2 47" xfId="4148"/>
    <cellStyle name="Heading 2 48" xfId="16239"/>
    <cellStyle name="Heading 2 49" xfId="17737"/>
    <cellStyle name="Heading 2 5" xfId="4149"/>
    <cellStyle name="Heading 2 5 10" xfId="4150"/>
    <cellStyle name="Heading 2 5 11" xfId="4151"/>
    <cellStyle name="Heading 2 5 2" xfId="4152"/>
    <cellStyle name="Heading 2 5 3" xfId="4153"/>
    <cellStyle name="Heading 2 5 4" xfId="4154"/>
    <cellStyle name="Heading 2 5 5" xfId="4155"/>
    <cellStyle name="Heading 2 5 6" xfId="4156"/>
    <cellStyle name="Heading 2 5 7" xfId="4157"/>
    <cellStyle name="Heading 2 5 8" xfId="4158"/>
    <cellStyle name="Heading 2 5 9" xfId="4159"/>
    <cellStyle name="Heading 2 5_Workforce" xfId="17890"/>
    <cellStyle name="Heading 2 50" xfId="17738"/>
    <cellStyle name="Heading 2 51" xfId="17739"/>
    <cellStyle name="Heading 2 52" xfId="17740"/>
    <cellStyle name="Heading 2 53" xfId="17741"/>
    <cellStyle name="Heading 2 54" xfId="17742"/>
    <cellStyle name="Heading 2 55" xfId="17743"/>
    <cellStyle name="Heading 2 56" xfId="17744"/>
    <cellStyle name="Heading 2 57" xfId="17745"/>
    <cellStyle name="Heading 2 58" xfId="17746"/>
    <cellStyle name="Heading 2 59" xfId="17747"/>
    <cellStyle name="Heading 2 6" xfId="4160"/>
    <cellStyle name="Heading 2 6 10" xfId="4161"/>
    <cellStyle name="Heading 2 6 11" xfId="4162"/>
    <cellStyle name="Heading 2 6 2" xfId="4163"/>
    <cellStyle name="Heading 2 6 3" xfId="4164"/>
    <cellStyle name="Heading 2 6 4" xfId="4165"/>
    <cellStyle name="Heading 2 6 5" xfId="4166"/>
    <cellStyle name="Heading 2 6 6" xfId="4167"/>
    <cellStyle name="Heading 2 6 7" xfId="4168"/>
    <cellStyle name="Heading 2 6 8" xfId="4169"/>
    <cellStyle name="Heading 2 6 9" xfId="4170"/>
    <cellStyle name="Heading 2 6_Workforce" xfId="17891"/>
    <cellStyle name="Heading 2 60" xfId="17748"/>
    <cellStyle name="Heading 2 61" xfId="17749"/>
    <cellStyle name="Heading 2 62" xfId="17750"/>
    <cellStyle name="Heading 2 63" xfId="17751"/>
    <cellStyle name="Heading 2 64" xfId="17752"/>
    <cellStyle name="Heading 2 65" xfId="17753"/>
    <cellStyle name="Heading 2 66" xfId="17754"/>
    <cellStyle name="Heading 2 67" xfId="17755"/>
    <cellStyle name="Heading 2 68" xfId="17756"/>
    <cellStyle name="Heading 2 69" xfId="17757"/>
    <cellStyle name="Heading 2 7" xfId="4171"/>
    <cellStyle name="Heading 2 7 10" xfId="4172"/>
    <cellStyle name="Heading 2 7 11" xfId="4173"/>
    <cellStyle name="Heading 2 7 2" xfId="4174"/>
    <cellStyle name="Heading 2 7 3" xfId="4175"/>
    <cellStyle name="Heading 2 7 4" xfId="4176"/>
    <cellStyle name="Heading 2 7 5" xfId="4177"/>
    <cellStyle name="Heading 2 7 6" xfId="4178"/>
    <cellStyle name="Heading 2 7 7" xfId="4179"/>
    <cellStyle name="Heading 2 7 8" xfId="4180"/>
    <cellStyle name="Heading 2 7 9" xfId="4181"/>
    <cellStyle name="Heading 2 7_Workforce" xfId="17892"/>
    <cellStyle name="Heading 2 70" xfId="17758"/>
    <cellStyle name="Heading 2 71" xfId="17759"/>
    <cellStyle name="Heading 2 72" xfId="17760"/>
    <cellStyle name="Heading 2 73" xfId="17761"/>
    <cellStyle name="Heading 2 74" xfId="17762"/>
    <cellStyle name="Heading 2 75" xfId="17763"/>
    <cellStyle name="Heading 2 76" xfId="17764"/>
    <cellStyle name="Heading 2 77" xfId="17765"/>
    <cellStyle name="Heading 2 78" xfId="17766"/>
    <cellStyle name="Heading 2 79" xfId="17767"/>
    <cellStyle name="Heading 2 8" xfId="4182"/>
    <cellStyle name="Heading 2 8 10" xfId="4183"/>
    <cellStyle name="Heading 2 8 11" xfId="4184"/>
    <cellStyle name="Heading 2 8 2" xfId="4185"/>
    <cellStyle name="Heading 2 8 3" xfId="4186"/>
    <cellStyle name="Heading 2 8 4" xfId="4187"/>
    <cellStyle name="Heading 2 8 5" xfId="4188"/>
    <cellStyle name="Heading 2 8 6" xfId="4189"/>
    <cellStyle name="Heading 2 8 7" xfId="4190"/>
    <cellStyle name="Heading 2 8 8" xfId="4191"/>
    <cellStyle name="Heading 2 8 9" xfId="4192"/>
    <cellStyle name="Heading 2 8_Workforce" xfId="17893"/>
    <cellStyle name="Heading 2 80" xfId="17768"/>
    <cellStyle name="Heading 2 81" xfId="17769"/>
    <cellStyle name="Heading 2 82" xfId="17770"/>
    <cellStyle name="Heading 2 83" xfId="17771"/>
    <cellStyle name="Heading 2 84" xfId="17772"/>
    <cellStyle name="Heading 2 85" xfId="17773"/>
    <cellStyle name="Heading 2 86" xfId="17774"/>
    <cellStyle name="Heading 2 87" xfId="17775"/>
    <cellStyle name="Heading 2 88" xfId="17776"/>
    <cellStyle name="Heading 2 89" xfId="17777"/>
    <cellStyle name="Heading 2 9" xfId="4193"/>
    <cellStyle name="Heading 2 9 10" xfId="4194"/>
    <cellStyle name="Heading 2 9 11" xfId="4195"/>
    <cellStyle name="Heading 2 9 2" xfId="4196"/>
    <cellStyle name="Heading 2 9 2 2" xfId="4197"/>
    <cellStyle name="Heading 2 9 2 3" xfId="4198"/>
    <cellStyle name="Heading 2 9 2_Workforce" xfId="17895"/>
    <cellStyle name="Heading 2 9 3" xfId="4199"/>
    <cellStyle name="Heading 2 9 4" xfId="4200"/>
    <cellStyle name="Heading 2 9 5" xfId="4201"/>
    <cellStyle name="Heading 2 9 6" xfId="4202"/>
    <cellStyle name="Heading 2 9 7" xfId="4203"/>
    <cellStyle name="Heading 2 9 8" xfId="4204"/>
    <cellStyle name="Heading 2 9 9" xfId="4205"/>
    <cellStyle name="Heading 2 9_Workforce" xfId="17894"/>
    <cellStyle name="Heading 2 90" xfId="17778"/>
    <cellStyle name="Heading 2 91" xfId="17779"/>
    <cellStyle name="Heading 2 92" xfId="17780"/>
    <cellStyle name="Heading 2 93" xfId="17781"/>
    <cellStyle name="Heading 2 94" xfId="17782"/>
    <cellStyle name="Heading 2 95" xfId="17783"/>
    <cellStyle name="Heading 2 96" xfId="17784"/>
    <cellStyle name="Heading 2 97" xfId="17785"/>
    <cellStyle name="Heading 2 98" xfId="17786"/>
    <cellStyle name="Heading 2 99" xfId="17787"/>
    <cellStyle name="Heading 2 Below" xfId="4206"/>
    <cellStyle name="Heading 2+" xfId="4207"/>
    <cellStyle name="Heading 3 2" xfId="4208"/>
    <cellStyle name="Heading 3 3" xfId="4209"/>
    <cellStyle name="Heading 3+" xfId="4210"/>
    <cellStyle name="Heading 4 2" xfId="4211"/>
    <cellStyle name="Heading 4 3" xfId="4212"/>
    <cellStyle name="Heading 5" xfId="4213"/>
    <cellStyle name="HEADING1" xfId="4214"/>
    <cellStyle name="HEADING1 10" xfId="4215"/>
    <cellStyle name="HEADING1 11" xfId="4216"/>
    <cellStyle name="HEADING1 12" xfId="4217"/>
    <cellStyle name="HEADING1 12 2" xfId="4218"/>
    <cellStyle name="HEADING1 12 3" xfId="4219"/>
    <cellStyle name="HEADING1 12 4" xfId="4220"/>
    <cellStyle name="HEADING1 12 5" xfId="4221"/>
    <cellStyle name="HEADING1 12 6" xfId="4222"/>
    <cellStyle name="HEADING1 12_Workforce" xfId="17897"/>
    <cellStyle name="HEADING1 13" xfId="4223"/>
    <cellStyle name="HEADING1 14" xfId="4224"/>
    <cellStyle name="HEADING1 15" xfId="4225"/>
    <cellStyle name="HEADING1 16" xfId="4226"/>
    <cellStyle name="HEADING1 17" xfId="4227"/>
    <cellStyle name="HEADING1 18" xfId="4228"/>
    <cellStyle name="HEADING1 19" xfId="4229"/>
    <cellStyle name="HEADING1 2" xfId="4230"/>
    <cellStyle name="HEADING1 20" xfId="4231"/>
    <cellStyle name="HEADING1 21" xfId="4232"/>
    <cellStyle name="HEADING1 22" xfId="4233"/>
    <cellStyle name="HEADING1 23" xfId="4234"/>
    <cellStyle name="HEADING1 24" xfId="4235"/>
    <cellStyle name="HEADING1 25" xfId="4236"/>
    <cellStyle name="HEADING1 26" xfId="4237"/>
    <cellStyle name="HEADING1 27" xfId="4238"/>
    <cellStyle name="HEADING1 28" xfId="4239"/>
    <cellStyle name="HEADING1 29" xfId="4240"/>
    <cellStyle name="HEADING1 3" xfId="4241"/>
    <cellStyle name="HEADING1 30" xfId="4242"/>
    <cellStyle name="HEADING1 31" xfId="4243"/>
    <cellStyle name="HEADING1 32" xfId="4244"/>
    <cellStyle name="HEADING1 33" xfId="4245"/>
    <cellStyle name="HEADING1 34" xfId="4246"/>
    <cellStyle name="HEADING1 4" xfId="4247"/>
    <cellStyle name="HEADING1 5" xfId="4248"/>
    <cellStyle name="HEADING1 6" xfId="4249"/>
    <cellStyle name="HEADING1 7" xfId="4250"/>
    <cellStyle name="HEADING1 8" xfId="4251"/>
    <cellStyle name="HEADING1 9" xfId="4252"/>
    <cellStyle name="HEADING1_Workforce" xfId="17896"/>
    <cellStyle name="HEADING2" xfId="4253"/>
    <cellStyle name="HEADING2 10" xfId="4254"/>
    <cellStyle name="HEADING2 11" xfId="4255"/>
    <cellStyle name="HEADING2 12" xfId="4256"/>
    <cellStyle name="HEADING2 12 2" xfId="4257"/>
    <cellStyle name="HEADING2 12 3" xfId="4258"/>
    <cellStyle name="HEADING2 12 4" xfId="4259"/>
    <cellStyle name="HEADING2 12 5" xfId="4260"/>
    <cellStyle name="HEADING2 12 6" xfId="4261"/>
    <cellStyle name="HEADING2 12_Workforce" xfId="17899"/>
    <cellStyle name="HEADING2 13" xfId="4262"/>
    <cellStyle name="HEADING2 14" xfId="4263"/>
    <cellStyle name="HEADING2 15" xfId="4264"/>
    <cellStyle name="HEADING2 16" xfId="4265"/>
    <cellStyle name="HEADING2 17" xfId="4266"/>
    <cellStyle name="HEADING2 18" xfId="4267"/>
    <cellStyle name="HEADING2 19" xfId="4268"/>
    <cellStyle name="HEADING2 2" xfId="4269"/>
    <cellStyle name="HEADING2 20" xfId="4270"/>
    <cellStyle name="HEADING2 21" xfId="4271"/>
    <cellStyle name="HEADING2 22" xfId="4272"/>
    <cellStyle name="HEADING2 23" xfId="4273"/>
    <cellStyle name="HEADING2 24" xfId="4274"/>
    <cellStyle name="HEADING2 25" xfId="4275"/>
    <cellStyle name="HEADING2 26" xfId="4276"/>
    <cellStyle name="HEADING2 27" xfId="4277"/>
    <cellStyle name="HEADING2 28" xfId="4278"/>
    <cellStyle name="HEADING2 29" xfId="4279"/>
    <cellStyle name="HEADING2 3" xfId="4280"/>
    <cellStyle name="HEADING2 30" xfId="4281"/>
    <cellStyle name="HEADING2 31" xfId="4282"/>
    <cellStyle name="HEADING2 32" xfId="4283"/>
    <cellStyle name="HEADING2 33" xfId="4284"/>
    <cellStyle name="HEADING2 34" xfId="4285"/>
    <cellStyle name="HEADING2 4" xfId="4286"/>
    <cellStyle name="HEADING2 5" xfId="4287"/>
    <cellStyle name="HEADING2 6" xfId="4288"/>
    <cellStyle name="HEADING2 7" xfId="4289"/>
    <cellStyle name="HEADING2 8" xfId="4290"/>
    <cellStyle name="HEADING2 9" xfId="4291"/>
    <cellStyle name="HEADING2_Workforce" xfId="17898"/>
    <cellStyle name="Heading3" xfId="17788"/>
    <cellStyle name="Heading3 2" xfId="25965"/>
    <cellStyle name="Heading4" xfId="17789"/>
    <cellStyle name="HeadingS" xfId="4292"/>
    <cellStyle name="Hesaplama" xfId="4293"/>
    <cellStyle name="HIDDEN" xfId="4294"/>
    <cellStyle name="HIDDEN 2" xfId="4295"/>
    <cellStyle name="HIDDEN 2 2" xfId="4296"/>
    <cellStyle name="HIDDEN 2_Workforce" xfId="17901"/>
    <cellStyle name="HIDDEN 3" xfId="4297"/>
    <cellStyle name="HIDDEN 3 2" xfId="4298"/>
    <cellStyle name="HIDDEN 3_Workforce" xfId="17902"/>
    <cellStyle name="HIDDEN 4" xfId="4299"/>
    <cellStyle name="HIDDEN_Workforce" xfId="17900"/>
    <cellStyle name="hidebold" xfId="17790"/>
    <cellStyle name="hidenorm" xfId="17791"/>
    <cellStyle name="HIGHLIGHT" xfId="17792"/>
    <cellStyle name="HUTPIKSO9" xfId="4300"/>
    <cellStyle name="Hyperlink 2" xfId="4301"/>
    <cellStyle name="Hyperlink 2 2" xfId="4302"/>
    <cellStyle name="Hyperlink 2_Budget Template 2009" xfId="4303"/>
    <cellStyle name="imput" xfId="4304"/>
    <cellStyle name="Incorreto" xfId="4305"/>
    <cellStyle name="Information" xfId="4306"/>
    <cellStyle name="Input [yellow]" xfId="4307"/>
    <cellStyle name="Input [yellow] 2" xfId="4308"/>
    <cellStyle name="Input [yellow]_Workforce" xfId="17903"/>
    <cellStyle name="Input 2" xfId="4309"/>
    <cellStyle name="Input 3" xfId="4310"/>
    <cellStyle name="Input 4" xfId="16240"/>
    <cellStyle name="Input Cells" xfId="4311"/>
    <cellStyle name="Input Currency" xfId="4312"/>
    <cellStyle name="Input Currency 2" xfId="4313"/>
    <cellStyle name="Input Currency_Workforce" xfId="17904"/>
    <cellStyle name="Input Multiple" xfId="4314"/>
    <cellStyle name="Input Percent" xfId="4315"/>
    <cellStyle name="input(0)" xfId="4316"/>
    <cellStyle name="Input(2)" xfId="4317"/>
    <cellStyle name="Input0" xfId="4318"/>
    <cellStyle name="InputCurrency" xfId="4319"/>
    <cellStyle name="InputCurrency2" xfId="4320"/>
    <cellStyle name="InputNormal" xfId="4321"/>
    <cellStyle name="InputPercent1" xfId="4322"/>
    <cellStyle name="Invisible" xfId="4323"/>
    <cellStyle name="İşaretli Hücre" xfId="4324"/>
    <cellStyle name="İyi" xfId="4325"/>
    <cellStyle name="Jason" xfId="4326"/>
    <cellStyle name="Jason 2" xfId="4327"/>
    <cellStyle name="Jason 2 2" xfId="4328"/>
    <cellStyle name="Jason 2_Workforce" xfId="17906"/>
    <cellStyle name="Jason 3" xfId="4329"/>
    <cellStyle name="Jason 3 2" xfId="4330"/>
    <cellStyle name="Jason 3_Workforce" xfId="17907"/>
    <cellStyle name="Jason 4" xfId="4331"/>
    <cellStyle name="Jason_Workforce" xfId="17905"/>
    <cellStyle name="Kötü" xfId="4332"/>
    <cellStyle name="KPMG Heading 1" xfId="4333"/>
    <cellStyle name="KPMG Heading 2" xfId="4334"/>
    <cellStyle name="KPMG Heading 3" xfId="4335"/>
    <cellStyle name="KPMG Heading 4" xfId="4336"/>
    <cellStyle name="KPMG Normal" xfId="4337"/>
    <cellStyle name="KPMG Normal Text" xfId="4338"/>
    <cellStyle name="KPMG Normal_Workforce" xfId="17908"/>
    <cellStyle name="LabelIntersect" xfId="4339"/>
    <cellStyle name="LabelLeft" xfId="4340"/>
    <cellStyle name="LabelTop" xfId="4341"/>
    <cellStyle name="Lable8Left" xfId="4342"/>
    <cellStyle name="Lable8Left 2" xfId="4343"/>
    <cellStyle name="Lable8Left 3" xfId="4344"/>
    <cellStyle name="Lable8Left 4" xfId="4345"/>
    <cellStyle name="Lable8Left 5" xfId="4346"/>
    <cellStyle name="Lable8Left 6" xfId="4347"/>
    <cellStyle name="Lable8Left 7" xfId="4348"/>
    <cellStyle name="Lable8Left 8" xfId="4349"/>
    <cellStyle name="Lable8Left 9" xfId="4350"/>
    <cellStyle name="Lable8Left_Workforce" xfId="17909"/>
    <cellStyle name="LeftSubtitle" xfId="4351"/>
    <cellStyle name="Level 1 (Normal)" xfId="17"/>
    <cellStyle name="Line" xfId="4352"/>
    <cellStyle name="Line 2" xfId="4353"/>
    <cellStyle name="Line 2 2" xfId="4354"/>
    <cellStyle name="Line 2_Workforce" xfId="17911"/>
    <cellStyle name="Line 3" xfId="4355"/>
    <cellStyle name="Line 3 2" xfId="4356"/>
    <cellStyle name="Line 3_Workforce" xfId="17912"/>
    <cellStyle name="Line 4" xfId="4357"/>
    <cellStyle name="Line_Workforce" xfId="17910"/>
    <cellStyle name="Link Currency (0)" xfId="4358"/>
    <cellStyle name="Link Currency (0) 2" xfId="4359"/>
    <cellStyle name="Link Currency (0) 2 2" xfId="4360"/>
    <cellStyle name="Link Currency (0) 2_Workforce" xfId="17914"/>
    <cellStyle name="Link Currency (0) 3" xfId="4361"/>
    <cellStyle name="Link Currency (0)_Workforce" xfId="17913"/>
    <cellStyle name="Link Currency (2)" xfId="4362"/>
    <cellStyle name="Link Currency (2) 2" xfId="4363"/>
    <cellStyle name="Link Currency (2) 2 2" xfId="4364"/>
    <cellStyle name="Link Currency (2) 2_Workforce" xfId="17916"/>
    <cellStyle name="Link Currency (2) 3" xfId="4365"/>
    <cellStyle name="Link Currency (2)_Workforce" xfId="17915"/>
    <cellStyle name="Link Units (0)" xfId="4366"/>
    <cellStyle name="Link Units (0) 2" xfId="4367"/>
    <cellStyle name="Link Units (0) 2 2" xfId="4368"/>
    <cellStyle name="Link Units (0) 2_Workforce" xfId="17918"/>
    <cellStyle name="Link Units (0) 3" xfId="4369"/>
    <cellStyle name="Link Units (0)_Workforce" xfId="17917"/>
    <cellStyle name="Link Units (1)" xfId="4370"/>
    <cellStyle name="Link Units (1) 2" xfId="4371"/>
    <cellStyle name="Link Units (1) 2 2" xfId="4372"/>
    <cellStyle name="Link Units (1) 2_Workforce" xfId="17920"/>
    <cellStyle name="Link Units (1) 3" xfId="4373"/>
    <cellStyle name="Link Units (1)_Workforce" xfId="17919"/>
    <cellStyle name="Link Units (2)" xfId="4374"/>
    <cellStyle name="Link Units (2) 2" xfId="4375"/>
    <cellStyle name="Link Units (2) 2 2" xfId="4376"/>
    <cellStyle name="Link Units (2) 2_Workforce" xfId="17922"/>
    <cellStyle name="Link Units (2) 3" xfId="4377"/>
    <cellStyle name="Link Units (2)_Workforce" xfId="17921"/>
    <cellStyle name="Linked Cell 2" xfId="4378"/>
    <cellStyle name="Linked Cell 3" xfId="4379"/>
    <cellStyle name="Linked Cells" xfId="4380"/>
    <cellStyle name="List Calculation Dollar" xfId="4381"/>
    <cellStyle name="List Heading" xfId="4382"/>
    <cellStyle name="Long Date" xfId="4383"/>
    <cellStyle name="Long Date 2" xfId="4384"/>
    <cellStyle name="Long Date 2 2" xfId="4385"/>
    <cellStyle name="Long Date 2_Workforce" xfId="17924"/>
    <cellStyle name="Long Date 3" xfId="4386"/>
    <cellStyle name="Long Date 3 2" xfId="4387"/>
    <cellStyle name="Long Date 3_Workforce" xfId="17925"/>
    <cellStyle name="Long Date 4" xfId="4388"/>
    <cellStyle name="Long Date_Workforce" xfId="17923"/>
    <cellStyle name="LookUpText" xfId="4389"/>
    <cellStyle name="LookUpText 2" xfId="4390"/>
    <cellStyle name="LookUpText 2 2" xfId="4391"/>
    <cellStyle name="LookUpText 2 2 2" xfId="4392"/>
    <cellStyle name="LookUpText 2 2_Workforce" xfId="17928"/>
    <cellStyle name="LookUpText 2 3" xfId="4393"/>
    <cellStyle name="LookUpText 2_Workforce" xfId="17927"/>
    <cellStyle name="LookUpText 3" xfId="4394"/>
    <cellStyle name="LookUpText 3 2" xfId="4395"/>
    <cellStyle name="LookUpText 3_Workforce" xfId="17929"/>
    <cellStyle name="LookUpText 4" xfId="4396"/>
    <cellStyle name="LookUpText 4 2" xfId="4397"/>
    <cellStyle name="LookUpText 4_Workforce" xfId="17930"/>
    <cellStyle name="LookUpText 5" xfId="4398"/>
    <cellStyle name="LookUpText 5 2" xfId="4399"/>
    <cellStyle name="LookUpText 5_Workforce" xfId="17931"/>
    <cellStyle name="LookUpText 6" xfId="4400"/>
    <cellStyle name="LookUpText 6 2" xfId="4401"/>
    <cellStyle name="LookUpText 6_Workforce" xfId="17932"/>
    <cellStyle name="LookUpText 7" xfId="4402"/>
    <cellStyle name="LookUpText 7 2" xfId="4403"/>
    <cellStyle name="LookUpText 7_Workforce" xfId="17933"/>
    <cellStyle name="LookUpText 8" xfId="4404"/>
    <cellStyle name="LookUpText_Workforce" xfId="17926"/>
    <cellStyle name="Migliaia (0)_RESULTS" xfId="4405"/>
    <cellStyle name="Migliaia [0]_Satiz Tax Schedules Sept" xfId="4406"/>
    <cellStyle name="Migliaia 3" xfId="4407"/>
    <cellStyle name="Migliaia_RESULTS" xfId="4408"/>
    <cellStyle name="Millares [0]_10 AVERIAS MASIVAS + ANT" xfId="4409"/>
    <cellStyle name="Millares_10 AVERIAS MASIVAS + ANT" xfId="4410"/>
    <cellStyle name="Milliers [0]_!!!GO" xfId="4411"/>
    <cellStyle name="Milliers_!!!GO" xfId="4412"/>
    <cellStyle name="MLComma0" xfId="4413"/>
    <cellStyle name="MLHeaderSection" xfId="4414"/>
    <cellStyle name="MLMultiple0" xfId="4415"/>
    <cellStyle name="MLPercent0" xfId="4416"/>
    <cellStyle name="Model" xfId="4417"/>
    <cellStyle name="Moeda [0]_Sheet1" xfId="4418"/>
    <cellStyle name="Moeda_Sheet1" xfId="4419"/>
    <cellStyle name="Moneda [0]_10 AVERIAS MASIVAS + ANT" xfId="4420"/>
    <cellStyle name="Moneda_10 AVERIAS MASIVAS + ANT" xfId="4421"/>
    <cellStyle name="Monétaire [0]_!!!GO" xfId="4422"/>
    <cellStyle name="Monétaire_!!!GO" xfId="4423"/>
    <cellStyle name="Monetario" xfId="4424"/>
    <cellStyle name="morning" xfId="4425"/>
    <cellStyle name="Multiple" xfId="4426"/>
    <cellStyle name="Multiple [0]" xfId="4427"/>
    <cellStyle name="Multiple [1]" xfId="4428"/>
    <cellStyle name="Multiple [1] 2" xfId="4429"/>
    <cellStyle name="Multiple [1] 2 2" xfId="4430"/>
    <cellStyle name="Multiple [1] 2_Workforce" xfId="17935"/>
    <cellStyle name="Multiple [1] 3" xfId="4431"/>
    <cellStyle name="Multiple [1] 3 2" xfId="4432"/>
    <cellStyle name="Multiple [1] 3_Workforce" xfId="17936"/>
    <cellStyle name="Multiple [1] 4" xfId="4433"/>
    <cellStyle name="Multiple [1]_Workforce" xfId="17934"/>
    <cellStyle name="Multiple_Bank Memo Charts" xfId="4434"/>
    <cellStyle name="Multiple0" xfId="4435"/>
    <cellStyle name="Multiple1" xfId="4436"/>
    <cellStyle name="MultipleBelow" xfId="4437"/>
    <cellStyle name="N" xfId="4438"/>
    <cellStyle name="N 10" xfId="4439"/>
    <cellStyle name="N 11" xfId="4440"/>
    <cellStyle name="N 2" xfId="4441"/>
    <cellStyle name="N 2 2" xfId="4442"/>
    <cellStyle name="N 2 2 2" xfId="4443"/>
    <cellStyle name="N 2 2_Workforce" xfId="17939"/>
    <cellStyle name="N 2 3" xfId="4444"/>
    <cellStyle name="N 2 4" xfId="4445"/>
    <cellStyle name="N 2 4 2" xfId="4446"/>
    <cellStyle name="N 2 4_Workforce" xfId="17940"/>
    <cellStyle name="N 2 5" xfId="4447"/>
    <cellStyle name="N 2 5 2" xfId="4448"/>
    <cellStyle name="N 2 5_Workforce" xfId="17941"/>
    <cellStyle name="N 2 6" xfId="4449"/>
    <cellStyle name="N 2 6 2" xfId="4450"/>
    <cellStyle name="N 2 6_Workforce" xfId="17942"/>
    <cellStyle name="N 2 7" xfId="4451"/>
    <cellStyle name="N 2 7 2" xfId="4452"/>
    <cellStyle name="N 2 7_Workforce" xfId="17943"/>
    <cellStyle name="N 2_Workforce" xfId="17938"/>
    <cellStyle name="N 3" xfId="4453"/>
    <cellStyle name="N 3 2" xfId="4454"/>
    <cellStyle name="N 3 3" xfId="4455"/>
    <cellStyle name="N 3 4" xfId="4456"/>
    <cellStyle name="N 3 5" xfId="4457"/>
    <cellStyle name="N 3 6" xfId="4458"/>
    <cellStyle name="N 3 7" xfId="4459"/>
    <cellStyle name="N 3_Workforce" xfId="17944"/>
    <cellStyle name="N 4" xfId="4460"/>
    <cellStyle name="N 4 2" xfId="4461"/>
    <cellStyle name="N 4_Workforce" xfId="17945"/>
    <cellStyle name="N 5" xfId="4462"/>
    <cellStyle name="N 5 2" xfId="4463"/>
    <cellStyle name="N 5_Workforce" xfId="17946"/>
    <cellStyle name="N 6" xfId="4464"/>
    <cellStyle name="N 6 2" xfId="4465"/>
    <cellStyle name="N 6_Workforce" xfId="17947"/>
    <cellStyle name="N 7" xfId="4466"/>
    <cellStyle name="N 7 2" xfId="4467"/>
    <cellStyle name="N 7_Workforce" xfId="17948"/>
    <cellStyle name="N 8" xfId="4468"/>
    <cellStyle name="N 9" xfId="4469"/>
    <cellStyle name="N_Workforce" xfId="17937"/>
    <cellStyle name="Neutra" xfId="4470"/>
    <cellStyle name="Neutral 2" xfId="4471"/>
    <cellStyle name="Neutral 3" xfId="4472"/>
    <cellStyle name="Neutrale" xfId="4473"/>
    <cellStyle name="New_normal" xfId="4474"/>
    <cellStyle name="no dec" xfId="4475"/>
    <cellStyle name="no dec 10" xfId="4476"/>
    <cellStyle name="no dec 11" xfId="4477"/>
    <cellStyle name="no dec 12" xfId="4478"/>
    <cellStyle name="no dec 13" xfId="4479"/>
    <cellStyle name="no dec 14" xfId="4480"/>
    <cellStyle name="no dec 15" xfId="4481"/>
    <cellStyle name="no dec 16" xfId="4482"/>
    <cellStyle name="no dec 17" xfId="4483"/>
    <cellStyle name="no dec 18" xfId="4484"/>
    <cellStyle name="no dec 19" xfId="4485"/>
    <cellStyle name="no dec 2" xfId="4486"/>
    <cellStyle name="no dec 2 2" xfId="4487"/>
    <cellStyle name="no dec 2 3" xfId="4488"/>
    <cellStyle name="no dec 2 4" xfId="4489"/>
    <cellStyle name="no dec 2 5" xfId="4490"/>
    <cellStyle name="no dec 2 6" xfId="4491"/>
    <cellStyle name="no dec 2 7" xfId="4492"/>
    <cellStyle name="no dec 2 8" xfId="4493"/>
    <cellStyle name="no dec 2 9" xfId="4494"/>
    <cellStyle name="no dec 2_Workforce" xfId="17950"/>
    <cellStyle name="no dec 3" xfId="4495"/>
    <cellStyle name="no dec 3 2" xfId="4496"/>
    <cellStyle name="no dec 3 3" xfId="4497"/>
    <cellStyle name="no dec 3 4" xfId="4498"/>
    <cellStyle name="no dec 3 5" xfId="4499"/>
    <cellStyle name="no dec 3 6" xfId="4500"/>
    <cellStyle name="no dec 3 7" xfId="4501"/>
    <cellStyle name="no dec 3 8" xfId="4502"/>
    <cellStyle name="no dec 3 9" xfId="4503"/>
    <cellStyle name="no dec 3_Workforce" xfId="17951"/>
    <cellStyle name="no dec 4" xfId="4504"/>
    <cellStyle name="no dec 4 2" xfId="4505"/>
    <cellStyle name="no dec 4 3" xfId="4506"/>
    <cellStyle name="no dec 4 4" xfId="4507"/>
    <cellStyle name="no dec 4 5" xfId="4508"/>
    <cellStyle name="no dec 4 6" xfId="4509"/>
    <cellStyle name="no dec 4 7" xfId="4510"/>
    <cellStyle name="no dec 4 8" xfId="4511"/>
    <cellStyle name="no dec 4 9" xfId="4512"/>
    <cellStyle name="no dec 4_Workforce" xfId="17952"/>
    <cellStyle name="no dec 5" xfId="4513"/>
    <cellStyle name="no dec 5 2" xfId="4514"/>
    <cellStyle name="no dec 5 3" xfId="4515"/>
    <cellStyle name="no dec 5 4" xfId="4516"/>
    <cellStyle name="no dec 5 5" xfId="4517"/>
    <cellStyle name="no dec 5 6" xfId="4518"/>
    <cellStyle name="no dec 5_Workforce" xfId="17953"/>
    <cellStyle name="no dec 6" xfId="4519"/>
    <cellStyle name="no dec 6 2" xfId="4520"/>
    <cellStyle name="no dec 6 3" xfId="4521"/>
    <cellStyle name="no dec 6 4" xfId="4522"/>
    <cellStyle name="no dec 6 5" xfId="4523"/>
    <cellStyle name="no dec 6 6" xfId="4524"/>
    <cellStyle name="no dec 6 7" xfId="4525"/>
    <cellStyle name="no dec 6 8" xfId="4526"/>
    <cellStyle name="no dec 6_Workforce" xfId="17954"/>
    <cellStyle name="no dec 7" xfId="4527"/>
    <cellStyle name="no dec 8" xfId="4528"/>
    <cellStyle name="no dec 9" xfId="4529"/>
    <cellStyle name="no dec_Workforce" xfId="17949"/>
    <cellStyle name="No-definido" xfId="4530"/>
    <cellStyle name="No-definido 2" xfId="4531"/>
    <cellStyle name="No-definido 2 2" xfId="4532"/>
    <cellStyle name="No-definido 2 3" xfId="4533"/>
    <cellStyle name="No-definido 2 4" xfId="4534"/>
    <cellStyle name="No-definido 2 5" xfId="4535"/>
    <cellStyle name="No-definido 2 6" xfId="4536"/>
    <cellStyle name="No-definido 2 7" xfId="4537"/>
    <cellStyle name="No-definido 2 8" xfId="4538"/>
    <cellStyle name="No-definido 2 9" xfId="4539"/>
    <cellStyle name="No-definido 2_Workforce" xfId="17956"/>
    <cellStyle name="No-definido 3" xfId="4540"/>
    <cellStyle name="No-definido 3 2" xfId="4541"/>
    <cellStyle name="No-definido 3 3" xfId="4542"/>
    <cellStyle name="No-definido 3 4" xfId="4543"/>
    <cellStyle name="No-definido 3 5" xfId="4544"/>
    <cellStyle name="No-definido 3 6" xfId="4545"/>
    <cellStyle name="No-definido 3 7" xfId="4546"/>
    <cellStyle name="No-definido 3 8" xfId="4547"/>
    <cellStyle name="No-definido 3 9" xfId="4548"/>
    <cellStyle name="No-definido 3_Workforce" xfId="17957"/>
    <cellStyle name="No-definido_Workforce" xfId="17955"/>
    <cellStyle name="None" xfId="4549"/>
    <cellStyle name="Nor" xfId="4550"/>
    <cellStyle name="Normal" xfId="0" builtinId="0"/>
    <cellStyle name="Normal - Style1" xfId="4551"/>
    <cellStyle name="Normal - Style1 10" xfId="4552"/>
    <cellStyle name="Normal - Style1 10 2" xfId="4553"/>
    <cellStyle name="Normal - Style1 10 3" xfId="4554"/>
    <cellStyle name="Normal - Style1 10 4" xfId="4555"/>
    <cellStyle name="Normal - Style1 10 5" xfId="4556"/>
    <cellStyle name="Normal - Style1 10_Workforce" xfId="17959"/>
    <cellStyle name="Normal - Style1 11" xfId="4557"/>
    <cellStyle name="Normal - Style1 11 2" xfId="4558"/>
    <cellStyle name="Normal - Style1 11 3" xfId="4559"/>
    <cellStyle name="Normal - Style1 11 4" xfId="4560"/>
    <cellStyle name="Normal - Style1 11 5" xfId="4561"/>
    <cellStyle name="Normal - Style1 11_Workforce" xfId="17960"/>
    <cellStyle name="Normal - Style1 12" xfId="4562"/>
    <cellStyle name="Normal - Style1 12 2" xfId="4563"/>
    <cellStyle name="Normal - Style1 12 3" xfId="4564"/>
    <cellStyle name="Normal - Style1 12 4" xfId="4565"/>
    <cellStyle name="Normal - Style1 12 5" xfId="4566"/>
    <cellStyle name="Normal - Style1 12_Workforce" xfId="17961"/>
    <cellStyle name="Normal - Style1 13" xfId="4567"/>
    <cellStyle name="Normal - Style1 13 2" xfId="4568"/>
    <cellStyle name="Normal - Style1 13 3" xfId="4569"/>
    <cellStyle name="Normal - Style1 13 4" xfId="4570"/>
    <cellStyle name="Normal - Style1 13 5" xfId="4571"/>
    <cellStyle name="Normal - Style1 13_Workforce" xfId="17962"/>
    <cellStyle name="Normal - Style1 14" xfId="4572"/>
    <cellStyle name="Normal - Style1 14 2" xfId="4573"/>
    <cellStyle name="Normal - Style1 14 3" xfId="4574"/>
    <cellStyle name="Normal - Style1 14 4" xfId="4575"/>
    <cellStyle name="Normal - Style1 14 4 2" xfId="4576"/>
    <cellStyle name="Normal - Style1 14 4_Workforce" xfId="17964"/>
    <cellStyle name="Normal - Style1 14 5" xfId="4577"/>
    <cellStyle name="Normal - Style1 14 5 2" xfId="4578"/>
    <cellStyle name="Normal - Style1 14 5_Workforce" xfId="17965"/>
    <cellStyle name="Normal - Style1 14 6" xfId="4579"/>
    <cellStyle name="Normal - Style1 14 6 2" xfId="4580"/>
    <cellStyle name="Normal - Style1 14 6_Workforce" xfId="17966"/>
    <cellStyle name="Normal - Style1 14 7" xfId="4581"/>
    <cellStyle name="Normal - Style1 14 7 2" xfId="4582"/>
    <cellStyle name="Normal - Style1 14 7_Workforce" xfId="17967"/>
    <cellStyle name="Normal - Style1 14_Workforce" xfId="17963"/>
    <cellStyle name="Normal - Style1 15" xfId="4583"/>
    <cellStyle name="Normal - Style1 15 2" xfId="4584"/>
    <cellStyle name="Normal - Style1 15_Workforce" xfId="17968"/>
    <cellStyle name="Normal - Style1 2" xfId="4585"/>
    <cellStyle name="Normal - Style1 2 2" xfId="4586"/>
    <cellStyle name="Normal - Style1 2 2 2" xfId="4587"/>
    <cellStyle name="Normal - Style1 2 2 2 2" xfId="4588"/>
    <cellStyle name="Normal - Style1 2 2 2_Workforce" xfId="17971"/>
    <cellStyle name="Normal - Style1 2 2 3" xfId="4589"/>
    <cellStyle name="Normal - Style1 2 2 3 2" xfId="4590"/>
    <cellStyle name="Normal - Style1 2 2 3_Workforce" xfId="17972"/>
    <cellStyle name="Normal - Style1 2 2 4" xfId="4591"/>
    <cellStyle name="Normal - Style1 2 2_Workforce" xfId="17970"/>
    <cellStyle name="Normal - Style1 2 3" xfId="4592"/>
    <cellStyle name="Normal - Style1 2 3 2" xfId="4593"/>
    <cellStyle name="Normal - Style1 2 3_Workforce" xfId="17973"/>
    <cellStyle name="Normal - Style1 2 4" xfId="4594"/>
    <cellStyle name="Normal - Style1 2 5" xfId="4595"/>
    <cellStyle name="Normal - Style1 2 6" xfId="4596"/>
    <cellStyle name="Normal - Style1 2 7" xfId="4597"/>
    <cellStyle name="Normal - Style1 2_Workforce" xfId="17969"/>
    <cellStyle name="Normal - Style1 3" xfId="4598"/>
    <cellStyle name="Normal - Style1 3 2" xfId="4599"/>
    <cellStyle name="Normal - Style1 3 3" xfId="4600"/>
    <cellStyle name="Normal - Style1 3 4" xfId="4601"/>
    <cellStyle name="Normal - Style1 3 5" xfId="4602"/>
    <cellStyle name="Normal - Style1 3_Workforce" xfId="17974"/>
    <cellStyle name="Normal - Style1 4" xfId="4603"/>
    <cellStyle name="Normal - Style1 4 2" xfId="4604"/>
    <cellStyle name="Normal - Style1 4 3" xfId="4605"/>
    <cellStyle name="Normal - Style1 4 4" xfId="4606"/>
    <cellStyle name="Normal - Style1 4 5" xfId="4607"/>
    <cellStyle name="Normal - Style1 4_Workforce" xfId="17975"/>
    <cellStyle name="Normal - Style1 5" xfId="4608"/>
    <cellStyle name="Normal - Style1 5 2" xfId="4609"/>
    <cellStyle name="Normal - Style1 5 3" xfId="4610"/>
    <cellStyle name="Normal - Style1 5 4" xfId="4611"/>
    <cellStyle name="Normal - Style1 5 5" xfId="4612"/>
    <cellStyle name="Normal - Style1 5_Workforce" xfId="17976"/>
    <cellStyle name="Normal - Style1 6" xfId="4613"/>
    <cellStyle name="Normal - Style1 6 2" xfId="4614"/>
    <cellStyle name="Normal - Style1 6 3" xfId="4615"/>
    <cellStyle name="Normal - Style1 6 4" xfId="4616"/>
    <cellStyle name="Normal - Style1 6 5" xfId="4617"/>
    <cellStyle name="Normal - Style1 6_Workforce" xfId="17977"/>
    <cellStyle name="Normal - Style1 7" xfId="4618"/>
    <cellStyle name="Normal - Style1 7 2" xfId="4619"/>
    <cellStyle name="Normal - Style1 7 3" xfId="4620"/>
    <cellStyle name="Normal - Style1 7 4" xfId="4621"/>
    <cellStyle name="Normal - Style1 7 5" xfId="4622"/>
    <cellStyle name="Normal - Style1 7_Workforce" xfId="17978"/>
    <cellStyle name="Normal - Style1 8" xfId="4623"/>
    <cellStyle name="Normal - Style1 8 2" xfId="4624"/>
    <cellStyle name="Normal - Style1 8 3" xfId="4625"/>
    <cellStyle name="Normal - Style1 8 4" xfId="4626"/>
    <cellStyle name="Normal - Style1 8 5" xfId="4627"/>
    <cellStyle name="Normal - Style1 8_Workforce" xfId="17979"/>
    <cellStyle name="Normal - Style1 9" xfId="4628"/>
    <cellStyle name="Normal - Style1 9 2" xfId="4629"/>
    <cellStyle name="Normal - Style1 9 3" xfId="4630"/>
    <cellStyle name="Normal - Style1 9 4" xfId="4631"/>
    <cellStyle name="Normal - Style1 9 5" xfId="4632"/>
    <cellStyle name="Normal - Style1 9_Workforce" xfId="17980"/>
    <cellStyle name="Normal - Style1_Workforce" xfId="17958"/>
    <cellStyle name="Normal 0" xfId="4633"/>
    <cellStyle name="Normal 10" xfId="4634"/>
    <cellStyle name="Normal 10 10" xfId="4635"/>
    <cellStyle name="Normal 10 11" xfId="4636"/>
    <cellStyle name="Normal 10 12" xfId="4637"/>
    <cellStyle name="Normal 10 13" xfId="4638"/>
    <cellStyle name="Normal 10 2" xfId="4639"/>
    <cellStyle name="Normal 10 2 2" xfId="4640"/>
    <cellStyle name="Normal 10 2 3" xfId="4641"/>
    <cellStyle name="Normal 10 2 4" xfId="4642"/>
    <cellStyle name="Normal 10 2 5" xfId="4643"/>
    <cellStyle name="Normal 10 2 6" xfId="4644"/>
    <cellStyle name="Normal 10 2 7" xfId="4645"/>
    <cellStyle name="Normal 10 2 8" xfId="4646"/>
    <cellStyle name="Normal 10 2_Workforce" xfId="17982"/>
    <cellStyle name="Normal 10 3" xfId="4647"/>
    <cellStyle name="Normal 10 3 2" xfId="4648"/>
    <cellStyle name="Normal 10 3 3" xfId="4649"/>
    <cellStyle name="Normal 10 3 4" xfId="4650"/>
    <cellStyle name="Normal 10 3 5" xfId="4651"/>
    <cellStyle name="Normal 10 3 6" xfId="4652"/>
    <cellStyle name="Normal 10 3 7" xfId="4653"/>
    <cellStyle name="Normal 10 3 8" xfId="4654"/>
    <cellStyle name="Normal 10 3_Workforce" xfId="17983"/>
    <cellStyle name="Normal 10 4" xfId="4655"/>
    <cellStyle name="Normal 10 4 2" xfId="4656"/>
    <cellStyle name="Normal 10 4 3" xfId="4657"/>
    <cellStyle name="Normal 10 4 4" xfId="4658"/>
    <cellStyle name="Normal 10 4 5" xfId="4659"/>
    <cellStyle name="Normal 10 4 6" xfId="4660"/>
    <cellStyle name="Normal 10 4 7" xfId="4661"/>
    <cellStyle name="Normal 10 4_Workforce" xfId="17984"/>
    <cellStyle name="Normal 10 5" xfId="4662"/>
    <cellStyle name="Normal 10 5 2" xfId="4663"/>
    <cellStyle name="Normal 10 5 3" xfId="4664"/>
    <cellStyle name="Normal 10 5_Workforce" xfId="17985"/>
    <cellStyle name="Normal 10 6" xfId="4665"/>
    <cellStyle name="Normal 10 7" xfId="4666"/>
    <cellStyle name="Normal 10 8" xfId="4667"/>
    <cellStyle name="Normal 10 9" xfId="4668"/>
    <cellStyle name="Normal 10_Workforce" xfId="17981"/>
    <cellStyle name="Normal 11" xfId="4669"/>
    <cellStyle name="Normal 11 10" xfId="4670"/>
    <cellStyle name="Normal 11 11" xfId="4671"/>
    <cellStyle name="Normal 11 12" xfId="17793"/>
    <cellStyle name="Normal 11 12 2" xfId="25966"/>
    <cellStyle name="Normal 11 2" xfId="4672"/>
    <cellStyle name="Normal 11 3" xfId="4673"/>
    <cellStyle name="Normal 11 4" xfId="4674"/>
    <cellStyle name="Normal 11 5" xfId="4675"/>
    <cellStyle name="Normal 11 6" xfId="4676"/>
    <cellStyle name="Normal 11 7" xfId="4677"/>
    <cellStyle name="Normal 11 8" xfId="4678"/>
    <cellStyle name="Normal 11 9" xfId="4679"/>
    <cellStyle name="Normal 11_Workforce" xfId="17986"/>
    <cellStyle name="Normal 12" xfId="4680"/>
    <cellStyle name="Normal 13" xfId="4681"/>
    <cellStyle name="Normal 13 2" xfId="4682"/>
    <cellStyle name="Normal 13 3" xfId="4683"/>
    <cellStyle name="Normal 13 4" xfId="4684"/>
    <cellStyle name="Normal 13 5" xfId="4685"/>
    <cellStyle name="Normal 13 6" xfId="4686"/>
    <cellStyle name="Normal 13 7" xfId="4687"/>
    <cellStyle name="Normal 13_Workforce" xfId="17987"/>
    <cellStyle name="Normal 14" xfId="4688"/>
    <cellStyle name="Normal 15" xfId="4689"/>
    <cellStyle name="Normal 15 10" xfId="4690"/>
    <cellStyle name="Normal 15 11" xfId="4691"/>
    <cellStyle name="Normal 15 12" xfId="4692"/>
    <cellStyle name="Normal 15 13" xfId="4693"/>
    <cellStyle name="Normal 15 14" xfId="4694"/>
    <cellStyle name="Normal 15 15" xfId="4695"/>
    <cellStyle name="Normal 15 16" xfId="4696"/>
    <cellStyle name="Normal 15 17" xfId="4697"/>
    <cellStyle name="Normal 15 18" xfId="4698"/>
    <cellStyle name="Normal 15 19" xfId="4699"/>
    <cellStyle name="Normal 15 2" xfId="4700"/>
    <cellStyle name="Normal 15 3" xfId="4701"/>
    <cellStyle name="Normal 15 4" xfId="4702"/>
    <cellStyle name="Normal 15 5" xfId="4703"/>
    <cellStyle name="Normal 15 6" xfId="4704"/>
    <cellStyle name="Normal 15 7" xfId="4705"/>
    <cellStyle name="Normal 15 7 2" xfId="4706"/>
    <cellStyle name="Normal 15 7 3" xfId="4707"/>
    <cellStyle name="Normal 15 7_Workforce" xfId="17989"/>
    <cellStyle name="Normal 15 8" xfId="4708"/>
    <cellStyle name="Normal 15 9" xfId="4709"/>
    <cellStyle name="Normal 15_Workforce" xfId="17988"/>
    <cellStyle name="Normal 16" xfId="4710"/>
    <cellStyle name="Normal 16 10" xfId="4711"/>
    <cellStyle name="Normal 16 11" xfId="4712"/>
    <cellStyle name="Normal 16 12" xfId="4713"/>
    <cellStyle name="Normal 16 13" xfId="4714"/>
    <cellStyle name="Normal 16 14" xfId="4715"/>
    <cellStyle name="Normal 16 15" xfId="4716"/>
    <cellStyle name="Normal 16 2" xfId="4717"/>
    <cellStyle name="Normal 16 3" xfId="4718"/>
    <cellStyle name="Normal 16 4" xfId="4719"/>
    <cellStyle name="Normal 16 5" xfId="4720"/>
    <cellStyle name="Normal 16 6" xfId="4721"/>
    <cellStyle name="Normal 16 7" xfId="4722"/>
    <cellStyle name="Normal 16 8" xfId="4723"/>
    <cellStyle name="Normal 16 9" xfId="4724"/>
    <cellStyle name="Normal 16_Workforce" xfId="17990"/>
    <cellStyle name="Normal 17" xfId="38"/>
    <cellStyle name="Normal 17 10" xfId="4725"/>
    <cellStyle name="Normal 17 11" xfId="4726"/>
    <cellStyle name="Normal 17 12" xfId="4727"/>
    <cellStyle name="Normal 17 13" xfId="4728"/>
    <cellStyle name="Normal 17 14" xfId="4729"/>
    <cellStyle name="Normal 17 15" xfId="4730"/>
    <cellStyle name="Normal 17 16" xfId="4731"/>
    <cellStyle name="Normal 17 17" xfId="4732"/>
    <cellStyle name="Normal 17 18" xfId="4733"/>
    <cellStyle name="Normal 17 19" xfId="4734"/>
    <cellStyle name="Normal 17 2" xfId="4735"/>
    <cellStyle name="Normal 17 20" xfId="4736"/>
    <cellStyle name="Normal 17 3" xfId="4737"/>
    <cellStyle name="Normal 17 4" xfId="4738"/>
    <cellStyle name="Normal 17 5" xfId="4739"/>
    <cellStyle name="Normal 17 6" xfId="4740"/>
    <cellStyle name="Normal 17 7" xfId="4741"/>
    <cellStyle name="Normal 17 7 2" xfId="4742"/>
    <cellStyle name="Normal 17 7 3" xfId="4743"/>
    <cellStyle name="Normal 17 7_Workforce" xfId="17992"/>
    <cellStyle name="Normal 17 8" xfId="4744"/>
    <cellStyle name="Normal 17 8 2" xfId="4745"/>
    <cellStyle name="Normal 17 8 3" xfId="4746"/>
    <cellStyle name="Normal 17 8_Workforce" xfId="17993"/>
    <cellStyle name="Normal 17 9" xfId="4747"/>
    <cellStyle name="Normal 17_Workforce" xfId="17991"/>
    <cellStyle name="Normal 18" xfId="40"/>
    <cellStyle name="Normal 18 10" xfId="4748"/>
    <cellStyle name="Normal 18 2" xfId="4749"/>
    <cellStyle name="Normal 18 3" xfId="4750"/>
    <cellStyle name="Normal 18 3 2" xfId="4751"/>
    <cellStyle name="Normal 18 3 3" xfId="4752"/>
    <cellStyle name="Normal 18 3_Workforce" xfId="17995"/>
    <cellStyle name="Normal 18 4" xfId="4753"/>
    <cellStyle name="Normal 18 5" xfId="4754"/>
    <cellStyle name="Normal 18 6" xfId="4755"/>
    <cellStyle name="Normal 18 7" xfId="4756"/>
    <cellStyle name="Normal 18 8" xfId="4757"/>
    <cellStyle name="Normal 18 9" xfId="4758"/>
    <cellStyle name="Normal 18_Workforce" xfId="17994"/>
    <cellStyle name="Normal 19" xfId="4759"/>
    <cellStyle name="Normal 2" xfId="39"/>
    <cellStyle name="Normal 2 10" xfId="4760"/>
    <cellStyle name="Normal 2 10 3" xfId="17798"/>
    <cellStyle name="Normal 2 10_Workforce" xfId="17996"/>
    <cellStyle name="Normal 2 11" xfId="4761"/>
    <cellStyle name="Normal 2 11 2" xfId="4762"/>
    <cellStyle name="Normal 2 11 2 2" xfId="4763"/>
    <cellStyle name="Normal 2 11 2_Workforce" xfId="17998"/>
    <cellStyle name="Normal 2 11 3" xfId="4764"/>
    <cellStyle name="Normal 2 11 3 2" xfId="4765"/>
    <cellStyle name="Normal 2 11 3_Workforce" xfId="17999"/>
    <cellStyle name="Normal 2 11 4" xfId="4766"/>
    <cellStyle name="Normal 2 11 4 2" xfId="4767"/>
    <cellStyle name="Normal 2 11 4_Workforce" xfId="18000"/>
    <cellStyle name="Normal 2 11 5" xfId="4768"/>
    <cellStyle name="Normal 2 11 5 2" xfId="4769"/>
    <cellStyle name="Normal 2 11 5_Workforce" xfId="18001"/>
    <cellStyle name="Normal 2 11 6" xfId="4770"/>
    <cellStyle name="Normal 2 11 6 2" xfId="4771"/>
    <cellStyle name="Normal 2 11 6_Workforce" xfId="18002"/>
    <cellStyle name="Normal 2 11 7" xfId="4772"/>
    <cellStyle name="Normal 2 11_Workforce" xfId="17997"/>
    <cellStyle name="Normal 2 12" xfId="4773"/>
    <cellStyle name="Normal 2 12 2" xfId="4774"/>
    <cellStyle name="Normal 2 12 2 2" xfId="4775"/>
    <cellStyle name="Normal 2 12 2 2 2" xfId="4776"/>
    <cellStyle name="Normal 2 12 2 2_Workforce" xfId="18005"/>
    <cellStyle name="Normal 2 12 2 3" xfId="4777"/>
    <cellStyle name="Normal 2 12 2 3 2" xfId="4778"/>
    <cellStyle name="Normal 2 12 2 3_Workforce" xfId="18006"/>
    <cellStyle name="Normal 2 12 2_Workforce" xfId="18004"/>
    <cellStyle name="Normal 2 12 3" xfId="4779"/>
    <cellStyle name="Normal 2 12 4" xfId="4780"/>
    <cellStyle name="Normal 2 12_Workforce" xfId="18003"/>
    <cellStyle name="Normal 2 13" xfId="4781"/>
    <cellStyle name="Normal 2 14" xfId="4782"/>
    <cellStyle name="Normal 2 15" xfId="4783"/>
    <cellStyle name="Normal 2 16" xfId="4784"/>
    <cellStyle name="Normal 2 17" xfId="4785"/>
    <cellStyle name="Normal 2 18" xfId="4786"/>
    <cellStyle name="Normal 2 18 2" xfId="4787"/>
    <cellStyle name="Normal 2 18 2 2" xfId="4788"/>
    <cellStyle name="Normal 2 18 2 3" xfId="4789"/>
    <cellStyle name="Normal 2 18 2_Workforce" xfId="18008"/>
    <cellStyle name="Normal 2 18 3" xfId="4790"/>
    <cellStyle name="Normal 2 18 4" xfId="4791"/>
    <cellStyle name="Normal 2 18 5" xfId="4792"/>
    <cellStyle name="Normal 2 18 6" xfId="4793"/>
    <cellStyle name="Normal 2 18 7" xfId="4794"/>
    <cellStyle name="Normal 2 18 8" xfId="4795"/>
    <cellStyle name="Normal 2 18 9" xfId="4796"/>
    <cellStyle name="Normal 2 18_Workforce" xfId="18007"/>
    <cellStyle name="Normal 2 19" xfId="4797"/>
    <cellStyle name="Normal 2 2" xfId="18"/>
    <cellStyle name="Normal 2 2 10" xfId="4798"/>
    <cellStyle name="Normal 2 2 11" xfId="4799"/>
    <cellStyle name="Normal 2 2 12" xfId="4800"/>
    <cellStyle name="Normal 2 2 13" xfId="4801"/>
    <cellStyle name="Normal 2 2 14" xfId="4802"/>
    <cellStyle name="Normal 2 2 15" xfId="4803"/>
    <cellStyle name="Normal 2 2 16" xfId="4804"/>
    <cellStyle name="Normal 2 2 17" xfId="4805"/>
    <cellStyle name="Normal 2 2 17 2" xfId="4806"/>
    <cellStyle name="Normal 2 2 17 3" xfId="4807"/>
    <cellStyle name="Normal 2 2 17 4" xfId="4808"/>
    <cellStyle name="Normal 2 2 17 5" xfId="4809"/>
    <cellStyle name="Normal 2 2 17 6" xfId="4810"/>
    <cellStyle name="Normal 2 2 17 7" xfId="4811"/>
    <cellStyle name="Normal 2 2 17 8" xfId="4812"/>
    <cellStyle name="Normal 2 2 17_Workforce" xfId="18010"/>
    <cellStyle name="Normal 2 2 18" xfId="4813"/>
    <cellStyle name="Normal 2 2 18 2" xfId="4814"/>
    <cellStyle name="Normal 2 2 18 3" xfId="4815"/>
    <cellStyle name="Normal 2 2 18 4" xfId="4816"/>
    <cellStyle name="Normal 2 2 18 5" xfId="4817"/>
    <cellStyle name="Normal 2 2 18 6" xfId="4818"/>
    <cellStyle name="Normal 2 2 18 7" xfId="4819"/>
    <cellStyle name="Normal 2 2 18 8" xfId="4820"/>
    <cellStyle name="Normal 2 2 18_Workforce" xfId="18011"/>
    <cellStyle name="Normal 2 2 19" xfId="4821"/>
    <cellStyle name="Normal 2 2 19 2" xfId="4822"/>
    <cellStyle name="Normal 2 2 19_Workforce" xfId="18012"/>
    <cellStyle name="Normal 2 2 2" xfId="4823"/>
    <cellStyle name="Normal 2 2 2 10" xfId="4824"/>
    <cellStyle name="Normal 2 2 2 11" xfId="4825"/>
    <cellStyle name="Normal 2 2 2 11 2" xfId="4826"/>
    <cellStyle name="Normal 2 2 2 11 2 2" xfId="16457"/>
    <cellStyle name="Normal 2 2 2 11 2_Workforce" xfId="18015"/>
    <cellStyle name="Normal 2 2 2 11 3" xfId="16458"/>
    <cellStyle name="Normal 2 2 2 11_Workforce" xfId="18014"/>
    <cellStyle name="Normal 2 2 2 12" xfId="4827"/>
    <cellStyle name="Normal 2 2 2 12 2" xfId="4828"/>
    <cellStyle name="Normal 2 2 2 12 2 2" xfId="16459"/>
    <cellStyle name="Normal 2 2 2 12 2_Workforce" xfId="18017"/>
    <cellStyle name="Normal 2 2 2 12 3" xfId="16460"/>
    <cellStyle name="Normal 2 2 2 12_Workforce" xfId="18016"/>
    <cellStyle name="Normal 2 2 2 13" xfId="4829"/>
    <cellStyle name="Normal 2 2 2 13 2" xfId="4830"/>
    <cellStyle name="Normal 2 2 2 13 2 2" xfId="16461"/>
    <cellStyle name="Normal 2 2 2 13 2_Workforce" xfId="18019"/>
    <cellStyle name="Normal 2 2 2 13 3" xfId="16462"/>
    <cellStyle name="Normal 2 2 2 13_Workforce" xfId="18018"/>
    <cellStyle name="Normal 2 2 2 14" xfId="4831"/>
    <cellStyle name="Normal 2 2 2 14 2" xfId="4832"/>
    <cellStyle name="Normal 2 2 2 14 2 2" xfId="16463"/>
    <cellStyle name="Normal 2 2 2 14 2_Workforce" xfId="18021"/>
    <cellStyle name="Normal 2 2 2 14 3" xfId="16464"/>
    <cellStyle name="Normal 2 2 2 14_Workforce" xfId="18020"/>
    <cellStyle name="Normal 2 2 2 15" xfId="4833"/>
    <cellStyle name="Normal 2 2 2 15 2" xfId="4834"/>
    <cellStyle name="Normal 2 2 2 15 2 2" xfId="16465"/>
    <cellStyle name="Normal 2 2 2 15 2_Workforce" xfId="18023"/>
    <cellStyle name="Normal 2 2 2 15 3" xfId="16466"/>
    <cellStyle name="Normal 2 2 2 15_Workforce" xfId="18022"/>
    <cellStyle name="Normal 2 2 2 16" xfId="4835"/>
    <cellStyle name="Normal 2 2 2 16 2" xfId="4836"/>
    <cellStyle name="Normal 2 2 2 16 2 2" xfId="16467"/>
    <cellStyle name="Normal 2 2 2 16 2_Workforce" xfId="18025"/>
    <cellStyle name="Normal 2 2 2 16 3" xfId="16468"/>
    <cellStyle name="Normal 2 2 2 16_Workforce" xfId="18024"/>
    <cellStyle name="Normal 2 2 2 17" xfId="4837"/>
    <cellStyle name="Normal 2 2 2 17 2" xfId="4838"/>
    <cellStyle name="Normal 2 2 2 17 2 2" xfId="16469"/>
    <cellStyle name="Normal 2 2 2 17 2_Workforce" xfId="18027"/>
    <cellStyle name="Normal 2 2 2 17 3" xfId="16470"/>
    <cellStyle name="Normal 2 2 2 17_Workforce" xfId="18026"/>
    <cellStyle name="Normal 2 2 2 18" xfId="4839"/>
    <cellStyle name="Normal 2 2 2 18 2" xfId="4840"/>
    <cellStyle name="Normal 2 2 2 18 2 2" xfId="16471"/>
    <cellStyle name="Normal 2 2 2 18 2_Workforce" xfId="18029"/>
    <cellStyle name="Normal 2 2 2 18 3" xfId="16472"/>
    <cellStyle name="Normal 2 2 2 18_Workforce" xfId="18028"/>
    <cellStyle name="Normal 2 2 2 19" xfId="4841"/>
    <cellStyle name="Normal 2 2 2 19 2" xfId="4842"/>
    <cellStyle name="Normal 2 2 2 19 2 2" xfId="16473"/>
    <cellStyle name="Normal 2 2 2 19 2_Workforce" xfId="18031"/>
    <cellStyle name="Normal 2 2 2 19 3" xfId="16474"/>
    <cellStyle name="Normal 2 2 2 19_Workforce" xfId="18030"/>
    <cellStyle name="Normal 2 2 2 2" xfId="4843"/>
    <cellStyle name="Normal 2 2 2 2 2" xfId="16475"/>
    <cellStyle name="Normal 2 2 2 2 2 2" xfId="17806"/>
    <cellStyle name="Normal 2 2 2 2 2 3" xfId="17807"/>
    <cellStyle name="Normal 2 2 2 2 2 4" xfId="17808"/>
    <cellStyle name="Normal 2 2 2 2 2_Workforce" xfId="18033"/>
    <cellStyle name="Normal 2 2 2 2 3" xfId="16476"/>
    <cellStyle name="Normal 2 2 2 2 4" xfId="17809"/>
    <cellStyle name="Normal 2 2 2 2 5" xfId="17810"/>
    <cellStyle name="Normal 2 2 2 2_Workforce" xfId="18032"/>
    <cellStyle name="Normal 2 2 2 20" xfId="4844"/>
    <cellStyle name="Normal 2 2 2 20 2" xfId="4845"/>
    <cellStyle name="Normal 2 2 2 20 2 2" xfId="16477"/>
    <cellStyle name="Normal 2 2 2 20 2_Workforce" xfId="18035"/>
    <cellStyle name="Normal 2 2 2 20 3" xfId="16478"/>
    <cellStyle name="Normal 2 2 2 20_Workforce" xfId="18034"/>
    <cellStyle name="Normal 2 2 2 21" xfId="4846"/>
    <cellStyle name="Normal 2 2 2 21 2" xfId="4847"/>
    <cellStyle name="Normal 2 2 2 21 2 2" xfId="16479"/>
    <cellStyle name="Normal 2 2 2 21 2_Workforce" xfId="18037"/>
    <cellStyle name="Normal 2 2 2 21 3" xfId="16480"/>
    <cellStyle name="Normal 2 2 2 21_Workforce" xfId="18036"/>
    <cellStyle name="Normal 2 2 2 22" xfId="4848"/>
    <cellStyle name="Normal 2 2 2 22 2" xfId="16481"/>
    <cellStyle name="Normal 2 2 2 22_Workforce" xfId="18038"/>
    <cellStyle name="Normal 2 2 2 23" xfId="4849"/>
    <cellStyle name="Normal 2 2 2 23 2" xfId="16482"/>
    <cellStyle name="Normal 2 2 2 23_Workforce" xfId="18039"/>
    <cellStyle name="Normal 2 2 2 24" xfId="16483"/>
    <cellStyle name="Normal 2 2 2 3" xfId="4850"/>
    <cellStyle name="Normal 2 2 2 3 2" xfId="17811"/>
    <cellStyle name="Normal 2 2 2 3 3" xfId="17812"/>
    <cellStyle name="Normal 2 2 2 3 4" xfId="17813"/>
    <cellStyle name="Normal 2 2 2 3_Workforce" xfId="18040"/>
    <cellStyle name="Normal 2 2 2 4" xfId="4851"/>
    <cellStyle name="Normal 2 2 2 5" xfId="4852"/>
    <cellStyle name="Normal 2 2 2 6" xfId="4853"/>
    <cellStyle name="Normal 2 2 2 7" xfId="4854"/>
    <cellStyle name="Normal 2 2 2 7 2" xfId="4855"/>
    <cellStyle name="Normal 2 2 2 7_Workforce" xfId="18041"/>
    <cellStyle name="Normal 2 2 2 8" xfId="4856"/>
    <cellStyle name="Normal 2 2 2 8 2" xfId="4857"/>
    <cellStyle name="Normal 2 2 2 8_Workforce" xfId="18042"/>
    <cellStyle name="Normal 2 2 2 9" xfId="4858"/>
    <cellStyle name="Normal 2 2 2_Workforce" xfId="18013"/>
    <cellStyle name="Normal 2 2 20" xfId="4859"/>
    <cellStyle name="Normal 2 2 20 2" xfId="4860"/>
    <cellStyle name="Normal 2 2 20_Workforce" xfId="18043"/>
    <cellStyle name="Normal 2 2 21" xfId="4861"/>
    <cellStyle name="Normal 2 2 22" xfId="4862"/>
    <cellStyle name="Normal 2 2 23" xfId="4863"/>
    <cellStyle name="Normal 2 2 24" xfId="4864"/>
    <cellStyle name="Normal 2 2 25" xfId="4865"/>
    <cellStyle name="Normal 2 2 25 2" xfId="4866"/>
    <cellStyle name="Normal 2 2 25_Workforce" xfId="18044"/>
    <cellStyle name="Normal 2 2 26" xfId="4867"/>
    <cellStyle name="Normal 2 2 27" xfId="4868"/>
    <cellStyle name="Normal 2 2 28" xfId="4869"/>
    <cellStyle name="Normal 2 2 29" xfId="4870"/>
    <cellStyle name="Normal 2 2 3" xfId="4871"/>
    <cellStyle name="Normal 2 2 3 10" xfId="4872"/>
    <cellStyle name="Normal 2 2 3 10 2" xfId="4873"/>
    <cellStyle name="Normal 2 2 3 10 2 2" xfId="16484"/>
    <cellStyle name="Normal 2 2 3 10 2_Workforce" xfId="18047"/>
    <cellStyle name="Normal 2 2 3 10 3" xfId="16485"/>
    <cellStyle name="Normal 2 2 3 10_Workforce" xfId="18046"/>
    <cellStyle name="Normal 2 2 3 11" xfId="4874"/>
    <cellStyle name="Normal 2 2 3 11 2" xfId="4875"/>
    <cellStyle name="Normal 2 2 3 11 2 2" xfId="16486"/>
    <cellStyle name="Normal 2 2 3 11 2_Workforce" xfId="18049"/>
    <cellStyle name="Normal 2 2 3 11 3" xfId="16487"/>
    <cellStyle name="Normal 2 2 3 11_Workforce" xfId="18048"/>
    <cellStyle name="Normal 2 2 3 12" xfId="4876"/>
    <cellStyle name="Normal 2 2 3 12 2" xfId="4877"/>
    <cellStyle name="Normal 2 2 3 12 2 2" xfId="16488"/>
    <cellStyle name="Normal 2 2 3 12 2_Workforce" xfId="18051"/>
    <cellStyle name="Normal 2 2 3 12 3" xfId="16489"/>
    <cellStyle name="Normal 2 2 3 12_Workforce" xfId="18050"/>
    <cellStyle name="Normal 2 2 3 13" xfId="4878"/>
    <cellStyle name="Normal 2 2 3 13 2" xfId="16490"/>
    <cellStyle name="Normal 2 2 3 13_Workforce" xfId="18052"/>
    <cellStyle name="Normal 2 2 3 14" xfId="4879"/>
    <cellStyle name="Normal 2 2 3 14 2" xfId="16491"/>
    <cellStyle name="Normal 2 2 3 14_Workforce" xfId="18053"/>
    <cellStyle name="Normal 2 2 3 2" xfId="4880"/>
    <cellStyle name="Normal 2 2 3 2 2" xfId="4881"/>
    <cellStyle name="Normal 2 2 3 2 2 2" xfId="16492"/>
    <cellStyle name="Normal 2 2 3 2 2_Workforce" xfId="18055"/>
    <cellStyle name="Normal 2 2 3 2 3" xfId="16493"/>
    <cellStyle name="Normal 2 2 3 2 4" xfId="17814"/>
    <cellStyle name="Normal 2 2 3 2_Workforce" xfId="18054"/>
    <cellStyle name="Normal 2 2 3 3" xfId="4882"/>
    <cellStyle name="Normal 2 2 3 3 2" xfId="4883"/>
    <cellStyle name="Normal 2 2 3 3 2 2" xfId="16494"/>
    <cellStyle name="Normal 2 2 3 3 2_Workforce" xfId="18057"/>
    <cellStyle name="Normal 2 2 3 3 3" xfId="16495"/>
    <cellStyle name="Normal 2 2 3 3_Workforce" xfId="18056"/>
    <cellStyle name="Normal 2 2 3 4" xfId="4884"/>
    <cellStyle name="Normal 2 2 3 4 2" xfId="4885"/>
    <cellStyle name="Normal 2 2 3 4 2 2" xfId="16496"/>
    <cellStyle name="Normal 2 2 3 4 2_Workforce" xfId="18059"/>
    <cellStyle name="Normal 2 2 3 4 3" xfId="16497"/>
    <cellStyle name="Normal 2 2 3 4_Workforce" xfId="18058"/>
    <cellStyle name="Normal 2 2 3 5" xfId="4886"/>
    <cellStyle name="Normal 2 2 3 5 2" xfId="4887"/>
    <cellStyle name="Normal 2 2 3 5 2 2" xfId="16498"/>
    <cellStyle name="Normal 2 2 3 5 2_Workforce" xfId="18061"/>
    <cellStyle name="Normal 2 2 3 5 3" xfId="16499"/>
    <cellStyle name="Normal 2 2 3 5_Workforce" xfId="18060"/>
    <cellStyle name="Normal 2 2 3 6" xfId="4888"/>
    <cellStyle name="Normal 2 2 3 6 2" xfId="4889"/>
    <cellStyle name="Normal 2 2 3 6 2 2" xfId="16500"/>
    <cellStyle name="Normal 2 2 3 6 2_Workforce" xfId="18063"/>
    <cellStyle name="Normal 2 2 3 6 3" xfId="16501"/>
    <cellStyle name="Normal 2 2 3 6_Workforce" xfId="18062"/>
    <cellStyle name="Normal 2 2 3 7" xfId="4890"/>
    <cellStyle name="Normal 2 2 3 7 2" xfId="4891"/>
    <cellStyle name="Normal 2 2 3 7 2 2" xfId="16502"/>
    <cellStyle name="Normal 2 2 3 7 2_Workforce" xfId="18065"/>
    <cellStyle name="Normal 2 2 3 7 3" xfId="16503"/>
    <cellStyle name="Normal 2 2 3 7_Workforce" xfId="18064"/>
    <cellStyle name="Normal 2 2 3 8" xfId="4892"/>
    <cellStyle name="Normal 2 2 3 8 2" xfId="4893"/>
    <cellStyle name="Normal 2 2 3 8 2 2" xfId="16504"/>
    <cellStyle name="Normal 2 2 3 8 2_Workforce" xfId="18067"/>
    <cellStyle name="Normal 2 2 3 8 3" xfId="16505"/>
    <cellStyle name="Normal 2 2 3 8_Workforce" xfId="18066"/>
    <cellStyle name="Normal 2 2 3 9" xfId="4894"/>
    <cellStyle name="Normal 2 2 3 9 2" xfId="4895"/>
    <cellStyle name="Normal 2 2 3 9 2 2" xfId="16506"/>
    <cellStyle name="Normal 2 2 3 9 2_Workforce" xfId="18069"/>
    <cellStyle name="Normal 2 2 3 9 3" xfId="16507"/>
    <cellStyle name="Normal 2 2 3 9_Workforce" xfId="18068"/>
    <cellStyle name="Normal 2 2 3_Workforce" xfId="18045"/>
    <cellStyle name="Normal 2 2 30" xfId="4896"/>
    <cellStyle name="Normal 2 2 31" xfId="4897"/>
    <cellStyle name="Normal 2 2 32" xfId="4898"/>
    <cellStyle name="Normal 2 2 33" xfId="4899"/>
    <cellStyle name="Normal 2 2 34" xfId="16508"/>
    <cellStyle name="Normal 2 2 4" xfId="4900"/>
    <cellStyle name="Normal 2 2 4 2" xfId="17815"/>
    <cellStyle name="Normal 2 2 4 3" xfId="17816"/>
    <cellStyle name="Normal 2 2 4 4" xfId="17817"/>
    <cellStyle name="Normal 2 2 4_Workforce" xfId="18070"/>
    <cellStyle name="Normal 2 2 5" xfId="4901"/>
    <cellStyle name="Normal 2 2 6" xfId="4902"/>
    <cellStyle name="Normal 2 2 7" xfId="4903"/>
    <cellStyle name="Normal 2 2 8" xfId="4904"/>
    <cellStyle name="Normal 2 2 9" xfId="4905"/>
    <cellStyle name="Normal 2 2_Workforce" xfId="18009"/>
    <cellStyle name="Normal 2 20" xfId="4906"/>
    <cellStyle name="Normal 2 21" xfId="4907"/>
    <cellStyle name="Normal 2 22" xfId="4908"/>
    <cellStyle name="Normal 2 22 2" xfId="4909"/>
    <cellStyle name="Normal 2 22 3" xfId="4910"/>
    <cellStyle name="Normal 2 22 4" xfId="4911"/>
    <cellStyle name="Normal 2 22 5" xfId="4912"/>
    <cellStyle name="Normal 2 22 6" xfId="4913"/>
    <cellStyle name="Normal 2 22 7" xfId="4914"/>
    <cellStyle name="Normal 2 22 8" xfId="4915"/>
    <cellStyle name="Normal 2 22_Workforce" xfId="18071"/>
    <cellStyle name="Normal 2 23" xfId="4916"/>
    <cellStyle name="Normal 2 23 2" xfId="4917"/>
    <cellStyle name="Normal 2 23 3" xfId="4918"/>
    <cellStyle name="Normal 2 23 4" xfId="4919"/>
    <cellStyle name="Normal 2 23 5" xfId="4920"/>
    <cellStyle name="Normal 2 23 6" xfId="4921"/>
    <cellStyle name="Normal 2 23 7" xfId="4922"/>
    <cellStyle name="Normal 2 23 8" xfId="4923"/>
    <cellStyle name="Normal 2 23_Workforce" xfId="18072"/>
    <cellStyle name="Normal 2 24" xfId="4924"/>
    <cellStyle name="Normal 2 24 2" xfId="4925"/>
    <cellStyle name="Normal 2 24_Workforce" xfId="18073"/>
    <cellStyle name="Normal 2 25" xfId="4926"/>
    <cellStyle name="Normal 2 25 2" xfId="4927"/>
    <cellStyle name="Normal 2 25_Workforce" xfId="18074"/>
    <cellStyle name="Normal 2 26" xfId="4928"/>
    <cellStyle name="Normal 2 27" xfId="4929"/>
    <cellStyle name="Normal 2 27 2" xfId="4930"/>
    <cellStyle name="Normal 2 27 3" xfId="4931"/>
    <cellStyle name="Normal 2 27_Workforce" xfId="18075"/>
    <cellStyle name="Normal 2 28" xfId="4932"/>
    <cellStyle name="Normal 2 29" xfId="4933"/>
    <cellStyle name="Normal 2 3" xfId="19"/>
    <cellStyle name="Normal 2 3 2" xfId="4934"/>
    <cellStyle name="Normal 2 3 2 2" xfId="17818"/>
    <cellStyle name="Normal 2 3 2 2 2" xfId="17819"/>
    <cellStyle name="Normal 2 3 2 2 3" xfId="17820"/>
    <cellStyle name="Normal 2 3 2 2 4" xfId="17821"/>
    <cellStyle name="Normal 2 3 2 2_Workforce" xfId="18078"/>
    <cellStyle name="Normal 2 3 2 3" xfId="17822"/>
    <cellStyle name="Normal 2 3 2 4" xfId="17823"/>
    <cellStyle name="Normal 2 3 2 5" xfId="17824"/>
    <cellStyle name="Normal 2 3 2_Workforce" xfId="18077"/>
    <cellStyle name="Normal 2 3 3" xfId="17825"/>
    <cellStyle name="Normal 2 3 3 2" xfId="17826"/>
    <cellStyle name="Normal 2 3 3 3" xfId="17827"/>
    <cellStyle name="Normal 2 3 3 4" xfId="17828"/>
    <cellStyle name="Normal 2 3 3_Workforce" xfId="18079"/>
    <cellStyle name="Normal 2 3 4" xfId="17829"/>
    <cellStyle name="Normal 2 3 5" xfId="17830"/>
    <cellStyle name="Normal 2 3 6" xfId="17831"/>
    <cellStyle name="Normal 2 3_Workforce" xfId="18076"/>
    <cellStyle name="Normal 2 30" xfId="4935"/>
    <cellStyle name="Normal 2 31" xfId="4936"/>
    <cellStyle name="Normal 2 32" xfId="4937"/>
    <cellStyle name="Normal 2 33" xfId="4938"/>
    <cellStyle name="Normal 2 34" xfId="4939"/>
    <cellStyle name="Normal 2 35" xfId="4940"/>
    <cellStyle name="Normal 2 36" xfId="16509"/>
    <cellStyle name="Normal 2 37" xfId="17794"/>
    <cellStyle name="Normal 2 4" xfId="20"/>
    <cellStyle name="Normal 2 4 2" xfId="4941"/>
    <cellStyle name="Normal 2 4 2 2" xfId="17832"/>
    <cellStyle name="Normal 2 4 2 3" xfId="17833"/>
    <cellStyle name="Normal 2 4 2 4" xfId="17834"/>
    <cellStyle name="Normal 2 4 2_Workforce" xfId="18081"/>
    <cellStyle name="Normal 2 4 3" xfId="17835"/>
    <cellStyle name="Normal 2 4 4" xfId="17836"/>
    <cellStyle name="Normal 2 4 5" xfId="17837"/>
    <cellStyle name="Normal 2 4_Workforce" xfId="18080"/>
    <cellStyle name="Normal 2 5" xfId="21"/>
    <cellStyle name="Normal 2 5 2" xfId="17838"/>
    <cellStyle name="Normal 2 5 3" xfId="17839"/>
    <cellStyle name="Normal 2 5 4" xfId="17840"/>
    <cellStyle name="Normal 2 5_Workforce" xfId="18082"/>
    <cellStyle name="Normal 2 6" xfId="4942"/>
    <cellStyle name="Normal 2 7" xfId="4943"/>
    <cellStyle name="Normal 2 8" xfId="4944"/>
    <cellStyle name="Normal 2 9" xfId="4945"/>
    <cellStyle name="Normal 2_2009 Bgt VMS Europe" xfId="4946"/>
    <cellStyle name="Normal 20" xfId="4947"/>
    <cellStyle name="Normal 20 2" xfId="4948"/>
    <cellStyle name="Normal 20 3" xfId="4949"/>
    <cellStyle name="Normal 20_Workforce" xfId="18083"/>
    <cellStyle name="Normal 21" xfId="4950"/>
    <cellStyle name="Normal 21 2" xfId="4951"/>
    <cellStyle name="Normal 21 3" xfId="4952"/>
    <cellStyle name="Normal 21_Workforce" xfId="18084"/>
    <cellStyle name="Normal 22" xfId="4953"/>
    <cellStyle name="Normal 23" xfId="4954"/>
    <cellStyle name="Normal 24" xfId="4955"/>
    <cellStyle name="Normal 25" xfId="4956"/>
    <cellStyle name="Normal 26" xfId="4957"/>
    <cellStyle name="Normal 27" xfId="4958"/>
    <cellStyle name="Normal 28" xfId="16237"/>
    <cellStyle name="Normal 29" xfId="16246"/>
    <cellStyle name="Normal 29 2" xfId="25906"/>
    <cellStyle name="Normal 3" xfId="22"/>
    <cellStyle name="Normal 3 10" xfId="4959"/>
    <cellStyle name="Normal 3 10 10" xfId="4960"/>
    <cellStyle name="Normal 3 10 11" xfId="4961"/>
    <cellStyle name="Normal 3 10 2" xfId="4962"/>
    <cellStyle name="Normal 3 10 3" xfId="4963"/>
    <cellStyle name="Normal 3 10 4" xfId="4964"/>
    <cellStyle name="Normal 3 10 5" xfId="4965"/>
    <cellStyle name="Normal 3 10 6" xfId="4966"/>
    <cellStyle name="Normal 3 10 7" xfId="4967"/>
    <cellStyle name="Normal 3 10 7 2" xfId="4968"/>
    <cellStyle name="Normal 3 10 7_Workforce" xfId="18086"/>
    <cellStyle name="Normal 3 10 8" xfId="4969"/>
    <cellStyle name="Normal 3 10 8 2" xfId="4970"/>
    <cellStyle name="Normal 3 10 8_Workforce" xfId="18087"/>
    <cellStyle name="Normal 3 10 9" xfId="4971"/>
    <cellStyle name="Normal 3 10_Workforce" xfId="18085"/>
    <cellStyle name="Normal 3 11" xfId="4972"/>
    <cellStyle name="Normal 3 11 2" xfId="4973"/>
    <cellStyle name="Normal 3 11 3" xfId="4974"/>
    <cellStyle name="Normal 3 11 4" xfId="4975"/>
    <cellStyle name="Normal 3 11_Workforce" xfId="18088"/>
    <cellStyle name="Normal 3 12" xfId="4976"/>
    <cellStyle name="Normal 3 12 2" xfId="4977"/>
    <cellStyle name="Normal 3 12 3" xfId="4978"/>
    <cellStyle name="Normal 3 12 4" xfId="4979"/>
    <cellStyle name="Normal 3 12 5" xfId="4980"/>
    <cellStyle name="Normal 3 12_Workforce" xfId="18089"/>
    <cellStyle name="Normal 3 13" xfId="4981"/>
    <cellStyle name="Normal 3 13 2" xfId="4982"/>
    <cellStyle name="Normal 3 13 3" xfId="4983"/>
    <cellStyle name="Normal 3 13 4" xfId="4984"/>
    <cellStyle name="Normal 3 13 5" xfId="4985"/>
    <cellStyle name="Normal 3 13_Workforce" xfId="18090"/>
    <cellStyle name="Normal 3 14" xfId="4986"/>
    <cellStyle name="Normal 3 14 2" xfId="4987"/>
    <cellStyle name="Normal 3 14 3" xfId="4988"/>
    <cellStyle name="Normal 3 14 4" xfId="4989"/>
    <cellStyle name="Normal 3 14 4 2" xfId="4990"/>
    <cellStyle name="Normal 3 14 4_Workforce" xfId="18092"/>
    <cellStyle name="Normal 3 14 5" xfId="4991"/>
    <cellStyle name="Normal 3 14 5 2" xfId="4992"/>
    <cellStyle name="Normal 3 14 5_Workforce" xfId="18093"/>
    <cellStyle name="Normal 3 14 6" xfId="4993"/>
    <cellStyle name="Normal 3 14 6 2" xfId="4994"/>
    <cellStyle name="Normal 3 14 6_Workforce" xfId="18094"/>
    <cellStyle name="Normal 3 14 7" xfId="4995"/>
    <cellStyle name="Normal 3 14 7 2" xfId="4996"/>
    <cellStyle name="Normal 3 14 7_Workforce" xfId="18095"/>
    <cellStyle name="Normal 3 14_Workforce" xfId="18091"/>
    <cellStyle name="Normal 3 15" xfId="4997"/>
    <cellStyle name="Normal 3 15 2" xfId="4998"/>
    <cellStyle name="Normal 3 15 3" xfId="4999"/>
    <cellStyle name="Normal 3 15 4" xfId="5000"/>
    <cellStyle name="Normal 3 15 5" xfId="5001"/>
    <cellStyle name="Normal 3 15 6" xfId="5002"/>
    <cellStyle name="Normal 3 15 7" xfId="5003"/>
    <cellStyle name="Normal 3 15_Workforce" xfId="18096"/>
    <cellStyle name="Normal 3 16" xfId="5004"/>
    <cellStyle name="Normal 3 16 2" xfId="5005"/>
    <cellStyle name="Normal 3 16_Workforce" xfId="18097"/>
    <cellStyle name="Normal 3 17" xfId="5006"/>
    <cellStyle name="Normal 3 17 2" xfId="5007"/>
    <cellStyle name="Normal 3 17_Workforce" xfId="18098"/>
    <cellStyle name="Normal 3 18" xfId="5008"/>
    <cellStyle name="Normal 3 18 2" xfId="5009"/>
    <cellStyle name="Normal 3 18_Workforce" xfId="18099"/>
    <cellStyle name="Normal 3 19" xfId="5010"/>
    <cellStyle name="Normal 3 2" xfId="5011"/>
    <cellStyle name="Normal 3 2 2" xfId="5012"/>
    <cellStyle name="Normal 3 2 2 2" xfId="16510"/>
    <cellStyle name="Normal 3 2 2 3" xfId="16511"/>
    <cellStyle name="Normal 3 2 2_Workforce" xfId="18101"/>
    <cellStyle name="Normal 3 2 3" xfId="5013"/>
    <cellStyle name="Normal 3 2 4" xfId="5014"/>
    <cellStyle name="Normal 3 2 5" xfId="5015"/>
    <cellStyle name="Normal 3 2 6" xfId="5016"/>
    <cellStyle name="Normal 3 2 7" xfId="5017"/>
    <cellStyle name="Normal 3 2 8" xfId="16512"/>
    <cellStyle name="Normal 3 2_Workforce" xfId="18100"/>
    <cellStyle name="Normal 3 20" xfId="5018"/>
    <cellStyle name="Normal 3 21" xfId="5019"/>
    <cellStyle name="Normal 3 22" xfId="5020"/>
    <cellStyle name="Normal 3 23" xfId="5021"/>
    <cellStyle name="Normal 3 23 2" xfId="5022"/>
    <cellStyle name="Normal 3 23_Workforce" xfId="18102"/>
    <cellStyle name="Normal 3 24" xfId="5023"/>
    <cellStyle name="Normal 3 25" xfId="16513"/>
    <cellStyle name="Normal 3 3" xfId="5024"/>
    <cellStyle name="Normal 3 3 2" xfId="5025"/>
    <cellStyle name="Normal 3 3 3" xfId="5026"/>
    <cellStyle name="Normal 3 3 4" xfId="5027"/>
    <cellStyle name="Normal 3 3_Workforce" xfId="18103"/>
    <cellStyle name="Normal 3 4" xfId="5028"/>
    <cellStyle name="Normal 3 4 2" xfId="5029"/>
    <cellStyle name="Normal 3 4 3" xfId="5030"/>
    <cellStyle name="Normal 3 4 4" xfId="5031"/>
    <cellStyle name="Normal 3 4_Workforce" xfId="18104"/>
    <cellStyle name="Normal 3 5" xfId="5032"/>
    <cellStyle name="Normal 3 5 2" xfId="5033"/>
    <cellStyle name="Normal 3 5 3" xfId="5034"/>
    <cellStyle name="Normal 3 5 4" xfId="5035"/>
    <cellStyle name="Normal 3 5_Workforce" xfId="18105"/>
    <cellStyle name="Normal 3 6" xfId="5036"/>
    <cellStyle name="Normal 3 6 2" xfId="5037"/>
    <cellStyle name="Normal 3 6 3" xfId="5038"/>
    <cellStyle name="Normal 3 6 4" xfId="5039"/>
    <cellStyle name="Normal 3 6_Workforce" xfId="18106"/>
    <cellStyle name="Normal 3 7" xfId="5040"/>
    <cellStyle name="Normal 3 7 2" xfId="5041"/>
    <cellStyle name="Normal 3 7 3" xfId="5042"/>
    <cellStyle name="Normal 3 7 4" xfId="5043"/>
    <cellStyle name="Normal 3 7_Workforce" xfId="18107"/>
    <cellStyle name="Normal 3 8" xfId="5044"/>
    <cellStyle name="Normal 3 8 2" xfId="5045"/>
    <cellStyle name="Normal 3 8 2 2" xfId="5046"/>
    <cellStyle name="Normal 3 8 2_Workforce" xfId="18109"/>
    <cellStyle name="Normal 3 8 3" xfId="5047"/>
    <cellStyle name="Normal 3 8 4" xfId="5048"/>
    <cellStyle name="Normal 3 8 5" xfId="5049"/>
    <cellStyle name="Normal 3 8 6" xfId="5050"/>
    <cellStyle name="Normal 3 8_Workforce" xfId="18108"/>
    <cellStyle name="Normal 3 9" xfId="5051"/>
    <cellStyle name="Normal 3 9 10" xfId="5052"/>
    <cellStyle name="Normal 3 9 2" xfId="5053"/>
    <cellStyle name="Normal 3 9 2 2" xfId="5054"/>
    <cellStyle name="Normal 3 9 2_Workforce" xfId="18111"/>
    <cellStyle name="Normal 3 9 3" xfId="5055"/>
    <cellStyle name="Normal 3 9 3 2" xfId="5056"/>
    <cellStyle name="Normal 3 9 3_Workforce" xfId="18112"/>
    <cellStyle name="Normal 3 9 4" xfId="5057"/>
    <cellStyle name="Normal 3 9 4 2" xfId="5058"/>
    <cellStyle name="Normal 3 9 4_Workforce" xfId="18113"/>
    <cellStyle name="Normal 3 9 5" xfId="5059"/>
    <cellStyle name="Normal 3 9 5 2" xfId="5060"/>
    <cellStyle name="Normal 3 9 5_Workforce" xfId="18114"/>
    <cellStyle name="Normal 3 9 6" xfId="5061"/>
    <cellStyle name="Normal 3 9 6 2" xfId="5062"/>
    <cellStyle name="Normal 3 9 6_Workforce" xfId="18115"/>
    <cellStyle name="Normal 3 9 7" xfId="5063"/>
    <cellStyle name="Normal 3 9 8" xfId="5064"/>
    <cellStyle name="Normal 3 9 9" xfId="5065"/>
    <cellStyle name="Normal 3 9_Workforce" xfId="18110"/>
    <cellStyle name="Normal 3_2009 Bgt VMS Europe" xfId="5066"/>
    <cellStyle name="Normal 30" xfId="16232"/>
    <cellStyle name="Normal 31" xfId="16514"/>
    <cellStyle name="Normal 32" xfId="16515"/>
    <cellStyle name="Normal 33" xfId="16516"/>
    <cellStyle name="Normal 34" xfId="17795"/>
    <cellStyle name="Normal 34 2" xfId="25967"/>
    <cellStyle name="Normal 35" xfId="17797"/>
    <cellStyle name="Normal 4" xfId="41"/>
    <cellStyle name="Normal 4 10" xfId="5067"/>
    <cellStyle name="Normal 4 11" xfId="5068"/>
    <cellStyle name="Normal 4 12" xfId="5069"/>
    <cellStyle name="Normal 4 13" xfId="5070"/>
    <cellStyle name="Normal 4 13 2" xfId="5071"/>
    <cellStyle name="Normal 4 13_Workforce" xfId="18117"/>
    <cellStyle name="Normal 4 14" xfId="5072"/>
    <cellStyle name="Normal 4 15" xfId="17842"/>
    <cellStyle name="Normal 4 2" xfId="42"/>
    <cellStyle name="Normal 4 2 10" xfId="5073"/>
    <cellStyle name="Normal 4 2 2" xfId="5074"/>
    <cellStyle name="Normal 4 2 3" xfId="5075"/>
    <cellStyle name="Normal 4 2 4" xfId="5076"/>
    <cellStyle name="Normal 4 2 5" xfId="5077"/>
    <cellStyle name="Normal 4 2 6" xfId="5078"/>
    <cellStyle name="Normal 4 2 7" xfId="5079"/>
    <cellStyle name="Normal 4 2 7 2" xfId="5080"/>
    <cellStyle name="Normal 4 2 7_Workforce" xfId="18119"/>
    <cellStyle name="Normal 4 2 8" xfId="5081"/>
    <cellStyle name="Normal 4 2 8 2" xfId="5082"/>
    <cellStyle name="Normal 4 2 8_Workforce" xfId="18120"/>
    <cellStyle name="Normal 4 2 9" xfId="5083"/>
    <cellStyle name="Normal 4 2_Workforce" xfId="18118"/>
    <cellStyle name="Normal 4 3" xfId="5084"/>
    <cellStyle name="Normal 4 4" xfId="5085"/>
    <cellStyle name="Normal 4 5" xfId="5086"/>
    <cellStyle name="Normal 4 5 2" xfId="5087"/>
    <cellStyle name="Normal 4 5_Workforce" xfId="18121"/>
    <cellStyle name="Normal 4 6" xfId="5088"/>
    <cellStyle name="Normal 4 6 2" xfId="5089"/>
    <cellStyle name="Normal 4 6_Workforce" xfId="18122"/>
    <cellStyle name="Normal 4 7" xfId="5090"/>
    <cellStyle name="Normal 4 7 2" xfId="5091"/>
    <cellStyle name="Normal 4 7_Workforce" xfId="18123"/>
    <cellStyle name="Normal 4 8" xfId="5092"/>
    <cellStyle name="Normal 4 8 2" xfId="5093"/>
    <cellStyle name="Normal 4 8_Workforce" xfId="18124"/>
    <cellStyle name="Normal 4 9" xfId="5094"/>
    <cellStyle name="Normal 4_Workforce" xfId="18116"/>
    <cellStyle name="Normal 5" xfId="5095"/>
    <cellStyle name="Normal 5 2" xfId="5096"/>
    <cellStyle name="Normal 5 2 2" xfId="5097"/>
    <cellStyle name="Normal 5 2 2 2" xfId="5098"/>
    <cellStyle name="Normal 5 2 2_Workforce" xfId="18126"/>
    <cellStyle name="Normal 5 2 3" xfId="5099"/>
    <cellStyle name="Normal 5 2_Workforce" xfId="18125"/>
    <cellStyle name="Normal 5 3" xfId="5100"/>
    <cellStyle name="Normal 5 3 2" xfId="5101"/>
    <cellStyle name="Normal 5 3 2 2" xfId="5102"/>
    <cellStyle name="Normal 5 3 2_Workforce" xfId="18128"/>
    <cellStyle name="Normal 5 3 3" xfId="5103"/>
    <cellStyle name="Normal 5 3_Workforce" xfId="18127"/>
    <cellStyle name="Normal 5 4" xfId="5104"/>
    <cellStyle name="Normal 5 4 2" xfId="5105"/>
    <cellStyle name="Normal 5 4 2 2" xfId="5106"/>
    <cellStyle name="Normal 5 4 2_Workforce" xfId="18130"/>
    <cellStyle name="Normal 5 4 3" xfId="5107"/>
    <cellStyle name="Normal 5 4_Workforce" xfId="18129"/>
    <cellStyle name="Normal 5 5" xfId="5108"/>
    <cellStyle name="Normal 5_2009 Bgt VMS Europe" xfId="5109"/>
    <cellStyle name="Normal 6" xfId="5110"/>
    <cellStyle name="Normal 6 10" xfId="5111"/>
    <cellStyle name="Normal 6 10 10" xfId="5112"/>
    <cellStyle name="Normal 6 10 10 2" xfId="5113"/>
    <cellStyle name="Normal 6 10 10 3" xfId="5114"/>
    <cellStyle name="Normal 6 10 10 4" xfId="16517"/>
    <cellStyle name="Normal 6 10 10_Workforce" xfId="18133"/>
    <cellStyle name="Normal 6 10 11" xfId="5115"/>
    <cellStyle name="Normal 6 10 11 2" xfId="16518"/>
    <cellStyle name="Normal 6 10 11_Workforce" xfId="18134"/>
    <cellStyle name="Normal 6 10 12" xfId="5116"/>
    <cellStyle name="Normal 6 10 12 2" xfId="16519"/>
    <cellStyle name="Normal 6 10 12_Workforce" xfId="18135"/>
    <cellStyle name="Normal 6 10 13" xfId="5117"/>
    <cellStyle name="Normal 6 10 13 2" xfId="16520"/>
    <cellStyle name="Normal 6 10 13_Workforce" xfId="18136"/>
    <cellStyle name="Normal 6 10 14" xfId="16521"/>
    <cellStyle name="Normal 6 10 2" xfId="5118"/>
    <cellStyle name="Normal 6 10 2 10" xfId="5119"/>
    <cellStyle name="Normal 6 10 2 10 2" xfId="16522"/>
    <cellStyle name="Normal 6 10 2 10_Workforce" xfId="18138"/>
    <cellStyle name="Normal 6 10 2 11" xfId="5120"/>
    <cellStyle name="Normal 6 10 2 11 2" xfId="16523"/>
    <cellStyle name="Normal 6 10 2 11_Workforce" xfId="18139"/>
    <cellStyle name="Normal 6 10 2 12" xfId="16524"/>
    <cellStyle name="Normal 6 10 2 2" xfId="5121"/>
    <cellStyle name="Normal 6 10 2 2 2" xfId="5122"/>
    <cellStyle name="Normal 6 10 2 2 2 2" xfId="5123"/>
    <cellStyle name="Normal 6 10 2 2 2 2 2" xfId="16525"/>
    <cellStyle name="Normal 6 10 2 2 2 2_Workforce" xfId="18142"/>
    <cellStyle name="Normal 6 10 2 2 2 3" xfId="5124"/>
    <cellStyle name="Normal 6 10 2 2 2 3 2" xfId="16526"/>
    <cellStyle name="Normal 6 10 2 2 2 3_Workforce" xfId="18143"/>
    <cellStyle name="Normal 6 10 2 2 2 4" xfId="16527"/>
    <cellStyle name="Normal 6 10 2 2 2_Workforce" xfId="18141"/>
    <cellStyle name="Normal 6 10 2 2 3" xfId="5125"/>
    <cellStyle name="Normal 6 10 2 2 3 2" xfId="5126"/>
    <cellStyle name="Normal 6 10 2 2 3 2 2" xfId="16528"/>
    <cellStyle name="Normal 6 10 2 2 3 2_Workforce" xfId="18145"/>
    <cellStyle name="Normal 6 10 2 2 3 3" xfId="5127"/>
    <cellStyle name="Normal 6 10 2 2 3 3 2" xfId="16529"/>
    <cellStyle name="Normal 6 10 2 2 3 3_Workforce" xfId="18146"/>
    <cellStyle name="Normal 6 10 2 2 3 4" xfId="16530"/>
    <cellStyle name="Normal 6 10 2 2 3_Workforce" xfId="18144"/>
    <cellStyle name="Normal 6 10 2 2 4" xfId="5128"/>
    <cellStyle name="Normal 6 10 2 2 4 2" xfId="5129"/>
    <cellStyle name="Normal 6 10 2 2 4 2 2" xfId="16531"/>
    <cellStyle name="Normal 6 10 2 2 4 2_Workforce" xfId="18148"/>
    <cellStyle name="Normal 6 10 2 2 4 3" xfId="5130"/>
    <cellStyle name="Normal 6 10 2 2 4 3 2" xfId="16532"/>
    <cellStyle name="Normal 6 10 2 2 4 3_Workforce" xfId="18149"/>
    <cellStyle name="Normal 6 10 2 2 4 4" xfId="16533"/>
    <cellStyle name="Normal 6 10 2 2 4_Workforce" xfId="18147"/>
    <cellStyle name="Normal 6 10 2 2 5" xfId="5131"/>
    <cellStyle name="Normal 6 10 2 2 5 2" xfId="5132"/>
    <cellStyle name="Normal 6 10 2 2 5 2 2" xfId="16534"/>
    <cellStyle name="Normal 6 10 2 2 5 2_Workforce" xfId="18151"/>
    <cellStyle name="Normal 6 10 2 2 5 3" xfId="16535"/>
    <cellStyle name="Normal 6 10 2 2 5_Workforce" xfId="18150"/>
    <cellStyle name="Normal 6 10 2 2 6" xfId="5133"/>
    <cellStyle name="Normal 6 10 2 2 6 2" xfId="5134"/>
    <cellStyle name="Normal 6 10 2 2 6 2 2" xfId="16536"/>
    <cellStyle name="Normal 6 10 2 2 6 2_Workforce" xfId="18153"/>
    <cellStyle name="Normal 6 10 2 2 6 3" xfId="16537"/>
    <cellStyle name="Normal 6 10 2 2 6_Workforce" xfId="18152"/>
    <cellStyle name="Normal 6 10 2 2 7" xfId="5135"/>
    <cellStyle name="Normal 6 10 2 2 7 2" xfId="5136"/>
    <cellStyle name="Normal 6 10 2 2 7 2 2" xfId="16538"/>
    <cellStyle name="Normal 6 10 2 2 7 2_Workforce" xfId="18155"/>
    <cellStyle name="Normal 6 10 2 2 7 3" xfId="16539"/>
    <cellStyle name="Normal 6 10 2 2 7_Workforce" xfId="18154"/>
    <cellStyle name="Normal 6 10 2 2 8" xfId="5137"/>
    <cellStyle name="Normal 6 10 2 2 8 2" xfId="16540"/>
    <cellStyle name="Normal 6 10 2 2 8_Workforce" xfId="18156"/>
    <cellStyle name="Normal 6 10 2 2 9" xfId="16541"/>
    <cellStyle name="Normal 6 10 2 2_Workforce" xfId="18140"/>
    <cellStyle name="Normal 6 10 2 3" xfId="5138"/>
    <cellStyle name="Normal 6 10 2 3 2" xfId="5139"/>
    <cellStyle name="Normal 6 10 2 3 2 2" xfId="16542"/>
    <cellStyle name="Normal 6 10 2 3 2_Workforce" xfId="18158"/>
    <cellStyle name="Normal 6 10 2 3 3" xfId="5140"/>
    <cellStyle name="Normal 6 10 2 3 3 2" xfId="16543"/>
    <cellStyle name="Normal 6 10 2 3 3_Workforce" xfId="18159"/>
    <cellStyle name="Normal 6 10 2 3 4" xfId="16544"/>
    <cellStyle name="Normal 6 10 2 3_Workforce" xfId="18157"/>
    <cellStyle name="Normal 6 10 2 4" xfId="5141"/>
    <cellStyle name="Normal 6 10 2 4 2" xfId="5142"/>
    <cellStyle name="Normal 6 10 2 4 2 2" xfId="16545"/>
    <cellStyle name="Normal 6 10 2 4 2_Workforce" xfId="18161"/>
    <cellStyle name="Normal 6 10 2 4 3" xfId="5143"/>
    <cellStyle name="Normal 6 10 2 4 3 2" xfId="16546"/>
    <cellStyle name="Normal 6 10 2 4 3_Workforce" xfId="18162"/>
    <cellStyle name="Normal 6 10 2 4 4" xfId="16547"/>
    <cellStyle name="Normal 6 10 2 4_Workforce" xfId="18160"/>
    <cellStyle name="Normal 6 10 2 5" xfId="5144"/>
    <cellStyle name="Normal 6 10 2 5 2" xfId="5145"/>
    <cellStyle name="Normal 6 10 2 5 2 2" xfId="16548"/>
    <cellStyle name="Normal 6 10 2 5 2_Workforce" xfId="18164"/>
    <cellStyle name="Normal 6 10 2 5 3" xfId="5146"/>
    <cellStyle name="Normal 6 10 2 5 3 2" xfId="16549"/>
    <cellStyle name="Normal 6 10 2 5 3_Workforce" xfId="18165"/>
    <cellStyle name="Normal 6 10 2 5 4" xfId="16550"/>
    <cellStyle name="Normal 6 10 2 5_Workforce" xfId="18163"/>
    <cellStyle name="Normal 6 10 2 6" xfId="5147"/>
    <cellStyle name="Normal 6 10 2 6 2" xfId="5148"/>
    <cellStyle name="Normal 6 10 2 6 2 2" xfId="16551"/>
    <cellStyle name="Normal 6 10 2 6 2_Workforce" xfId="18167"/>
    <cellStyle name="Normal 6 10 2 6 3" xfId="5149"/>
    <cellStyle name="Normal 6 10 2 6 3 2" xfId="16552"/>
    <cellStyle name="Normal 6 10 2 6 3_Workforce" xfId="18168"/>
    <cellStyle name="Normal 6 10 2 6 4" xfId="16553"/>
    <cellStyle name="Normal 6 10 2 6_Workforce" xfId="18166"/>
    <cellStyle name="Normal 6 10 2 7" xfId="5150"/>
    <cellStyle name="Normal 6 10 2 7 2" xfId="5151"/>
    <cellStyle name="Normal 6 10 2 7 2 2" xfId="16554"/>
    <cellStyle name="Normal 6 10 2 7 2_Workforce" xfId="18170"/>
    <cellStyle name="Normal 6 10 2 7 3" xfId="5152"/>
    <cellStyle name="Normal 6 10 2 7 3 2" xfId="16555"/>
    <cellStyle name="Normal 6 10 2 7 3_Workforce" xfId="18171"/>
    <cellStyle name="Normal 6 10 2 7 4" xfId="16556"/>
    <cellStyle name="Normal 6 10 2 7_Workforce" xfId="18169"/>
    <cellStyle name="Normal 6 10 2 8" xfId="5153"/>
    <cellStyle name="Normal 6 10 2 8 2" xfId="5154"/>
    <cellStyle name="Normal 6 10 2 8 2 2" xfId="16557"/>
    <cellStyle name="Normal 6 10 2 8 2_Workforce" xfId="18173"/>
    <cellStyle name="Normal 6 10 2 8 3" xfId="5155"/>
    <cellStyle name="Normal 6 10 2 8 3 2" xfId="16558"/>
    <cellStyle name="Normal 6 10 2 8 3_Workforce" xfId="18174"/>
    <cellStyle name="Normal 6 10 2 8 4" xfId="16559"/>
    <cellStyle name="Normal 6 10 2 8_Workforce" xfId="18172"/>
    <cellStyle name="Normal 6 10 2 9" xfId="5156"/>
    <cellStyle name="Normal 6 10 2 9 2" xfId="16560"/>
    <cellStyle name="Normal 6 10 2 9_Workforce" xfId="18175"/>
    <cellStyle name="Normal 6 10 2_Workforce" xfId="18137"/>
    <cellStyle name="Normal 6 10 3" xfId="5157"/>
    <cellStyle name="Normal 6 10 3 10" xfId="5158"/>
    <cellStyle name="Normal 6 10 3 10 2" xfId="16561"/>
    <cellStyle name="Normal 6 10 3 10_Workforce" xfId="18177"/>
    <cellStyle name="Normal 6 10 3 11" xfId="5159"/>
    <cellStyle name="Normal 6 10 3 11 2" xfId="16562"/>
    <cellStyle name="Normal 6 10 3 11_Workforce" xfId="18178"/>
    <cellStyle name="Normal 6 10 3 12" xfId="16563"/>
    <cellStyle name="Normal 6 10 3 2" xfId="5160"/>
    <cellStyle name="Normal 6 10 3 2 2" xfId="5161"/>
    <cellStyle name="Normal 6 10 3 2 2 2" xfId="5162"/>
    <cellStyle name="Normal 6 10 3 2 2 2 2" xfId="16564"/>
    <cellStyle name="Normal 6 10 3 2 2 2_Workforce" xfId="18181"/>
    <cellStyle name="Normal 6 10 3 2 2 3" xfId="5163"/>
    <cellStyle name="Normal 6 10 3 2 2 3 2" xfId="16565"/>
    <cellStyle name="Normal 6 10 3 2 2 3_Workforce" xfId="18182"/>
    <cellStyle name="Normal 6 10 3 2 2 4" xfId="16566"/>
    <cellStyle name="Normal 6 10 3 2 2_Workforce" xfId="18180"/>
    <cellStyle name="Normal 6 10 3 2 3" xfId="5164"/>
    <cellStyle name="Normal 6 10 3 2 3 2" xfId="5165"/>
    <cellStyle name="Normal 6 10 3 2 3 2 2" xfId="16567"/>
    <cellStyle name="Normal 6 10 3 2 3 2_Workforce" xfId="18184"/>
    <cellStyle name="Normal 6 10 3 2 3 3" xfId="5166"/>
    <cellStyle name="Normal 6 10 3 2 3 3 2" xfId="16568"/>
    <cellStyle name="Normal 6 10 3 2 3 3_Workforce" xfId="18185"/>
    <cellStyle name="Normal 6 10 3 2 3 4" xfId="16569"/>
    <cellStyle name="Normal 6 10 3 2 3_Workforce" xfId="18183"/>
    <cellStyle name="Normal 6 10 3 2 4" xfId="5167"/>
    <cellStyle name="Normal 6 10 3 2 4 2" xfId="5168"/>
    <cellStyle name="Normal 6 10 3 2 4 2 2" xfId="16570"/>
    <cellStyle name="Normal 6 10 3 2 4 2_Workforce" xfId="18187"/>
    <cellStyle name="Normal 6 10 3 2 4 3" xfId="5169"/>
    <cellStyle name="Normal 6 10 3 2 4 3 2" xfId="16571"/>
    <cellStyle name="Normal 6 10 3 2 4 3_Workforce" xfId="18188"/>
    <cellStyle name="Normal 6 10 3 2 4 4" xfId="16572"/>
    <cellStyle name="Normal 6 10 3 2 4_Workforce" xfId="18186"/>
    <cellStyle name="Normal 6 10 3 2 5" xfId="5170"/>
    <cellStyle name="Normal 6 10 3 2 5 2" xfId="5171"/>
    <cellStyle name="Normal 6 10 3 2 5 2 2" xfId="16573"/>
    <cellStyle name="Normal 6 10 3 2 5 2_Workforce" xfId="18190"/>
    <cellStyle name="Normal 6 10 3 2 5 3" xfId="16574"/>
    <cellStyle name="Normal 6 10 3 2 5_Workforce" xfId="18189"/>
    <cellStyle name="Normal 6 10 3 2 6" xfId="5172"/>
    <cellStyle name="Normal 6 10 3 2 6 2" xfId="5173"/>
    <cellStyle name="Normal 6 10 3 2 6 2 2" xfId="16575"/>
    <cellStyle name="Normal 6 10 3 2 6 2_Workforce" xfId="18192"/>
    <cellStyle name="Normal 6 10 3 2 6 3" xfId="16576"/>
    <cellStyle name="Normal 6 10 3 2 6_Workforce" xfId="18191"/>
    <cellStyle name="Normal 6 10 3 2 7" xfId="5174"/>
    <cellStyle name="Normal 6 10 3 2 7 2" xfId="5175"/>
    <cellStyle name="Normal 6 10 3 2 7 2 2" xfId="16577"/>
    <cellStyle name="Normal 6 10 3 2 7 2_Workforce" xfId="18194"/>
    <cellStyle name="Normal 6 10 3 2 7 3" xfId="16578"/>
    <cellStyle name="Normal 6 10 3 2 7_Workforce" xfId="18193"/>
    <cellStyle name="Normal 6 10 3 2 8" xfId="5176"/>
    <cellStyle name="Normal 6 10 3 2 8 2" xfId="16579"/>
    <cellStyle name="Normal 6 10 3 2 8_Workforce" xfId="18195"/>
    <cellStyle name="Normal 6 10 3 2 9" xfId="16580"/>
    <cellStyle name="Normal 6 10 3 2_Workforce" xfId="18179"/>
    <cellStyle name="Normal 6 10 3 3" xfId="5177"/>
    <cellStyle name="Normal 6 10 3 3 2" xfId="5178"/>
    <cellStyle name="Normal 6 10 3 3 2 2" xfId="16581"/>
    <cellStyle name="Normal 6 10 3 3 2_Workforce" xfId="18197"/>
    <cellStyle name="Normal 6 10 3 3 3" xfId="5179"/>
    <cellStyle name="Normal 6 10 3 3 3 2" xfId="16582"/>
    <cellStyle name="Normal 6 10 3 3 3_Workforce" xfId="18198"/>
    <cellStyle name="Normal 6 10 3 3 4" xfId="16583"/>
    <cellStyle name="Normal 6 10 3 3_Workforce" xfId="18196"/>
    <cellStyle name="Normal 6 10 3 4" xfId="5180"/>
    <cellStyle name="Normal 6 10 3 4 2" xfId="5181"/>
    <cellStyle name="Normal 6 10 3 4 2 2" xfId="16584"/>
    <cellStyle name="Normal 6 10 3 4 2_Workforce" xfId="18200"/>
    <cellStyle name="Normal 6 10 3 4 3" xfId="5182"/>
    <cellStyle name="Normal 6 10 3 4 3 2" xfId="16585"/>
    <cellStyle name="Normal 6 10 3 4 3_Workforce" xfId="18201"/>
    <cellStyle name="Normal 6 10 3 4 4" xfId="16586"/>
    <cellStyle name="Normal 6 10 3 4_Workforce" xfId="18199"/>
    <cellStyle name="Normal 6 10 3 5" xfId="5183"/>
    <cellStyle name="Normal 6 10 3 5 2" xfId="5184"/>
    <cellStyle name="Normal 6 10 3 5 2 2" xfId="16587"/>
    <cellStyle name="Normal 6 10 3 5 2_Workforce" xfId="18203"/>
    <cellStyle name="Normal 6 10 3 5 3" xfId="5185"/>
    <cellStyle name="Normal 6 10 3 5 3 2" xfId="16588"/>
    <cellStyle name="Normal 6 10 3 5 3_Workforce" xfId="18204"/>
    <cellStyle name="Normal 6 10 3 5 4" xfId="16589"/>
    <cellStyle name="Normal 6 10 3 5_Workforce" xfId="18202"/>
    <cellStyle name="Normal 6 10 3 6" xfId="5186"/>
    <cellStyle name="Normal 6 10 3 6 2" xfId="5187"/>
    <cellStyle name="Normal 6 10 3 6 2 2" xfId="16590"/>
    <cellStyle name="Normal 6 10 3 6 2_Workforce" xfId="18206"/>
    <cellStyle name="Normal 6 10 3 6 3" xfId="5188"/>
    <cellStyle name="Normal 6 10 3 6 3 2" xfId="16591"/>
    <cellStyle name="Normal 6 10 3 6 3_Workforce" xfId="18207"/>
    <cellStyle name="Normal 6 10 3 6 4" xfId="16592"/>
    <cellStyle name="Normal 6 10 3 6_Workforce" xfId="18205"/>
    <cellStyle name="Normal 6 10 3 7" xfId="5189"/>
    <cellStyle name="Normal 6 10 3 7 2" xfId="5190"/>
    <cellStyle name="Normal 6 10 3 7 2 2" xfId="16593"/>
    <cellStyle name="Normal 6 10 3 7 2_Workforce" xfId="18209"/>
    <cellStyle name="Normal 6 10 3 7 3" xfId="5191"/>
    <cellStyle name="Normal 6 10 3 7 3 2" xfId="16594"/>
    <cellStyle name="Normal 6 10 3 7 3_Workforce" xfId="18210"/>
    <cellStyle name="Normal 6 10 3 7 4" xfId="16595"/>
    <cellStyle name="Normal 6 10 3 7_Workforce" xfId="18208"/>
    <cellStyle name="Normal 6 10 3 8" xfId="5192"/>
    <cellStyle name="Normal 6 10 3 8 2" xfId="5193"/>
    <cellStyle name="Normal 6 10 3 8 2 2" xfId="16596"/>
    <cellStyle name="Normal 6 10 3 8 2_Workforce" xfId="18212"/>
    <cellStyle name="Normal 6 10 3 8 3" xfId="5194"/>
    <cellStyle name="Normal 6 10 3 8 3 2" xfId="16597"/>
    <cellStyle name="Normal 6 10 3 8 3_Workforce" xfId="18213"/>
    <cellStyle name="Normal 6 10 3 8 4" xfId="16598"/>
    <cellStyle name="Normal 6 10 3 8_Workforce" xfId="18211"/>
    <cellStyle name="Normal 6 10 3 9" xfId="5195"/>
    <cellStyle name="Normal 6 10 3 9 2" xfId="16599"/>
    <cellStyle name="Normal 6 10 3 9_Workforce" xfId="18214"/>
    <cellStyle name="Normal 6 10 3_Workforce" xfId="18176"/>
    <cellStyle name="Normal 6 10 4" xfId="5196"/>
    <cellStyle name="Normal 6 10 4 2" xfId="5197"/>
    <cellStyle name="Normal 6 10 4 2 2" xfId="5198"/>
    <cellStyle name="Normal 6 10 4 2 2 2" xfId="16600"/>
    <cellStyle name="Normal 6 10 4 2 2_Workforce" xfId="18217"/>
    <cellStyle name="Normal 6 10 4 2 3" xfId="5199"/>
    <cellStyle name="Normal 6 10 4 2 3 2" xfId="16601"/>
    <cellStyle name="Normal 6 10 4 2 3_Workforce" xfId="18218"/>
    <cellStyle name="Normal 6 10 4 2 4" xfId="16602"/>
    <cellStyle name="Normal 6 10 4 2_Workforce" xfId="18216"/>
    <cellStyle name="Normal 6 10 4 3" xfId="5200"/>
    <cellStyle name="Normal 6 10 4 3 2" xfId="5201"/>
    <cellStyle name="Normal 6 10 4 3 2 2" xfId="16603"/>
    <cellStyle name="Normal 6 10 4 3 2_Workforce" xfId="18220"/>
    <cellStyle name="Normal 6 10 4 3 3" xfId="5202"/>
    <cellStyle name="Normal 6 10 4 3 3 2" xfId="16604"/>
    <cellStyle name="Normal 6 10 4 3 3_Workforce" xfId="18221"/>
    <cellStyle name="Normal 6 10 4 3 4" xfId="16605"/>
    <cellStyle name="Normal 6 10 4 3_Workforce" xfId="18219"/>
    <cellStyle name="Normal 6 10 4 4" xfId="5203"/>
    <cellStyle name="Normal 6 10 4 4 2" xfId="5204"/>
    <cellStyle name="Normal 6 10 4 4 2 2" xfId="16606"/>
    <cellStyle name="Normal 6 10 4 4 2_Workforce" xfId="18223"/>
    <cellStyle name="Normal 6 10 4 4 3" xfId="5205"/>
    <cellStyle name="Normal 6 10 4 4 3 2" xfId="16607"/>
    <cellStyle name="Normal 6 10 4 4 3_Workforce" xfId="18224"/>
    <cellStyle name="Normal 6 10 4 4 4" xfId="16608"/>
    <cellStyle name="Normal 6 10 4 4_Workforce" xfId="18222"/>
    <cellStyle name="Normal 6 10 4 5" xfId="5206"/>
    <cellStyle name="Normal 6 10 4 5 2" xfId="5207"/>
    <cellStyle name="Normal 6 10 4 5 2 2" xfId="16609"/>
    <cellStyle name="Normal 6 10 4 5 2_Workforce" xfId="18226"/>
    <cellStyle name="Normal 6 10 4 5 3" xfId="16610"/>
    <cellStyle name="Normal 6 10 4 5_Workforce" xfId="18225"/>
    <cellStyle name="Normal 6 10 4 6" xfId="5208"/>
    <cellStyle name="Normal 6 10 4 6 2" xfId="5209"/>
    <cellStyle name="Normal 6 10 4 6 2 2" xfId="16611"/>
    <cellStyle name="Normal 6 10 4 6 2_Workforce" xfId="18228"/>
    <cellStyle name="Normal 6 10 4 6 3" xfId="16612"/>
    <cellStyle name="Normal 6 10 4 6_Workforce" xfId="18227"/>
    <cellStyle name="Normal 6 10 4 7" xfId="5210"/>
    <cellStyle name="Normal 6 10 4 7 2" xfId="5211"/>
    <cellStyle name="Normal 6 10 4 7 2 2" xfId="16613"/>
    <cellStyle name="Normal 6 10 4 7 2_Workforce" xfId="18230"/>
    <cellStyle name="Normal 6 10 4 7 3" xfId="16614"/>
    <cellStyle name="Normal 6 10 4 7_Workforce" xfId="18229"/>
    <cellStyle name="Normal 6 10 4 8" xfId="5212"/>
    <cellStyle name="Normal 6 10 4 8 2" xfId="16615"/>
    <cellStyle name="Normal 6 10 4 8_Workforce" xfId="18231"/>
    <cellStyle name="Normal 6 10 4 9" xfId="16616"/>
    <cellStyle name="Normal 6 10 4_Workforce" xfId="18215"/>
    <cellStyle name="Normal 6 10 5" xfId="5213"/>
    <cellStyle name="Normal 6 10 5 2" xfId="5214"/>
    <cellStyle name="Normal 6 10 5 3" xfId="5215"/>
    <cellStyle name="Normal 6 10 5 4" xfId="16617"/>
    <cellStyle name="Normal 6 10 5_Workforce" xfId="18232"/>
    <cellStyle name="Normal 6 10 6" xfId="5216"/>
    <cellStyle name="Normal 6 10 6 2" xfId="5217"/>
    <cellStyle name="Normal 6 10 6 3" xfId="5218"/>
    <cellStyle name="Normal 6 10 6 4" xfId="16618"/>
    <cellStyle name="Normal 6 10 6_Workforce" xfId="18233"/>
    <cellStyle name="Normal 6 10 7" xfId="5219"/>
    <cellStyle name="Normal 6 10 7 2" xfId="5220"/>
    <cellStyle name="Normal 6 10 7 3" xfId="5221"/>
    <cellStyle name="Normal 6 10 7 4" xfId="16619"/>
    <cellStyle name="Normal 6 10 7_Workforce" xfId="18234"/>
    <cellStyle name="Normal 6 10 8" xfId="5222"/>
    <cellStyle name="Normal 6 10 8 2" xfId="5223"/>
    <cellStyle name="Normal 6 10 8 3" xfId="5224"/>
    <cellStyle name="Normal 6 10 8 4" xfId="16620"/>
    <cellStyle name="Normal 6 10 8_Workforce" xfId="18235"/>
    <cellStyle name="Normal 6 10 9" xfId="5225"/>
    <cellStyle name="Normal 6 10 9 2" xfId="5226"/>
    <cellStyle name="Normal 6 10 9 3" xfId="5227"/>
    <cellStyle name="Normal 6 10 9 4" xfId="16621"/>
    <cellStyle name="Normal 6 10 9_Workforce" xfId="18236"/>
    <cellStyle name="Normal 6 10_Workforce" xfId="18132"/>
    <cellStyle name="Normal 6 11" xfId="5228"/>
    <cellStyle name="Normal 6 11 10" xfId="5229"/>
    <cellStyle name="Normal 6 11 10 2" xfId="5230"/>
    <cellStyle name="Normal 6 11 10 3" xfId="5231"/>
    <cellStyle name="Normal 6 11 10 4" xfId="16622"/>
    <cellStyle name="Normal 6 11 10_Workforce" xfId="18238"/>
    <cellStyle name="Normal 6 11 11" xfId="5232"/>
    <cellStyle name="Normal 6 11 11 2" xfId="16623"/>
    <cellStyle name="Normal 6 11 11_Workforce" xfId="18239"/>
    <cellStyle name="Normal 6 11 12" xfId="5233"/>
    <cellStyle name="Normal 6 11 12 2" xfId="16624"/>
    <cellStyle name="Normal 6 11 12_Workforce" xfId="18240"/>
    <cellStyle name="Normal 6 11 13" xfId="5234"/>
    <cellStyle name="Normal 6 11 13 2" xfId="16625"/>
    <cellStyle name="Normal 6 11 13_Workforce" xfId="18241"/>
    <cellStyle name="Normal 6 11 14" xfId="16626"/>
    <cellStyle name="Normal 6 11 2" xfId="5235"/>
    <cellStyle name="Normal 6 11 2 10" xfId="5236"/>
    <cellStyle name="Normal 6 11 2 10 2" xfId="16627"/>
    <cellStyle name="Normal 6 11 2 10_Workforce" xfId="18243"/>
    <cellStyle name="Normal 6 11 2 11" xfId="5237"/>
    <cellStyle name="Normal 6 11 2 11 2" xfId="16628"/>
    <cellStyle name="Normal 6 11 2 11_Workforce" xfId="18244"/>
    <cellStyle name="Normal 6 11 2 12" xfId="16629"/>
    <cellStyle name="Normal 6 11 2 2" xfId="5238"/>
    <cellStyle name="Normal 6 11 2 2 2" xfId="5239"/>
    <cellStyle name="Normal 6 11 2 2 2 2" xfId="5240"/>
    <cellStyle name="Normal 6 11 2 2 2 2 2" xfId="16630"/>
    <cellStyle name="Normal 6 11 2 2 2 2_Workforce" xfId="18247"/>
    <cellStyle name="Normal 6 11 2 2 2 3" xfId="5241"/>
    <cellStyle name="Normal 6 11 2 2 2 3 2" xfId="16631"/>
    <cellStyle name="Normal 6 11 2 2 2 3_Workforce" xfId="18248"/>
    <cellStyle name="Normal 6 11 2 2 2 4" xfId="16632"/>
    <cellStyle name="Normal 6 11 2 2 2_Workforce" xfId="18246"/>
    <cellStyle name="Normal 6 11 2 2 3" xfId="5242"/>
    <cellStyle name="Normal 6 11 2 2 3 2" xfId="5243"/>
    <cellStyle name="Normal 6 11 2 2 3 2 2" xfId="16633"/>
    <cellStyle name="Normal 6 11 2 2 3 2_Workforce" xfId="18250"/>
    <cellStyle name="Normal 6 11 2 2 3 3" xfId="5244"/>
    <cellStyle name="Normal 6 11 2 2 3 3 2" xfId="16634"/>
    <cellStyle name="Normal 6 11 2 2 3 3_Workforce" xfId="18251"/>
    <cellStyle name="Normal 6 11 2 2 3 4" xfId="16635"/>
    <cellStyle name="Normal 6 11 2 2 3_Workforce" xfId="18249"/>
    <cellStyle name="Normal 6 11 2 2 4" xfId="5245"/>
    <cellStyle name="Normal 6 11 2 2 4 2" xfId="5246"/>
    <cellStyle name="Normal 6 11 2 2 4 2 2" xfId="16636"/>
    <cellStyle name="Normal 6 11 2 2 4 2_Workforce" xfId="18253"/>
    <cellStyle name="Normal 6 11 2 2 4 3" xfId="5247"/>
    <cellStyle name="Normal 6 11 2 2 4 3 2" xfId="16637"/>
    <cellStyle name="Normal 6 11 2 2 4 3_Workforce" xfId="18254"/>
    <cellStyle name="Normal 6 11 2 2 4 4" xfId="16638"/>
    <cellStyle name="Normal 6 11 2 2 4_Workforce" xfId="18252"/>
    <cellStyle name="Normal 6 11 2 2 5" xfId="5248"/>
    <cellStyle name="Normal 6 11 2 2 5 2" xfId="5249"/>
    <cellStyle name="Normal 6 11 2 2 5 2 2" xfId="16639"/>
    <cellStyle name="Normal 6 11 2 2 5 2_Workforce" xfId="18256"/>
    <cellStyle name="Normal 6 11 2 2 5 3" xfId="16640"/>
    <cellStyle name="Normal 6 11 2 2 5_Workforce" xfId="18255"/>
    <cellStyle name="Normal 6 11 2 2 6" xfId="5250"/>
    <cellStyle name="Normal 6 11 2 2 6 2" xfId="5251"/>
    <cellStyle name="Normal 6 11 2 2 6 2 2" xfId="16641"/>
    <cellStyle name="Normal 6 11 2 2 6 2_Workforce" xfId="18258"/>
    <cellStyle name="Normal 6 11 2 2 6 3" xfId="16642"/>
    <cellStyle name="Normal 6 11 2 2 6_Workforce" xfId="18257"/>
    <cellStyle name="Normal 6 11 2 2 7" xfId="5252"/>
    <cellStyle name="Normal 6 11 2 2 7 2" xfId="5253"/>
    <cellStyle name="Normal 6 11 2 2 7 2 2" xfId="16643"/>
    <cellStyle name="Normal 6 11 2 2 7 2_Workforce" xfId="18260"/>
    <cellStyle name="Normal 6 11 2 2 7 3" xfId="16644"/>
    <cellStyle name="Normal 6 11 2 2 7_Workforce" xfId="18259"/>
    <cellStyle name="Normal 6 11 2 2 8" xfId="5254"/>
    <cellStyle name="Normal 6 11 2 2 8 2" xfId="16645"/>
    <cellStyle name="Normal 6 11 2 2 8_Workforce" xfId="18261"/>
    <cellStyle name="Normal 6 11 2 2 9" xfId="16646"/>
    <cellStyle name="Normal 6 11 2 2_Workforce" xfId="18245"/>
    <cellStyle name="Normal 6 11 2 3" xfId="5255"/>
    <cellStyle name="Normal 6 11 2 3 2" xfId="5256"/>
    <cellStyle name="Normal 6 11 2 3 2 2" xfId="16647"/>
    <cellStyle name="Normal 6 11 2 3 2_Workforce" xfId="18263"/>
    <cellStyle name="Normal 6 11 2 3 3" xfId="5257"/>
    <cellStyle name="Normal 6 11 2 3 3 2" xfId="16648"/>
    <cellStyle name="Normal 6 11 2 3 3_Workforce" xfId="18264"/>
    <cellStyle name="Normal 6 11 2 3 4" xfId="16649"/>
    <cellStyle name="Normal 6 11 2 3_Workforce" xfId="18262"/>
    <cellStyle name="Normal 6 11 2 4" xfId="5258"/>
    <cellStyle name="Normal 6 11 2 4 2" xfId="5259"/>
    <cellStyle name="Normal 6 11 2 4 2 2" xfId="16650"/>
    <cellStyle name="Normal 6 11 2 4 2_Workforce" xfId="18266"/>
    <cellStyle name="Normal 6 11 2 4 3" xfId="5260"/>
    <cellStyle name="Normal 6 11 2 4 3 2" xfId="16651"/>
    <cellStyle name="Normal 6 11 2 4 3_Workforce" xfId="18267"/>
    <cellStyle name="Normal 6 11 2 4 4" xfId="16652"/>
    <cellStyle name="Normal 6 11 2 4_Workforce" xfId="18265"/>
    <cellStyle name="Normal 6 11 2 5" xfId="5261"/>
    <cellStyle name="Normal 6 11 2 5 2" xfId="5262"/>
    <cellStyle name="Normal 6 11 2 5 2 2" xfId="16653"/>
    <cellStyle name="Normal 6 11 2 5 2_Workforce" xfId="18269"/>
    <cellStyle name="Normal 6 11 2 5 3" xfId="5263"/>
    <cellStyle name="Normal 6 11 2 5 3 2" xfId="16654"/>
    <cellStyle name="Normal 6 11 2 5 3_Workforce" xfId="18270"/>
    <cellStyle name="Normal 6 11 2 5 4" xfId="16655"/>
    <cellStyle name="Normal 6 11 2 5_Workforce" xfId="18268"/>
    <cellStyle name="Normal 6 11 2 6" xfId="5264"/>
    <cellStyle name="Normal 6 11 2 6 2" xfId="5265"/>
    <cellStyle name="Normal 6 11 2 6 2 2" xfId="16656"/>
    <cellStyle name="Normal 6 11 2 6 2_Workforce" xfId="18272"/>
    <cellStyle name="Normal 6 11 2 6 3" xfId="5266"/>
    <cellStyle name="Normal 6 11 2 6 3 2" xfId="16657"/>
    <cellStyle name="Normal 6 11 2 6 3_Workforce" xfId="18273"/>
    <cellStyle name="Normal 6 11 2 6 4" xfId="16658"/>
    <cellStyle name="Normal 6 11 2 6_Workforce" xfId="18271"/>
    <cellStyle name="Normal 6 11 2 7" xfId="5267"/>
    <cellStyle name="Normal 6 11 2 7 2" xfId="5268"/>
    <cellStyle name="Normal 6 11 2 7 2 2" xfId="16659"/>
    <cellStyle name="Normal 6 11 2 7 2_Workforce" xfId="18275"/>
    <cellStyle name="Normal 6 11 2 7 3" xfId="5269"/>
    <cellStyle name="Normal 6 11 2 7 3 2" xfId="16660"/>
    <cellStyle name="Normal 6 11 2 7 3_Workforce" xfId="18276"/>
    <cellStyle name="Normal 6 11 2 7 4" xfId="16661"/>
    <cellStyle name="Normal 6 11 2 7_Workforce" xfId="18274"/>
    <cellStyle name="Normal 6 11 2 8" xfId="5270"/>
    <cellStyle name="Normal 6 11 2 8 2" xfId="5271"/>
    <cellStyle name="Normal 6 11 2 8 2 2" xfId="16662"/>
    <cellStyle name="Normal 6 11 2 8 2_Workforce" xfId="18278"/>
    <cellStyle name="Normal 6 11 2 8 3" xfId="5272"/>
    <cellStyle name="Normal 6 11 2 8 3 2" xfId="16663"/>
    <cellStyle name="Normal 6 11 2 8 3_Workforce" xfId="18279"/>
    <cellStyle name="Normal 6 11 2 8 4" xfId="16664"/>
    <cellStyle name="Normal 6 11 2 8_Workforce" xfId="18277"/>
    <cellStyle name="Normal 6 11 2 9" xfId="5273"/>
    <cellStyle name="Normal 6 11 2 9 2" xfId="16665"/>
    <cellStyle name="Normal 6 11 2 9_Workforce" xfId="18280"/>
    <cellStyle name="Normal 6 11 2_Workforce" xfId="18242"/>
    <cellStyle name="Normal 6 11 3" xfId="5274"/>
    <cellStyle name="Normal 6 11 3 10" xfId="5275"/>
    <cellStyle name="Normal 6 11 3 10 2" xfId="16666"/>
    <cellStyle name="Normal 6 11 3 10_Workforce" xfId="18282"/>
    <cellStyle name="Normal 6 11 3 11" xfId="5276"/>
    <cellStyle name="Normal 6 11 3 11 2" xfId="16667"/>
    <cellStyle name="Normal 6 11 3 11_Workforce" xfId="18283"/>
    <cellStyle name="Normal 6 11 3 12" xfId="16668"/>
    <cellStyle name="Normal 6 11 3 2" xfId="5277"/>
    <cellStyle name="Normal 6 11 3 2 2" xfId="5278"/>
    <cellStyle name="Normal 6 11 3 2 2 2" xfId="5279"/>
    <cellStyle name="Normal 6 11 3 2 2 2 2" xfId="16669"/>
    <cellStyle name="Normal 6 11 3 2 2 2_Workforce" xfId="18286"/>
    <cellStyle name="Normal 6 11 3 2 2 3" xfId="5280"/>
    <cellStyle name="Normal 6 11 3 2 2 3 2" xfId="16670"/>
    <cellStyle name="Normal 6 11 3 2 2 3_Workforce" xfId="18287"/>
    <cellStyle name="Normal 6 11 3 2 2 4" xfId="16671"/>
    <cellStyle name="Normal 6 11 3 2 2_Workforce" xfId="18285"/>
    <cellStyle name="Normal 6 11 3 2 3" xfId="5281"/>
    <cellStyle name="Normal 6 11 3 2 3 2" xfId="5282"/>
    <cellStyle name="Normal 6 11 3 2 3 2 2" xfId="16672"/>
    <cellStyle name="Normal 6 11 3 2 3 2_Workforce" xfId="18289"/>
    <cellStyle name="Normal 6 11 3 2 3 3" xfId="5283"/>
    <cellStyle name="Normal 6 11 3 2 3 3 2" xfId="16673"/>
    <cellStyle name="Normal 6 11 3 2 3 3_Workforce" xfId="18290"/>
    <cellStyle name="Normal 6 11 3 2 3 4" xfId="16674"/>
    <cellStyle name="Normal 6 11 3 2 3_Workforce" xfId="18288"/>
    <cellStyle name="Normal 6 11 3 2 4" xfId="5284"/>
    <cellStyle name="Normal 6 11 3 2 4 2" xfId="5285"/>
    <cellStyle name="Normal 6 11 3 2 4 2 2" xfId="16675"/>
    <cellStyle name="Normal 6 11 3 2 4 2_Workforce" xfId="18292"/>
    <cellStyle name="Normal 6 11 3 2 4 3" xfId="5286"/>
    <cellStyle name="Normal 6 11 3 2 4 3 2" xfId="16676"/>
    <cellStyle name="Normal 6 11 3 2 4 3_Workforce" xfId="18293"/>
    <cellStyle name="Normal 6 11 3 2 4 4" xfId="16677"/>
    <cellStyle name="Normal 6 11 3 2 4_Workforce" xfId="18291"/>
    <cellStyle name="Normal 6 11 3 2 5" xfId="5287"/>
    <cellStyle name="Normal 6 11 3 2 5 2" xfId="5288"/>
    <cellStyle name="Normal 6 11 3 2 5 2 2" xfId="16678"/>
    <cellStyle name="Normal 6 11 3 2 5 2_Workforce" xfId="18295"/>
    <cellStyle name="Normal 6 11 3 2 5 3" xfId="16679"/>
    <cellStyle name="Normal 6 11 3 2 5_Workforce" xfId="18294"/>
    <cellStyle name="Normal 6 11 3 2 6" xfId="5289"/>
    <cellStyle name="Normal 6 11 3 2 6 2" xfId="5290"/>
    <cellStyle name="Normal 6 11 3 2 6 2 2" xfId="16680"/>
    <cellStyle name="Normal 6 11 3 2 6 2_Workforce" xfId="18297"/>
    <cellStyle name="Normal 6 11 3 2 6 3" xfId="16681"/>
    <cellStyle name="Normal 6 11 3 2 6_Workforce" xfId="18296"/>
    <cellStyle name="Normal 6 11 3 2 7" xfId="5291"/>
    <cellStyle name="Normal 6 11 3 2 7 2" xfId="5292"/>
    <cellStyle name="Normal 6 11 3 2 7 2 2" xfId="16682"/>
    <cellStyle name="Normal 6 11 3 2 7 2_Workforce" xfId="18299"/>
    <cellStyle name="Normal 6 11 3 2 7 3" xfId="16683"/>
    <cellStyle name="Normal 6 11 3 2 7_Workforce" xfId="18298"/>
    <cellStyle name="Normal 6 11 3 2 8" xfId="5293"/>
    <cellStyle name="Normal 6 11 3 2 8 2" xfId="16684"/>
    <cellStyle name="Normal 6 11 3 2 8_Workforce" xfId="18300"/>
    <cellStyle name="Normal 6 11 3 2 9" xfId="16685"/>
    <cellStyle name="Normal 6 11 3 2_Workforce" xfId="18284"/>
    <cellStyle name="Normal 6 11 3 3" xfId="5294"/>
    <cellStyle name="Normal 6 11 3 3 2" xfId="5295"/>
    <cellStyle name="Normal 6 11 3 3 2 2" xfId="16686"/>
    <cellStyle name="Normal 6 11 3 3 2_Workforce" xfId="18302"/>
    <cellStyle name="Normal 6 11 3 3 3" xfId="5296"/>
    <cellStyle name="Normal 6 11 3 3 3 2" xfId="16687"/>
    <cellStyle name="Normal 6 11 3 3 3_Workforce" xfId="18303"/>
    <cellStyle name="Normal 6 11 3 3 4" xfId="16688"/>
    <cellStyle name="Normal 6 11 3 3_Workforce" xfId="18301"/>
    <cellStyle name="Normal 6 11 3 4" xfId="5297"/>
    <cellStyle name="Normal 6 11 3 4 2" xfId="5298"/>
    <cellStyle name="Normal 6 11 3 4 2 2" xfId="16689"/>
    <cellStyle name="Normal 6 11 3 4 2_Workforce" xfId="18305"/>
    <cellStyle name="Normal 6 11 3 4 3" xfId="5299"/>
    <cellStyle name="Normal 6 11 3 4 3 2" xfId="16690"/>
    <cellStyle name="Normal 6 11 3 4 3_Workforce" xfId="18306"/>
    <cellStyle name="Normal 6 11 3 4 4" xfId="16691"/>
    <cellStyle name="Normal 6 11 3 4_Workforce" xfId="18304"/>
    <cellStyle name="Normal 6 11 3 5" xfId="5300"/>
    <cellStyle name="Normal 6 11 3 5 2" xfId="5301"/>
    <cellStyle name="Normal 6 11 3 5 2 2" xfId="16692"/>
    <cellStyle name="Normal 6 11 3 5 2_Workforce" xfId="18308"/>
    <cellStyle name="Normal 6 11 3 5 3" xfId="5302"/>
    <cellStyle name="Normal 6 11 3 5 3 2" xfId="16693"/>
    <cellStyle name="Normal 6 11 3 5 3_Workforce" xfId="18309"/>
    <cellStyle name="Normal 6 11 3 5 4" xfId="16694"/>
    <cellStyle name="Normal 6 11 3 5_Workforce" xfId="18307"/>
    <cellStyle name="Normal 6 11 3 6" xfId="5303"/>
    <cellStyle name="Normal 6 11 3 6 2" xfId="5304"/>
    <cellStyle name="Normal 6 11 3 6 2 2" xfId="16695"/>
    <cellStyle name="Normal 6 11 3 6 2_Workforce" xfId="18311"/>
    <cellStyle name="Normal 6 11 3 6 3" xfId="5305"/>
    <cellStyle name="Normal 6 11 3 6 3 2" xfId="16696"/>
    <cellStyle name="Normal 6 11 3 6 3_Workforce" xfId="18312"/>
    <cellStyle name="Normal 6 11 3 6 4" xfId="16697"/>
    <cellStyle name="Normal 6 11 3 6_Workforce" xfId="18310"/>
    <cellStyle name="Normal 6 11 3 7" xfId="5306"/>
    <cellStyle name="Normal 6 11 3 7 2" xfId="5307"/>
    <cellStyle name="Normal 6 11 3 7 2 2" xfId="16698"/>
    <cellStyle name="Normal 6 11 3 7 2_Workforce" xfId="18314"/>
    <cellStyle name="Normal 6 11 3 7 3" xfId="5308"/>
    <cellStyle name="Normal 6 11 3 7 3 2" xfId="16699"/>
    <cellStyle name="Normal 6 11 3 7 3_Workforce" xfId="18315"/>
    <cellStyle name="Normal 6 11 3 7 4" xfId="16700"/>
    <cellStyle name="Normal 6 11 3 7_Workforce" xfId="18313"/>
    <cellStyle name="Normal 6 11 3 8" xfId="5309"/>
    <cellStyle name="Normal 6 11 3 8 2" xfId="5310"/>
    <cellStyle name="Normal 6 11 3 8 2 2" xfId="16701"/>
    <cellStyle name="Normal 6 11 3 8 2_Workforce" xfId="18317"/>
    <cellStyle name="Normal 6 11 3 8 3" xfId="5311"/>
    <cellStyle name="Normal 6 11 3 8 3 2" xfId="16702"/>
    <cellStyle name="Normal 6 11 3 8 3_Workforce" xfId="18318"/>
    <cellStyle name="Normal 6 11 3 8 4" xfId="16703"/>
    <cellStyle name="Normal 6 11 3 8_Workforce" xfId="18316"/>
    <cellStyle name="Normal 6 11 3 9" xfId="5312"/>
    <cellStyle name="Normal 6 11 3 9 2" xfId="16704"/>
    <cellStyle name="Normal 6 11 3 9_Workforce" xfId="18319"/>
    <cellStyle name="Normal 6 11 3_Workforce" xfId="18281"/>
    <cellStyle name="Normal 6 11 4" xfId="5313"/>
    <cellStyle name="Normal 6 11 4 2" xfId="5314"/>
    <cellStyle name="Normal 6 11 4 2 2" xfId="5315"/>
    <cellStyle name="Normal 6 11 4 2 2 2" xfId="16705"/>
    <cellStyle name="Normal 6 11 4 2 2_Workforce" xfId="18322"/>
    <cellStyle name="Normal 6 11 4 2 3" xfId="5316"/>
    <cellStyle name="Normal 6 11 4 2 3 2" xfId="16706"/>
    <cellStyle name="Normal 6 11 4 2 3_Workforce" xfId="18323"/>
    <cellStyle name="Normal 6 11 4 2 4" xfId="16707"/>
    <cellStyle name="Normal 6 11 4 2_Workforce" xfId="18321"/>
    <cellStyle name="Normal 6 11 4 3" xfId="5317"/>
    <cellStyle name="Normal 6 11 4 3 2" xfId="5318"/>
    <cellStyle name="Normal 6 11 4 3 2 2" xfId="16708"/>
    <cellStyle name="Normal 6 11 4 3 2_Workforce" xfId="18325"/>
    <cellStyle name="Normal 6 11 4 3 3" xfId="5319"/>
    <cellStyle name="Normal 6 11 4 3 3 2" xfId="16709"/>
    <cellStyle name="Normal 6 11 4 3 3_Workforce" xfId="18326"/>
    <cellStyle name="Normal 6 11 4 3 4" xfId="16710"/>
    <cellStyle name="Normal 6 11 4 3_Workforce" xfId="18324"/>
    <cellStyle name="Normal 6 11 4 4" xfId="5320"/>
    <cellStyle name="Normal 6 11 4 4 2" xfId="5321"/>
    <cellStyle name="Normal 6 11 4 4 2 2" xfId="16711"/>
    <cellStyle name="Normal 6 11 4 4 2_Workforce" xfId="18328"/>
    <cellStyle name="Normal 6 11 4 4 3" xfId="5322"/>
    <cellStyle name="Normal 6 11 4 4 3 2" xfId="16712"/>
    <cellStyle name="Normal 6 11 4 4 3_Workforce" xfId="18329"/>
    <cellStyle name="Normal 6 11 4 4 4" xfId="16713"/>
    <cellStyle name="Normal 6 11 4 4_Workforce" xfId="18327"/>
    <cellStyle name="Normal 6 11 4 5" xfId="5323"/>
    <cellStyle name="Normal 6 11 4 5 2" xfId="5324"/>
    <cellStyle name="Normal 6 11 4 5 2 2" xfId="16714"/>
    <cellStyle name="Normal 6 11 4 5 2_Workforce" xfId="18331"/>
    <cellStyle name="Normal 6 11 4 5 3" xfId="16715"/>
    <cellStyle name="Normal 6 11 4 5_Workforce" xfId="18330"/>
    <cellStyle name="Normal 6 11 4 6" xfId="5325"/>
    <cellStyle name="Normal 6 11 4 6 2" xfId="5326"/>
    <cellStyle name="Normal 6 11 4 6 2 2" xfId="16716"/>
    <cellStyle name="Normal 6 11 4 6 2_Workforce" xfId="18333"/>
    <cellStyle name="Normal 6 11 4 6 3" xfId="16717"/>
    <cellStyle name="Normal 6 11 4 6_Workforce" xfId="18332"/>
    <cellStyle name="Normal 6 11 4 7" xfId="5327"/>
    <cellStyle name="Normal 6 11 4 7 2" xfId="5328"/>
    <cellStyle name="Normal 6 11 4 7 2 2" xfId="16718"/>
    <cellStyle name="Normal 6 11 4 7 2_Workforce" xfId="18335"/>
    <cellStyle name="Normal 6 11 4 7 3" xfId="16719"/>
    <cellStyle name="Normal 6 11 4 7_Workforce" xfId="18334"/>
    <cellStyle name="Normal 6 11 4 8" xfId="5329"/>
    <cellStyle name="Normal 6 11 4 8 2" xfId="16720"/>
    <cellStyle name="Normal 6 11 4 8_Workforce" xfId="18336"/>
    <cellStyle name="Normal 6 11 4 9" xfId="16721"/>
    <cellStyle name="Normal 6 11 4_Workforce" xfId="18320"/>
    <cellStyle name="Normal 6 11 5" xfId="5330"/>
    <cellStyle name="Normal 6 11 5 2" xfId="5331"/>
    <cellStyle name="Normal 6 11 5 3" xfId="5332"/>
    <cellStyle name="Normal 6 11 5 4" xfId="16722"/>
    <cellStyle name="Normal 6 11 5_Workforce" xfId="18337"/>
    <cellStyle name="Normal 6 11 6" xfId="5333"/>
    <cellStyle name="Normal 6 11 6 2" xfId="5334"/>
    <cellStyle name="Normal 6 11 6 3" xfId="5335"/>
    <cellStyle name="Normal 6 11 6 4" xfId="16723"/>
    <cellStyle name="Normal 6 11 6_Workforce" xfId="18338"/>
    <cellStyle name="Normal 6 11 7" xfId="5336"/>
    <cellStyle name="Normal 6 11 7 2" xfId="5337"/>
    <cellStyle name="Normal 6 11 7 3" xfId="5338"/>
    <cellStyle name="Normal 6 11 7 4" xfId="16724"/>
    <cellStyle name="Normal 6 11 7_Workforce" xfId="18339"/>
    <cellStyle name="Normal 6 11 8" xfId="5339"/>
    <cellStyle name="Normal 6 11 8 2" xfId="5340"/>
    <cellStyle name="Normal 6 11 8 3" xfId="5341"/>
    <cellStyle name="Normal 6 11 8 4" xfId="16725"/>
    <cellStyle name="Normal 6 11 8_Workforce" xfId="18340"/>
    <cellStyle name="Normal 6 11 9" xfId="5342"/>
    <cellStyle name="Normal 6 11 9 2" xfId="5343"/>
    <cellStyle name="Normal 6 11 9 3" xfId="5344"/>
    <cellStyle name="Normal 6 11 9 4" xfId="16726"/>
    <cellStyle name="Normal 6 11 9_Workforce" xfId="18341"/>
    <cellStyle name="Normal 6 11_Workforce" xfId="18237"/>
    <cellStyle name="Normal 6 12" xfId="5345"/>
    <cellStyle name="Normal 6 12 10" xfId="5346"/>
    <cellStyle name="Normal 6 12 10 2" xfId="16727"/>
    <cellStyle name="Normal 6 12 10_Workforce" xfId="18343"/>
    <cellStyle name="Normal 6 12 11" xfId="5347"/>
    <cellStyle name="Normal 6 12 11 2" xfId="16728"/>
    <cellStyle name="Normal 6 12 11_Workforce" xfId="18344"/>
    <cellStyle name="Normal 6 12 12" xfId="16729"/>
    <cellStyle name="Normal 6 12 2" xfId="5348"/>
    <cellStyle name="Normal 6 12 2 2" xfId="5349"/>
    <cellStyle name="Normal 6 12 2 2 2" xfId="5350"/>
    <cellStyle name="Normal 6 12 2 2 2 2" xfId="16730"/>
    <cellStyle name="Normal 6 12 2 2 2_Workforce" xfId="18347"/>
    <cellStyle name="Normal 6 12 2 2 3" xfId="5351"/>
    <cellStyle name="Normal 6 12 2 2 3 2" xfId="16731"/>
    <cellStyle name="Normal 6 12 2 2 3_Workforce" xfId="18348"/>
    <cellStyle name="Normal 6 12 2 2 4" xfId="16732"/>
    <cellStyle name="Normal 6 12 2 2_Workforce" xfId="18346"/>
    <cellStyle name="Normal 6 12 2 3" xfId="5352"/>
    <cellStyle name="Normal 6 12 2 3 2" xfId="5353"/>
    <cellStyle name="Normal 6 12 2 3 2 2" xfId="16733"/>
    <cellStyle name="Normal 6 12 2 3 2_Workforce" xfId="18350"/>
    <cellStyle name="Normal 6 12 2 3 3" xfId="5354"/>
    <cellStyle name="Normal 6 12 2 3 3 2" xfId="16734"/>
    <cellStyle name="Normal 6 12 2 3 3_Workforce" xfId="18351"/>
    <cellStyle name="Normal 6 12 2 3 4" xfId="16735"/>
    <cellStyle name="Normal 6 12 2 3_Workforce" xfId="18349"/>
    <cellStyle name="Normal 6 12 2 4" xfId="5355"/>
    <cellStyle name="Normal 6 12 2 4 2" xfId="5356"/>
    <cellStyle name="Normal 6 12 2 4 2 2" xfId="16736"/>
    <cellStyle name="Normal 6 12 2 4 2_Workforce" xfId="18353"/>
    <cellStyle name="Normal 6 12 2 4 3" xfId="5357"/>
    <cellStyle name="Normal 6 12 2 4 3 2" xfId="16737"/>
    <cellStyle name="Normal 6 12 2 4 3_Workforce" xfId="18354"/>
    <cellStyle name="Normal 6 12 2 4 4" xfId="16738"/>
    <cellStyle name="Normal 6 12 2 4_Workforce" xfId="18352"/>
    <cellStyle name="Normal 6 12 2 5" xfId="5358"/>
    <cellStyle name="Normal 6 12 2 5 2" xfId="5359"/>
    <cellStyle name="Normal 6 12 2 5 2 2" xfId="16739"/>
    <cellStyle name="Normal 6 12 2 5 2_Workforce" xfId="18356"/>
    <cellStyle name="Normal 6 12 2 5 3" xfId="16740"/>
    <cellStyle name="Normal 6 12 2 5_Workforce" xfId="18355"/>
    <cellStyle name="Normal 6 12 2 6" xfId="5360"/>
    <cellStyle name="Normal 6 12 2 6 2" xfId="5361"/>
    <cellStyle name="Normal 6 12 2 6 2 2" xfId="16741"/>
    <cellStyle name="Normal 6 12 2 6 2_Workforce" xfId="18358"/>
    <cellStyle name="Normal 6 12 2 6 3" xfId="16742"/>
    <cellStyle name="Normal 6 12 2 6_Workforce" xfId="18357"/>
    <cellStyle name="Normal 6 12 2 7" xfId="5362"/>
    <cellStyle name="Normal 6 12 2 7 2" xfId="5363"/>
    <cellStyle name="Normal 6 12 2 7 2 2" xfId="16743"/>
    <cellStyle name="Normal 6 12 2 7 2_Workforce" xfId="18360"/>
    <cellStyle name="Normal 6 12 2 7 3" xfId="16744"/>
    <cellStyle name="Normal 6 12 2 7_Workforce" xfId="18359"/>
    <cellStyle name="Normal 6 12 2 8" xfId="5364"/>
    <cellStyle name="Normal 6 12 2 8 2" xfId="16745"/>
    <cellStyle name="Normal 6 12 2 8_Workforce" xfId="18361"/>
    <cellStyle name="Normal 6 12 2 9" xfId="16746"/>
    <cellStyle name="Normal 6 12 2_Workforce" xfId="18345"/>
    <cellStyle name="Normal 6 12 3" xfId="5365"/>
    <cellStyle name="Normal 6 12 3 2" xfId="5366"/>
    <cellStyle name="Normal 6 12 3 3" xfId="5367"/>
    <cellStyle name="Normal 6 12 3 4" xfId="16747"/>
    <cellStyle name="Normal 6 12 3_Workforce" xfId="18362"/>
    <cellStyle name="Normal 6 12 4" xfId="5368"/>
    <cellStyle name="Normal 6 12 4 2" xfId="5369"/>
    <cellStyle name="Normal 6 12 4 3" xfId="5370"/>
    <cellStyle name="Normal 6 12 4 4" xfId="16748"/>
    <cellStyle name="Normal 6 12 4_Workforce" xfId="18363"/>
    <cellStyle name="Normal 6 12 5" xfId="5371"/>
    <cellStyle name="Normal 6 12 5 2" xfId="5372"/>
    <cellStyle name="Normal 6 12 5 3" xfId="5373"/>
    <cellStyle name="Normal 6 12 5 4" xfId="16749"/>
    <cellStyle name="Normal 6 12 5_Workforce" xfId="18364"/>
    <cellStyle name="Normal 6 12 6" xfId="5374"/>
    <cellStyle name="Normal 6 12 6 2" xfId="5375"/>
    <cellStyle name="Normal 6 12 6 3" xfId="5376"/>
    <cellStyle name="Normal 6 12 6 4" xfId="16750"/>
    <cellStyle name="Normal 6 12 6_Workforce" xfId="18365"/>
    <cellStyle name="Normal 6 12 7" xfId="5377"/>
    <cellStyle name="Normal 6 12 7 2" xfId="5378"/>
    <cellStyle name="Normal 6 12 7 3" xfId="5379"/>
    <cellStyle name="Normal 6 12 7 4" xfId="16751"/>
    <cellStyle name="Normal 6 12 7_Workforce" xfId="18366"/>
    <cellStyle name="Normal 6 12 8" xfId="5380"/>
    <cellStyle name="Normal 6 12 8 2" xfId="5381"/>
    <cellStyle name="Normal 6 12 8 3" xfId="5382"/>
    <cellStyle name="Normal 6 12 8 4" xfId="16752"/>
    <cellStyle name="Normal 6 12 8_Workforce" xfId="18367"/>
    <cellStyle name="Normal 6 12 9" xfId="5383"/>
    <cellStyle name="Normal 6 12 9 2" xfId="16753"/>
    <cellStyle name="Normal 6 12 9_Workforce" xfId="18368"/>
    <cellStyle name="Normal 6 12_Workforce" xfId="18342"/>
    <cellStyle name="Normal 6 13" xfId="5384"/>
    <cellStyle name="Normal 6 13 10" xfId="5385"/>
    <cellStyle name="Normal 6 13 10 2" xfId="16754"/>
    <cellStyle name="Normal 6 13 10_Workforce" xfId="18370"/>
    <cellStyle name="Normal 6 13 11" xfId="5386"/>
    <cellStyle name="Normal 6 13 11 2" xfId="16755"/>
    <cellStyle name="Normal 6 13 11_Workforce" xfId="18371"/>
    <cellStyle name="Normal 6 13 12" xfId="16756"/>
    <cellStyle name="Normal 6 13 2" xfId="5387"/>
    <cellStyle name="Normal 6 13 2 2" xfId="5388"/>
    <cellStyle name="Normal 6 13 2 2 2" xfId="5389"/>
    <cellStyle name="Normal 6 13 2 2 2 2" xfId="16757"/>
    <cellStyle name="Normal 6 13 2 2 2_Workforce" xfId="18374"/>
    <cellStyle name="Normal 6 13 2 2 3" xfId="5390"/>
    <cellStyle name="Normal 6 13 2 2 3 2" xfId="16758"/>
    <cellStyle name="Normal 6 13 2 2 3_Workforce" xfId="18375"/>
    <cellStyle name="Normal 6 13 2 2 4" xfId="16759"/>
    <cellStyle name="Normal 6 13 2 2_Workforce" xfId="18373"/>
    <cellStyle name="Normal 6 13 2 3" xfId="5391"/>
    <cellStyle name="Normal 6 13 2 3 2" xfId="5392"/>
    <cellStyle name="Normal 6 13 2 3 2 2" xfId="16760"/>
    <cellStyle name="Normal 6 13 2 3 2_Workforce" xfId="18377"/>
    <cellStyle name="Normal 6 13 2 3 3" xfId="5393"/>
    <cellStyle name="Normal 6 13 2 3 3 2" xfId="16761"/>
    <cellStyle name="Normal 6 13 2 3 3_Workforce" xfId="18378"/>
    <cellStyle name="Normal 6 13 2 3 4" xfId="16762"/>
    <cellStyle name="Normal 6 13 2 3_Workforce" xfId="18376"/>
    <cellStyle name="Normal 6 13 2 4" xfId="5394"/>
    <cellStyle name="Normal 6 13 2 4 2" xfId="5395"/>
    <cellStyle name="Normal 6 13 2 4 2 2" xfId="16763"/>
    <cellStyle name="Normal 6 13 2 4 2_Workforce" xfId="18380"/>
    <cellStyle name="Normal 6 13 2 4 3" xfId="5396"/>
    <cellStyle name="Normal 6 13 2 4 3 2" xfId="16764"/>
    <cellStyle name="Normal 6 13 2 4 3_Workforce" xfId="18381"/>
    <cellStyle name="Normal 6 13 2 4 4" xfId="16765"/>
    <cellStyle name="Normal 6 13 2 4_Workforce" xfId="18379"/>
    <cellStyle name="Normal 6 13 2 5" xfId="5397"/>
    <cellStyle name="Normal 6 13 2 5 2" xfId="5398"/>
    <cellStyle name="Normal 6 13 2 5 2 2" xfId="16766"/>
    <cellStyle name="Normal 6 13 2 5 2_Workforce" xfId="18383"/>
    <cellStyle name="Normal 6 13 2 5 3" xfId="16767"/>
    <cellStyle name="Normal 6 13 2 5_Workforce" xfId="18382"/>
    <cellStyle name="Normal 6 13 2 6" xfId="5399"/>
    <cellStyle name="Normal 6 13 2 6 2" xfId="5400"/>
    <cellStyle name="Normal 6 13 2 6 2 2" xfId="16768"/>
    <cellStyle name="Normal 6 13 2 6 2_Workforce" xfId="18385"/>
    <cellStyle name="Normal 6 13 2 6 3" xfId="16769"/>
    <cellStyle name="Normal 6 13 2 6_Workforce" xfId="18384"/>
    <cellStyle name="Normal 6 13 2 7" xfId="5401"/>
    <cellStyle name="Normal 6 13 2 7 2" xfId="5402"/>
    <cellStyle name="Normal 6 13 2 7 2 2" xfId="16770"/>
    <cellStyle name="Normal 6 13 2 7 2_Workforce" xfId="18387"/>
    <cellStyle name="Normal 6 13 2 7 3" xfId="16771"/>
    <cellStyle name="Normal 6 13 2 7_Workforce" xfId="18386"/>
    <cellStyle name="Normal 6 13 2 8" xfId="5403"/>
    <cellStyle name="Normal 6 13 2 8 2" xfId="16772"/>
    <cellStyle name="Normal 6 13 2 8_Workforce" xfId="18388"/>
    <cellStyle name="Normal 6 13 2 9" xfId="16773"/>
    <cellStyle name="Normal 6 13 2_Workforce" xfId="18372"/>
    <cellStyle name="Normal 6 13 3" xfId="5404"/>
    <cellStyle name="Normal 6 13 3 2" xfId="5405"/>
    <cellStyle name="Normal 6 13 3 3" xfId="5406"/>
    <cellStyle name="Normal 6 13 3 4" xfId="16774"/>
    <cellStyle name="Normal 6 13 3_Workforce" xfId="18389"/>
    <cellStyle name="Normal 6 13 4" xfId="5407"/>
    <cellStyle name="Normal 6 13 4 2" xfId="5408"/>
    <cellStyle name="Normal 6 13 4 3" xfId="5409"/>
    <cellStyle name="Normal 6 13 4 4" xfId="16775"/>
    <cellStyle name="Normal 6 13 4_Workforce" xfId="18390"/>
    <cellStyle name="Normal 6 13 5" xfId="5410"/>
    <cellStyle name="Normal 6 13 5 2" xfId="5411"/>
    <cellStyle name="Normal 6 13 5 3" xfId="5412"/>
    <cellStyle name="Normal 6 13 5 4" xfId="16776"/>
    <cellStyle name="Normal 6 13 5_Workforce" xfId="18391"/>
    <cellStyle name="Normal 6 13 6" xfId="5413"/>
    <cellStyle name="Normal 6 13 6 2" xfId="5414"/>
    <cellStyle name="Normal 6 13 6 3" xfId="5415"/>
    <cellStyle name="Normal 6 13 6 4" xfId="16777"/>
    <cellStyle name="Normal 6 13 6_Workforce" xfId="18392"/>
    <cellStyle name="Normal 6 13 7" xfId="5416"/>
    <cellStyle name="Normal 6 13 7 2" xfId="5417"/>
    <cellStyle name="Normal 6 13 7 3" xfId="5418"/>
    <cellStyle name="Normal 6 13 7 4" xfId="16778"/>
    <cellStyle name="Normal 6 13 7_Workforce" xfId="18393"/>
    <cellStyle name="Normal 6 13 8" xfId="5419"/>
    <cellStyle name="Normal 6 13 8 2" xfId="5420"/>
    <cellStyle name="Normal 6 13 8 3" xfId="5421"/>
    <cellStyle name="Normal 6 13 8 4" xfId="16779"/>
    <cellStyle name="Normal 6 13 8_Workforce" xfId="18394"/>
    <cellStyle name="Normal 6 13 9" xfId="5422"/>
    <cellStyle name="Normal 6 13 9 2" xfId="16780"/>
    <cellStyle name="Normal 6 13 9_Workforce" xfId="18395"/>
    <cellStyle name="Normal 6 13_Workforce" xfId="18369"/>
    <cellStyle name="Normal 6 14" xfId="5423"/>
    <cellStyle name="Normal 6 14 10" xfId="16781"/>
    <cellStyle name="Normal 6 14 2" xfId="5424"/>
    <cellStyle name="Normal 6 14 2 2" xfId="5425"/>
    <cellStyle name="Normal 6 14 2 3" xfId="5426"/>
    <cellStyle name="Normal 6 14 2 4" xfId="16782"/>
    <cellStyle name="Normal 6 14 2_Workforce" xfId="18397"/>
    <cellStyle name="Normal 6 14 3" xfId="5427"/>
    <cellStyle name="Normal 6 14 3 2" xfId="5428"/>
    <cellStyle name="Normal 6 14 3 3" xfId="5429"/>
    <cellStyle name="Normal 6 14 3 4" xfId="16783"/>
    <cellStyle name="Normal 6 14 3_Workforce" xfId="18398"/>
    <cellStyle name="Normal 6 14 4" xfId="5430"/>
    <cellStyle name="Normal 6 14 4 2" xfId="5431"/>
    <cellStyle name="Normal 6 14 4 3" xfId="5432"/>
    <cellStyle name="Normal 6 14 4 4" xfId="16784"/>
    <cellStyle name="Normal 6 14 4_Workforce" xfId="18399"/>
    <cellStyle name="Normal 6 14 5" xfId="5433"/>
    <cellStyle name="Normal 6 14 5 2" xfId="5434"/>
    <cellStyle name="Normal 6 14 5 3" xfId="5435"/>
    <cellStyle name="Normal 6 14 5 4" xfId="16785"/>
    <cellStyle name="Normal 6 14 5_Workforce" xfId="18400"/>
    <cellStyle name="Normal 6 14 6" xfId="5436"/>
    <cellStyle name="Normal 6 14 7" xfId="5437"/>
    <cellStyle name="Normal 6 14 8" xfId="5438"/>
    <cellStyle name="Normal 6 14 9" xfId="5439"/>
    <cellStyle name="Normal 6 14 9 2" xfId="16786"/>
    <cellStyle name="Normal 6 14 9_Workforce" xfId="18401"/>
    <cellStyle name="Normal 6 14_Workforce" xfId="18396"/>
    <cellStyle name="Normal 6 15" xfId="5440"/>
    <cellStyle name="Normal 6 15 2" xfId="5441"/>
    <cellStyle name="Normal 6 15 3" xfId="5442"/>
    <cellStyle name="Normal 6 15 4" xfId="16787"/>
    <cellStyle name="Normal 6 15_Workforce" xfId="18402"/>
    <cellStyle name="Normal 6 16" xfId="5443"/>
    <cellStyle name="Normal 6 16 2" xfId="5444"/>
    <cellStyle name="Normal 6 16 3" xfId="5445"/>
    <cellStyle name="Normal 6 16 4" xfId="16788"/>
    <cellStyle name="Normal 6 16_Workforce" xfId="18403"/>
    <cellStyle name="Normal 6 17" xfId="5446"/>
    <cellStyle name="Normal 6 17 2" xfId="5447"/>
    <cellStyle name="Normal 6 17 3" xfId="5448"/>
    <cellStyle name="Normal 6 17 4" xfId="16789"/>
    <cellStyle name="Normal 6 17_Workforce" xfId="18404"/>
    <cellStyle name="Normal 6 18" xfId="5449"/>
    <cellStyle name="Normal 6 18 2" xfId="5450"/>
    <cellStyle name="Normal 6 18 3" xfId="5451"/>
    <cellStyle name="Normal 6 18 4" xfId="16790"/>
    <cellStyle name="Normal 6 18_Workforce" xfId="18405"/>
    <cellStyle name="Normal 6 19" xfId="5452"/>
    <cellStyle name="Normal 6 19 2" xfId="5453"/>
    <cellStyle name="Normal 6 19 3" xfId="5454"/>
    <cellStyle name="Normal 6 19 4" xfId="16791"/>
    <cellStyle name="Normal 6 19_Workforce" xfId="18406"/>
    <cellStyle name="Normal 6 2" xfId="5455"/>
    <cellStyle name="Normal 6 2 10" xfId="5456"/>
    <cellStyle name="Normal 6 2 10 2" xfId="5457"/>
    <cellStyle name="Normal 6 2 10 3" xfId="5458"/>
    <cellStyle name="Normal 6 2 10 4" xfId="16792"/>
    <cellStyle name="Normal 6 2 10_Workforce" xfId="18408"/>
    <cellStyle name="Normal 6 2 11" xfId="5459"/>
    <cellStyle name="Normal 6 2 11 2" xfId="5460"/>
    <cellStyle name="Normal 6 2 11 3" xfId="5461"/>
    <cellStyle name="Normal 6 2 11 4" xfId="16793"/>
    <cellStyle name="Normal 6 2 11_Workforce" xfId="18409"/>
    <cellStyle name="Normal 6 2 12" xfId="5462"/>
    <cellStyle name="Normal 6 2 12 2" xfId="16794"/>
    <cellStyle name="Normal 6 2 12_Workforce" xfId="18410"/>
    <cellStyle name="Normal 6 2 13" xfId="5463"/>
    <cellStyle name="Normal 6 2 13 2" xfId="16795"/>
    <cellStyle name="Normal 6 2 13_Workforce" xfId="18411"/>
    <cellStyle name="Normal 6 2 14" xfId="16796"/>
    <cellStyle name="Normal 6 2 2" xfId="5464"/>
    <cellStyle name="Normal 6 2 2 10" xfId="5465"/>
    <cellStyle name="Normal 6 2 2 10 2" xfId="16797"/>
    <cellStyle name="Normal 6 2 2 10_Workforce" xfId="18413"/>
    <cellStyle name="Normal 6 2 2 11" xfId="5466"/>
    <cellStyle name="Normal 6 2 2 11 2" xfId="16798"/>
    <cellStyle name="Normal 6 2 2 11_Workforce" xfId="18414"/>
    <cellStyle name="Normal 6 2 2 12" xfId="16799"/>
    <cellStyle name="Normal 6 2 2 2" xfId="5467"/>
    <cellStyle name="Normal 6 2 2 2 2" xfId="5468"/>
    <cellStyle name="Normal 6 2 2 2 2 2" xfId="5469"/>
    <cellStyle name="Normal 6 2 2 2 2 2 2" xfId="16800"/>
    <cellStyle name="Normal 6 2 2 2 2 2_Workforce" xfId="18417"/>
    <cellStyle name="Normal 6 2 2 2 2 3" xfId="5470"/>
    <cellStyle name="Normal 6 2 2 2 2 3 2" xfId="16801"/>
    <cellStyle name="Normal 6 2 2 2 2 3_Workforce" xfId="18418"/>
    <cellStyle name="Normal 6 2 2 2 2 4" xfId="16802"/>
    <cellStyle name="Normal 6 2 2 2 2_Workforce" xfId="18416"/>
    <cellStyle name="Normal 6 2 2 2 3" xfId="5471"/>
    <cellStyle name="Normal 6 2 2 2 3 2" xfId="5472"/>
    <cellStyle name="Normal 6 2 2 2 3 2 2" xfId="16803"/>
    <cellStyle name="Normal 6 2 2 2 3 2_Workforce" xfId="18420"/>
    <cellStyle name="Normal 6 2 2 2 3 3" xfId="5473"/>
    <cellStyle name="Normal 6 2 2 2 3 3 2" xfId="16804"/>
    <cellStyle name="Normal 6 2 2 2 3 3_Workforce" xfId="18421"/>
    <cellStyle name="Normal 6 2 2 2 3 4" xfId="16805"/>
    <cellStyle name="Normal 6 2 2 2 3_Workforce" xfId="18419"/>
    <cellStyle name="Normal 6 2 2 2 4" xfId="5474"/>
    <cellStyle name="Normal 6 2 2 2 4 2" xfId="5475"/>
    <cellStyle name="Normal 6 2 2 2 4 2 2" xfId="16806"/>
    <cellStyle name="Normal 6 2 2 2 4 2_Workforce" xfId="18423"/>
    <cellStyle name="Normal 6 2 2 2 4 3" xfId="5476"/>
    <cellStyle name="Normal 6 2 2 2 4 3 2" xfId="16807"/>
    <cellStyle name="Normal 6 2 2 2 4 3_Workforce" xfId="18424"/>
    <cellStyle name="Normal 6 2 2 2 4 4" xfId="16808"/>
    <cellStyle name="Normal 6 2 2 2 4_Workforce" xfId="18422"/>
    <cellStyle name="Normal 6 2 2 2 5" xfId="5477"/>
    <cellStyle name="Normal 6 2 2 2 5 2" xfId="5478"/>
    <cellStyle name="Normal 6 2 2 2 5 2 2" xfId="16809"/>
    <cellStyle name="Normal 6 2 2 2 5 2_Workforce" xfId="18426"/>
    <cellStyle name="Normal 6 2 2 2 5 3" xfId="16810"/>
    <cellStyle name="Normal 6 2 2 2 5_Workforce" xfId="18425"/>
    <cellStyle name="Normal 6 2 2 2 6" xfId="5479"/>
    <cellStyle name="Normal 6 2 2 2 6 2" xfId="5480"/>
    <cellStyle name="Normal 6 2 2 2 6 2 2" xfId="16811"/>
    <cellStyle name="Normal 6 2 2 2 6 2_Workforce" xfId="18428"/>
    <cellStyle name="Normal 6 2 2 2 6 3" xfId="16812"/>
    <cellStyle name="Normal 6 2 2 2 6_Workforce" xfId="18427"/>
    <cellStyle name="Normal 6 2 2 2 7" xfId="5481"/>
    <cellStyle name="Normal 6 2 2 2 7 2" xfId="5482"/>
    <cellStyle name="Normal 6 2 2 2 7 2 2" xfId="16813"/>
    <cellStyle name="Normal 6 2 2 2 7 2_Workforce" xfId="18430"/>
    <cellStyle name="Normal 6 2 2 2 7 3" xfId="16814"/>
    <cellStyle name="Normal 6 2 2 2 7_Workforce" xfId="18429"/>
    <cellStyle name="Normal 6 2 2 2 8" xfId="5483"/>
    <cellStyle name="Normal 6 2 2 2 8 2" xfId="16815"/>
    <cellStyle name="Normal 6 2 2 2 8_Workforce" xfId="18431"/>
    <cellStyle name="Normal 6 2 2 2 9" xfId="16816"/>
    <cellStyle name="Normal 6 2 2 2_Workforce" xfId="18415"/>
    <cellStyle name="Normal 6 2 2 3" xfId="5484"/>
    <cellStyle name="Normal 6 2 2 3 2" xfId="5485"/>
    <cellStyle name="Normal 6 2 2 3 2 2" xfId="16817"/>
    <cellStyle name="Normal 6 2 2 3 2_Workforce" xfId="18433"/>
    <cellStyle name="Normal 6 2 2 3 3" xfId="5486"/>
    <cellStyle name="Normal 6 2 2 3 3 2" xfId="16818"/>
    <cellStyle name="Normal 6 2 2 3 3_Workforce" xfId="18434"/>
    <cellStyle name="Normal 6 2 2 3 4" xfId="16819"/>
    <cellStyle name="Normal 6 2 2 3_Workforce" xfId="18432"/>
    <cellStyle name="Normal 6 2 2 4" xfId="5487"/>
    <cellStyle name="Normal 6 2 2 4 2" xfId="5488"/>
    <cellStyle name="Normal 6 2 2 4 2 2" xfId="16820"/>
    <cellStyle name="Normal 6 2 2 4 2_Workforce" xfId="18436"/>
    <cellStyle name="Normal 6 2 2 4 3" xfId="5489"/>
    <cellStyle name="Normal 6 2 2 4 3 2" xfId="16821"/>
    <cellStyle name="Normal 6 2 2 4 3_Workforce" xfId="18437"/>
    <cellStyle name="Normal 6 2 2 4 4" xfId="16822"/>
    <cellStyle name="Normal 6 2 2 4_Workforce" xfId="18435"/>
    <cellStyle name="Normal 6 2 2 5" xfId="5490"/>
    <cellStyle name="Normal 6 2 2 5 2" xfId="5491"/>
    <cellStyle name="Normal 6 2 2 5 2 2" xfId="16823"/>
    <cellStyle name="Normal 6 2 2 5 2_Workforce" xfId="18439"/>
    <cellStyle name="Normal 6 2 2 5 3" xfId="5492"/>
    <cellStyle name="Normal 6 2 2 5 3 2" xfId="16824"/>
    <cellStyle name="Normal 6 2 2 5 3_Workforce" xfId="18440"/>
    <cellStyle name="Normal 6 2 2 5 4" xfId="16825"/>
    <cellStyle name="Normal 6 2 2 5_Workforce" xfId="18438"/>
    <cellStyle name="Normal 6 2 2 6" xfId="5493"/>
    <cellStyle name="Normal 6 2 2 6 2" xfId="5494"/>
    <cellStyle name="Normal 6 2 2 6 2 2" xfId="16826"/>
    <cellStyle name="Normal 6 2 2 6 2_Workforce" xfId="18442"/>
    <cellStyle name="Normal 6 2 2 6 3" xfId="5495"/>
    <cellStyle name="Normal 6 2 2 6 3 2" xfId="16827"/>
    <cellStyle name="Normal 6 2 2 6 3_Workforce" xfId="18443"/>
    <cellStyle name="Normal 6 2 2 6 4" xfId="16828"/>
    <cellStyle name="Normal 6 2 2 6_Workforce" xfId="18441"/>
    <cellStyle name="Normal 6 2 2 7" xfId="5496"/>
    <cellStyle name="Normal 6 2 2 7 2" xfId="5497"/>
    <cellStyle name="Normal 6 2 2 7 2 2" xfId="16829"/>
    <cellStyle name="Normal 6 2 2 7 2_Workforce" xfId="18445"/>
    <cellStyle name="Normal 6 2 2 7 3" xfId="5498"/>
    <cellStyle name="Normal 6 2 2 7 3 2" xfId="16830"/>
    <cellStyle name="Normal 6 2 2 7 3_Workforce" xfId="18446"/>
    <cellStyle name="Normal 6 2 2 7 4" xfId="16831"/>
    <cellStyle name="Normal 6 2 2 7_Workforce" xfId="18444"/>
    <cellStyle name="Normal 6 2 2 8" xfId="5499"/>
    <cellStyle name="Normal 6 2 2 8 2" xfId="5500"/>
    <cellStyle name="Normal 6 2 2 8 2 2" xfId="16832"/>
    <cellStyle name="Normal 6 2 2 8 2_Workforce" xfId="18448"/>
    <cellStyle name="Normal 6 2 2 8 3" xfId="5501"/>
    <cellStyle name="Normal 6 2 2 8 3 2" xfId="16833"/>
    <cellStyle name="Normal 6 2 2 8 3_Workforce" xfId="18449"/>
    <cellStyle name="Normal 6 2 2 8 4" xfId="16834"/>
    <cellStyle name="Normal 6 2 2 8_Workforce" xfId="18447"/>
    <cellStyle name="Normal 6 2 2 9" xfId="5502"/>
    <cellStyle name="Normal 6 2 2 9 2" xfId="16835"/>
    <cellStyle name="Normal 6 2 2 9_Workforce" xfId="18450"/>
    <cellStyle name="Normal 6 2 2_Workforce" xfId="18412"/>
    <cellStyle name="Normal 6 2 3" xfId="5503"/>
    <cellStyle name="Normal 6 2 3 10" xfId="5504"/>
    <cellStyle name="Normal 6 2 3 10 2" xfId="16836"/>
    <cellStyle name="Normal 6 2 3 10_Workforce" xfId="18452"/>
    <cellStyle name="Normal 6 2 3 11" xfId="5505"/>
    <cellStyle name="Normal 6 2 3 11 2" xfId="16837"/>
    <cellStyle name="Normal 6 2 3 11_Workforce" xfId="18453"/>
    <cellStyle name="Normal 6 2 3 12" xfId="16838"/>
    <cellStyle name="Normal 6 2 3 2" xfId="5506"/>
    <cellStyle name="Normal 6 2 3 2 2" xfId="5507"/>
    <cellStyle name="Normal 6 2 3 2 2 2" xfId="5508"/>
    <cellStyle name="Normal 6 2 3 2 2 2 2" xfId="16839"/>
    <cellStyle name="Normal 6 2 3 2 2 2_Workforce" xfId="18456"/>
    <cellStyle name="Normal 6 2 3 2 2 3" xfId="5509"/>
    <cellStyle name="Normal 6 2 3 2 2 3 2" xfId="16840"/>
    <cellStyle name="Normal 6 2 3 2 2 3_Workforce" xfId="18457"/>
    <cellStyle name="Normal 6 2 3 2 2 4" xfId="16841"/>
    <cellStyle name="Normal 6 2 3 2 2_Workforce" xfId="18455"/>
    <cellStyle name="Normal 6 2 3 2 3" xfId="5510"/>
    <cellStyle name="Normal 6 2 3 2 3 2" xfId="5511"/>
    <cellStyle name="Normal 6 2 3 2 3 2 2" xfId="16842"/>
    <cellStyle name="Normal 6 2 3 2 3 2_Workforce" xfId="18459"/>
    <cellStyle name="Normal 6 2 3 2 3 3" xfId="5512"/>
    <cellStyle name="Normal 6 2 3 2 3 3 2" xfId="16843"/>
    <cellStyle name="Normal 6 2 3 2 3 3_Workforce" xfId="18460"/>
    <cellStyle name="Normal 6 2 3 2 3 4" xfId="16844"/>
    <cellStyle name="Normal 6 2 3 2 3_Workforce" xfId="18458"/>
    <cellStyle name="Normal 6 2 3 2 4" xfId="5513"/>
    <cellStyle name="Normal 6 2 3 2 4 2" xfId="5514"/>
    <cellStyle name="Normal 6 2 3 2 4 2 2" xfId="16845"/>
    <cellStyle name="Normal 6 2 3 2 4 2_Workforce" xfId="18462"/>
    <cellStyle name="Normal 6 2 3 2 4 3" xfId="5515"/>
    <cellStyle name="Normal 6 2 3 2 4 3 2" xfId="16846"/>
    <cellStyle name="Normal 6 2 3 2 4 3_Workforce" xfId="18463"/>
    <cellStyle name="Normal 6 2 3 2 4 4" xfId="16847"/>
    <cellStyle name="Normal 6 2 3 2 4_Workforce" xfId="18461"/>
    <cellStyle name="Normal 6 2 3 2 5" xfId="5516"/>
    <cellStyle name="Normal 6 2 3 2 5 2" xfId="5517"/>
    <cellStyle name="Normal 6 2 3 2 5 2 2" xfId="16848"/>
    <cellStyle name="Normal 6 2 3 2 5 2_Workforce" xfId="18465"/>
    <cellStyle name="Normal 6 2 3 2 5 3" xfId="16849"/>
    <cellStyle name="Normal 6 2 3 2 5_Workforce" xfId="18464"/>
    <cellStyle name="Normal 6 2 3 2 6" xfId="5518"/>
    <cellStyle name="Normal 6 2 3 2 6 2" xfId="5519"/>
    <cellStyle name="Normal 6 2 3 2 6 2 2" xfId="16850"/>
    <cellStyle name="Normal 6 2 3 2 6 2_Workforce" xfId="18467"/>
    <cellStyle name="Normal 6 2 3 2 6 3" xfId="16851"/>
    <cellStyle name="Normal 6 2 3 2 6_Workforce" xfId="18466"/>
    <cellStyle name="Normal 6 2 3 2 7" xfId="5520"/>
    <cellStyle name="Normal 6 2 3 2 7 2" xfId="5521"/>
    <cellStyle name="Normal 6 2 3 2 7 2 2" xfId="16852"/>
    <cellStyle name="Normal 6 2 3 2 7 2_Workforce" xfId="18469"/>
    <cellStyle name="Normal 6 2 3 2 7 3" xfId="16853"/>
    <cellStyle name="Normal 6 2 3 2 7_Workforce" xfId="18468"/>
    <cellStyle name="Normal 6 2 3 2 8" xfId="5522"/>
    <cellStyle name="Normal 6 2 3 2 8 2" xfId="16854"/>
    <cellStyle name="Normal 6 2 3 2 8_Workforce" xfId="18470"/>
    <cellStyle name="Normal 6 2 3 2 9" xfId="16855"/>
    <cellStyle name="Normal 6 2 3 2_Workforce" xfId="18454"/>
    <cellStyle name="Normal 6 2 3 3" xfId="5523"/>
    <cellStyle name="Normal 6 2 3 3 2" xfId="5524"/>
    <cellStyle name="Normal 6 2 3 3 2 2" xfId="16856"/>
    <cellStyle name="Normal 6 2 3 3 2_Workforce" xfId="18472"/>
    <cellStyle name="Normal 6 2 3 3 3" xfId="5525"/>
    <cellStyle name="Normal 6 2 3 3 3 2" xfId="16857"/>
    <cellStyle name="Normal 6 2 3 3 3_Workforce" xfId="18473"/>
    <cellStyle name="Normal 6 2 3 3 4" xfId="16858"/>
    <cellStyle name="Normal 6 2 3 3_Workforce" xfId="18471"/>
    <cellStyle name="Normal 6 2 3 4" xfId="5526"/>
    <cellStyle name="Normal 6 2 3 4 2" xfId="5527"/>
    <cellStyle name="Normal 6 2 3 4 2 2" xfId="16859"/>
    <cellStyle name="Normal 6 2 3 4 2_Workforce" xfId="18475"/>
    <cellStyle name="Normal 6 2 3 4 3" xfId="5528"/>
    <cellStyle name="Normal 6 2 3 4 3 2" xfId="16860"/>
    <cellStyle name="Normal 6 2 3 4 3_Workforce" xfId="18476"/>
    <cellStyle name="Normal 6 2 3 4 4" xfId="16861"/>
    <cellStyle name="Normal 6 2 3 4_Workforce" xfId="18474"/>
    <cellStyle name="Normal 6 2 3 5" xfId="5529"/>
    <cellStyle name="Normal 6 2 3 5 2" xfId="5530"/>
    <cellStyle name="Normal 6 2 3 5 2 2" xfId="16862"/>
    <cellStyle name="Normal 6 2 3 5 2_Workforce" xfId="18478"/>
    <cellStyle name="Normal 6 2 3 5 3" xfId="5531"/>
    <cellStyle name="Normal 6 2 3 5 3 2" xfId="16863"/>
    <cellStyle name="Normal 6 2 3 5 3_Workforce" xfId="18479"/>
    <cellStyle name="Normal 6 2 3 5 4" xfId="16864"/>
    <cellStyle name="Normal 6 2 3 5_Workforce" xfId="18477"/>
    <cellStyle name="Normal 6 2 3 6" xfId="5532"/>
    <cellStyle name="Normal 6 2 3 6 2" xfId="5533"/>
    <cellStyle name="Normal 6 2 3 6 2 2" xfId="16865"/>
    <cellStyle name="Normal 6 2 3 6 2_Workforce" xfId="18481"/>
    <cellStyle name="Normal 6 2 3 6 3" xfId="5534"/>
    <cellStyle name="Normal 6 2 3 6 3 2" xfId="16866"/>
    <cellStyle name="Normal 6 2 3 6 3_Workforce" xfId="18482"/>
    <cellStyle name="Normal 6 2 3 6 4" xfId="16867"/>
    <cellStyle name="Normal 6 2 3 6_Workforce" xfId="18480"/>
    <cellStyle name="Normal 6 2 3 7" xfId="5535"/>
    <cellStyle name="Normal 6 2 3 7 2" xfId="5536"/>
    <cellStyle name="Normal 6 2 3 7 2 2" xfId="16868"/>
    <cellStyle name="Normal 6 2 3 7 2_Workforce" xfId="18484"/>
    <cellStyle name="Normal 6 2 3 7 3" xfId="5537"/>
    <cellStyle name="Normal 6 2 3 7 3 2" xfId="16869"/>
    <cellStyle name="Normal 6 2 3 7 3_Workforce" xfId="18485"/>
    <cellStyle name="Normal 6 2 3 7 4" xfId="16870"/>
    <cellStyle name="Normal 6 2 3 7_Workforce" xfId="18483"/>
    <cellStyle name="Normal 6 2 3 8" xfId="5538"/>
    <cellStyle name="Normal 6 2 3 8 2" xfId="5539"/>
    <cellStyle name="Normal 6 2 3 8 2 2" xfId="16871"/>
    <cellStyle name="Normal 6 2 3 8 2_Workforce" xfId="18487"/>
    <cellStyle name="Normal 6 2 3 8 3" xfId="5540"/>
    <cellStyle name="Normal 6 2 3 8 3 2" xfId="16872"/>
    <cellStyle name="Normal 6 2 3 8 3_Workforce" xfId="18488"/>
    <cellStyle name="Normal 6 2 3 8 4" xfId="16873"/>
    <cellStyle name="Normal 6 2 3 8_Workforce" xfId="18486"/>
    <cellStyle name="Normal 6 2 3 9" xfId="5541"/>
    <cellStyle name="Normal 6 2 3 9 2" xfId="16874"/>
    <cellStyle name="Normal 6 2 3 9_Workforce" xfId="18489"/>
    <cellStyle name="Normal 6 2 3_Workforce" xfId="18451"/>
    <cellStyle name="Normal 6 2 4" xfId="5542"/>
    <cellStyle name="Normal 6 2 4 2" xfId="5543"/>
    <cellStyle name="Normal 6 2 4 2 2" xfId="5544"/>
    <cellStyle name="Normal 6 2 4 2 2 2" xfId="16875"/>
    <cellStyle name="Normal 6 2 4 2 2_Workforce" xfId="18492"/>
    <cellStyle name="Normal 6 2 4 2 3" xfId="5545"/>
    <cellStyle name="Normal 6 2 4 2 3 2" xfId="16876"/>
    <cellStyle name="Normal 6 2 4 2 3_Workforce" xfId="18493"/>
    <cellStyle name="Normal 6 2 4 2 4" xfId="16877"/>
    <cellStyle name="Normal 6 2 4 2_Workforce" xfId="18491"/>
    <cellStyle name="Normal 6 2 4 3" xfId="5546"/>
    <cellStyle name="Normal 6 2 4 3 2" xfId="5547"/>
    <cellStyle name="Normal 6 2 4 3 2 2" xfId="16878"/>
    <cellStyle name="Normal 6 2 4 3 2_Workforce" xfId="18495"/>
    <cellStyle name="Normal 6 2 4 3 3" xfId="5548"/>
    <cellStyle name="Normal 6 2 4 3 3 2" xfId="16879"/>
    <cellStyle name="Normal 6 2 4 3 3_Workforce" xfId="18496"/>
    <cellStyle name="Normal 6 2 4 3 4" xfId="16880"/>
    <cellStyle name="Normal 6 2 4 3_Workforce" xfId="18494"/>
    <cellStyle name="Normal 6 2 4 4" xfId="5549"/>
    <cellStyle name="Normal 6 2 4 4 2" xfId="5550"/>
    <cellStyle name="Normal 6 2 4 4 2 2" xfId="16881"/>
    <cellStyle name="Normal 6 2 4 4 2_Workforce" xfId="18498"/>
    <cellStyle name="Normal 6 2 4 4 3" xfId="5551"/>
    <cellStyle name="Normal 6 2 4 4 3 2" xfId="16882"/>
    <cellStyle name="Normal 6 2 4 4 3_Workforce" xfId="18499"/>
    <cellStyle name="Normal 6 2 4 4 4" xfId="16883"/>
    <cellStyle name="Normal 6 2 4 4_Workforce" xfId="18497"/>
    <cellStyle name="Normal 6 2 4 5" xfId="5552"/>
    <cellStyle name="Normal 6 2 4 5 2" xfId="5553"/>
    <cellStyle name="Normal 6 2 4 5 2 2" xfId="16884"/>
    <cellStyle name="Normal 6 2 4 5 2_Workforce" xfId="18501"/>
    <cellStyle name="Normal 6 2 4 5 3" xfId="16885"/>
    <cellStyle name="Normal 6 2 4 5_Workforce" xfId="18500"/>
    <cellStyle name="Normal 6 2 4 6" xfId="5554"/>
    <cellStyle name="Normal 6 2 4 6 2" xfId="5555"/>
    <cellStyle name="Normal 6 2 4 6 2 2" xfId="16886"/>
    <cellStyle name="Normal 6 2 4 6 2_Workforce" xfId="18503"/>
    <cellStyle name="Normal 6 2 4 6 3" xfId="16887"/>
    <cellStyle name="Normal 6 2 4 6_Workforce" xfId="18502"/>
    <cellStyle name="Normal 6 2 4 7" xfId="5556"/>
    <cellStyle name="Normal 6 2 4 7 2" xfId="5557"/>
    <cellStyle name="Normal 6 2 4 7 2 2" xfId="16888"/>
    <cellStyle name="Normal 6 2 4 7 2_Workforce" xfId="18505"/>
    <cellStyle name="Normal 6 2 4 7 3" xfId="16889"/>
    <cellStyle name="Normal 6 2 4 7_Workforce" xfId="18504"/>
    <cellStyle name="Normal 6 2 4 8" xfId="5558"/>
    <cellStyle name="Normal 6 2 4 8 2" xfId="16890"/>
    <cellStyle name="Normal 6 2 4 8_Workforce" xfId="18506"/>
    <cellStyle name="Normal 6 2 4 9" xfId="16891"/>
    <cellStyle name="Normal 6 2 4_Workforce" xfId="18490"/>
    <cellStyle name="Normal 6 2 5" xfId="5559"/>
    <cellStyle name="Normal 6 2 5 2" xfId="5560"/>
    <cellStyle name="Normal 6 2 5 3" xfId="5561"/>
    <cellStyle name="Normal 6 2 5 4" xfId="16892"/>
    <cellStyle name="Normal 6 2 5_Workforce" xfId="18507"/>
    <cellStyle name="Normal 6 2 6" xfId="5562"/>
    <cellStyle name="Normal 6 2 6 2" xfId="5563"/>
    <cellStyle name="Normal 6 2 6 3" xfId="5564"/>
    <cellStyle name="Normal 6 2 6 4" xfId="16893"/>
    <cellStyle name="Normal 6 2 6_Workforce" xfId="18508"/>
    <cellStyle name="Normal 6 2 7" xfId="5565"/>
    <cellStyle name="Normal 6 2 7 2" xfId="5566"/>
    <cellStyle name="Normal 6 2 7 3" xfId="5567"/>
    <cellStyle name="Normal 6 2 7 4" xfId="16894"/>
    <cellStyle name="Normal 6 2 7_Workforce" xfId="18509"/>
    <cellStyle name="Normal 6 2 8" xfId="5568"/>
    <cellStyle name="Normal 6 2 8 2" xfId="5569"/>
    <cellStyle name="Normal 6 2 8 3" xfId="5570"/>
    <cellStyle name="Normal 6 2 8 4" xfId="16895"/>
    <cellStyle name="Normal 6 2 8_Workforce" xfId="18510"/>
    <cellStyle name="Normal 6 2 9" xfId="5571"/>
    <cellStyle name="Normal 6 2 9 2" xfId="5572"/>
    <cellStyle name="Normal 6 2 9 3" xfId="5573"/>
    <cellStyle name="Normal 6 2 9 4" xfId="16896"/>
    <cellStyle name="Normal 6 2 9_Workforce" xfId="18511"/>
    <cellStyle name="Normal 6 2_Workforce" xfId="18407"/>
    <cellStyle name="Normal 6 20" xfId="5574"/>
    <cellStyle name="Normal 6 20 2" xfId="5575"/>
    <cellStyle name="Normal 6 20 3" xfId="5576"/>
    <cellStyle name="Normal 6 20 4" xfId="16897"/>
    <cellStyle name="Normal 6 20_Workforce" xfId="18512"/>
    <cellStyle name="Normal 6 21" xfId="5577"/>
    <cellStyle name="Normal 6 21 2" xfId="5578"/>
    <cellStyle name="Normal 6 21 3" xfId="5579"/>
    <cellStyle name="Normal 6 21 4" xfId="16898"/>
    <cellStyle name="Normal 6 21_Workforce" xfId="18513"/>
    <cellStyle name="Normal 6 22" xfId="5580"/>
    <cellStyle name="Normal 6 22 2" xfId="5581"/>
    <cellStyle name="Normal 6 22 3" xfId="5582"/>
    <cellStyle name="Normal 6 22 4" xfId="16899"/>
    <cellStyle name="Normal 6 22_Workforce" xfId="18514"/>
    <cellStyle name="Normal 6 23" xfId="5583"/>
    <cellStyle name="Normal 6 23 2" xfId="16900"/>
    <cellStyle name="Normal 6 23_Workforce" xfId="18515"/>
    <cellStyle name="Normal 6 24" xfId="16901"/>
    <cellStyle name="Normal 6 3" xfId="5584"/>
    <cellStyle name="Normal 6 3 10" xfId="5585"/>
    <cellStyle name="Normal 6 3 10 2" xfId="5586"/>
    <cellStyle name="Normal 6 3 10 3" xfId="5587"/>
    <cellStyle name="Normal 6 3 10 4" xfId="16902"/>
    <cellStyle name="Normal 6 3 10_Workforce" xfId="18517"/>
    <cellStyle name="Normal 6 3 11" xfId="5588"/>
    <cellStyle name="Normal 6 3 11 2" xfId="5589"/>
    <cellStyle name="Normal 6 3 11 3" xfId="5590"/>
    <cellStyle name="Normal 6 3 11 4" xfId="16903"/>
    <cellStyle name="Normal 6 3 11_Workforce" xfId="18518"/>
    <cellStyle name="Normal 6 3 12" xfId="5591"/>
    <cellStyle name="Normal 6 3 12 2" xfId="16904"/>
    <cellStyle name="Normal 6 3 12_Workforce" xfId="18519"/>
    <cellStyle name="Normal 6 3 13" xfId="5592"/>
    <cellStyle name="Normal 6 3 13 2" xfId="16905"/>
    <cellStyle name="Normal 6 3 13_Workforce" xfId="18520"/>
    <cellStyle name="Normal 6 3 14" xfId="16906"/>
    <cellStyle name="Normal 6 3 2" xfId="5593"/>
    <cellStyle name="Normal 6 3 2 10" xfId="5594"/>
    <cellStyle name="Normal 6 3 2 10 2" xfId="16907"/>
    <cellStyle name="Normal 6 3 2 10_Workforce" xfId="18522"/>
    <cellStyle name="Normal 6 3 2 11" xfId="5595"/>
    <cellStyle name="Normal 6 3 2 11 2" xfId="16908"/>
    <cellStyle name="Normal 6 3 2 11_Workforce" xfId="18523"/>
    <cellStyle name="Normal 6 3 2 12" xfId="16909"/>
    <cellStyle name="Normal 6 3 2 2" xfId="5596"/>
    <cellStyle name="Normal 6 3 2 2 2" xfId="5597"/>
    <cellStyle name="Normal 6 3 2 2 2 2" xfId="5598"/>
    <cellStyle name="Normal 6 3 2 2 2 2 2" xfId="16910"/>
    <cellStyle name="Normal 6 3 2 2 2 2_Workforce" xfId="18526"/>
    <cellStyle name="Normal 6 3 2 2 2 3" xfId="5599"/>
    <cellStyle name="Normal 6 3 2 2 2 3 2" xfId="16911"/>
    <cellStyle name="Normal 6 3 2 2 2 3_Workforce" xfId="18527"/>
    <cellStyle name="Normal 6 3 2 2 2 4" xfId="16912"/>
    <cellStyle name="Normal 6 3 2 2 2_Workforce" xfId="18525"/>
    <cellStyle name="Normal 6 3 2 2 3" xfId="5600"/>
    <cellStyle name="Normal 6 3 2 2 3 2" xfId="5601"/>
    <cellStyle name="Normal 6 3 2 2 3 2 2" xfId="16913"/>
    <cellStyle name="Normal 6 3 2 2 3 2_Workforce" xfId="18529"/>
    <cellStyle name="Normal 6 3 2 2 3 3" xfId="5602"/>
    <cellStyle name="Normal 6 3 2 2 3 3 2" xfId="16914"/>
    <cellStyle name="Normal 6 3 2 2 3 3_Workforce" xfId="18530"/>
    <cellStyle name="Normal 6 3 2 2 3 4" xfId="16915"/>
    <cellStyle name="Normal 6 3 2 2 3_Workforce" xfId="18528"/>
    <cellStyle name="Normal 6 3 2 2 4" xfId="5603"/>
    <cellStyle name="Normal 6 3 2 2 4 2" xfId="5604"/>
    <cellStyle name="Normal 6 3 2 2 4 2 2" xfId="16916"/>
    <cellStyle name="Normal 6 3 2 2 4 2_Workforce" xfId="18532"/>
    <cellStyle name="Normal 6 3 2 2 4 3" xfId="5605"/>
    <cellStyle name="Normal 6 3 2 2 4 3 2" xfId="16917"/>
    <cellStyle name="Normal 6 3 2 2 4 3_Workforce" xfId="18533"/>
    <cellStyle name="Normal 6 3 2 2 4 4" xfId="16918"/>
    <cellStyle name="Normal 6 3 2 2 4_Workforce" xfId="18531"/>
    <cellStyle name="Normal 6 3 2 2 5" xfId="5606"/>
    <cellStyle name="Normal 6 3 2 2 5 2" xfId="5607"/>
    <cellStyle name="Normal 6 3 2 2 5 2 2" xfId="16919"/>
    <cellStyle name="Normal 6 3 2 2 5 2_Workforce" xfId="18535"/>
    <cellStyle name="Normal 6 3 2 2 5 3" xfId="16920"/>
    <cellStyle name="Normal 6 3 2 2 5_Workforce" xfId="18534"/>
    <cellStyle name="Normal 6 3 2 2 6" xfId="5608"/>
    <cellStyle name="Normal 6 3 2 2 6 2" xfId="5609"/>
    <cellStyle name="Normal 6 3 2 2 6 2 2" xfId="16921"/>
    <cellStyle name="Normal 6 3 2 2 6 2_Workforce" xfId="18537"/>
    <cellStyle name="Normal 6 3 2 2 6 3" xfId="16922"/>
    <cellStyle name="Normal 6 3 2 2 6_Workforce" xfId="18536"/>
    <cellStyle name="Normal 6 3 2 2 7" xfId="5610"/>
    <cellStyle name="Normal 6 3 2 2 7 2" xfId="5611"/>
    <cellStyle name="Normal 6 3 2 2 7 2 2" xfId="16923"/>
    <cellStyle name="Normal 6 3 2 2 7 2_Workforce" xfId="18539"/>
    <cellStyle name="Normal 6 3 2 2 7 3" xfId="16924"/>
    <cellStyle name="Normal 6 3 2 2 7_Workforce" xfId="18538"/>
    <cellStyle name="Normal 6 3 2 2 8" xfId="5612"/>
    <cellStyle name="Normal 6 3 2 2 8 2" xfId="16925"/>
    <cellStyle name="Normal 6 3 2 2 8_Workforce" xfId="18540"/>
    <cellStyle name="Normal 6 3 2 2 9" xfId="16926"/>
    <cellStyle name="Normal 6 3 2 2_Workforce" xfId="18524"/>
    <cellStyle name="Normal 6 3 2 3" xfId="5613"/>
    <cellStyle name="Normal 6 3 2 3 2" xfId="5614"/>
    <cellStyle name="Normal 6 3 2 3 2 2" xfId="16927"/>
    <cellStyle name="Normal 6 3 2 3 2_Workforce" xfId="18542"/>
    <cellStyle name="Normal 6 3 2 3 3" xfId="5615"/>
    <cellStyle name="Normal 6 3 2 3 3 2" xfId="16928"/>
    <cellStyle name="Normal 6 3 2 3 3_Workforce" xfId="18543"/>
    <cellStyle name="Normal 6 3 2 3 4" xfId="16929"/>
    <cellStyle name="Normal 6 3 2 3_Workforce" xfId="18541"/>
    <cellStyle name="Normal 6 3 2 4" xfId="5616"/>
    <cellStyle name="Normal 6 3 2 4 2" xfId="5617"/>
    <cellStyle name="Normal 6 3 2 4 2 2" xfId="16930"/>
    <cellStyle name="Normal 6 3 2 4 2_Workforce" xfId="18545"/>
    <cellStyle name="Normal 6 3 2 4 3" xfId="5618"/>
    <cellStyle name="Normal 6 3 2 4 3 2" xfId="16931"/>
    <cellStyle name="Normal 6 3 2 4 3_Workforce" xfId="18546"/>
    <cellStyle name="Normal 6 3 2 4 4" xfId="16932"/>
    <cellStyle name="Normal 6 3 2 4_Workforce" xfId="18544"/>
    <cellStyle name="Normal 6 3 2 5" xfId="5619"/>
    <cellStyle name="Normal 6 3 2 5 2" xfId="5620"/>
    <cellStyle name="Normal 6 3 2 5 2 2" xfId="16933"/>
    <cellStyle name="Normal 6 3 2 5 2_Workforce" xfId="18548"/>
    <cellStyle name="Normal 6 3 2 5 3" xfId="5621"/>
    <cellStyle name="Normal 6 3 2 5 3 2" xfId="16934"/>
    <cellStyle name="Normal 6 3 2 5 3_Workforce" xfId="18549"/>
    <cellStyle name="Normal 6 3 2 5 4" xfId="16935"/>
    <cellStyle name="Normal 6 3 2 5_Workforce" xfId="18547"/>
    <cellStyle name="Normal 6 3 2 6" xfId="5622"/>
    <cellStyle name="Normal 6 3 2 6 2" xfId="5623"/>
    <cellStyle name="Normal 6 3 2 6 2 2" xfId="16936"/>
    <cellStyle name="Normal 6 3 2 6 2_Workforce" xfId="18551"/>
    <cellStyle name="Normal 6 3 2 6 3" xfId="5624"/>
    <cellStyle name="Normal 6 3 2 6 3 2" xfId="16937"/>
    <cellStyle name="Normal 6 3 2 6 3_Workforce" xfId="18552"/>
    <cellStyle name="Normal 6 3 2 6 4" xfId="16938"/>
    <cellStyle name="Normal 6 3 2 6_Workforce" xfId="18550"/>
    <cellStyle name="Normal 6 3 2 7" xfId="5625"/>
    <cellStyle name="Normal 6 3 2 7 2" xfId="5626"/>
    <cellStyle name="Normal 6 3 2 7 2 2" xfId="16939"/>
    <cellStyle name="Normal 6 3 2 7 2_Workforce" xfId="18554"/>
    <cellStyle name="Normal 6 3 2 7 3" xfId="5627"/>
    <cellStyle name="Normal 6 3 2 7 3 2" xfId="16940"/>
    <cellStyle name="Normal 6 3 2 7 3_Workforce" xfId="18555"/>
    <cellStyle name="Normal 6 3 2 7 4" xfId="16941"/>
    <cellStyle name="Normal 6 3 2 7_Workforce" xfId="18553"/>
    <cellStyle name="Normal 6 3 2 8" xfId="5628"/>
    <cellStyle name="Normal 6 3 2 8 2" xfId="5629"/>
    <cellStyle name="Normal 6 3 2 8 2 2" xfId="16942"/>
    <cellStyle name="Normal 6 3 2 8 2_Workforce" xfId="18557"/>
    <cellStyle name="Normal 6 3 2 8 3" xfId="5630"/>
    <cellStyle name="Normal 6 3 2 8 3 2" xfId="16943"/>
    <cellStyle name="Normal 6 3 2 8 3_Workforce" xfId="18558"/>
    <cellStyle name="Normal 6 3 2 8 4" xfId="16944"/>
    <cellStyle name="Normal 6 3 2 8_Workforce" xfId="18556"/>
    <cellStyle name="Normal 6 3 2 9" xfId="5631"/>
    <cellStyle name="Normal 6 3 2 9 2" xfId="16945"/>
    <cellStyle name="Normal 6 3 2 9_Workforce" xfId="18559"/>
    <cellStyle name="Normal 6 3 2_Workforce" xfId="18521"/>
    <cellStyle name="Normal 6 3 3" xfId="5632"/>
    <cellStyle name="Normal 6 3 3 10" xfId="5633"/>
    <cellStyle name="Normal 6 3 3 10 2" xfId="16946"/>
    <cellStyle name="Normal 6 3 3 10_Workforce" xfId="18561"/>
    <cellStyle name="Normal 6 3 3 11" xfId="5634"/>
    <cellStyle name="Normal 6 3 3 11 2" xfId="16947"/>
    <cellStyle name="Normal 6 3 3 11_Workforce" xfId="18562"/>
    <cellStyle name="Normal 6 3 3 12" xfId="16948"/>
    <cellStyle name="Normal 6 3 3 2" xfId="5635"/>
    <cellStyle name="Normal 6 3 3 2 2" xfId="5636"/>
    <cellStyle name="Normal 6 3 3 2 2 2" xfId="5637"/>
    <cellStyle name="Normal 6 3 3 2 2 2 2" xfId="16949"/>
    <cellStyle name="Normal 6 3 3 2 2 2_Workforce" xfId="18565"/>
    <cellStyle name="Normal 6 3 3 2 2 3" xfId="5638"/>
    <cellStyle name="Normal 6 3 3 2 2 3 2" xfId="16950"/>
    <cellStyle name="Normal 6 3 3 2 2 3_Workforce" xfId="18566"/>
    <cellStyle name="Normal 6 3 3 2 2 4" xfId="16951"/>
    <cellStyle name="Normal 6 3 3 2 2_Workforce" xfId="18564"/>
    <cellStyle name="Normal 6 3 3 2 3" xfId="5639"/>
    <cellStyle name="Normal 6 3 3 2 3 2" xfId="5640"/>
    <cellStyle name="Normal 6 3 3 2 3 2 2" xfId="16952"/>
    <cellStyle name="Normal 6 3 3 2 3 2_Workforce" xfId="18568"/>
    <cellStyle name="Normal 6 3 3 2 3 3" xfId="5641"/>
    <cellStyle name="Normal 6 3 3 2 3 3 2" xfId="16953"/>
    <cellStyle name="Normal 6 3 3 2 3 3_Workforce" xfId="18569"/>
    <cellStyle name="Normal 6 3 3 2 3 4" xfId="16954"/>
    <cellStyle name="Normal 6 3 3 2 3_Workforce" xfId="18567"/>
    <cellStyle name="Normal 6 3 3 2 4" xfId="5642"/>
    <cellStyle name="Normal 6 3 3 2 4 2" xfId="5643"/>
    <cellStyle name="Normal 6 3 3 2 4 2 2" xfId="16955"/>
    <cellStyle name="Normal 6 3 3 2 4 2_Workforce" xfId="18571"/>
    <cellStyle name="Normal 6 3 3 2 4 3" xfId="5644"/>
    <cellStyle name="Normal 6 3 3 2 4 3 2" xfId="16956"/>
    <cellStyle name="Normal 6 3 3 2 4 3_Workforce" xfId="18572"/>
    <cellStyle name="Normal 6 3 3 2 4 4" xfId="16957"/>
    <cellStyle name="Normal 6 3 3 2 4_Workforce" xfId="18570"/>
    <cellStyle name="Normal 6 3 3 2 5" xfId="5645"/>
    <cellStyle name="Normal 6 3 3 2 5 2" xfId="5646"/>
    <cellStyle name="Normal 6 3 3 2 5 2 2" xfId="16958"/>
    <cellStyle name="Normal 6 3 3 2 5 2_Workforce" xfId="18574"/>
    <cellStyle name="Normal 6 3 3 2 5 3" xfId="16959"/>
    <cellStyle name="Normal 6 3 3 2 5_Workforce" xfId="18573"/>
    <cellStyle name="Normal 6 3 3 2 6" xfId="5647"/>
    <cellStyle name="Normal 6 3 3 2 6 2" xfId="5648"/>
    <cellStyle name="Normal 6 3 3 2 6 2 2" xfId="16960"/>
    <cellStyle name="Normal 6 3 3 2 6 2_Workforce" xfId="18576"/>
    <cellStyle name="Normal 6 3 3 2 6 3" xfId="16961"/>
    <cellStyle name="Normal 6 3 3 2 6_Workforce" xfId="18575"/>
    <cellStyle name="Normal 6 3 3 2 7" xfId="5649"/>
    <cellStyle name="Normal 6 3 3 2 7 2" xfId="5650"/>
    <cellStyle name="Normal 6 3 3 2 7 2 2" xfId="16962"/>
    <cellStyle name="Normal 6 3 3 2 7 2_Workforce" xfId="18578"/>
    <cellStyle name="Normal 6 3 3 2 7 3" xfId="16963"/>
    <cellStyle name="Normal 6 3 3 2 7_Workforce" xfId="18577"/>
    <cellStyle name="Normal 6 3 3 2 8" xfId="5651"/>
    <cellStyle name="Normal 6 3 3 2 8 2" xfId="16964"/>
    <cellStyle name="Normal 6 3 3 2 8_Workforce" xfId="18579"/>
    <cellStyle name="Normal 6 3 3 2 9" xfId="16965"/>
    <cellStyle name="Normal 6 3 3 2_Workforce" xfId="18563"/>
    <cellStyle name="Normal 6 3 3 3" xfId="5652"/>
    <cellStyle name="Normal 6 3 3 3 2" xfId="5653"/>
    <cellStyle name="Normal 6 3 3 3 2 2" xfId="16966"/>
    <cellStyle name="Normal 6 3 3 3 2_Workforce" xfId="18581"/>
    <cellStyle name="Normal 6 3 3 3 3" xfId="5654"/>
    <cellStyle name="Normal 6 3 3 3 3 2" xfId="16967"/>
    <cellStyle name="Normal 6 3 3 3 3_Workforce" xfId="18582"/>
    <cellStyle name="Normal 6 3 3 3 4" xfId="16968"/>
    <cellStyle name="Normal 6 3 3 3_Workforce" xfId="18580"/>
    <cellStyle name="Normal 6 3 3 4" xfId="5655"/>
    <cellStyle name="Normal 6 3 3 4 2" xfId="5656"/>
    <cellStyle name="Normal 6 3 3 4 2 2" xfId="16969"/>
    <cellStyle name="Normal 6 3 3 4 2_Workforce" xfId="18584"/>
    <cellStyle name="Normal 6 3 3 4 3" xfId="5657"/>
    <cellStyle name="Normal 6 3 3 4 3 2" xfId="16970"/>
    <cellStyle name="Normal 6 3 3 4 3_Workforce" xfId="18585"/>
    <cellStyle name="Normal 6 3 3 4 4" xfId="16971"/>
    <cellStyle name="Normal 6 3 3 4_Workforce" xfId="18583"/>
    <cellStyle name="Normal 6 3 3 5" xfId="5658"/>
    <cellStyle name="Normal 6 3 3 5 2" xfId="5659"/>
    <cellStyle name="Normal 6 3 3 5 2 2" xfId="16972"/>
    <cellStyle name="Normal 6 3 3 5 2_Workforce" xfId="18587"/>
    <cellStyle name="Normal 6 3 3 5 3" xfId="5660"/>
    <cellStyle name="Normal 6 3 3 5 3 2" xfId="16973"/>
    <cellStyle name="Normal 6 3 3 5 3_Workforce" xfId="18588"/>
    <cellStyle name="Normal 6 3 3 5 4" xfId="16974"/>
    <cellStyle name="Normal 6 3 3 5_Workforce" xfId="18586"/>
    <cellStyle name="Normal 6 3 3 6" xfId="5661"/>
    <cellStyle name="Normal 6 3 3 6 2" xfId="5662"/>
    <cellStyle name="Normal 6 3 3 6 2 2" xfId="16975"/>
    <cellStyle name="Normal 6 3 3 6 2_Workforce" xfId="18590"/>
    <cellStyle name="Normal 6 3 3 6 3" xfId="5663"/>
    <cellStyle name="Normal 6 3 3 6 3 2" xfId="16976"/>
    <cellStyle name="Normal 6 3 3 6 3_Workforce" xfId="18591"/>
    <cellStyle name="Normal 6 3 3 6 4" xfId="16977"/>
    <cellStyle name="Normal 6 3 3 6_Workforce" xfId="18589"/>
    <cellStyle name="Normal 6 3 3 7" xfId="5664"/>
    <cellStyle name="Normal 6 3 3 7 2" xfId="5665"/>
    <cellStyle name="Normal 6 3 3 7 2 2" xfId="16978"/>
    <cellStyle name="Normal 6 3 3 7 2_Workforce" xfId="18593"/>
    <cellStyle name="Normal 6 3 3 7 3" xfId="5666"/>
    <cellStyle name="Normal 6 3 3 7 3 2" xfId="16979"/>
    <cellStyle name="Normal 6 3 3 7 3_Workforce" xfId="18594"/>
    <cellStyle name="Normal 6 3 3 7 4" xfId="16980"/>
    <cellStyle name="Normal 6 3 3 7_Workforce" xfId="18592"/>
    <cellStyle name="Normal 6 3 3 8" xfId="5667"/>
    <cellStyle name="Normal 6 3 3 8 2" xfId="5668"/>
    <cellStyle name="Normal 6 3 3 8 2 2" xfId="16981"/>
    <cellStyle name="Normal 6 3 3 8 2_Workforce" xfId="18596"/>
    <cellStyle name="Normal 6 3 3 8 3" xfId="5669"/>
    <cellStyle name="Normal 6 3 3 8 3 2" xfId="16982"/>
    <cellStyle name="Normal 6 3 3 8 3_Workforce" xfId="18597"/>
    <cellStyle name="Normal 6 3 3 8 4" xfId="16983"/>
    <cellStyle name="Normal 6 3 3 8_Workforce" xfId="18595"/>
    <cellStyle name="Normal 6 3 3 9" xfId="5670"/>
    <cellStyle name="Normal 6 3 3 9 2" xfId="16984"/>
    <cellStyle name="Normal 6 3 3 9_Workforce" xfId="18598"/>
    <cellStyle name="Normal 6 3 3_Workforce" xfId="18560"/>
    <cellStyle name="Normal 6 3 4" xfId="5671"/>
    <cellStyle name="Normal 6 3 4 2" xfId="5672"/>
    <cellStyle name="Normal 6 3 4 2 2" xfId="5673"/>
    <cellStyle name="Normal 6 3 4 2 2 2" xfId="16985"/>
    <cellStyle name="Normal 6 3 4 2 2_Workforce" xfId="18601"/>
    <cellStyle name="Normal 6 3 4 2 3" xfId="5674"/>
    <cellStyle name="Normal 6 3 4 2 3 2" xfId="16986"/>
    <cellStyle name="Normal 6 3 4 2 3_Workforce" xfId="18602"/>
    <cellStyle name="Normal 6 3 4 2 4" xfId="16987"/>
    <cellStyle name="Normal 6 3 4 2_Workforce" xfId="18600"/>
    <cellStyle name="Normal 6 3 4 3" xfId="5675"/>
    <cellStyle name="Normal 6 3 4 3 2" xfId="5676"/>
    <cellStyle name="Normal 6 3 4 3 2 2" xfId="16988"/>
    <cellStyle name="Normal 6 3 4 3 2_Workforce" xfId="18604"/>
    <cellStyle name="Normal 6 3 4 3 3" xfId="5677"/>
    <cellStyle name="Normal 6 3 4 3 3 2" xfId="16989"/>
    <cellStyle name="Normal 6 3 4 3 3_Workforce" xfId="18605"/>
    <cellStyle name="Normal 6 3 4 3 4" xfId="16990"/>
    <cellStyle name="Normal 6 3 4 3_Workforce" xfId="18603"/>
    <cellStyle name="Normal 6 3 4 4" xfId="5678"/>
    <cellStyle name="Normal 6 3 4 4 2" xfId="5679"/>
    <cellStyle name="Normal 6 3 4 4 2 2" xfId="16991"/>
    <cellStyle name="Normal 6 3 4 4 2_Workforce" xfId="18607"/>
    <cellStyle name="Normal 6 3 4 4 3" xfId="5680"/>
    <cellStyle name="Normal 6 3 4 4 3 2" xfId="16992"/>
    <cellStyle name="Normal 6 3 4 4 3_Workforce" xfId="18608"/>
    <cellStyle name="Normal 6 3 4 4 4" xfId="16993"/>
    <cellStyle name="Normal 6 3 4 4_Workforce" xfId="18606"/>
    <cellStyle name="Normal 6 3 4 5" xfId="5681"/>
    <cellStyle name="Normal 6 3 4 5 2" xfId="5682"/>
    <cellStyle name="Normal 6 3 4 5 2 2" xfId="16994"/>
    <cellStyle name="Normal 6 3 4 5 2_Workforce" xfId="18610"/>
    <cellStyle name="Normal 6 3 4 5 3" xfId="16995"/>
    <cellStyle name="Normal 6 3 4 5_Workforce" xfId="18609"/>
    <cellStyle name="Normal 6 3 4 6" xfId="5683"/>
    <cellStyle name="Normal 6 3 4 6 2" xfId="5684"/>
    <cellStyle name="Normal 6 3 4 6 2 2" xfId="16996"/>
    <cellStyle name="Normal 6 3 4 6 2_Workforce" xfId="18612"/>
    <cellStyle name="Normal 6 3 4 6 3" xfId="16997"/>
    <cellStyle name="Normal 6 3 4 6_Workforce" xfId="18611"/>
    <cellStyle name="Normal 6 3 4 7" xfId="5685"/>
    <cellStyle name="Normal 6 3 4 7 2" xfId="5686"/>
    <cellStyle name="Normal 6 3 4 7 2 2" xfId="16998"/>
    <cellStyle name="Normal 6 3 4 7 2_Workforce" xfId="18614"/>
    <cellStyle name="Normal 6 3 4 7 3" xfId="16999"/>
    <cellStyle name="Normal 6 3 4 7_Workforce" xfId="18613"/>
    <cellStyle name="Normal 6 3 4 8" xfId="5687"/>
    <cellStyle name="Normal 6 3 4 8 2" xfId="17000"/>
    <cellStyle name="Normal 6 3 4 8_Workforce" xfId="18615"/>
    <cellStyle name="Normal 6 3 4 9" xfId="17001"/>
    <cellStyle name="Normal 6 3 4_Workforce" xfId="18599"/>
    <cellStyle name="Normal 6 3 5" xfId="5688"/>
    <cellStyle name="Normal 6 3 5 2" xfId="5689"/>
    <cellStyle name="Normal 6 3 5 3" xfId="5690"/>
    <cellStyle name="Normal 6 3 5 4" xfId="17002"/>
    <cellStyle name="Normal 6 3 5_Workforce" xfId="18616"/>
    <cellStyle name="Normal 6 3 6" xfId="5691"/>
    <cellStyle name="Normal 6 3 6 2" xfId="5692"/>
    <cellStyle name="Normal 6 3 6 3" xfId="5693"/>
    <cellStyle name="Normal 6 3 6 4" xfId="17003"/>
    <cellStyle name="Normal 6 3 6_Workforce" xfId="18617"/>
    <cellStyle name="Normal 6 3 7" xfId="5694"/>
    <cellStyle name="Normal 6 3 7 2" xfId="5695"/>
    <cellStyle name="Normal 6 3 7 3" xfId="5696"/>
    <cellStyle name="Normal 6 3 7 4" xfId="17004"/>
    <cellStyle name="Normal 6 3 7_Workforce" xfId="18618"/>
    <cellStyle name="Normal 6 3 8" xfId="5697"/>
    <cellStyle name="Normal 6 3 8 2" xfId="5698"/>
    <cellStyle name="Normal 6 3 8 3" xfId="5699"/>
    <cellStyle name="Normal 6 3 8 4" xfId="17005"/>
    <cellStyle name="Normal 6 3 8_Workforce" xfId="18619"/>
    <cellStyle name="Normal 6 3 9" xfId="5700"/>
    <cellStyle name="Normal 6 3 9 2" xfId="5701"/>
    <cellStyle name="Normal 6 3 9 3" xfId="5702"/>
    <cellStyle name="Normal 6 3 9 4" xfId="17006"/>
    <cellStyle name="Normal 6 3 9_Workforce" xfId="18620"/>
    <cellStyle name="Normal 6 3_Workforce" xfId="18516"/>
    <cellStyle name="Normal 6 4" xfId="5703"/>
    <cellStyle name="Normal 6 4 10" xfId="5704"/>
    <cellStyle name="Normal 6 4 10 2" xfId="5705"/>
    <cellStyle name="Normal 6 4 10 3" xfId="5706"/>
    <cellStyle name="Normal 6 4 10 4" xfId="17007"/>
    <cellStyle name="Normal 6 4 10_Workforce" xfId="18622"/>
    <cellStyle name="Normal 6 4 11" xfId="5707"/>
    <cellStyle name="Normal 6 4 11 2" xfId="5708"/>
    <cellStyle name="Normal 6 4 11 3" xfId="5709"/>
    <cellStyle name="Normal 6 4 11 4" xfId="17008"/>
    <cellStyle name="Normal 6 4 11_Workforce" xfId="18623"/>
    <cellStyle name="Normal 6 4 12" xfId="5710"/>
    <cellStyle name="Normal 6 4 12 2" xfId="17009"/>
    <cellStyle name="Normal 6 4 12_Workforce" xfId="18624"/>
    <cellStyle name="Normal 6 4 13" xfId="5711"/>
    <cellStyle name="Normal 6 4 13 2" xfId="17010"/>
    <cellStyle name="Normal 6 4 13_Workforce" xfId="18625"/>
    <cellStyle name="Normal 6 4 14" xfId="17011"/>
    <cellStyle name="Normal 6 4 2" xfId="5712"/>
    <cellStyle name="Normal 6 4 2 10" xfId="5713"/>
    <cellStyle name="Normal 6 4 2 10 2" xfId="17012"/>
    <cellStyle name="Normal 6 4 2 10_Workforce" xfId="18627"/>
    <cellStyle name="Normal 6 4 2 11" xfId="5714"/>
    <cellStyle name="Normal 6 4 2 11 2" xfId="17013"/>
    <cellStyle name="Normal 6 4 2 11_Workforce" xfId="18628"/>
    <cellStyle name="Normal 6 4 2 12" xfId="17014"/>
    <cellStyle name="Normal 6 4 2 2" xfId="5715"/>
    <cellStyle name="Normal 6 4 2 2 2" xfId="5716"/>
    <cellStyle name="Normal 6 4 2 2 2 2" xfId="5717"/>
    <cellStyle name="Normal 6 4 2 2 2 2 2" xfId="17015"/>
    <cellStyle name="Normal 6 4 2 2 2 2_Workforce" xfId="18631"/>
    <cellStyle name="Normal 6 4 2 2 2 3" xfId="5718"/>
    <cellStyle name="Normal 6 4 2 2 2 3 2" xfId="17016"/>
    <cellStyle name="Normal 6 4 2 2 2 3_Workforce" xfId="18632"/>
    <cellStyle name="Normal 6 4 2 2 2 4" xfId="17017"/>
    <cellStyle name="Normal 6 4 2 2 2_Workforce" xfId="18630"/>
    <cellStyle name="Normal 6 4 2 2 3" xfId="5719"/>
    <cellStyle name="Normal 6 4 2 2 3 2" xfId="5720"/>
    <cellStyle name="Normal 6 4 2 2 3 2 2" xfId="17018"/>
    <cellStyle name="Normal 6 4 2 2 3 2_Workforce" xfId="18634"/>
    <cellStyle name="Normal 6 4 2 2 3 3" xfId="5721"/>
    <cellStyle name="Normal 6 4 2 2 3 3 2" xfId="17019"/>
    <cellStyle name="Normal 6 4 2 2 3 3_Workforce" xfId="18635"/>
    <cellStyle name="Normal 6 4 2 2 3 4" xfId="17020"/>
    <cellStyle name="Normal 6 4 2 2 3_Workforce" xfId="18633"/>
    <cellStyle name="Normal 6 4 2 2 4" xfId="5722"/>
    <cellStyle name="Normal 6 4 2 2 4 2" xfId="5723"/>
    <cellStyle name="Normal 6 4 2 2 4 2 2" xfId="17021"/>
    <cellStyle name="Normal 6 4 2 2 4 2_Workforce" xfId="18637"/>
    <cellStyle name="Normal 6 4 2 2 4 3" xfId="5724"/>
    <cellStyle name="Normal 6 4 2 2 4 3 2" xfId="17022"/>
    <cellStyle name="Normal 6 4 2 2 4 3_Workforce" xfId="18638"/>
    <cellStyle name="Normal 6 4 2 2 4 4" xfId="17023"/>
    <cellStyle name="Normal 6 4 2 2 4_Workforce" xfId="18636"/>
    <cellStyle name="Normal 6 4 2 2 5" xfId="5725"/>
    <cellStyle name="Normal 6 4 2 2 5 2" xfId="5726"/>
    <cellStyle name="Normal 6 4 2 2 5 2 2" xfId="17024"/>
    <cellStyle name="Normal 6 4 2 2 5 2_Workforce" xfId="18640"/>
    <cellStyle name="Normal 6 4 2 2 5 3" xfId="17025"/>
    <cellStyle name="Normal 6 4 2 2 5_Workforce" xfId="18639"/>
    <cellStyle name="Normal 6 4 2 2 6" xfId="5727"/>
    <cellStyle name="Normal 6 4 2 2 6 2" xfId="5728"/>
    <cellStyle name="Normal 6 4 2 2 6 2 2" xfId="17026"/>
    <cellStyle name="Normal 6 4 2 2 6 2_Workforce" xfId="18642"/>
    <cellStyle name="Normal 6 4 2 2 6 3" xfId="17027"/>
    <cellStyle name="Normal 6 4 2 2 6_Workforce" xfId="18641"/>
    <cellStyle name="Normal 6 4 2 2 7" xfId="5729"/>
    <cellStyle name="Normal 6 4 2 2 7 2" xfId="5730"/>
    <cellStyle name="Normal 6 4 2 2 7 2 2" xfId="17028"/>
    <cellStyle name="Normal 6 4 2 2 7 2_Workforce" xfId="18644"/>
    <cellStyle name="Normal 6 4 2 2 7 3" xfId="17029"/>
    <cellStyle name="Normal 6 4 2 2 7_Workforce" xfId="18643"/>
    <cellStyle name="Normal 6 4 2 2 8" xfId="5731"/>
    <cellStyle name="Normal 6 4 2 2 8 2" xfId="17030"/>
    <cellStyle name="Normal 6 4 2 2 8_Workforce" xfId="18645"/>
    <cellStyle name="Normal 6 4 2 2 9" xfId="17031"/>
    <cellStyle name="Normal 6 4 2 2_Workforce" xfId="18629"/>
    <cellStyle name="Normal 6 4 2 3" xfId="5732"/>
    <cellStyle name="Normal 6 4 2 3 2" xfId="5733"/>
    <cellStyle name="Normal 6 4 2 3 2 2" xfId="17032"/>
    <cellStyle name="Normal 6 4 2 3 2_Workforce" xfId="18647"/>
    <cellStyle name="Normal 6 4 2 3 3" xfId="5734"/>
    <cellStyle name="Normal 6 4 2 3 3 2" xfId="17033"/>
    <cellStyle name="Normal 6 4 2 3 3_Workforce" xfId="18648"/>
    <cellStyle name="Normal 6 4 2 3 4" xfId="17034"/>
    <cellStyle name="Normal 6 4 2 3_Workforce" xfId="18646"/>
    <cellStyle name="Normal 6 4 2 4" xfId="5735"/>
    <cellStyle name="Normal 6 4 2 4 2" xfId="5736"/>
    <cellStyle name="Normal 6 4 2 4 2 2" xfId="17035"/>
    <cellStyle name="Normal 6 4 2 4 2_Workforce" xfId="18650"/>
    <cellStyle name="Normal 6 4 2 4 3" xfId="5737"/>
    <cellStyle name="Normal 6 4 2 4 3 2" xfId="17036"/>
    <cellStyle name="Normal 6 4 2 4 3_Workforce" xfId="18651"/>
    <cellStyle name="Normal 6 4 2 4 4" xfId="17037"/>
    <cellStyle name="Normal 6 4 2 4_Workforce" xfId="18649"/>
    <cellStyle name="Normal 6 4 2 5" xfId="5738"/>
    <cellStyle name="Normal 6 4 2 5 2" xfId="5739"/>
    <cellStyle name="Normal 6 4 2 5 2 2" xfId="17038"/>
    <cellStyle name="Normal 6 4 2 5 2_Workforce" xfId="18653"/>
    <cellStyle name="Normal 6 4 2 5 3" xfId="5740"/>
    <cellStyle name="Normal 6 4 2 5 3 2" xfId="17039"/>
    <cellStyle name="Normal 6 4 2 5 3_Workforce" xfId="18654"/>
    <cellStyle name="Normal 6 4 2 5 4" xfId="17040"/>
    <cellStyle name="Normal 6 4 2 5_Workforce" xfId="18652"/>
    <cellStyle name="Normal 6 4 2 6" xfId="5741"/>
    <cellStyle name="Normal 6 4 2 6 2" xfId="5742"/>
    <cellStyle name="Normal 6 4 2 6 2 2" xfId="17041"/>
    <cellStyle name="Normal 6 4 2 6 2_Workforce" xfId="18656"/>
    <cellStyle name="Normal 6 4 2 6 3" xfId="5743"/>
    <cellStyle name="Normal 6 4 2 6 3 2" xfId="17042"/>
    <cellStyle name="Normal 6 4 2 6 3_Workforce" xfId="18657"/>
    <cellStyle name="Normal 6 4 2 6 4" xfId="17043"/>
    <cellStyle name="Normal 6 4 2 6_Workforce" xfId="18655"/>
    <cellStyle name="Normal 6 4 2 7" xfId="5744"/>
    <cellStyle name="Normal 6 4 2 7 2" xfId="5745"/>
    <cellStyle name="Normal 6 4 2 7 2 2" xfId="17044"/>
    <cellStyle name="Normal 6 4 2 7 2_Workforce" xfId="18659"/>
    <cellStyle name="Normal 6 4 2 7 3" xfId="5746"/>
    <cellStyle name="Normal 6 4 2 7 3 2" xfId="17045"/>
    <cellStyle name="Normal 6 4 2 7 3_Workforce" xfId="18660"/>
    <cellStyle name="Normal 6 4 2 7 4" xfId="17046"/>
    <cellStyle name="Normal 6 4 2 7_Workforce" xfId="18658"/>
    <cellStyle name="Normal 6 4 2 8" xfId="5747"/>
    <cellStyle name="Normal 6 4 2 8 2" xfId="5748"/>
    <cellStyle name="Normal 6 4 2 8 2 2" xfId="17047"/>
    <cellStyle name="Normal 6 4 2 8 2_Workforce" xfId="18662"/>
    <cellStyle name="Normal 6 4 2 8 3" xfId="5749"/>
    <cellStyle name="Normal 6 4 2 8 3 2" xfId="17048"/>
    <cellStyle name="Normal 6 4 2 8 3_Workforce" xfId="18663"/>
    <cellStyle name="Normal 6 4 2 8 4" xfId="17049"/>
    <cellStyle name="Normal 6 4 2 8_Workforce" xfId="18661"/>
    <cellStyle name="Normal 6 4 2 9" xfId="5750"/>
    <cellStyle name="Normal 6 4 2 9 2" xfId="17050"/>
    <cellStyle name="Normal 6 4 2 9_Workforce" xfId="18664"/>
    <cellStyle name="Normal 6 4 2_Workforce" xfId="18626"/>
    <cellStyle name="Normal 6 4 3" xfId="5751"/>
    <cellStyle name="Normal 6 4 3 10" xfId="5752"/>
    <cellStyle name="Normal 6 4 3 10 2" xfId="17051"/>
    <cellStyle name="Normal 6 4 3 10_Workforce" xfId="18666"/>
    <cellStyle name="Normal 6 4 3 11" xfId="5753"/>
    <cellStyle name="Normal 6 4 3 11 2" xfId="17052"/>
    <cellStyle name="Normal 6 4 3 11_Workforce" xfId="18667"/>
    <cellStyle name="Normal 6 4 3 12" xfId="17053"/>
    <cellStyle name="Normal 6 4 3 2" xfId="5754"/>
    <cellStyle name="Normal 6 4 3 2 2" xfId="5755"/>
    <cellStyle name="Normal 6 4 3 2 2 2" xfId="5756"/>
    <cellStyle name="Normal 6 4 3 2 2 2 2" xfId="17054"/>
    <cellStyle name="Normal 6 4 3 2 2 2_Workforce" xfId="18670"/>
    <cellStyle name="Normal 6 4 3 2 2 3" xfId="5757"/>
    <cellStyle name="Normal 6 4 3 2 2 3 2" xfId="17055"/>
    <cellStyle name="Normal 6 4 3 2 2 3_Workforce" xfId="18671"/>
    <cellStyle name="Normal 6 4 3 2 2 4" xfId="17056"/>
    <cellStyle name="Normal 6 4 3 2 2_Workforce" xfId="18669"/>
    <cellStyle name="Normal 6 4 3 2 3" xfId="5758"/>
    <cellStyle name="Normal 6 4 3 2 3 2" xfId="5759"/>
    <cellStyle name="Normal 6 4 3 2 3 2 2" xfId="17057"/>
    <cellStyle name="Normal 6 4 3 2 3 2_Workforce" xfId="18673"/>
    <cellStyle name="Normal 6 4 3 2 3 3" xfId="5760"/>
    <cellStyle name="Normal 6 4 3 2 3 3 2" xfId="17058"/>
    <cellStyle name="Normal 6 4 3 2 3 3_Workforce" xfId="18674"/>
    <cellStyle name="Normal 6 4 3 2 3 4" xfId="17059"/>
    <cellStyle name="Normal 6 4 3 2 3_Workforce" xfId="18672"/>
    <cellStyle name="Normal 6 4 3 2 4" xfId="5761"/>
    <cellStyle name="Normal 6 4 3 2 4 2" xfId="5762"/>
    <cellStyle name="Normal 6 4 3 2 4 2 2" xfId="17060"/>
    <cellStyle name="Normal 6 4 3 2 4 2_Workforce" xfId="18676"/>
    <cellStyle name="Normal 6 4 3 2 4 3" xfId="5763"/>
    <cellStyle name="Normal 6 4 3 2 4 3 2" xfId="17061"/>
    <cellStyle name="Normal 6 4 3 2 4 3_Workforce" xfId="18677"/>
    <cellStyle name="Normal 6 4 3 2 4 4" xfId="17062"/>
    <cellStyle name="Normal 6 4 3 2 4_Workforce" xfId="18675"/>
    <cellStyle name="Normal 6 4 3 2 5" xfId="5764"/>
    <cellStyle name="Normal 6 4 3 2 5 2" xfId="5765"/>
    <cellStyle name="Normal 6 4 3 2 5 2 2" xfId="17063"/>
    <cellStyle name="Normal 6 4 3 2 5 2_Workforce" xfId="18679"/>
    <cellStyle name="Normal 6 4 3 2 5 3" xfId="17064"/>
    <cellStyle name="Normal 6 4 3 2 5_Workforce" xfId="18678"/>
    <cellStyle name="Normal 6 4 3 2 6" xfId="5766"/>
    <cellStyle name="Normal 6 4 3 2 6 2" xfId="5767"/>
    <cellStyle name="Normal 6 4 3 2 6 2 2" xfId="17065"/>
    <cellStyle name="Normal 6 4 3 2 6 2_Workforce" xfId="18681"/>
    <cellStyle name="Normal 6 4 3 2 6 3" xfId="17066"/>
    <cellStyle name="Normal 6 4 3 2 6_Workforce" xfId="18680"/>
    <cellStyle name="Normal 6 4 3 2 7" xfId="5768"/>
    <cellStyle name="Normal 6 4 3 2 7 2" xfId="5769"/>
    <cellStyle name="Normal 6 4 3 2 7 2 2" xfId="17067"/>
    <cellStyle name="Normal 6 4 3 2 7 2_Workforce" xfId="18683"/>
    <cellStyle name="Normal 6 4 3 2 7 3" xfId="17068"/>
    <cellStyle name="Normal 6 4 3 2 7_Workforce" xfId="18682"/>
    <cellStyle name="Normal 6 4 3 2 8" xfId="5770"/>
    <cellStyle name="Normal 6 4 3 2 8 2" xfId="17069"/>
    <cellStyle name="Normal 6 4 3 2 8_Workforce" xfId="18684"/>
    <cellStyle name="Normal 6 4 3 2 9" xfId="17070"/>
    <cellStyle name="Normal 6 4 3 2_Workforce" xfId="18668"/>
    <cellStyle name="Normal 6 4 3 3" xfId="5771"/>
    <cellStyle name="Normal 6 4 3 3 2" xfId="5772"/>
    <cellStyle name="Normal 6 4 3 3 2 2" xfId="17071"/>
    <cellStyle name="Normal 6 4 3 3 2_Workforce" xfId="18686"/>
    <cellStyle name="Normal 6 4 3 3 3" xfId="5773"/>
    <cellStyle name="Normal 6 4 3 3 3 2" xfId="17072"/>
    <cellStyle name="Normal 6 4 3 3 3_Workforce" xfId="18687"/>
    <cellStyle name="Normal 6 4 3 3 4" xfId="17073"/>
    <cellStyle name="Normal 6 4 3 3_Workforce" xfId="18685"/>
    <cellStyle name="Normal 6 4 3 4" xfId="5774"/>
    <cellStyle name="Normal 6 4 3 4 2" xfId="5775"/>
    <cellStyle name="Normal 6 4 3 4 2 2" xfId="17074"/>
    <cellStyle name="Normal 6 4 3 4 2_Workforce" xfId="18689"/>
    <cellStyle name="Normal 6 4 3 4 3" xfId="5776"/>
    <cellStyle name="Normal 6 4 3 4 3 2" xfId="17075"/>
    <cellStyle name="Normal 6 4 3 4 3_Workforce" xfId="18690"/>
    <cellStyle name="Normal 6 4 3 4 4" xfId="17076"/>
    <cellStyle name="Normal 6 4 3 4_Workforce" xfId="18688"/>
    <cellStyle name="Normal 6 4 3 5" xfId="5777"/>
    <cellStyle name="Normal 6 4 3 5 2" xfId="5778"/>
    <cellStyle name="Normal 6 4 3 5 2 2" xfId="17077"/>
    <cellStyle name="Normal 6 4 3 5 2_Workforce" xfId="18692"/>
    <cellStyle name="Normal 6 4 3 5 3" xfId="5779"/>
    <cellStyle name="Normal 6 4 3 5 3 2" xfId="17078"/>
    <cellStyle name="Normal 6 4 3 5 3_Workforce" xfId="18693"/>
    <cellStyle name="Normal 6 4 3 5 4" xfId="17079"/>
    <cellStyle name="Normal 6 4 3 5_Workforce" xfId="18691"/>
    <cellStyle name="Normal 6 4 3 6" xfId="5780"/>
    <cellStyle name="Normal 6 4 3 6 2" xfId="5781"/>
    <cellStyle name="Normal 6 4 3 6 2 2" xfId="17080"/>
    <cellStyle name="Normal 6 4 3 6 2_Workforce" xfId="18695"/>
    <cellStyle name="Normal 6 4 3 6 3" xfId="5782"/>
    <cellStyle name="Normal 6 4 3 6 3 2" xfId="17081"/>
    <cellStyle name="Normal 6 4 3 6 3_Workforce" xfId="18696"/>
    <cellStyle name="Normal 6 4 3 6 4" xfId="17082"/>
    <cellStyle name="Normal 6 4 3 6_Workforce" xfId="18694"/>
    <cellStyle name="Normal 6 4 3 7" xfId="5783"/>
    <cellStyle name="Normal 6 4 3 7 2" xfId="5784"/>
    <cellStyle name="Normal 6 4 3 7 2 2" xfId="17083"/>
    <cellStyle name="Normal 6 4 3 7 2_Workforce" xfId="18698"/>
    <cellStyle name="Normal 6 4 3 7 3" xfId="5785"/>
    <cellStyle name="Normal 6 4 3 7 3 2" xfId="17084"/>
    <cellStyle name="Normal 6 4 3 7 3_Workforce" xfId="18699"/>
    <cellStyle name="Normal 6 4 3 7 4" xfId="17085"/>
    <cellStyle name="Normal 6 4 3 7_Workforce" xfId="18697"/>
    <cellStyle name="Normal 6 4 3 8" xfId="5786"/>
    <cellStyle name="Normal 6 4 3 8 2" xfId="5787"/>
    <cellStyle name="Normal 6 4 3 8 2 2" xfId="17086"/>
    <cellStyle name="Normal 6 4 3 8 2_Workforce" xfId="18701"/>
    <cellStyle name="Normal 6 4 3 8 3" xfId="5788"/>
    <cellStyle name="Normal 6 4 3 8 3 2" xfId="17087"/>
    <cellStyle name="Normal 6 4 3 8 3_Workforce" xfId="18702"/>
    <cellStyle name="Normal 6 4 3 8 4" xfId="17088"/>
    <cellStyle name="Normal 6 4 3 8_Workforce" xfId="18700"/>
    <cellStyle name="Normal 6 4 3 9" xfId="5789"/>
    <cellStyle name="Normal 6 4 3 9 2" xfId="17089"/>
    <cellStyle name="Normal 6 4 3 9_Workforce" xfId="18703"/>
    <cellStyle name="Normal 6 4 3_Workforce" xfId="18665"/>
    <cellStyle name="Normal 6 4 4" xfId="5790"/>
    <cellStyle name="Normal 6 4 4 2" xfId="5791"/>
    <cellStyle name="Normal 6 4 4 2 2" xfId="5792"/>
    <cellStyle name="Normal 6 4 4 2 2 2" xfId="17090"/>
    <cellStyle name="Normal 6 4 4 2 2_Workforce" xfId="18706"/>
    <cellStyle name="Normal 6 4 4 2 3" xfId="5793"/>
    <cellStyle name="Normal 6 4 4 2 3 2" xfId="17091"/>
    <cellStyle name="Normal 6 4 4 2 3_Workforce" xfId="18707"/>
    <cellStyle name="Normal 6 4 4 2 4" xfId="17092"/>
    <cellStyle name="Normal 6 4 4 2_Workforce" xfId="18705"/>
    <cellStyle name="Normal 6 4 4 3" xfId="5794"/>
    <cellStyle name="Normal 6 4 4 3 2" xfId="5795"/>
    <cellStyle name="Normal 6 4 4 3 2 2" xfId="17093"/>
    <cellStyle name="Normal 6 4 4 3 2_Workforce" xfId="18709"/>
    <cellStyle name="Normal 6 4 4 3 3" xfId="5796"/>
    <cellStyle name="Normal 6 4 4 3 3 2" xfId="17094"/>
    <cellStyle name="Normal 6 4 4 3 3_Workforce" xfId="18710"/>
    <cellStyle name="Normal 6 4 4 3 4" xfId="17095"/>
    <cellStyle name="Normal 6 4 4 3_Workforce" xfId="18708"/>
    <cellStyle name="Normal 6 4 4 4" xfId="5797"/>
    <cellStyle name="Normal 6 4 4 4 2" xfId="5798"/>
    <cellStyle name="Normal 6 4 4 4 2 2" xfId="17096"/>
    <cellStyle name="Normal 6 4 4 4 2_Workforce" xfId="18712"/>
    <cellStyle name="Normal 6 4 4 4 3" xfId="5799"/>
    <cellStyle name="Normal 6 4 4 4 3 2" xfId="17097"/>
    <cellStyle name="Normal 6 4 4 4 3_Workforce" xfId="18713"/>
    <cellStyle name="Normal 6 4 4 4 4" xfId="17098"/>
    <cellStyle name="Normal 6 4 4 4_Workforce" xfId="18711"/>
    <cellStyle name="Normal 6 4 4 5" xfId="5800"/>
    <cellStyle name="Normal 6 4 4 5 2" xfId="5801"/>
    <cellStyle name="Normal 6 4 4 5 2 2" xfId="17099"/>
    <cellStyle name="Normal 6 4 4 5 2_Workforce" xfId="18715"/>
    <cellStyle name="Normal 6 4 4 5 3" xfId="17100"/>
    <cellStyle name="Normal 6 4 4 5_Workforce" xfId="18714"/>
    <cellStyle name="Normal 6 4 4 6" xfId="5802"/>
    <cellStyle name="Normal 6 4 4 6 2" xfId="5803"/>
    <cellStyle name="Normal 6 4 4 6 2 2" xfId="17101"/>
    <cellStyle name="Normal 6 4 4 6 2_Workforce" xfId="18717"/>
    <cellStyle name="Normal 6 4 4 6 3" xfId="17102"/>
    <cellStyle name="Normal 6 4 4 6_Workforce" xfId="18716"/>
    <cellStyle name="Normal 6 4 4 7" xfId="5804"/>
    <cellStyle name="Normal 6 4 4 7 2" xfId="5805"/>
    <cellStyle name="Normal 6 4 4 7 2 2" xfId="17103"/>
    <cellStyle name="Normal 6 4 4 7 2_Workforce" xfId="18719"/>
    <cellStyle name="Normal 6 4 4 7 3" xfId="17104"/>
    <cellStyle name="Normal 6 4 4 7_Workforce" xfId="18718"/>
    <cellStyle name="Normal 6 4 4 8" xfId="5806"/>
    <cellStyle name="Normal 6 4 4 8 2" xfId="17105"/>
    <cellStyle name="Normal 6 4 4 8_Workforce" xfId="18720"/>
    <cellStyle name="Normal 6 4 4 9" xfId="17106"/>
    <cellStyle name="Normal 6 4 4_Workforce" xfId="18704"/>
    <cellStyle name="Normal 6 4 5" xfId="5807"/>
    <cellStyle name="Normal 6 4 5 2" xfId="5808"/>
    <cellStyle name="Normal 6 4 5 3" xfId="5809"/>
    <cellStyle name="Normal 6 4 5 4" xfId="17107"/>
    <cellStyle name="Normal 6 4 5_Workforce" xfId="18721"/>
    <cellStyle name="Normal 6 4 6" xfId="5810"/>
    <cellStyle name="Normal 6 4 6 2" xfId="5811"/>
    <cellStyle name="Normal 6 4 6 3" xfId="5812"/>
    <cellStyle name="Normal 6 4 6 4" xfId="17108"/>
    <cellStyle name="Normal 6 4 6_Workforce" xfId="18722"/>
    <cellStyle name="Normal 6 4 7" xfId="5813"/>
    <cellStyle name="Normal 6 4 7 2" xfId="5814"/>
    <cellStyle name="Normal 6 4 7 3" xfId="5815"/>
    <cellStyle name="Normal 6 4 7 4" xfId="17109"/>
    <cellStyle name="Normal 6 4 7_Workforce" xfId="18723"/>
    <cellStyle name="Normal 6 4 8" xfId="5816"/>
    <cellStyle name="Normal 6 4 8 2" xfId="5817"/>
    <cellStyle name="Normal 6 4 8 3" xfId="5818"/>
    <cellStyle name="Normal 6 4 8 4" xfId="17110"/>
    <cellStyle name="Normal 6 4 8_Workforce" xfId="18724"/>
    <cellStyle name="Normal 6 4 9" xfId="5819"/>
    <cellStyle name="Normal 6 4 9 2" xfId="5820"/>
    <cellStyle name="Normal 6 4 9 3" xfId="5821"/>
    <cellStyle name="Normal 6 4 9 4" xfId="17111"/>
    <cellStyle name="Normal 6 4 9_Workforce" xfId="18725"/>
    <cellStyle name="Normal 6 4_Workforce" xfId="18621"/>
    <cellStyle name="Normal 6 5" xfId="5822"/>
    <cellStyle name="Normal 6 5 10" xfId="5823"/>
    <cellStyle name="Normal 6 5 10 2" xfId="5824"/>
    <cellStyle name="Normal 6 5 10 3" xfId="5825"/>
    <cellStyle name="Normal 6 5 10 4" xfId="17112"/>
    <cellStyle name="Normal 6 5 10_Workforce" xfId="18727"/>
    <cellStyle name="Normal 6 5 11" xfId="5826"/>
    <cellStyle name="Normal 6 5 11 2" xfId="5827"/>
    <cellStyle name="Normal 6 5 11 3" xfId="5828"/>
    <cellStyle name="Normal 6 5 11 4" xfId="17113"/>
    <cellStyle name="Normal 6 5 11_Workforce" xfId="18728"/>
    <cellStyle name="Normal 6 5 12" xfId="5829"/>
    <cellStyle name="Normal 6 5 12 2" xfId="17114"/>
    <cellStyle name="Normal 6 5 12_Workforce" xfId="18729"/>
    <cellStyle name="Normal 6 5 13" xfId="5830"/>
    <cellStyle name="Normal 6 5 13 2" xfId="17115"/>
    <cellStyle name="Normal 6 5 13_Workforce" xfId="18730"/>
    <cellStyle name="Normal 6 5 14" xfId="17116"/>
    <cellStyle name="Normal 6 5 2" xfId="5831"/>
    <cellStyle name="Normal 6 5 2 10" xfId="5832"/>
    <cellStyle name="Normal 6 5 2 10 2" xfId="17117"/>
    <cellStyle name="Normal 6 5 2 10_Workforce" xfId="18732"/>
    <cellStyle name="Normal 6 5 2 11" xfId="5833"/>
    <cellStyle name="Normal 6 5 2 11 2" xfId="17118"/>
    <cellStyle name="Normal 6 5 2 11_Workforce" xfId="18733"/>
    <cellStyle name="Normal 6 5 2 12" xfId="17119"/>
    <cellStyle name="Normal 6 5 2 2" xfId="5834"/>
    <cellStyle name="Normal 6 5 2 2 2" xfId="5835"/>
    <cellStyle name="Normal 6 5 2 2 2 2" xfId="5836"/>
    <cellStyle name="Normal 6 5 2 2 2 2 2" xfId="17120"/>
    <cellStyle name="Normal 6 5 2 2 2 2_Workforce" xfId="18736"/>
    <cellStyle name="Normal 6 5 2 2 2 3" xfId="5837"/>
    <cellStyle name="Normal 6 5 2 2 2 3 2" xfId="17121"/>
    <cellStyle name="Normal 6 5 2 2 2 3_Workforce" xfId="18737"/>
    <cellStyle name="Normal 6 5 2 2 2 4" xfId="17122"/>
    <cellStyle name="Normal 6 5 2 2 2_Workforce" xfId="18735"/>
    <cellStyle name="Normal 6 5 2 2 3" xfId="5838"/>
    <cellStyle name="Normal 6 5 2 2 3 2" xfId="5839"/>
    <cellStyle name="Normal 6 5 2 2 3 2 2" xfId="17123"/>
    <cellStyle name="Normal 6 5 2 2 3 2_Workforce" xfId="18739"/>
    <cellStyle name="Normal 6 5 2 2 3 3" xfId="5840"/>
    <cellStyle name="Normal 6 5 2 2 3 3 2" xfId="17124"/>
    <cellStyle name="Normal 6 5 2 2 3 3_Workforce" xfId="18740"/>
    <cellStyle name="Normal 6 5 2 2 3 4" xfId="17125"/>
    <cellStyle name="Normal 6 5 2 2 3_Workforce" xfId="18738"/>
    <cellStyle name="Normal 6 5 2 2 4" xfId="5841"/>
    <cellStyle name="Normal 6 5 2 2 4 2" xfId="5842"/>
    <cellStyle name="Normal 6 5 2 2 4 2 2" xfId="17126"/>
    <cellStyle name="Normal 6 5 2 2 4 2_Workforce" xfId="18742"/>
    <cellStyle name="Normal 6 5 2 2 4 3" xfId="5843"/>
    <cellStyle name="Normal 6 5 2 2 4 3 2" xfId="17127"/>
    <cellStyle name="Normal 6 5 2 2 4 3_Workforce" xfId="18743"/>
    <cellStyle name="Normal 6 5 2 2 4 4" xfId="17128"/>
    <cellStyle name="Normal 6 5 2 2 4_Workforce" xfId="18741"/>
    <cellStyle name="Normal 6 5 2 2 5" xfId="5844"/>
    <cellStyle name="Normal 6 5 2 2 5 2" xfId="5845"/>
    <cellStyle name="Normal 6 5 2 2 5 2 2" xfId="17129"/>
    <cellStyle name="Normal 6 5 2 2 5 2_Workforce" xfId="18745"/>
    <cellStyle name="Normal 6 5 2 2 5 3" xfId="17130"/>
    <cellStyle name="Normal 6 5 2 2 5_Workforce" xfId="18744"/>
    <cellStyle name="Normal 6 5 2 2 6" xfId="5846"/>
    <cellStyle name="Normal 6 5 2 2 6 2" xfId="5847"/>
    <cellStyle name="Normal 6 5 2 2 6 2 2" xfId="17131"/>
    <cellStyle name="Normal 6 5 2 2 6 2_Workforce" xfId="18747"/>
    <cellStyle name="Normal 6 5 2 2 6 3" xfId="17132"/>
    <cellStyle name="Normal 6 5 2 2 6_Workforce" xfId="18746"/>
    <cellStyle name="Normal 6 5 2 2 7" xfId="5848"/>
    <cellStyle name="Normal 6 5 2 2 7 2" xfId="5849"/>
    <cellStyle name="Normal 6 5 2 2 7 2 2" xfId="17133"/>
    <cellStyle name="Normal 6 5 2 2 7 2_Workforce" xfId="18749"/>
    <cellStyle name="Normal 6 5 2 2 7 3" xfId="17134"/>
    <cellStyle name="Normal 6 5 2 2 7_Workforce" xfId="18748"/>
    <cellStyle name="Normal 6 5 2 2 8" xfId="5850"/>
    <cellStyle name="Normal 6 5 2 2 8 2" xfId="17135"/>
    <cellStyle name="Normal 6 5 2 2 8_Workforce" xfId="18750"/>
    <cellStyle name="Normal 6 5 2 2 9" xfId="17136"/>
    <cellStyle name="Normal 6 5 2 2_Workforce" xfId="18734"/>
    <cellStyle name="Normal 6 5 2 3" xfId="5851"/>
    <cellStyle name="Normal 6 5 2 3 2" xfId="5852"/>
    <cellStyle name="Normal 6 5 2 3 2 2" xfId="17137"/>
    <cellStyle name="Normal 6 5 2 3 2_Workforce" xfId="18752"/>
    <cellStyle name="Normal 6 5 2 3 3" xfId="5853"/>
    <cellStyle name="Normal 6 5 2 3 3 2" xfId="17138"/>
    <cellStyle name="Normal 6 5 2 3 3_Workforce" xfId="18753"/>
    <cellStyle name="Normal 6 5 2 3 4" xfId="17139"/>
    <cellStyle name="Normal 6 5 2 3_Workforce" xfId="18751"/>
    <cellStyle name="Normal 6 5 2 4" xfId="5854"/>
    <cellStyle name="Normal 6 5 2 4 2" xfId="5855"/>
    <cellStyle name="Normal 6 5 2 4 2 2" xfId="17140"/>
    <cellStyle name="Normal 6 5 2 4 2_Workforce" xfId="18755"/>
    <cellStyle name="Normal 6 5 2 4 3" xfId="5856"/>
    <cellStyle name="Normal 6 5 2 4 3 2" xfId="17141"/>
    <cellStyle name="Normal 6 5 2 4 3_Workforce" xfId="18756"/>
    <cellStyle name="Normal 6 5 2 4 4" xfId="17142"/>
    <cellStyle name="Normal 6 5 2 4_Workforce" xfId="18754"/>
    <cellStyle name="Normal 6 5 2 5" xfId="5857"/>
    <cellStyle name="Normal 6 5 2 5 2" xfId="5858"/>
    <cellStyle name="Normal 6 5 2 5 2 2" xfId="17143"/>
    <cellStyle name="Normal 6 5 2 5 2_Workforce" xfId="18758"/>
    <cellStyle name="Normal 6 5 2 5 3" xfId="5859"/>
    <cellStyle name="Normal 6 5 2 5 3 2" xfId="17144"/>
    <cellStyle name="Normal 6 5 2 5 3_Workforce" xfId="18759"/>
    <cellStyle name="Normal 6 5 2 5 4" xfId="17145"/>
    <cellStyle name="Normal 6 5 2 5_Workforce" xfId="18757"/>
    <cellStyle name="Normal 6 5 2 6" xfId="5860"/>
    <cellStyle name="Normal 6 5 2 6 2" xfId="5861"/>
    <cellStyle name="Normal 6 5 2 6 2 2" xfId="17146"/>
    <cellStyle name="Normal 6 5 2 6 2_Workforce" xfId="18761"/>
    <cellStyle name="Normal 6 5 2 6 3" xfId="5862"/>
    <cellStyle name="Normal 6 5 2 6 3 2" xfId="17147"/>
    <cellStyle name="Normal 6 5 2 6 3_Workforce" xfId="18762"/>
    <cellStyle name="Normal 6 5 2 6 4" xfId="17148"/>
    <cellStyle name="Normal 6 5 2 6_Workforce" xfId="18760"/>
    <cellStyle name="Normal 6 5 2 7" xfId="5863"/>
    <cellStyle name="Normal 6 5 2 7 2" xfId="5864"/>
    <cellStyle name="Normal 6 5 2 7 2 2" xfId="17149"/>
    <cellStyle name="Normal 6 5 2 7 2_Workforce" xfId="18764"/>
    <cellStyle name="Normal 6 5 2 7 3" xfId="5865"/>
    <cellStyle name="Normal 6 5 2 7 3 2" xfId="17150"/>
    <cellStyle name="Normal 6 5 2 7 3_Workforce" xfId="18765"/>
    <cellStyle name="Normal 6 5 2 7 4" xfId="17151"/>
    <cellStyle name="Normal 6 5 2 7_Workforce" xfId="18763"/>
    <cellStyle name="Normal 6 5 2 8" xfId="5866"/>
    <cellStyle name="Normal 6 5 2 8 2" xfId="5867"/>
    <cellStyle name="Normal 6 5 2 8 2 2" xfId="17152"/>
    <cellStyle name="Normal 6 5 2 8 2_Workforce" xfId="18767"/>
    <cellStyle name="Normal 6 5 2 8 3" xfId="5868"/>
    <cellStyle name="Normal 6 5 2 8 3 2" xfId="17153"/>
    <cellStyle name="Normal 6 5 2 8 3_Workforce" xfId="18768"/>
    <cellStyle name="Normal 6 5 2 8 4" xfId="17154"/>
    <cellStyle name="Normal 6 5 2 8_Workforce" xfId="18766"/>
    <cellStyle name="Normal 6 5 2 9" xfId="5869"/>
    <cellStyle name="Normal 6 5 2 9 2" xfId="17155"/>
    <cellStyle name="Normal 6 5 2 9_Workforce" xfId="18769"/>
    <cellStyle name="Normal 6 5 2_Workforce" xfId="18731"/>
    <cellStyle name="Normal 6 5 3" xfId="5870"/>
    <cellStyle name="Normal 6 5 3 10" xfId="5871"/>
    <cellStyle name="Normal 6 5 3 10 2" xfId="17156"/>
    <cellStyle name="Normal 6 5 3 10_Workforce" xfId="18771"/>
    <cellStyle name="Normal 6 5 3 11" xfId="5872"/>
    <cellStyle name="Normal 6 5 3 11 2" xfId="17157"/>
    <cellStyle name="Normal 6 5 3 11_Workforce" xfId="18772"/>
    <cellStyle name="Normal 6 5 3 12" xfId="17158"/>
    <cellStyle name="Normal 6 5 3 2" xfId="5873"/>
    <cellStyle name="Normal 6 5 3 2 2" xfId="5874"/>
    <cellStyle name="Normal 6 5 3 2 2 2" xfId="5875"/>
    <cellStyle name="Normal 6 5 3 2 2 2 2" xfId="17159"/>
    <cellStyle name="Normal 6 5 3 2 2 2_Workforce" xfId="18775"/>
    <cellStyle name="Normal 6 5 3 2 2 3" xfId="5876"/>
    <cellStyle name="Normal 6 5 3 2 2 3 2" xfId="17160"/>
    <cellStyle name="Normal 6 5 3 2 2 3_Workforce" xfId="18776"/>
    <cellStyle name="Normal 6 5 3 2 2 4" xfId="17161"/>
    <cellStyle name="Normal 6 5 3 2 2_Workforce" xfId="18774"/>
    <cellStyle name="Normal 6 5 3 2 3" xfId="5877"/>
    <cellStyle name="Normal 6 5 3 2 3 2" xfId="5878"/>
    <cellStyle name="Normal 6 5 3 2 3 2 2" xfId="17162"/>
    <cellStyle name="Normal 6 5 3 2 3 2_Workforce" xfId="18778"/>
    <cellStyle name="Normal 6 5 3 2 3 3" xfId="5879"/>
    <cellStyle name="Normal 6 5 3 2 3 3 2" xfId="17163"/>
    <cellStyle name="Normal 6 5 3 2 3 3_Workforce" xfId="18779"/>
    <cellStyle name="Normal 6 5 3 2 3 4" xfId="17164"/>
    <cellStyle name="Normal 6 5 3 2 3_Workforce" xfId="18777"/>
    <cellStyle name="Normal 6 5 3 2 4" xfId="5880"/>
    <cellStyle name="Normal 6 5 3 2 4 2" xfId="5881"/>
    <cellStyle name="Normal 6 5 3 2 4 2 2" xfId="17165"/>
    <cellStyle name="Normal 6 5 3 2 4 2_Workforce" xfId="18781"/>
    <cellStyle name="Normal 6 5 3 2 4 3" xfId="5882"/>
    <cellStyle name="Normal 6 5 3 2 4 3 2" xfId="17166"/>
    <cellStyle name="Normal 6 5 3 2 4 3_Workforce" xfId="18782"/>
    <cellStyle name="Normal 6 5 3 2 4 4" xfId="17167"/>
    <cellStyle name="Normal 6 5 3 2 4_Workforce" xfId="18780"/>
    <cellStyle name="Normal 6 5 3 2 5" xfId="5883"/>
    <cellStyle name="Normal 6 5 3 2 5 2" xfId="5884"/>
    <cellStyle name="Normal 6 5 3 2 5 2 2" xfId="17168"/>
    <cellStyle name="Normal 6 5 3 2 5 2_Workforce" xfId="18784"/>
    <cellStyle name="Normal 6 5 3 2 5 3" xfId="17169"/>
    <cellStyle name="Normal 6 5 3 2 5_Workforce" xfId="18783"/>
    <cellStyle name="Normal 6 5 3 2 6" xfId="5885"/>
    <cellStyle name="Normal 6 5 3 2 6 2" xfId="5886"/>
    <cellStyle name="Normal 6 5 3 2 6 2 2" xfId="17170"/>
    <cellStyle name="Normal 6 5 3 2 6 2_Workforce" xfId="18786"/>
    <cellStyle name="Normal 6 5 3 2 6 3" xfId="17171"/>
    <cellStyle name="Normal 6 5 3 2 6_Workforce" xfId="18785"/>
    <cellStyle name="Normal 6 5 3 2 7" xfId="5887"/>
    <cellStyle name="Normal 6 5 3 2 7 2" xfId="5888"/>
    <cellStyle name="Normal 6 5 3 2 7 2 2" xfId="17172"/>
    <cellStyle name="Normal 6 5 3 2 7 2_Workforce" xfId="18788"/>
    <cellStyle name="Normal 6 5 3 2 7 3" xfId="17173"/>
    <cellStyle name="Normal 6 5 3 2 7_Workforce" xfId="18787"/>
    <cellStyle name="Normal 6 5 3 2 8" xfId="5889"/>
    <cellStyle name="Normal 6 5 3 2 8 2" xfId="17174"/>
    <cellStyle name="Normal 6 5 3 2 8_Workforce" xfId="18789"/>
    <cellStyle name="Normal 6 5 3 2 9" xfId="17175"/>
    <cellStyle name="Normal 6 5 3 2_Workforce" xfId="18773"/>
    <cellStyle name="Normal 6 5 3 3" xfId="5890"/>
    <cellStyle name="Normal 6 5 3 3 2" xfId="5891"/>
    <cellStyle name="Normal 6 5 3 3 2 2" xfId="17176"/>
    <cellStyle name="Normal 6 5 3 3 2_Workforce" xfId="18791"/>
    <cellStyle name="Normal 6 5 3 3 3" xfId="5892"/>
    <cellStyle name="Normal 6 5 3 3 3 2" xfId="17177"/>
    <cellStyle name="Normal 6 5 3 3 3_Workforce" xfId="18792"/>
    <cellStyle name="Normal 6 5 3 3 4" xfId="17178"/>
    <cellStyle name="Normal 6 5 3 3_Workforce" xfId="18790"/>
    <cellStyle name="Normal 6 5 3 4" xfId="5893"/>
    <cellStyle name="Normal 6 5 3 4 2" xfId="5894"/>
    <cellStyle name="Normal 6 5 3 4 2 2" xfId="17179"/>
    <cellStyle name="Normal 6 5 3 4 2_Workforce" xfId="18794"/>
    <cellStyle name="Normal 6 5 3 4 3" xfId="5895"/>
    <cellStyle name="Normal 6 5 3 4 3 2" xfId="17180"/>
    <cellStyle name="Normal 6 5 3 4 3_Workforce" xfId="18795"/>
    <cellStyle name="Normal 6 5 3 4 4" xfId="17181"/>
    <cellStyle name="Normal 6 5 3 4_Workforce" xfId="18793"/>
    <cellStyle name="Normal 6 5 3 5" xfId="5896"/>
    <cellStyle name="Normal 6 5 3 5 2" xfId="5897"/>
    <cellStyle name="Normal 6 5 3 5 2 2" xfId="17182"/>
    <cellStyle name="Normal 6 5 3 5 2_Workforce" xfId="18797"/>
    <cellStyle name="Normal 6 5 3 5 3" xfId="5898"/>
    <cellStyle name="Normal 6 5 3 5 3 2" xfId="17183"/>
    <cellStyle name="Normal 6 5 3 5 3_Workforce" xfId="18798"/>
    <cellStyle name="Normal 6 5 3 5 4" xfId="17184"/>
    <cellStyle name="Normal 6 5 3 5_Workforce" xfId="18796"/>
    <cellStyle name="Normal 6 5 3 6" xfId="5899"/>
    <cellStyle name="Normal 6 5 3 6 2" xfId="5900"/>
    <cellStyle name="Normal 6 5 3 6 2 2" xfId="17185"/>
    <cellStyle name="Normal 6 5 3 6 2_Workforce" xfId="18800"/>
    <cellStyle name="Normal 6 5 3 6 3" xfId="5901"/>
    <cellStyle name="Normal 6 5 3 6 3 2" xfId="17186"/>
    <cellStyle name="Normal 6 5 3 6 3_Workforce" xfId="18801"/>
    <cellStyle name="Normal 6 5 3 6 4" xfId="17187"/>
    <cellStyle name="Normal 6 5 3 6_Workforce" xfId="18799"/>
    <cellStyle name="Normal 6 5 3 7" xfId="5902"/>
    <cellStyle name="Normal 6 5 3 7 2" xfId="5903"/>
    <cellStyle name="Normal 6 5 3 7 2 2" xfId="17188"/>
    <cellStyle name="Normal 6 5 3 7 2_Workforce" xfId="18803"/>
    <cellStyle name="Normal 6 5 3 7 3" xfId="5904"/>
    <cellStyle name="Normal 6 5 3 7 3 2" xfId="17189"/>
    <cellStyle name="Normal 6 5 3 7 3_Workforce" xfId="18804"/>
    <cellStyle name="Normal 6 5 3 7 4" xfId="17190"/>
    <cellStyle name="Normal 6 5 3 7_Workforce" xfId="18802"/>
    <cellStyle name="Normal 6 5 3 8" xfId="5905"/>
    <cellStyle name="Normal 6 5 3 8 2" xfId="5906"/>
    <cellStyle name="Normal 6 5 3 8 2 2" xfId="17191"/>
    <cellStyle name="Normal 6 5 3 8 2_Workforce" xfId="18806"/>
    <cellStyle name="Normal 6 5 3 8 3" xfId="5907"/>
    <cellStyle name="Normal 6 5 3 8 3 2" xfId="17192"/>
    <cellStyle name="Normal 6 5 3 8 3_Workforce" xfId="18807"/>
    <cellStyle name="Normal 6 5 3 8 4" xfId="17193"/>
    <cellStyle name="Normal 6 5 3 8_Workforce" xfId="18805"/>
    <cellStyle name="Normal 6 5 3 9" xfId="5908"/>
    <cellStyle name="Normal 6 5 3 9 2" xfId="17194"/>
    <cellStyle name="Normal 6 5 3 9_Workforce" xfId="18808"/>
    <cellStyle name="Normal 6 5 3_Workforce" xfId="18770"/>
    <cellStyle name="Normal 6 5 4" xfId="5909"/>
    <cellStyle name="Normal 6 5 4 2" xfId="5910"/>
    <cellStyle name="Normal 6 5 4 2 2" xfId="5911"/>
    <cellStyle name="Normal 6 5 4 2 2 2" xfId="17195"/>
    <cellStyle name="Normal 6 5 4 2 2_Workforce" xfId="18811"/>
    <cellStyle name="Normal 6 5 4 2 3" xfId="5912"/>
    <cellStyle name="Normal 6 5 4 2 3 2" xfId="17196"/>
    <cellStyle name="Normal 6 5 4 2 3_Workforce" xfId="18812"/>
    <cellStyle name="Normal 6 5 4 2 4" xfId="17197"/>
    <cellStyle name="Normal 6 5 4 2_Workforce" xfId="18810"/>
    <cellStyle name="Normal 6 5 4 3" xfId="5913"/>
    <cellStyle name="Normal 6 5 4 3 2" xfId="5914"/>
    <cellStyle name="Normal 6 5 4 3 2 2" xfId="17198"/>
    <cellStyle name="Normal 6 5 4 3 2_Workforce" xfId="18814"/>
    <cellStyle name="Normal 6 5 4 3 3" xfId="5915"/>
    <cellStyle name="Normal 6 5 4 3 3 2" xfId="17199"/>
    <cellStyle name="Normal 6 5 4 3 3_Workforce" xfId="18815"/>
    <cellStyle name="Normal 6 5 4 3 4" xfId="17200"/>
    <cellStyle name="Normal 6 5 4 3_Workforce" xfId="18813"/>
    <cellStyle name="Normal 6 5 4 4" xfId="5916"/>
    <cellStyle name="Normal 6 5 4 4 2" xfId="5917"/>
    <cellStyle name="Normal 6 5 4 4 2 2" xfId="17201"/>
    <cellStyle name="Normal 6 5 4 4 2_Workforce" xfId="18817"/>
    <cellStyle name="Normal 6 5 4 4 3" xfId="5918"/>
    <cellStyle name="Normal 6 5 4 4 3 2" xfId="17202"/>
    <cellStyle name="Normal 6 5 4 4 3_Workforce" xfId="18818"/>
    <cellStyle name="Normal 6 5 4 4 4" xfId="17203"/>
    <cellStyle name="Normal 6 5 4 4_Workforce" xfId="18816"/>
    <cellStyle name="Normal 6 5 4 5" xfId="5919"/>
    <cellStyle name="Normal 6 5 4 5 2" xfId="5920"/>
    <cellStyle name="Normal 6 5 4 5 2 2" xfId="17204"/>
    <cellStyle name="Normal 6 5 4 5 2_Workforce" xfId="18820"/>
    <cellStyle name="Normal 6 5 4 5 3" xfId="17205"/>
    <cellStyle name="Normal 6 5 4 5_Workforce" xfId="18819"/>
    <cellStyle name="Normal 6 5 4 6" xfId="5921"/>
    <cellStyle name="Normal 6 5 4 6 2" xfId="5922"/>
    <cellStyle name="Normal 6 5 4 6 2 2" xfId="17206"/>
    <cellStyle name="Normal 6 5 4 6 2_Workforce" xfId="18822"/>
    <cellStyle name="Normal 6 5 4 6 3" xfId="17207"/>
    <cellStyle name="Normal 6 5 4 6_Workforce" xfId="18821"/>
    <cellStyle name="Normal 6 5 4 7" xfId="5923"/>
    <cellStyle name="Normal 6 5 4 7 2" xfId="5924"/>
    <cellStyle name="Normal 6 5 4 7 2 2" xfId="17208"/>
    <cellStyle name="Normal 6 5 4 7 2_Workforce" xfId="18824"/>
    <cellStyle name="Normal 6 5 4 7 3" xfId="17209"/>
    <cellStyle name="Normal 6 5 4 7_Workforce" xfId="18823"/>
    <cellStyle name="Normal 6 5 4 8" xfId="5925"/>
    <cellStyle name="Normal 6 5 4 8 2" xfId="17210"/>
    <cellStyle name="Normal 6 5 4 8_Workforce" xfId="18825"/>
    <cellStyle name="Normal 6 5 4 9" xfId="17211"/>
    <cellStyle name="Normal 6 5 4_Workforce" xfId="18809"/>
    <cellStyle name="Normal 6 5 5" xfId="5926"/>
    <cellStyle name="Normal 6 5 5 2" xfId="5927"/>
    <cellStyle name="Normal 6 5 5 3" xfId="5928"/>
    <cellStyle name="Normal 6 5 5 4" xfId="17212"/>
    <cellStyle name="Normal 6 5 5_Workforce" xfId="18826"/>
    <cellStyle name="Normal 6 5 6" xfId="5929"/>
    <cellStyle name="Normal 6 5 6 2" xfId="5930"/>
    <cellStyle name="Normal 6 5 6 3" xfId="5931"/>
    <cellStyle name="Normal 6 5 6 4" xfId="17213"/>
    <cellStyle name="Normal 6 5 6_Workforce" xfId="18827"/>
    <cellStyle name="Normal 6 5 7" xfId="5932"/>
    <cellStyle name="Normal 6 5 7 2" xfId="5933"/>
    <cellStyle name="Normal 6 5 7 3" xfId="5934"/>
    <cellStyle name="Normal 6 5 7 4" xfId="17214"/>
    <cellStyle name="Normal 6 5 7_Workforce" xfId="18828"/>
    <cellStyle name="Normal 6 5 8" xfId="5935"/>
    <cellStyle name="Normal 6 5 8 2" xfId="5936"/>
    <cellStyle name="Normal 6 5 8 3" xfId="5937"/>
    <cellStyle name="Normal 6 5 8 4" xfId="17215"/>
    <cellStyle name="Normal 6 5 8_Workforce" xfId="18829"/>
    <cellStyle name="Normal 6 5 9" xfId="5938"/>
    <cellStyle name="Normal 6 5 9 2" xfId="5939"/>
    <cellStyle name="Normal 6 5 9 3" xfId="5940"/>
    <cellStyle name="Normal 6 5 9 4" xfId="17216"/>
    <cellStyle name="Normal 6 5 9_Workforce" xfId="18830"/>
    <cellStyle name="Normal 6 5_Workforce" xfId="18726"/>
    <cellStyle name="Normal 6 6" xfId="5941"/>
    <cellStyle name="Normal 6 6 10" xfId="5942"/>
    <cellStyle name="Normal 6 6 10 2" xfId="5943"/>
    <cellStyle name="Normal 6 6 10 3" xfId="5944"/>
    <cellStyle name="Normal 6 6 10 4" xfId="17217"/>
    <cellStyle name="Normal 6 6 10_Workforce" xfId="18832"/>
    <cellStyle name="Normal 6 6 11" xfId="5945"/>
    <cellStyle name="Normal 6 6 11 2" xfId="5946"/>
    <cellStyle name="Normal 6 6 11 3" xfId="5947"/>
    <cellStyle name="Normal 6 6 11 4" xfId="17218"/>
    <cellStyle name="Normal 6 6 11_Workforce" xfId="18833"/>
    <cellStyle name="Normal 6 6 12" xfId="5948"/>
    <cellStyle name="Normal 6 6 12 2" xfId="17219"/>
    <cellStyle name="Normal 6 6 12_Workforce" xfId="18834"/>
    <cellStyle name="Normal 6 6 13" xfId="5949"/>
    <cellStyle name="Normal 6 6 13 2" xfId="17220"/>
    <cellStyle name="Normal 6 6 13_Workforce" xfId="18835"/>
    <cellStyle name="Normal 6 6 14" xfId="17221"/>
    <cellStyle name="Normal 6 6 2" xfId="5950"/>
    <cellStyle name="Normal 6 6 2 10" xfId="5951"/>
    <cellStyle name="Normal 6 6 2 10 2" xfId="17222"/>
    <cellStyle name="Normal 6 6 2 10_Workforce" xfId="18837"/>
    <cellStyle name="Normal 6 6 2 11" xfId="5952"/>
    <cellStyle name="Normal 6 6 2 11 2" xfId="17223"/>
    <cellStyle name="Normal 6 6 2 11_Workforce" xfId="18838"/>
    <cellStyle name="Normal 6 6 2 12" xfId="17224"/>
    <cellStyle name="Normal 6 6 2 2" xfId="5953"/>
    <cellStyle name="Normal 6 6 2 2 2" xfId="5954"/>
    <cellStyle name="Normal 6 6 2 2 2 2" xfId="5955"/>
    <cellStyle name="Normal 6 6 2 2 2 2 2" xfId="17225"/>
    <cellStyle name="Normal 6 6 2 2 2 2_Workforce" xfId="18841"/>
    <cellStyle name="Normal 6 6 2 2 2 3" xfId="5956"/>
    <cellStyle name="Normal 6 6 2 2 2 3 2" xfId="17226"/>
    <cellStyle name="Normal 6 6 2 2 2 3_Workforce" xfId="18842"/>
    <cellStyle name="Normal 6 6 2 2 2 4" xfId="17227"/>
    <cellStyle name="Normal 6 6 2 2 2_Workforce" xfId="18840"/>
    <cellStyle name="Normal 6 6 2 2 3" xfId="5957"/>
    <cellStyle name="Normal 6 6 2 2 3 2" xfId="5958"/>
    <cellStyle name="Normal 6 6 2 2 3 2 2" xfId="17228"/>
    <cellStyle name="Normal 6 6 2 2 3 2_Workforce" xfId="18844"/>
    <cellStyle name="Normal 6 6 2 2 3 3" xfId="5959"/>
    <cellStyle name="Normal 6 6 2 2 3 3 2" xfId="17229"/>
    <cellStyle name="Normal 6 6 2 2 3 3_Workforce" xfId="18845"/>
    <cellStyle name="Normal 6 6 2 2 3 4" xfId="17230"/>
    <cellStyle name="Normal 6 6 2 2 3_Workforce" xfId="18843"/>
    <cellStyle name="Normal 6 6 2 2 4" xfId="5960"/>
    <cellStyle name="Normal 6 6 2 2 4 2" xfId="5961"/>
    <cellStyle name="Normal 6 6 2 2 4 2 2" xfId="17231"/>
    <cellStyle name="Normal 6 6 2 2 4 2_Workforce" xfId="18847"/>
    <cellStyle name="Normal 6 6 2 2 4 3" xfId="5962"/>
    <cellStyle name="Normal 6 6 2 2 4 3 2" xfId="17232"/>
    <cellStyle name="Normal 6 6 2 2 4 3_Workforce" xfId="18848"/>
    <cellStyle name="Normal 6 6 2 2 4 4" xfId="17233"/>
    <cellStyle name="Normal 6 6 2 2 4_Workforce" xfId="18846"/>
    <cellStyle name="Normal 6 6 2 2 5" xfId="5963"/>
    <cellStyle name="Normal 6 6 2 2 5 2" xfId="5964"/>
    <cellStyle name="Normal 6 6 2 2 5 2 2" xfId="17234"/>
    <cellStyle name="Normal 6 6 2 2 5 2_Workforce" xfId="18850"/>
    <cellStyle name="Normal 6 6 2 2 5 3" xfId="17235"/>
    <cellStyle name="Normal 6 6 2 2 5_Workforce" xfId="18849"/>
    <cellStyle name="Normal 6 6 2 2 6" xfId="5965"/>
    <cellStyle name="Normal 6 6 2 2 6 2" xfId="5966"/>
    <cellStyle name="Normal 6 6 2 2 6 2 2" xfId="17236"/>
    <cellStyle name="Normal 6 6 2 2 6 2_Workforce" xfId="18852"/>
    <cellStyle name="Normal 6 6 2 2 6 3" xfId="17237"/>
    <cellStyle name="Normal 6 6 2 2 6_Workforce" xfId="18851"/>
    <cellStyle name="Normal 6 6 2 2 7" xfId="5967"/>
    <cellStyle name="Normal 6 6 2 2 7 2" xfId="5968"/>
    <cellStyle name="Normal 6 6 2 2 7 2 2" xfId="17238"/>
    <cellStyle name="Normal 6 6 2 2 7 2_Workforce" xfId="18854"/>
    <cellStyle name="Normal 6 6 2 2 7 3" xfId="17239"/>
    <cellStyle name="Normal 6 6 2 2 7_Workforce" xfId="18853"/>
    <cellStyle name="Normal 6 6 2 2 8" xfId="5969"/>
    <cellStyle name="Normal 6 6 2 2 8 2" xfId="17240"/>
    <cellStyle name="Normal 6 6 2 2 8_Workforce" xfId="18855"/>
    <cellStyle name="Normal 6 6 2 2 9" xfId="17241"/>
    <cellStyle name="Normal 6 6 2 2_Workforce" xfId="18839"/>
    <cellStyle name="Normal 6 6 2 3" xfId="5970"/>
    <cellStyle name="Normal 6 6 2 3 2" xfId="5971"/>
    <cellStyle name="Normal 6 6 2 3 2 2" xfId="17242"/>
    <cellStyle name="Normal 6 6 2 3 2_Workforce" xfId="18857"/>
    <cellStyle name="Normal 6 6 2 3 3" xfId="5972"/>
    <cellStyle name="Normal 6 6 2 3 3 2" xfId="17243"/>
    <cellStyle name="Normal 6 6 2 3 3_Workforce" xfId="18858"/>
    <cellStyle name="Normal 6 6 2 3 4" xfId="17244"/>
    <cellStyle name="Normal 6 6 2 3_Workforce" xfId="18856"/>
    <cellStyle name="Normal 6 6 2 4" xfId="5973"/>
    <cellStyle name="Normal 6 6 2 4 2" xfId="5974"/>
    <cellStyle name="Normal 6 6 2 4 2 2" xfId="17245"/>
    <cellStyle name="Normal 6 6 2 4 2_Workforce" xfId="18860"/>
    <cellStyle name="Normal 6 6 2 4 3" xfId="5975"/>
    <cellStyle name="Normal 6 6 2 4 3 2" xfId="17246"/>
    <cellStyle name="Normal 6 6 2 4 3_Workforce" xfId="18861"/>
    <cellStyle name="Normal 6 6 2 4 4" xfId="17247"/>
    <cellStyle name="Normal 6 6 2 4_Workforce" xfId="18859"/>
    <cellStyle name="Normal 6 6 2 5" xfId="5976"/>
    <cellStyle name="Normal 6 6 2 5 2" xfId="5977"/>
    <cellStyle name="Normal 6 6 2 5 2 2" xfId="17248"/>
    <cellStyle name="Normal 6 6 2 5 2_Workforce" xfId="18863"/>
    <cellStyle name="Normal 6 6 2 5 3" xfId="5978"/>
    <cellStyle name="Normal 6 6 2 5 3 2" xfId="17249"/>
    <cellStyle name="Normal 6 6 2 5 3_Workforce" xfId="18864"/>
    <cellStyle name="Normal 6 6 2 5 4" xfId="17250"/>
    <cellStyle name="Normal 6 6 2 5_Workforce" xfId="18862"/>
    <cellStyle name="Normal 6 6 2 6" xfId="5979"/>
    <cellStyle name="Normal 6 6 2 6 2" xfId="5980"/>
    <cellStyle name="Normal 6 6 2 6 2 2" xfId="17251"/>
    <cellStyle name="Normal 6 6 2 6 2_Workforce" xfId="18866"/>
    <cellStyle name="Normal 6 6 2 6 3" xfId="5981"/>
    <cellStyle name="Normal 6 6 2 6 3 2" xfId="17252"/>
    <cellStyle name="Normal 6 6 2 6 3_Workforce" xfId="18867"/>
    <cellStyle name="Normal 6 6 2 6 4" xfId="17253"/>
    <cellStyle name="Normal 6 6 2 6_Workforce" xfId="18865"/>
    <cellStyle name="Normal 6 6 2 7" xfId="5982"/>
    <cellStyle name="Normal 6 6 2 7 2" xfId="5983"/>
    <cellStyle name="Normal 6 6 2 7 2 2" xfId="17254"/>
    <cellStyle name="Normal 6 6 2 7 2_Workforce" xfId="18869"/>
    <cellStyle name="Normal 6 6 2 7 3" xfId="5984"/>
    <cellStyle name="Normal 6 6 2 7 3 2" xfId="17255"/>
    <cellStyle name="Normal 6 6 2 7 3_Workforce" xfId="18870"/>
    <cellStyle name="Normal 6 6 2 7 4" xfId="17256"/>
    <cellStyle name="Normal 6 6 2 7_Workforce" xfId="18868"/>
    <cellStyle name="Normal 6 6 2 8" xfId="5985"/>
    <cellStyle name="Normal 6 6 2 8 2" xfId="5986"/>
    <cellStyle name="Normal 6 6 2 8 2 2" xfId="17257"/>
    <cellStyle name="Normal 6 6 2 8 2_Workforce" xfId="18872"/>
    <cellStyle name="Normal 6 6 2 8 3" xfId="5987"/>
    <cellStyle name="Normal 6 6 2 8 3 2" xfId="17258"/>
    <cellStyle name="Normal 6 6 2 8 3_Workforce" xfId="18873"/>
    <cellStyle name="Normal 6 6 2 8 4" xfId="17259"/>
    <cellStyle name="Normal 6 6 2 8_Workforce" xfId="18871"/>
    <cellStyle name="Normal 6 6 2 9" xfId="5988"/>
    <cellStyle name="Normal 6 6 2 9 2" xfId="17260"/>
    <cellStyle name="Normal 6 6 2 9_Workforce" xfId="18874"/>
    <cellStyle name="Normal 6 6 2_Workforce" xfId="18836"/>
    <cellStyle name="Normal 6 6 3" xfId="5989"/>
    <cellStyle name="Normal 6 6 3 10" xfId="5990"/>
    <cellStyle name="Normal 6 6 3 10 2" xfId="17261"/>
    <cellStyle name="Normal 6 6 3 10_Workforce" xfId="18876"/>
    <cellStyle name="Normal 6 6 3 11" xfId="5991"/>
    <cellStyle name="Normal 6 6 3 11 2" xfId="17262"/>
    <cellStyle name="Normal 6 6 3 11_Workforce" xfId="18877"/>
    <cellStyle name="Normal 6 6 3 12" xfId="17263"/>
    <cellStyle name="Normal 6 6 3 2" xfId="5992"/>
    <cellStyle name="Normal 6 6 3 2 2" xfId="5993"/>
    <cellStyle name="Normal 6 6 3 2 2 2" xfId="5994"/>
    <cellStyle name="Normal 6 6 3 2 2 2 2" xfId="17264"/>
    <cellStyle name="Normal 6 6 3 2 2 2_Workforce" xfId="18880"/>
    <cellStyle name="Normal 6 6 3 2 2 3" xfId="5995"/>
    <cellStyle name="Normal 6 6 3 2 2 3 2" xfId="17265"/>
    <cellStyle name="Normal 6 6 3 2 2 3_Workforce" xfId="18881"/>
    <cellStyle name="Normal 6 6 3 2 2 4" xfId="17266"/>
    <cellStyle name="Normal 6 6 3 2 2_Workforce" xfId="18879"/>
    <cellStyle name="Normal 6 6 3 2 3" xfId="5996"/>
    <cellStyle name="Normal 6 6 3 2 3 2" xfId="5997"/>
    <cellStyle name="Normal 6 6 3 2 3 2 2" xfId="17267"/>
    <cellStyle name="Normal 6 6 3 2 3 2_Workforce" xfId="18883"/>
    <cellStyle name="Normal 6 6 3 2 3 3" xfId="5998"/>
    <cellStyle name="Normal 6 6 3 2 3 3 2" xfId="17268"/>
    <cellStyle name="Normal 6 6 3 2 3 3_Workforce" xfId="18884"/>
    <cellStyle name="Normal 6 6 3 2 3 4" xfId="17269"/>
    <cellStyle name="Normal 6 6 3 2 3_Workforce" xfId="18882"/>
    <cellStyle name="Normal 6 6 3 2 4" xfId="5999"/>
    <cellStyle name="Normal 6 6 3 2 4 2" xfId="6000"/>
    <cellStyle name="Normal 6 6 3 2 4 2 2" xfId="17270"/>
    <cellStyle name="Normal 6 6 3 2 4 2_Workforce" xfId="18886"/>
    <cellStyle name="Normal 6 6 3 2 4 3" xfId="6001"/>
    <cellStyle name="Normal 6 6 3 2 4 3 2" xfId="17271"/>
    <cellStyle name="Normal 6 6 3 2 4 3_Workforce" xfId="18887"/>
    <cellStyle name="Normal 6 6 3 2 4 4" xfId="17272"/>
    <cellStyle name="Normal 6 6 3 2 4_Workforce" xfId="18885"/>
    <cellStyle name="Normal 6 6 3 2 5" xfId="6002"/>
    <cellStyle name="Normal 6 6 3 2 5 2" xfId="6003"/>
    <cellStyle name="Normal 6 6 3 2 5 2 2" xfId="17273"/>
    <cellStyle name="Normal 6 6 3 2 5 2_Workforce" xfId="18889"/>
    <cellStyle name="Normal 6 6 3 2 5 3" xfId="17274"/>
    <cellStyle name="Normal 6 6 3 2 5_Workforce" xfId="18888"/>
    <cellStyle name="Normal 6 6 3 2 6" xfId="6004"/>
    <cellStyle name="Normal 6 6 3 2 6 2" xfId="6005"/>
    <cellStyle name="Normal 6 6 3 2 6 2 2" xfId="17275"/>
    <cellStyle name="Normal 6 6 3 2 6 2_Workforce" xfId="18891"/>
    <cellStyle name="Normal 6 6 3 2 6 3" xfId="17276"/>
    <cellStyle name="Normal 6 6 3 2 6_Workforce" xfId="18890"/>
    <cellStyle name="Normal 6 6 3 2 7" xfId="6006"/>
    <cellStyle name="Normal 6 6 3 2 7 2" xfId="6007"/>
    <cellStyle name="Normal 6 6 3 2 7 2 2" xfId="17277"/>
    <cellStyle name="Normal 6 6 3 2 7 2_Workforce" xfId="18893"/>
    <cellStyle name="Normal 6 6 3 2 7 3" xfId="17278"/>
    <cellStyle name="Normal 6 6 3 2 7_Workforce" xfId="18892"/>
    <cellStyle name="Normal 6 6 3 2 8" xfId="6008"/>
    <cellStyle name="Normal 6 6 3 2 8 2" xfId="17279"/>
    <cellStyle name="Normal 6 6 3 2 8_Workforce" xfId="18894"/>
    <cellStyle name="Normal 6 6 3 2 9" xfId="17280"/>
    <cellStyle name="Normal 6 6 3 2_Workforce" xfId="18878"/>
    <cellStyle name="Normal 6 6 3 3" xfId="6009"/>
    <cellStyle name="Normal 6 6 3 3 2" xfId="6010"/>
    <cellStyle name="Normal 6 6 3 3 2 2" xfId="17281"/>
    <cellStyle name="Normal 6 6 3 3 2_Workforce" xfId="18896"/>
    <cellStyle name="Normal 6 6 3 3 3" xfId="6011"/>
    <cellStyle name="Normal 6 6 3 3 3 2" xfId="17282"/>
    <cellStyle name="Normal 6 6 3 3 3_Workforce" xfId="18897"/>
    <cellStyle name="Normal 6 6 3 3 4" xfId="17283"/>
    <cellStyle name="Normal 6 6 3 3_Workforce" xfId="18895"/>
    <cellStyle name="Normal 6 6 3 4" xfId="6012"/>
    <cellStyle name="Normal 6 6 3 4 2" xfId="6013"/>
    <cellStyle name="Normal 6 6 3 4 2 2" xfId="17284"/>
    <cellStyle name="Normal 6 6 3 4 2_Workforce" xfId="18899"/>
    <cellStyle name="Normal 6 6 3 4 3" xfId="6014"/>
    <cellStyle name="Normal 6 6 3 4 3 2" xfId="17285"/>
    <cellStyle name="Normal 6 6 3 4 3_Workforce" xfId="18900"/>
    <cellStyle name="Normal 6 6 3 4 4" xfId="17286"/>
    <cellStyle name="Normal 6 6 3 4_Workforce" xfId="18898"/>
    <cellStyle name="Normal 6 6 3 5" xfId="6015"/>
    <cellStyle name="Normal 6 6 3 5 2" xfId="6016"/>
    <cellStyle name="Normal 6 6 3 5 2 2" xfId="17287"/>
    <cellStyle name="Normal 6 6 3 5 2_Workforce" xfId="18902"/>
    <cellStyle name="Normal 6 6 3 5 3" xfId="6017"/>
    <cellStyle name="Normal 6 6 3 5 3 2" xfId="17288"/>
    <cellStyle name="Normal 6 6 3 5 3_Workforce" xfId="18903"/>
    <cellStyle name="Normal 6 6 3 5 4" xfId="17289"/>
    <cellStyle name="Normal 6 6 3 5_Workforce" xfId="18901"/>
    <cellStyle name="Normal 6 6 3 6" xfId="6018"/>
    <cellStyle name="Normal 6 6 3 6 2" xfId="6019"/>
    <cellStyle name="Normal 6 6 3 6 2 2" xfId="17290"/>
    <cellStyle name="Normal 6 6 3 6 2_Workforce" xfId="18905"/>
    <cellStyle name="Normal 6 6 3 6 3" xfId="6020"/>
    <cellStyle name="Normal 6 6 3 6 3 2" xfId="17291"/>
    <cellStyle name="Normal 6 6 3 6 3_Workforce" xfId="18906"/>
    <cellStyle name="Normal 6 6 3 6 4" xfId="17292"/>
    <cellStyle name="Normal 6 6 3 6_Workforce" xfId="18904"/>
    <cellStyle name="Normal 6 6 3 7" xfId="6021"/>
    <cellStyle name="Normal 6 6 3 7 2" xfId="6022"/>
    <cellStyle name="Normal 6 6 3 7 2 2" xfId="17293"/>
    <cellStyle name="Normal 6 6 3 7 2_Workforce" xfId="18908"/>
    <cellStyle name="Normal 6 6 3 7 3" xfId="6023"/>
    <cellStyle name="Normal 6 6 3 7 3 2" xfId="17294"/>
    <cellStyle name="Normal 6 6 3 7 3_Workforce" xfId="18909"/>
    <cellStyle name="Normal 6 6 3 7 4" xfId="17295"/>
    <cellStyle name="Normal 6 6 3 7_Workforce" xfId="18907"/>
    <cellStyle name="Normal 6 6 3 8" xfId="6024"/>
    <cellStyle name="Normal 6 6 3 8 2" xfId="6025"/>
    <cellStyle name="Normal 6 6 3 8 2 2" xfId="17296"/>
    <cellStyle name="Normal 6 6 3 8 2_Workforce" xfId="18911"/>
    <cellStyle name="Normal 6 6 3 8 3" xfId="6026"/>
    <cellStyle name="Normal 6 6 3 8 3 2" xfId="17297"/>
    <cellStyle name="Normal 6 6 3 8 3_Workforce" xfId="18912"/>
    <cellStyle name="Normal 6 6 3 8 4" xfId="17298"/>
    <cellStyle name="Normal 6 6 3 8_Workforce" xfId="18910"/>
    <cellStyle name="Normal 6 6 3 9" xfId="6027"/>
    <cellStyle name="Normal 6 6 3 9 2" xfId="17299"/>
    <cellStyle name="Normal 6 6 3 9_Workforce" xfId="18913"/>
    <cellStyle name="Normal 6 6 3_Workforce" xfId="18875"/>
    <cellStyle name="Normal 6 6 4" xfId="6028"/>
    <cellStyle name="Normal 6 6 4 2" xfId="6029"/>
    <cellStyle name="Normal 6 6 4 2 2" xfId="6030"/>
    <cellStyle name="Normal 6 6 4 2 2 2" xfId="17300"/>
    <cellStyle name="Normal 6 6 4 2 2_Workforce" xfId="18916"/>
    <cellStyle name="Normal 6 6 4 2 3" xfId="6031"/>
    <cellStyle name="Normal 6 6 4 2 3 2" xfId="17301"/>
    <cellStyle name="Normal 6 6 4 2 3_Workforce" xfId="18917"/>
    <cellStyle name="Normal 6 6 4 2 4" xfId="17302"/>
    <cellStyle name="Normal 6 6 4 2_Workforce" xfId="18915"/>
    <cellStyle name="Normal 6 6 4 3" xfId="6032"/>
    <cellStyle name="Normal 6 6 4 3 2" xfId="6033"/>
    <cellStyle name="Normal 6 6 4 3 2 2" xfId="17303"/>
    <cellStyle name="Normal 6 6 4 3 2_Workforce" xfId="18919"/>
    <cellStyle name="Normal 6 6 4 3 3" xfId="6034"/>
    <cellStyle name="Normal 6 6 4 3 3 2" xfId="17304"/>
    <cellStyle name="Normal 6 6 4 3 3_Workforce" xfId="18920"/>
    <cellStyle name="Normal 6 6 4 3 4" xfId="17305"/>
    <cellStyle name="Normal 6 6 4 3_Workforce" xfId="18918"/>
    <cellStyle name="Normal 6 6 4 4" xfId="6035"/>
    <cellStyle name="Normal 6 6 4 4 2" xfId="6036"/>
    <cellStyle name="Normal 6 6 4 4 2 2" xfId="17306"/>
    <cellStyle name="Normal 6 6 4 4 2_Workforce" xfId="18922"/>
    <cellStyle name="Normal 6 6 4 4 3" xfId="6037"/>
    <cellStyle name="Normal 6 6 4 4 3 2" xfId="17307"/>
    <cellStyle name="Normal 6 6 4 4 3_Workforce" xfId="18923"/>
    <cellStyle name="Normal 6 6 4 4 4" xfId="17308"/>
    <cellStyle name="Normal 6 6 4 4_Workforce" xfId="18921"/>
    <cellStyle name="Normal 6 6 4 5" xfId="6038"/>
    <cellStyle name="Normal 6 6 4 5 2" xfId="6039"/>
    <cellStyle name="Normal 6 6 4 5 2 2" xfId="17309"/>
    <cellStyle name="Normal 6 6 4 5 2_Workforce" xfId="18925"/>
    <cellStyle name="Normal 6 6 4 5 3" xfId="17310"/>
    <cellStyle name="Normal 6 6 4 5_Workforce" xfId="18924"/>
    <cellStyle name="Normal 6 6 4 6" xfId="6040"/>
    <cellStyle name="Normal 6 6 4 6 2" xfId="6041"/>
    <cellStyle name="Normal 6 6 4 6 2 2" xfId="17311"/>
    <cellStyle name="Normal 6 6 4 6 2_Workforce" xfId="18927"/>
    <cellStyle name="Normal 6 6 4 6 3" xfId="17312"/>
    <cellStyle name="Normal 6 6 4 6_Workforce" xfId="18926"/>
    <cellStyle name="Normal 6 6 4 7" xfId="6042"/>
    <cellStyle name="Normal 6 6 4 7 2" xfId="6043"/>
    <cellStyle name="Normal 6 6 4 7 2 2" xfId="17313"/>
    <cellStyle name="Normal 6 6 4 7 2_Workforce" xfId="18929"/>
    <cellStyle name="Normal 6 6 4 7 3" xfId="17314"/>
    <cellStyle name="Normal 6 6 4 7_Workforce" xfId="18928"/>
    <cellStyle name="Normal 6 6 4 8" xfId="6044"/>
    <cellStyle name="Normal 6 6 4 8 2" xfId="17315"/>
    <cellStyle name="Normal 6 6 4 8_Workforce" xfId="18930"/>
    <cellStyle name="Normal 6 6 4 9" xfId="17316"/>
    <cellStyle name="Normal 6 6 4_Workforce" xfId="18914"/>
    <cellStyle name="Normal 6 6 5" xfId="6045"/>
    <cellStyle name="Normal 6 6 5 2" xfId="6046"/>
    <cellStyle name="Normal 6 6 5 3" xfId="6047"/>
    <cellStyle name="Normal 6 6 5 4" xfId="17317"/>
    <cellStyle name="Normal 6 6 5_Workforce" xfId="18931"/>
    <cellStyle name="Normal 6 6 6" xfId="6048"/>
    <cellStyle name="Normal 6 6 6 2" xfId="6049"/>
    <cellStyle name="Normal 6 6 6 3" xfId="6050"/>
    <cellStyle name="Normal 6 6 6 4" xfId="17318"/>
    <cellStyle name="Normal 6 6 6_Workforce" xfId="18932"/>
    <cellStyle name="Normal 6 6 7" xfId="6051"/>
    <cellStyle name="Normal 6 6 7 2" xfId="6052"/>
    <cellStyle name="Normal 6 6 7 3" xfId="6053"/>
    <cellStyle name="Normal 6 6 7 4" xfId="17319"/>
    <cellStyle name="Normal 6 6 7_Workforce" xfId="18933"/>
    <cellStyle name="Normal 6 6 8" xfId="6054"/>
    <cellStyle name="Normal 6 6 8 2" xfId="6055"/>
    <cellStyle name="Normal 6 6 8 3" xfId="6056"/>
    <cellStyle name="Normal 6 6 8 4" xfId="17320"/>
    <cellStyle name="Normal 6 6 8_Workforce" xfId="18934"/>
    <cellStyle name="Normal 6 6 9" xfId="6057"/>
    <cellStyle name="Normal 6 6 9 2" xfId="6058"/>
    <cellStyle name="Normal 6 6 9 3" xfId="6059"/>
    <cellStyle name="Normal 6 6 9 4" xfId="17321"/>
    <cellStyle name="Normal 6 6 9_Workforce" xfId="18935"/>
    <cellStyle name="Normal 6 6_Workforce" xfId="18831"/>
    <cellStyle name="Normal 6 7" xfId="6060"/>
    <cellStyle name="Normal 6 7 10" xfId="6061"/>
    <cellStyle name="Normal 6 7 10 2" xfId="6062"/>
    <cellStyle name="Normal 6 7 10 3" xfId="6063"/>
    <cellStyle name="Normal 6 7 10 4" xfId="17322"/>
    <cellStyle name="Normal 6 7 10_Workforce" xfId="18937"/>
    <cellStyle name="Normal 6 7 11" xfId="6064"/>
    <cellStyle name="Normal 6 7 11 2" xfId="17323"/>
    <cellStyle name="Normal 6 7 11_Workforce" xfId="18938"/>
    <cellStyle name="Normal 6 7 12" xfId="6065"/>
    <cellStyle name="Normal 6 7 12 2" xfId="17324"/>
    <cellStyle name="Normal 6 7 12_Workforce" xfId="18939"/>
    <cellStyle name="Normal 6 7 13" xfId="6066"/>
    <cellStyle name="Normal 6 7 13 2" xfId="17325"/>
    <cellStyle name="Normal 6 7 13_Workforce" xfId="18940"/>
    <cellStyle name="Normal 6 7 14" xfId="17326"/>
    <cellStyle name="Normal 6 7 2" xfId="6067"/>
    <cellStyle name="Normal 6 7 2 10" xfId="6068"/>
    <cellStyle name="Normal 6 7 2 10 2" xfId="17327"/>
    <cellStyle name="Normal 6 7 2 10_Workforce" xfId="18942"/>
    <cellStyle name="Normal 6 7 2 11" xfId="6069"/>
    <cellStyle name="Normal 6 7 2 11 2" xfId="17328"/>
    <cellStyle name="Normal 6 7 2 11_Workforce" xfId="18943"/>
    <cellStyle name="Normal 6 7 2 12" xfId="17329"/>
    <cellStyle name="Normal 6 7 2 2" xfId="6070"/>
    <cellStyle name="Normal 6 7 2 2 2" xfId="6071"/>
    <cellStyle name="Normal 6 7 2 2 2 2" xfId="6072"/>
    <cellStyle name="Normal 6 7 2 2 2 2 2" xfId="17330"/>
    <cellStyle name="Normal 6 7 2 2 2 2_Workforce" xfId="18946"/>
    <cellStyle name="Normal 6 7 2 2 2 3" xfId="6073"/>
    <cellStyle name="Normal 6 7 2 2 2 3 2" xfId="17331"/>
    <cellStyle name="Normal 6 7 2 2 2 3_Workforce" xfId="18947"/>
    <cellStyle name="Normal 6 7 2 2 2 4" xfId="17332"/>
    <cellStyle name="Normal 6 7 2 2 2_Workforce" xfId="18945"/>
    <cellStyle name="Normal 6 7 2 2 3" xfId="6074"/>
    <cellStyle name="Normal 6 7 2 2 3 2" xfId="6075"/>
    <cellStyle name="Normal 6 7 2 2 3 2 2" xfId="17333"/>
    <cellStyle name="Normal 6 7 2 2 3 2_Workforce" xfId="18949"/>
    <cellStyle name="Normal 6 7 2 2 3 3" xfId="6076"/>
    <cellStyle name="Normal 6 7 2 2 3 3 2" xfId="17334"/>
    <cellStyle name="Normal 6 7 2 2 3 3_Workforce" xfId="18950"/>
    <cellStyle name="Normal 6 7 2 2 3 4" xfId="17335"/>
    <cellStyle name="Normal 6 7 2 2 3_Workforce" xfId="18948"/>
    <cellStyle name="Normal 6 7 2 2 4" xfId="6077"/>
    <cellStyle name="Normal 6 7 2 2 4 2" xfId="6078"/>
    <cellStyle name="Normal 6 7 2 2 4 2 2" xfId="17336"/>
    <cellStyle name="Normal 6 7 2 2 4 2_Workforce" xfId="18952"/>
    <cellStyle name="Normal 6 7 2 2 4 3" xfId="6079"/>
    <cellStyle name="Normal 6 7 2 2 4 3 2" xfId="17337"/>
    <cellStyle name="Normal 6 7 2 2 4 3_Workforce" xfId="18953"/>
    <cellStyle name="Normal 6 7 2 2 4 4" xfId="17338"/>
    <cellStyle name="Normal 6 7 2 2 4_Workforce" xfId="18951"/>
    <cellStyle name="Normal 6 7 2 2 5" xfId="6080"/>
    <cellStyle name="Normal 6 7 2 2 5 2" xfId="6081"/>
    <cellStyle name="Normal 6 7 2 2 5 2 2" xfId="17339"/>
    <cellStyle name="Normal 6 7 2 2 5 2_Workforce" xfId="18955"/>
    <cellStyle name="Normal 6 7 2 2 5 3" xfId="17340"/>
    <cellStyle name="Normal 6 7 2 2 5_Workforce" xfId="18954"/>
    <cellStyle name="Normal 6 7 2 2 6" xfId="6082"/>
    <cellStyle name="Normal 6 7 2 2 6 2" xfId="6083"/>
    <cellStyle name="Normal 6 7 2 2 6 2 2" xfId="17341"/>
    <cellStyle name="Normal 6 7 2 2 6 2_Workforce" xfId="18957"/>
    <cellStyle name="Normal 6 7 2 2 6 3" xfId="17342"/>
    <cellStyle name="Normal 6 7 2 2 6_Workforce" xfId="18956"/>
    <cellStyle name="Normal 6 7 2 2 7" xfId="6084"/>
    <cellStyle name="Normal 6 7 2 2 7 2" xfId="6085"/>
    <cellStyle name="Normal 6 7 2 2 7 2 2" xfId="17343"/>
    <cellStyle name="Normal 6 7 2 2 7 2_Workforce" xfId="18959"/>
    <cellStyle name="Normal 6 7 2 2 7 3" xfId="17344"/>
    <cellStyle name="Normal 6 7 2 2 7_Workforce" xfId="18958"/>
    <cellStyle name="Normal 6 7 2 2 8" xfId="6086"/>
    <cellStyle name="Normal 6 7 2 2 8 2" xfId="17345"/>
    <cellStyle name="Normal 6 7 2 2 8_Workforce" xfId="18960"/>
    <cellStyle name="Normal 6 7 2 2 9" xfId="17346"/>
    <cellStyle name="Normal 6 7 2 2_Workforce" xfId="18944"/>
    <cellStyle name="Normal 6 7 2 3" xfId="6087"/>
    <cellStyle name="Normal 6 7 2 3 2" xfId="6088"/>
    <cellStyle name="Normal 6 7 2 3 2 2" xfId="17347"/>
    <cellStyle name="Normal 6 7 2 3 2_Workforce" xfId="18962"/>
    <cellStyle name="Normal 6 7 2 3 3" xfId="6089"/>
    <cellStyle name="Normal 6 7 2 3 3 2" xfId="17348"/>
    <cellStyle name="Normal 6 7 2 3 3_Workforce" xfId="18963"/>
    <cellStyle name="Normal 6 7 2 3 4" xfId="17349"/>
    <cellStyle name="Normal 6 7 2 3_Workforce" xfId="18961"/>
    <cellStyle name="Normal 6 7 2 4" xfId="6090"/>
    <cellStyle name="Normal 6 7 2 4 2" xfId="6091"/>
    <cellStyle name="Normal 6 7 2 4 2 2" xfId="17350"/>
    <cellStyle name="Normal 6 7 2 4 2_Workforce" xfId="18965"/>
    <cellStyle name="Normal 6 7 2 4 3" xfId="6092"/>
    <cellStyle name="Normal 6 7 2 4 3 2" xfId="17351"/>
    <cellStyle name="Normal 6 7 2 4 3_Workforce" xfId="18966"/>
    <cellStyle name="Normal 6 7 2 4 4" xfId="17352"/>
    <cellStyle name="Normal 6 7 2 4_Workforce" xfId="18964"/>
    <cellStyle name="Normal 6 7 2 5" xfId="6093"/>
    <cellStyle name="Normal 6 7 2 5 2" xfId="6094"/>
    <cellStyle name="Normal 6 7 2 5 2 2" xfId="17353"/>
    <cellStyle name="Normal 6 7 2 5 2_Workforce" xfId="18968"/>
    <cellStyle name="Normal 6 7 2 5 3" xfId="6095"/>
    <cellStyle name="Normal 6 7 2 5 3 2" xfId="17354"/>
    <cellStyle name="Normal 6 7 2 5 3_Workforce" xfId="18969"/>
    <cellStyle name="Normal 6 7 2 5 4" xfId="17355"/>
    <cellStyle name="Normal 6 7 2 5_Workforce" xfId="18967"/>
    <cellStyle name="Normal 6 7 2 6" xfId="6096"/>
    <cellStyle name="Normal 6 7 2 6 2" xfId="6097"/>
    <cellStyle name="Normal 6 7 2 6 2 2" xfId="17356"/>
    <cellStyle name="Normal 6 7 2 6 2_Workforce" xfId="18971"/>
    <cellStyle name="Normal 6 7 2 6 3" xfId="6098"/>
    <cellStyle name="Normal 6 7 2 6 3 2" xfId="17357"/>
    <cellStyle name="Normal 6 7 2 6 3_Workforce" xfId="18972"/>
    <cellStyle name="Normal 6 7 2 6 4" xfId="17358"/>
    <cellStyle name="Normal 6 7 2 6_Workforce" xfId="18970"/>
    <cellStyle name="Normal 6 7 2 7" xfId="6099"/>
    <cellStyle name="Normal 6 7 2 7 2" xfId="6100"/>
    <cellStyle name="Normal 6 7 2 7 2 2" xfId="17359"/>
    <cellStyle name="Normal 6 7 2 7 2_Workforce" xfId="18974"/>
    <cellStyle name="Normal 6 7 2 7 3" xfId="6101"/>
    <cellStyle name="Normal 6 7 2 7 3 2" xfId="17360"/>
    <cellStyle name="Normal 6 7 2 7 3_Workforce" xfId="18975"/>
    <cellStyle name="Normal 6 7 2 7 4" xfId="17361"/>
    <cellStyle name="Normal 6 7 2 7_Workforce" xfId="18973"/>
    <cellStyle name="Normal 6 7 2 8" xfId="6102"/>
    <cellStyle name="Normal 6 7 2 8 2" xfId="6103"/>
    <cellStyle name="Normal 6 7 2 8 2 2" xfId="17362"/>
    <cellStyle name="Normal 6 7 2 8 2_Workforce" xfId="18977"/>
    <cellStyle name="Normal 6 7 2 8 3" xfId="6104"/>
    <cellStyle name="Normal 6 7 2 8 3 2" xfId="17363"/>
    <cellStyle name="Normal 6 7 2 8 3_Workforce" xfId="18978"/>
    <cellStyle name="Normal 6 7 2 8 4" xfId="17364"/>
    <cellStyle name="Normal 6 7 2 8_Workforce" xfId="18976"/>
    <cellStyle name="Normal 6 7 2 9" xfId="6105"/>
    <cellStyle name="Normal 6 7 2 9 2" xfId="17365"/>
    <cellStyle name="Normal 6 7 2 9_Workforce" xfId="18979"/>
    <cellStyle name="Normal 6 7 2_Workforce" xfId="18941"/>
    <cellStyle name="Normal 6 7 3" xfId="6106"/>
    <cellStyle name="Normal 6 7 3 10" xfId="6107"/>
    <cellStyle name="Normal 6 7 3 10 2" xfId="17366"/>
    <cellStyle name="Normal 6 7 3 10_Workforce" xfId="18981"/>
    <cellStyle name="Normal 6 7 3 11" xfId="6108"/>
    <cellStyle name="Normal 6 7 3 11 2" xfId="17367"/>
    <cellStyle name="Normal 6 7 3 11_Workforce" xfId="18982"/>
    <cellStyle name="Normal 6 7 3 12" xfId="17368"/>
    <cellStyle name="Normal 6 7 3 2" xfId="6109"/>
    <cellStyle name="Normal 6 7 3 2 2" xfId="6110"/>
    <cellStyle name="Normal 6 7 3 2 2 2" xfId="6111"/>
    <cellStyle name="Normal 6 7 3 2 2 2 2" xfId="17369"/>
    <cellStyle name="Normal 6 7 3 2 2 2_Workforce" xfId="18985"/>
    <cellStyle name="Normal 6 7 3 2 2 3" xfId="6112"/>
    <cellStyle name="Normal 6 7 3 2 2 3 2" xfId="17370"/>
    <cellStyle name="Normal 6 7 3 2 2 3_Workforce" xfId="18986"/>
    <cellStyle name="Normal 6 7 3 2 2 4" xfId="17371"/>
    <cellStyle name="Normal 6 7 3 2 2_Workforce" xfId="18984"/>
    <cellStyle name="Normal 6 7 3 2 3" xfId="6113"/>
    <cellStyle name="Normal 6 7 3 2 3 2" xfId="6114"/>
    <cellStyle name="Normal 6 7 3 2 3 2 2" xfId="17372"/>
    <cellStyle name="Normal 6 7 3 2 3 2_Workforce" xfId="18988"/>
    <cellStyle name="Normal 6 7 3 2 3 3" xfId="6115"/>
    <cellStyle name="Normal 6 7 3 2 3 3 2" xfId="17373"/>
    <cellStyle name="Normal 6 7 3 2 3 3_Workforce" xfId="18989"/>
    <cellStyle name="Normal 6 7 3 2 3 4" xfId="17374"/>
    <cellStyle name="Normal 6 7 3 2 3_Workforce" xfId="18987"/>
    <cellStyle name="Normal 6 7 3 2 4" xfId="6116"/>
    <cellStyle name="Normal 6 7 3 2 4 2" xfId="6117"/>
    <cellStyle name="Normal 6 7 3 2 4 2 2" xfId="17375"/>
    <cellStyle name="Normal 6 7 3 2 4 2_Workforce" xfId="18991"/>
    <cellStyle name="Normal 6 7 3 2 4 3" xfId="6118"/>
    <cellStyle name="Normal 6 7 3 2 4 3 2" xfId="17376"/>
    <cellStyle name="Normal 6 7 3 2 4 3_Workforce" xfId="18992"/>
    <cellStyle name="Normal 6 7 3 2 4 4" xfId="17377"/>
    <cellStyle name="Normal 6 7 3 2 4_Workforce" xfId="18990"/>
    <cellStyle name="Normal 6 7 3 2 5" xfId="6119"/>
    <cellStyle name="Normal 6 7 3 2 5 2" xfId="6120"/>
    <cellStyle name="Normal 6 7 3 2 5 2 2" xfId="17378"/>
    <cellStyle name="Normal 6 7 3 2 5 2_Workforce" xfId="18994"/>
    <cellStyle name="Normal 6 7 3 2 5 3" xfId="17379"/>
    <cellStyle name="Normal 6 7 3 2 5_Workforce" xfId="18993"/>
    <cellStyle name="Normal 6 7 3 2 6" xfId="6121"/>
    <cellStyle name="Normal 6 7 3 2 6 2" xfId="6122"/>
    <cellStyle name="Normal 6 7 3 2 6 2 2" xfId="17380"/>
    <cellStyle name="Normal 6 7 3 2 6 2_Workforce" xfId="18996"/>
    <cellStyle name="Normal 6 7 3 2 6 3" xfId="17381"/>
    <cellStyle name="Normal 6 7 3 2 6_Workforce" xfId="18995"/>
    <cellStyle name="Normal 6 7 3 2 7" xfId="6123"/>
    <cellStyle name="Normal 6 7 3 2 7 2" xfId="6124"/>
    <cellStyle name="Normal 6 7 3 2 7 2 2" xfId="17382"/>
    <cellStyle name="Normal 6 7 3 2 7 2_Workforce" xfId="18998"/>
    <cellStyle name="Normal 6 7 3 2 7 3" xfId="17383"/>
    <cellStyle name="Normal 6 7 3 2 7_Workforce" xfId="18997"/>
    <cellStyle name="Normal 6 7 3 2 8" xfId="6125"/>
    <cellStyle name="Normal 6 7 3 2 8 2" xfId="17384"/>
    <cellStyle name="Normal 6 7 3 2 8_Workforce" xfId="18999"/>
    <cellStyle name="Normal 6 7 3 2 9" xfId="17385"/>
    <cellStyle name="Normal 6 7 3 2_Workforce" xfId="18983"/>
    <cellStyle name="Normal 6 7 3 3" xfId="6126"/>
    <cellStyle name="Normal 6 7 3 3 2" xfId="6127"/>
    <cellStyle name="Normal 6 7 3 3 2 2" xfId="17386"/>
    <cellStyle name="Normal 6 7 3 3 2_Workforce" xfId="19001"/>
    <cellStyle name="Normal 6 7 3 3 3" xfId="6128"/>
    <cellStyle name="Normal 6 7 3 3 3 2" xfId="17387"/>
    <cellStyle name="Normal 6 7 3 3 3_Workforce" xfId="19002"/>
    <cellStyle name="Normal 6 7 3 3 4" xfId="17388"/>
    <cellStyle name="Normal 6 7 3 3_Workforce" xfId="19000"/>
    <cellStyle name="Normal 6 7 3 4" xfId="6129"/>
    <cellStyle name="Normal 6 7 3 4 2" xfId="6130"/>
    <cellStyle name="Normal 6 7 3 4 2 2" xfId="17389"/>
    <cellStyle name="Normal 6 7 3 4 2_Workforce" xfId="19004"/>
    <cellStyle name="Normal 6 7 3 4 3" xfId="6131"/>
    <cellStyle name="Normal 6 7 3 4 3 2" xfId="17390"/>
    <cellStyle name="Normal 6 7 3 4 3_Workforce" xfId="19005"/>
    <cellStyle name="Normal 6 7 3 4 4" xfId="17391"/>
    <cellStyle name="Normal 6 7 3 4_Workforce" xfId="19003"/>
    <cellStyle name="Normal 6 7 3 5" xfId="6132"/>
    <cellStyle name="Normal 6 7 3 5 2" xfId="6133"/>
    <cellStyle name="Normal 6 7 3 5 2 2" xfId="17392"/>
    <cellStyle name="Normal 6 7 3 5 2_Workforce" xfId="19007"/>
    <cellStyle name="Normal 6 7 3 5 3" xfId="6134"/>
    <cellStyle name="Normal 6 7 3 5 3 2" xfId="17393"/>
    <cellStyle name="Normal 6 7 3 5 3_Workforce" xfId="19008"/>
    <cellStyle name="Normal 6 7 3 5 4" xfId="17394"/>
    <cellStyle name="Normal 6 7 3 5_Workforce" xfId="19006"/>
    <cellStyle name="Normal 6 7 3 6" xfId="6135"/>
    <cellStyle name="Normal 6 7 3 6 2" xfId="6136"/>
    <cellStyle name="Normal 6 7 3 6 2 2" xfId="17395"/>
    <cellStyle name="Normal 6 7 3 6 2_Workforce" xfId="19010"/>
    <cellStyle name="Normal 6 7 3 6 3" xfId="6137"/>
    <cellStyle name="Normal 6 7 3 6 3 2" xfId="17396"/>
    <cellStyle name="Normal 6 7 3 6 3_Workforce" xfId="19011"/>
    <cellStyle name="Normal 6 7 3 6 4" xfId="17397"/>
    <cellStyle name="Normal 6 7 3 6_Workforce" xfId="19009"/>
    <cellStyle name="Normal 6 7 3 7" xfId="6138"/>
    <cellStyle name="Normal 6 7 3 7 2" xfId="6139"/>
    <cellStyle name="Normal 6 7 3 7 2 2" xfId="17398"/>
    <cellStyle name="Normal 6 7 3 7 2_Workforce" xfId="19013"/>
    <cellStyle name="Normal 6 7 3 7 3" xfId="6140"/>
    <cellStyle name="Normal 6 7 3 7 3 2" xfId="17399"/>
    <cellStyle name="Normal 6 7 3 7 3_Workforce" xfId="19014"/>
    <cellStyle name="Normal 6 7 3 7 4" xfId="17400"/>
    <cellStyle name="Normal 6 7 3 7_Workforce" xfId="19012"/>
    <cellStyle name="Normal 6 7 3 8" xfId="6141"/>
    <cellStyle name="Normal 6 7 3 8 2" xfId="6142"/>
    <cellStyle name="Normal 6 7 3 8 2 2" xfId="17401"/>
    <cellStyle name="Normal 6 7 3 8 2_Workforce" xfId="19016"/>
    <cellStyle name="Normal 6 7 3 8 3" xfId="6143"/>
    <cellStyle name="Normal 6 7 3 8 3 2" xfId="17402"/>
    <cellStyle name="Normal 6 7 3 8 3_Workforce" xfId="19017"/>
    <cellStyle name="Normal 6 7 3 8 4" xfId="17403"/>
    <cellStyle name="Normal 6 7 3 8_Workforce" xfId="19015"/>
    <cellStyle name="Normal 6 7 3 9" xfId="6144"/>
    <cellStyle name="Normal 6 7 3 9 2" xfId="17404"/>
    <cellStyle name="Normal 6 7 3 9_Workforce" xfId="19018"/>
    <cellStyle name="Normal 6 7 3_Workforce" xfId="18980"/>
    <cellStyle name="Normal 6 7 4" xfId="6145"/>
    <cellStyle name="Normal 6 7 4 2" xfId="6146"/>
    <cellStyle name="Normal 6 7 4 2 2" xfId="6147"/>
    <cellStyle name="Normal 6 7 4 2 2 2" xfId="17405"/>
    <cellStyle name="Normal 6 7 4 2 2_Workforce" xfId="19021"/>
    <cellStyle name="Normal 6 7 4 2 3" xfId="6148"/>
    <cellStyle name="Normal 6 7 4 2 3 2" xfId="17406"/>
    <cellStyle name="Normal 6 7 4 2 3_Workforce" xfId="19022"/>
    <cellStyle name="Normal 6 7 4 2 4" xfId="17407"/>
    <cellStyle name="Normal 6 7 4 2_Workforce" xfId="19020"/>
    <cellStyle name="Normal 6 7 4 3" xfId="6149"/>
    <cellStyle name="Normal 6 7 4 3 2" xfId="6150"/>
    <cellStyle name="Normal 6 7 4 3 2 2" xfId="17408"/>
    <cellStyle name="Normal 6 7 4 3 2_Workforce" xfId="19024"/>
    <cellStyle name="Normal 6 7 4 3 3" xfId="6151"/>
    <cellStyle name="Normal 6 7 4 3 3 2" xfId="17409"/>
    <cellStyle name="Normal 6 7 4 3 3_Workforce" xfId="19025"/>
    <cellStyle name="Normal 6 7 4 3 4" xfId="17410"/>
    <cellStyle name="Normal 6 7 4 3_Workforce" xfId="19023"/>
    <cellStyle name="Normal 6 7 4 4" xfId="6152"/>
    <cellStyle name="Normal 6 7 4 4 2" xfId="6153"/>
    <cellStyle name="Normal 6 7 4 4 2 2" xfId="17411"/>
    <cellStyle name="Normal 6 7 4 4 2_Workforce" xfId="19027"/>
    <cellStyle name="Normal 6 7 4 4 3" xfId="6154"/>
    <cellStyle name="Normal 6 7 4 4 3 2" xfId="17412"/>
    <cellStyle name="Normal 6 7 4 4 3_Workforce" xfId="19028"/>
    <cellStyle name="Normal 6 7 4 4 4" xfId="17413"/>
    <cellStyle name="Normal 6 7 4 4_Workforce" xfId="19026"/>
    <cellStyle name="Normal 6 7 4 5" xfId="6155"/>
    <cellStyle name="Normal 6 7 4 5 2" xfId="6156"/>
    <cellStyle name="Normal 6 7 4 5 2 2" xfId="17414"/>
    <cellStyle name="Normal 6 7 4 5 2_Workforce" xfId="19030"/>
    <cellStyle name="Normal 6 7 4 5 3" xfId="17415"/>
    <cellStyle name="Normal 6 7 4 5_Workforce" xfId="19029"/>
    <cellStyle name="Normal 6 7 4 6" xfId="6157"/>
    <cellStyle name="Normal 6 7 4 6 2" xfId="6158"/>
    <cellStyle name="Normal 6 7 4 6 2 2" xfId="17416"/>
    <cellStyle name="Normal 6 7 4 6 2_Workforce" xfId="19032"/>
    <cellStyle name="Normal 6 7 4 6 3" xfId="17417"/>
    <cellStyle name="Normal 6 7 4 6_Workforce" xfId="19031"/>
    <cellStyle name="Normal 6 7 4 7" xfId="6159"/>
    <cellStyle name="Normal 6 7 4 7 2" xfId="6160"/>
    <cellStyle name="Normal 6 7 4 7 2 2" xfId="17418"/>
    <cellStyle name="Normal 6 7 4 7 2_Workforce" xfId="19034"/>
    <cellStyle name="Normal 6 7 4 7 3" xfId="17419"/>
    <cellStyle name="Normal 6 7 4 7_Workforce" xfId="19033"/>
    <cellStyle name="Normal 6 7 4 8" xfId="6161"/>
    <cellStyle name="Normal 6 7 4 8 2" xfId="17420"/>
    <cellStyle name="Normal 6 7 4 8_Workforce" xfId="19035"/>
    <cellStyle name="Normal 6 7 4 9" xfId="17421"/>
    <cellStyle name="Normal 6 7 4_Workforce" xfId="19019"/>
    <cellStyle name="Normal 6 7 5" xfId="6162"/>
    <cellStyle name="Normal 6 7 5 2" xfId="6163"/>
    <cellStyle name="Normal 6 7 5 3" xfId="6164"/>
    <cellStyle name="Normal 6 7 5 4" xfId="17422"/>
    <cellStyle name="Normal 6 7 5_Workforce" xfId="19036"/>
    <cellStyle name="Normal 6 7 6" xfId="6165"/>
    <cellStyle name="Normal 6 7 6 2" xfId="6166"/>
    <cellStyle name="Normal 6 7 6 3" xfId="6167"/>
    <cellStyle name="Normal 6 7 6 4" xfId="17423"/>
    <cellStyle name="Normal 6 7 6_Workforce" xfId="19037"/>
    <cellStyle name="Normal 6 7 7" xfId="6168"/>
    <cellStyle name="Normal 6 7 7 2" xfId="6169"/>
    <cellStyle name="Normal 6 7 7 3" xfId="6170"/>
    <cellStyle name="Normal 6 7 7 4" xfId="17424"/>
    <cellStyle name="Normal 6 7 7_Workforce" xfId="19038"/>
    <cellStyle name="Normal 6 7 8" xfId="6171"/>
    <cellStyle name="Normal 6 7 8 2" xfId="6172"/>
    <cellStyle name="Normal 6 7 8 3" xfId="6173"/>
    <cellStyle name="Normal 6 7 8 4" xfId="17425"/>
    <cellStyle name="Normal 6 7 8_Workforce" xfId="19039"/>
    <cellStyle name="Normal 6 7 9" xfId="6174"/>
    <cellStyle name="Normal 6 7 9 2" xfId="6175"/>
    <cellStyle name="Normal 6 7 9 3" xfId="6176"/>
    <cellStyle name="Normal 6 7 9 4" xfId="17426"/>
    <cellStyle name="Normal 6 7 9_Workforce" xfId="19040"/>
    <cellStyle name="Normal 6 7_Workforce" xfId="18936"/>
    <cellStyle name="Normal 6 8" xfId="6177"/>
    <cellStyle name="Normal 6 8 10" xfId="6178"/>
    <cellStyle name="Normal 6 8 10 2" xfId="6179"/>
    <cellStyle name="Normal 6 8 10 3" xfId="6180"/>
    <cellStyle name="Normal 6 8 10 4" xfId="17427"/>
    <cellStyle name="Normal 6 8 10_Workforce" xfId="19042"/>
    <cellStyle name="Normal 6 8 11" xfId="6181"/>
    <cellStyle name="Normal 6 8 11 2" xfId="17428"/>
    <cellStyle name="Normal 6 8 11_Workforce" xfId="19043"/>
    <cellStyle name="Normal 6 8 12" xfId="6182"/>
    <cellStyle name="Normal 6 8 12 2" xfId="17429"/>
    <cellStyle name="Normal 6 8 12_Workforce" xfId="19044"/>
    <cellStyle name="Normal 6 8 13" xfId="6183"/>
    <cellStyle name="Normal 6 8 13 2" xfId="17430"/>
    <cellStyle name="Normal 6 8 13_Workforce" xfId="19045"/>
    <cellStyle name="Normal 6 8 14" xfId="17431"/>
    <cellStyle name="Normal 6 8 2" xfId="6184"/>
    <cellStyle name="Normal 6 8 2 10" xfId="6185"/>
    <cellStyle name="Normal 6 8 2 10 2" xfId="17432"/>
    <cellStyle name="Normal 6 8 2 10_Workforce" xfId="19047"/>
    <cellStyle name="Normal 6 8 2 11" xfId="6186"/>
    <cellStyle name="Normal 6 8 2 11 2" xfId="17433"/>
    <cellStyle name="Normal 6 8 2 11_Workforce" xfId="19048"/>
    <cellStyle name="Normal 6 8 2 12" xfId="17434"/>
    <cellStyle name="Normal 6 8 2 2" xfId="6187"/>
    <cellStyle name="Normal 6 8 2 2 2" xfId="6188"/>
    <cellStyle name="Normal 6 8 2 2 2 2" xfId="6189"/>
    <cellStyle name="Normal 6 8 2 2 2 2 2" xfId="17435"/>
    <cellStyle name="Normal 6 8 2 2 2 2_Workforce" xfId="19051"/>
    <cellStyle name="Normal 6 8 2 2 2 3" xfId="6190"/>
    <cellStyle name="Normal 6 8 2 2 2 3 2" xfId="17436"/>
    <cellStyle name="Normal 6 8 2 2 2 3_Workforce" xfId="19052"/>
    <cellStyle name="Normal 6 8 2 2 2 4" xfId="17437"/>
    <cellStyle name="Normal 6 8 2 2 2_Workforce" xfId="19050"/>
    <cellStyle name="Normal 6 8 2 2 3" xfId="6191"/>
    <cellStyle name="Normal 6 8 2 2 3 2" xfId="6192"/>
    <cellStyle name="Normal 6 8 2 2 3 2 2" xfId="17438"/>
    <cellStyle name="Normal 6 8 2 2 3 2_Workforce" xfId="19054"/>
    <cellStyle name="Normal 6 8 2 2 3 3" xfId="6193"/>
    <cellStyle name="Normal 6 8 2 2 3 3 2" xfId="17439"/>
    <cellStyle name="Normal 6 8 2 2 3 3_Workforce" xfId="19055"/>
    <cellStyle name="Normal 6 8 2 2 3 4" xfId="17440"/>
    <cellStyle name="Normal 6 8 2 2 3_Workforce" xfId="19053"/>
    <cellStyle name="Normal 6 8 2 2 4" xfId="6194"/>
    <cellStyle name="Normal 6 8 2 2 4 2" xfId="6195"/>
    <cellStyle name="Normal 6 8 2 2 4 2 2" xfId="17441"/>
    <cellStyle name="Normal 6 8 2 2 4 2_Workforce" xfId="19057"/>
    <cellStyle name="Normal 6 8 2 2 4 3" xfId="6196"/>
    <cellStyle name="Normal 6 8 2 2 4 3 2" xfId="17442"/>
    <cellStyle name="Normal 6 8 2 2 4 3_Workforce" xfId="19058"/>
    <cellStyle name="Normal 6 8 2 2 4 4" xfId="17443"/>
    <cellStyle name="Normal 6 8 2 2 4_Workforce" xfId="19056"/>
    <cellStyle name="Normal 6 8 2 2 5" xfId="6197"/>
    <cellStyle name="Normal 6 8 2 2 5 2" xfId="6198"/>
    <cellStyle name="Normal 6 8 2 2 5 2 2" xfId="17444"/>
    <cellStyle name="Normal 6 8 2 2 5 2_Workforce" xfId="19060"/>
    <cellStyle name="Normal 6 8 2 2 5 3" xfId="17445"/>
    <cellStyle name="Normal 6 8 2 2 5_Workforce" xfId="19059"/>
    <cellStyle name="Normal 6 8 2 2 6" xfId="6199"/>
    <cellStyle name="Normal 6 8 2 2 6 2" xfId="6200"/>
    <cellStyle name="Normal 6 8 2 2 6 2 2" xfId="17446"/>
    <cellStyle name="Normal 6 8 2 2 6 2_Workforce" xfId="19062"/>
    <cellStyle name="Normal 6 8 2 2 6 3" xfId="17447"/>
    <cellStyle name="Normal 6 8 2 2 6_Workforce" xfId="19061"/>
    <cellStyle name="Normal 6 8 2 2 7" xfId="6201"/>
    <cellStyle name="Normal 6 8 2 2 7 2" xfId="6202"/>
    <cellStyle name="Normal 6 8 2 2 7 2 2" xfId="17448"/>
    <cellStyle name="Normal 6 8 2 2 7 2_Workforce" xfId="19064"/>
    <cellStyle name="Normal 6 8 2 2 7 3" xfId="17449"/>
    <cellStyle name="Normal 6 8 2 2 7_Workforce" xfId="19063"/>
    <cellStyle name="Normal 6 8 2 2 8" xfId="6203"/>
    <cellStyle name="Normal 6 8 2 2 8 2" xfId="17450"/>
    <cellStyle name="Normal 6 8 2 2 8_Workforce" xfId="19065"/>
    <cellStyle name="Normal 6 8 2 2 9" xfId="17451"/>
    <cellStyle name="Normal 6 8 2 2_Workforce" xfId="19049"/>
    <cellStyle name="Normal 6 8 2 3" xfId="6204"/>
    <cellStyle name="Normal 6 8 2 3 2" xfId="6205"/>
    <cellStyle name="Normal 6 8 2 3 2 2" xfId="17452"/>
    <cellStyle name="Normal 6 8 2 3 2_Workforce" xfId="19067"/>
    <cellStyle name="Normal 6 8 2 3 3" xfId="6206"/>
    <cellStyle name="Normal 6 8 2 3 3 2" xfId="17453"/>
    <cellStyle name="Normal 6 8 2 3 3_Workforce" xfId="19068"/>
    <cellStyle name="Normal 6 8 2 3 4" xfId="17454"/>
    <cellStyle name="Normal 6 8 2 3_Workforce" xfId="19066"/>
    <cellStyle name="Normal 6 8 2 4" xfId="6207"/>
    <cellStyle name="Normal 6 8 2 4 2" xfId="6208"/>
    <cellStyle name="Normal 6 8 2 4 2 2" xfId="17455"/>
    <cellStyle name="Normal 6 8 2 4 2_Workforce" xfId="19070"/>
    <cellStyle name="Normal 6 8 2 4 3" xfId="6209"/>
    <cellStyle name="Normal 6 8 2 4 3 2" xfId="17456"/>
    <cellStyle name="Normal 6 8 2 4 3_Workforce" xfId="19071"/>
    <cellStyle name="Normal 6 8 2 4 4" xfId="17457"/>
    <cellStyle name="Normal 6 8 2 4_Workforce" xfId="19069"/>
    <cellStyle name="Normal 6 8 2 5" xfId="6210"/>
    <cellStyle name="Normal 6 8 2 5 2" xfId="6211"/>
    <cellStyle name="Normal 6 8 2 5 2 2" xfId="17458"/>
    <cellStyle name="Normal 6 8 2 5 2_Workforce" xfId="19073"/>
    <cellStyle name="Normal 6 8 2 5 3" xfId="6212"/>
    <cellStyle name="Normal 6 8 2 5 3 2" xfId="17459"/>
    <cellStyle name="Normal 6 8 2 5 3_Workforce" xfId="19074"/>
    <cellStyle name="Normal 6 8 2 5 4" xfId="17460"/>
    <cellStyle name="Normal 6 8 2 5_Workforce" xfId="19072"/>
    <cellStyle name="Normal 6 8 2 6" xfId="6213"/>
    <cellStyle name="Normal 6 8 2 6 2" xfId="6214"/>
    <cellStyle name="Normal 6 8 2 6 2 2" xfId="17461"/>
    <cellStyle name="Normal 6 8 2 6 2_Workforce" xfId="19076"/>
    <cellStyle name="Normal 6 8 2 6 3" xfId="6215"/>
    <cellStyle name="Normal 6 8 2 6 3 2" xfId="17462"/>
    <cellStyle name="Normal 6 8 2 6 3_Workforce" xfId="19077"/>
    <cellStyle name="Normal 6 8 2 6 4" xfId="17463"/>
    <cellStyle name="Normal 6 8 2 6_Workforce" xfId="19075"/>
    <cellStyle name="Normal 6 8 2 7" xfId="6216"/>
    <cellStyle name="Normal 6 8 2 7 2" xfId="6217"/>
    <cellStyle name="Normal 6 8 2 7 2 2" xfId="17464"/>
    <cellStyle name="Normal 6 8 2 7 2_Workforce" xfId="19079"/>
    <cellStyle name="Normal 6 8 2 7 3" xfId="6218"/>
    <cellStyle name="Normal 6 8 2 7 3 2" xfId="17465"/>
    <cellStyle name="Normal 6 8 2 7 3_Workforce" xfId="19080"/>
    <cellStyle name="Normal 6 8 2 7 4" xfId="17466"/>
    <cellStyle name="Normal 6 8 2 7_Workforce" xfId="19078"/>
    <cellStyle name="Normal 6 8 2 8" xfId="6219"/>
    <cellStyle name="Normal 6 8 2 8 2" xfId="6220"/>
    <cellStyle name="Normal 6 8 2 8 2 2" xfId="17467"/>
    <cellStyle name="Normal 6 8 2 8 2_Workforce" xfId="19082"/>
    <cellStyle name="Normal 6 8 2 8 3" xfId="6221"/>
    <cellStyle name="Normal 6 8 2 8 3 2" xfId="17468"/>
    <cellStyle name="Normal 6 8 2 8 3_Workforce" xfId="19083"/>
    <cellStyle name="Normal 6 8 2 8 4" xfId="17469"/>
    <cellStyle name="Normal 6 8 2 8_Workforce" xfId="19081"/>
    <cellStyle name="Normal 6 8 2 9" xfId="6222"/>
    <cellStyle name="Normal 6 8 2 9 2" xfId="17470"/>
    <cellStyle name="Normal 6 8 2 9_Workforce" xfId="19084"/>
    <cellStyle name="Normal 6 8 2_Workforce" xfId="19046"/>
    <cellStyle name="Normal 6 8 3" xfId="6223"/>
    <cellStyle name="Normal 6 8 3 10" xfId="6224"/>
    <cellStyle name="Normal 6 8 3 10 2" xfId="17471"/>
    <cellStyle name="Normal 6 8 3 10_Workforce" xfId="19086"/>
    <cellStyle name="Normal 6 8 3 11" xfId="6225"/>
    <cellStyle name="Normal 6 8 3 11 2" xfId="17472"/>
    <cellStyle name="Normal 6 8 3 11_Workforce" xfId="19087"/>
    <cellStyle name="Normal 6 8 3 12" xfId="17473"/>
    <cellStyle name="Normal 6 8 3 2" xfId="6226"/>
    <cellStyle name="Normal 6 8 3 2 2" xfId="6227"/>
    <cellStyle name="Normal 6 8 3 2 2 2" xfId="6228"/>
    <cellStyle name="Normal 6 8 3 2 2 2 2" xfId="17474"/>
    <cellStyle name="Normal 6 8 3 2 2 2_Workforce" xfId="19090"/>
    <cellStyle name="Normal 6 8 3 2 2 3" xfId="6229"/>
    <cellStyle name="Normal 6 8 3 2 2 3 2" xfId="17475"/>
    <cellStyle name="Normal 6 8 3 2 2 3_Workforce" xfId="19091"/>
    <cellStyle name="Normal 6 8 3 2 2 4" xfId="17476"/>
    <cellStyle name="Normal 6 8 3 2 2_Workforce" xfId="19089"/>
    <cellStyle name="Normal 6 8 3 2 3" xfId="6230"/>
    <cellStyle name="Normal 6 8 3 2 3 2" xfId="6231"/>
    <cellStyle name="Normal 6 8 3 2 3 2 2" xfId="17477"/>
    <cellStyle name="Normal 6 8 3 2 3 2_Workforce" xfId="19093"/>
    <cellStyle name="Normal 6 8 3 2 3 3" xfId="6232"/>
    <cellStyle name="Normal 6 8 3 2 3 3 2" xfId="17478"/>
    <cellStyle name="Normal 6 8 3 2 3 3_Workforce" xfId="19094"/>
    <cellStyle name="Normal 6 8 3 2 3 4" xfId="17479"/>
    <cellStyle name="Normal 6 8 3 2 3_Workforce" xfId="19092"/>
    <cellStyle name="Normal 6 8 3 2 4" xfId="6233"/>
    <cellStyle name="Normal 6 8 3 2 4 2" xfId="6234"/>
    <cellStyle name="Normal 6 8 3 2 4 2 2" xfId="17480"/>
    <cellStyle name="Normal 6 8 3 2 4 2_Workforce" xfId="19096"/>
    <cellStyle name="Normal 6 8 3 2 4 3" xfId="6235"/>
    <cellStyle name="Normal 6 8 3 2 4 3 2" xfId="17481"/>
    <cellStyle name="Normal 6 8 3 2 4 3_Workforce" xfId="19097"/>
    <cellStyle name="Normal 6 8 3 2 4 4" xfId="17482"/>
    <cellStyle name="Normal 6 8 3 2 4_Workforce" xfId="19095"/>
    <cellStyle name="Normal 6 8 3 2 5" xfId="6236"/>
    <cellStyle name="Normal 6 8 3 2 5 2" xfId="6237"/>
    <cellStyle name="Normal 6 8 3 2 5 2 2" xfId="17483"/>
    <cellStyle name="Normal 6 8 3 2 5 2_Workforce" xfId="19099"/>
    <cellStyle name="Normal 6 8 3 2 5 3" xfId="17484"/>
    <cellStyle name="Normal 6 8 3 2 5_Workforce" xfId="19098"/>
    <cellStyle name="Normal 6 8 3 2 6" xfId="6238"/>
    <cellStyle name="Normal 6 8 3 2 6 2" xfId="6239"/>
    <cellStyle name="Normal 6 8 3 2 6 2 2" xfId="17485"/>
    <cellStyle name="Normal 6 8 3 2 6 2_Workforce" xfId="19101"/>
    <cellStyle name="Normal 6 8 3 2 6 3" xfId="17486"/>
    <cellStyle name="Normal 6 8 3 2 6_Workforce" xfId="19100"/>
    <cellStyle name="Normal 6 8 3 2 7" xfId="6240"/>
    <cellStyle name="Normal 6 8 3 2 7 2" xfId="6241"/>
    <cellStyle name="Normal 6 8 3 2 7 2 2" xfId="17487"/>
    <cellStyle name="Normal 6 8 3 2 7 2_Workforce" xfId="19103"/>
    <cellStyle name="Normal 6 8 3 2 7 3" xfId="17488"/>
    <cellStyle name="Normal 6 8 3 2 7_Workforce" xfId="19102"/>
    <cellStyle name="Normal 6 8 3 2 8" xfId="6242"/>
    <cellStyle name="Normal 6 8 3 2 8 2" xfId="17489"/>
    <cellStyle name="Normal 6 8 3 2 8_Workforce" xfId="19104"/>
    <cellStyle name="Normal 6 8 3 2 9" xfId="17490"/>
    <cellStyle name="Normal 6 8 3 2_Workforce" xfId="19088"/>
    <cellStyle name="Normal 6 8 3 3" xfId="6243"/>
    <cellStyle name="Normal 6 8 3 3 2" xfId="6244"/>
    <cellStyle name="Normal 6 8 3 3 2 2" xfId="17491"/>
    <cellStyle name="Normal 6 8 3 3 2_Workforce" xfId="19106"/>
    <cellStyle name="Normal 6 8 3 3 3" xfId="6245"/>
    <cellStyle name="Normal 6 8 3 3 3 2" xfId="17492"/>
    <cellStyle name="Normal 6 8 3 3 3_Workforce" xfId="19107"/>
    <cellStyle name="Normal 6 8 3 3 4" xfId="17493"/>
    <cellStyle name="Normal 6 8 3 3_Workforce" xfId="19105"/>
    <cellStyle name="Normal 6 8 3 4" xfId="6246"/>
    <cellStyle name="Normal 6 8 3 4 2" xfId="6247"/>
    <cellStyle name="Normal 6 8 3 4 2 2" xfId="17494"/>
    <cellStyle name="Normal 6 8 3 4 2_Workforce" xfId="19109"/>
    <cellStyle name="Normal 6 8 3 4 3" xfId="6248"/>
    <cellStyle name="Normal 6 8 3 4 3 2" xfId="17495"/>
    <cellStyle name="Normal 6 8 3 4 3_Workforce" xfId="19110"/>
    <cellStyle name="Normal 6 8 3 4 4" xfId="17496"/>
    <cellStyle name="Normal 6 8 3 4_Workforce" xfId="19108"/>
    <cellStyle name="Normal 6 8 3 5" xfId="6249"/>
    <cellStyle name="Normal 6 8 3 5 2" xfId="6250"/>
    <cellStyle name="Normal 6 8 3 5 2 2" xfId="17497"/>
    <cellStyle name="Normal 6 8 3 5 2_Workforce" xfId="19112"/>
    <cellStyle name="Normal 6 8 3 5 3" xfId="6251"/>
    <cellStyle name="Normal 6 8 3 5 3 2" xfId="17498"/>
    <cellStyle name="Normal 6 8 3 5 3_Workforce" xfId="19113"/>
    <cellStyle name="Normal 6 8 3 5 4" xfId="17499"/>
    <cellStyle name="Normal 6 8 3 5_Workforce" xfId="19111"/>
    <cellStyle name="Normal 6 8 3 6" xfId="6252"/>
    <cellStyle name="Normal 6 8 3 6 2" xfId="6253"/>
    <cellStyle name="Normal 6 8 3 6 2 2" xfId="17500"/>
    <cellStyle name="Normal 6 8 3 6 2_Workforce" xfId="19115"/>
    <cellStyle name="Normal 6 8 3 6 3" xfId="6254"/>
    <cellStyle name="Normal 6 8 3 6 3 2" xfId="17501"/>
    <cellStyle name="Normal 6 8 3 6 3_Workforce" xfId="19116"/>
    <cellStyle name="Normal 6 8 3 6 4" xfId="17502"/>
    <cellStyle name="Normal 6 8 3 6_Workforce" xfId="19114"/>
    <cellStyle name="Normal 6 8 3 7" xfId="6255"/>
    <cellStyle name="Normal 6 8 3 7 2" xfId="6256"/>
    <cellStyle name="Normal 6 8 3 7 2 2" xfId="17503"/>
    <cellStyle name="Normal 6 8 3 7 2_Workforce" xfId="19118"/>
    <cellStyle name="Normal 6 8 3 7 3" xfId="6257"/>
    <cellStyle name="Normal 6 8 3 7 3 2" xfId="17504"/>
    <cellStyle name="Normal 6 8 3 7 3_Workforce" xfId="19119"/>
    <cellStyle name="Normal 6 8 3 7 4" xfId="17505"/>
    <cellStyle name="Normal 6 8 3 7_Workforce" xfId="19117"/>
    <cellStyle name="Normal 6 8 3 8" xfId="6258"/>
    <cellStyle name="Normal 6 8 3 8 2" xfId="6259"/>
    <cellStyle name="Normal 6 8 3 8 2 2" xfId="17506"/>
    <cellStyle name="Normal 6 8 3 8 2_Workforce" xfId="19121"/>
    <cellStyle name="Normal 6 8 3 8 3" xfId="6260"/>
    <cellStyle name="Normal 6 8 3 8 3 2" xfId="17507"/>
    <cellStyle name="Normal 6 8 3 8 3_Workforce" xfId="19122"/>
    <cellStyle name="Normal 6 8 3 8 4" xfId="17508"/>
    <cellStyle name="Normal 6 8 3 8_Workforce" xfId="19120"/>
    <cellStyle name="Normal 6 8 3 9" xfId="6261"/>
    <cellStyle name="Normal 6 8 3 9 2" xfId="17509"/>
    <cellStyle name="Normal 6 8 3 9_Workforce" xfId="19123"/>
    <cellStyle name="Normal 6 8 3_Workforce" xfId="19085"/>
    <cellStyle name="Normal 6 8 4" xfId="6262"/>
    <cellStyle name="Normal 6 8 4 2" xfId="6263"/>
    <cellStyle name="Normal 6 8 4 2 2" xfId="6264"/>
    <cellStyle name="Normal 6 8 4 2 2 2" xfId="17510"/>
    <cellStyle name="Normal 6 8 4 2 2_Workforce" xfId="19126"/>
    <cellStyle name="Normal 6 8 4 2 3" xfId="6265"/>
    <cellStyle name="Normal 6 8 4 2 3 2" xfId="17511"/>
    <cellStyle name="Normal 6 8 4 2 3_Workforce" xfId="19127"/>
    <cellStyle name="Normal 6 8 4 2 4" xfId="17512"/>
    <cellStyle name="Normal 6 8 4 2_Workforce" xfId="19125"/>
    <cellStyle name="Normal 6 8 4 3" xfId="6266"/>
    <cellStyle name="Normal 6 8 4 3 2" xfId="6267"/>
    <cellStyle name="Normal 6 8 4 3 2 2" xfId="17513"/>
    <cellStyle name="Normal 6 8 4 3 2_Workforce" xfId="19129"/>
    <cellStyle name="Normal 6 8 4 3 3" xfId="6268"/>
    <cellStyle name="Normal 6 8 4 3 3 2" xfId="17514"/>
    <cellStyle name="Normal 6 8 4 3 3_Workforce" xfId="19130"/>
    <cellStyle name="Normal 6 8 4 3 4" xfId="17515"/>
    <cellStyle name="Normal 6 8 4 3_Workforce" xfId="19128"/>
    <cellStyle name="Normal 6 8 4 4" xfId="6269"/>
    <cellStyle name="Normal 6 8 4 4 2" xfId="6270"/>
    <cellStyle name="Normal 6 8 4 4 2 2" xfId="17516"/>
    <cellStyle name="Normal 6 8 4 4 2_Workforce" xfId="19132"/>
    <cellStyle name="Normal 6 8 4 4 3" xfId="6271"/>
    <cellStyle name="Normal 6 8 4 4 3 2" xfId="17517"/>
    <cellStyle name="Normal 6 8 4 4 3_Workforce" xfId="19133"/>
    <cellStyle name="Normal 6 8 4 4 4" xfId="17518"/>
    <cellStyle name="Normal 6 8 4 4_Workforce" xfId="19131"/>
    <cellStyle name="Normal 6 8 4 5" xfId="6272"/>
    <cellStyle name="Normal 6 8 4 5 2" xfId="6273"/>
    <cellStyle name="Normal 6 8 4 5 2 2" xfId="17519"/>
    <cellStyle name="Normal 6 8 4 5 2_Workforce" xfId="19135"/>
    <cellStyle name="Normal 6 8 4 5 3" xfId="17520"/>
    <cellStyle name="Normal 6 8 4 5_Workforce" xfId="19134"/>
    <cellStyle name="Normal 6 8 4 6" xfId="6274"/>
    <cellStyle name="Normal 6 8 4 6 2" xfId="6275"/>
    <cellStyle name="Normal 6 8 4 6 2 2" xfId="17521"/>
    <cellStyle name="Normal 6 8 4 6 2_Workforce" xfId="19137"/>
    <cellStyle name="Normal 6 8 4 6 3" xfId="17522"/>
    <cellStyle name="Normal 6 8 4 6_Workforce" xfId="19136"/>
    <cellStyle name="Normal 6 8 4 7" xfId="6276"/>
    <cellStyle name="Normal 6 8 4 7 2" xfId="6277"/>
    <cellStyle name="Normal 6 8 4 7 2 2" xfId="17523"/>
    <cellStyle name="Normal 6 8 4 7 2_Workforce" xfId="19139"/>
    <cellStyle name="Normal 6 8 4 7 3" xfId="17524"/>
    <cellStyle name="Normal 6 8 4 7_Workforce" xfId="19138"/>
    <cellStyle name="Normal 6 8 4 8" xfId="6278"/>
    <cellStyle name="Normal 6 8 4 8 2" xfId="17525"/>
    <cellStyle name="Normal 6 8 4 8_Workforce" xfId="19140"/>
    <cellStyle name="Normal 6 8 4 9" xfId="17526"/>
    <cellStyle name="Normal 6 8 4_Workforce" xfId="19124"/>
    <cellStyle name="Normal 6 8 5" xfId="6279"/>
    <cellStyle name="Normal 6 8 5 2" xfId="6280"/>
    <cellStyle name="Normal 6 8 5 3" xfId="6281"/>
    <cellStyle name="Normal 6 8 5 4" xfId="17527"/>
    <cellStyle name="Normal 6 8 5_Workforce" xfId="19141"/>
    <cellStyle name="Normal 6 8 6" xfId="6282"/>
    <cellStyle name="Normal 6 8 6 2" xfId="6283"/>
    <cellStyle name="Normal 6 8 6 3" xfId="6284"/>
    <cellStyle name="Normal 6 8 6 4" xfId="17528"/>
    <cellStyle name="Normal 6 8 6_Workforce" xfId="19142"/>
    <cellStyle name="Normal 6 8 7" xfId="6285"/>
    <cellStyle name="Normal 6 8 7 2" xfId="6286"/>
    <cellStyle name="Normal 6 8 7 3" xfId="6287"/>
    <cellStyle name="Normal 6 8 7 4" xfId="17529"/>
    <cellStyle name="Normal 6 8 7_Workforce" xfId="19143"/>
    <cellStyle name="Normal 6 8 8" xfId="6288"/>
    <cellStyle name="Normal 6 8 8 2" xfId="6289"/>
    <cellStyle name="Normal 6 8 8 3" xfId="6290"/>
    <cellStyle name="Normal 6 8 8 4" xfId="17530"/>
    <cellStyle name="Normal 6 8 8_Workforce" xfId="19144"/>
    <cellStyle name="Normal 6 8 9" xfId="6291"/>
    <cellStyle name="Normal 6 8 9 2" xfId="6292"/>
    <cellStyle name="Normal 6 8 9 3" xfId="6293"/>
    <cellStyle name="Normal 6 8 9 4" xfId="17531"/>
    <cellStyle name="Normal 6 8 9_Workforce" xfId="19145"/>
    <cellStyle name="Normal 6 8_Workforce" xfId="19041"/>
    <cellStyle name="Normal 6 9" xfId="6294"/>
    <cellStyle name="Normal 6 9 10" xfId="6295"/>
    <cellStyle name="Normal 6 9 10 2" xfId="6296"/>
    <cellStyle name="Normal 6 9 10 3" xfId="6297"/>
    <cellStyle name="Normal 6 9 10 4" xfId="17532"/>
    <cellStyle name="Normal 6 9 10_Workforce" xfId="19147"/>
    <cellStyle name="Normal 6 9 11" xfId="6298"/>
    <cellStyle name="Normal 6 9 11 2" xfId="17533"/>
    <cellStyle name="Normal 6 9 11_Workforce" xfId="19148"/>
    <cellStyle name="Normal 6 9 12" xfId="6299"/>
    <cellStyle name="Normal 6 9 12 2" xfId="17534"/>
    <cellStyle name="Normal 6 9 12_Workforce" xfId="19149"/>
    <cellStyle name="Normal 6 9 13" xfId="6300"/>
    <cellStyle name="Normal 6 9 13 2" xfId="17535"/>
    <cellStyle name="Normal 6 9 13_Workforce" xfId="19150"/>
    <cellStyle name="Normal 6 9 14" xfId="17536"/>
    <cellStyle name="Normal 6 9 2" xfId="6301"/>
    <cellStyle name="Normal 6 9 2 10" xfId="6302"/>
    <cellStyle name="Normal 6 9 2 10 2" xfId="17537"/>
    <cellStyle name="Normal 6 9 2 10_Workforce" xfId="19152"/>
    <cellStyle name="Normal 6 9 2 11" xfId="6303"/>
    <cellStyle name="Normal 6 9 2 11 2" xfId="17538"/>
    <cellStyle name="Normal 6 9 2 11_Workforce" xfId="19153"/>
    <cellStyle name="Normal 6 9 2 12" xfId="17539"/>
    <cellStyle name="Normal 6 9 2 2" xfId="6304"/>
    <cellStyle name="Normal 6 9 2 2 2" xfId="6305"/>
    <cellStyle name="Normal 6 9 2 2 2 2" xfId="6306"/>
    <cellStyle name="Normal 6 9 2 2 2 2 2" xfId="17540"/>
    <cellStyle name="Normal 6 9 2 2 2 2_Workforce" xfId="19156"/>
    <cellStyle name="Normal 6 9 2 2 2 3" xfId="6307"/>
    <cellStyle name="Normal 6 9 2 2 2 3 2" xfId="17541"/>
    <cellStyle name="Normal 6 9 2 2 2 3_Workforce" xfId="19157"/>
    <cellStyle name="Normal 6 9 2 2 2 4" xfId="17542"/>
    <cellStyle name="Normal 6 9 2 2 2_Workforce" xfId="19155"/>
    <cellStyle name="Normal 6 9 2 2 3" xfId="6308"/>
    <cellStyle name="Normal 6 9 2 2 3 2" xfId="6309"/>
    <cellStyle name="Normal 6 9 2 2 3 2 2" xfId="17543"/>
    <cellStyle name="Normal 6 9 2 2 3 2_Workforce" xfId="19159"/>
    <cellStyle name="Normal 6 9 2 2 3 3" xfId="6310"/>
    <cellStyle name="Normal 6 9 2 2 3 3 2" xfId="17544"/>
    <cellStyle name="Normal 6 9 2 2 3 3_Workforce" xfId="19160"/>
    <cellStyle name="Normal 6 9 2 2 3 4" xfId="17545"/>
    <cellStyle name="Normal 6 9 2 2 3_Workforce" xfId="19158"/>
    <cellStyle name="Normal 6 9 2 2 4" xfId="6311"/>
    <cellStyle name="Normal 6 9 2 2 4 2" xfId="6312"/>
    <cellStyle name="Normal 6 9 2 2 4 2 2" xfId="17546"/>
    <cellStyle name="Normal 6 9 2 2 4 2_Workforce" xfId="19162"/>
    <cellStyle name="Normal 6 9 2 2 4 3" xfId="6313"/>
    <cellStyle name="Normal 6 9 2 2 4 3 2" xfId="17547"/>
    <cellStyle name="Normal 6 9 2 2 4 3_Workforce" xfId="19163"/>
    <cellStyle name="Normal 6 9 2 2 4 4" xfId="17548"/>
    <cellStyle name="Normal 6 9 2 2 4_Workforce" xfId="19161"/>
    <cellStyle name="Normal 6 9 2 2 5" xfId="6314"/>
    <cellStyle name="Normal 6 9 2 2 5 2" xfId="6315"/>
    <cellStyle name="Normal 6 9 2 2 5 2 2" xfId="17549"/>
    <cellStyle name="Normal 6 9 2 2 5 2_Workforce" xfId="19165"/>
    <cellStyle name="Normal 6 9 2 2 5 3" xfId="17550"/>
    <cellStyle name="Normal 6 9 2 2 5_Workforce" xfId="19164"/>
    <cellStyle name="Normal 6 9 2 2 6" xfId="6316"/>
    <cellStyle name="Normal 6 9 2 2 6 2" xfId="6317"/>
    <cellStyle name="Normal 6 9 2 2 6 2 2" xfId="17551"/>
    <cellStyle name="Normal 6 9 2 2 6 2_Workforce" xfId="19167"/>
    <cellStyle name="Normal 6 9 2 2 6 3" xfId="17552"/>
    <cellStyle name="Normal 6 9 2 2 6_Workforce" xfId="19166"/>
    <cellStyle name="Normal 6 9 2 2 7" xfId="6318"/>
    <cellStyle name="Normal 6 9 2 2 7 2" xfId="6319"/>
    <cellStyle name="Normal 6 9 2 2 7 2 2" xfId="17553"/>
    <cellStyle name="Normal 6 9 2 2 7 2_Workforce" xfId="19169"/>
    <cellStyle name="Normal 6 9 2 2 7 3" xfId="17554"/>
    <cellStyle name="Normal 6 9 2 2 7_Workforce" xfId="19168"/>
    <cellStyle name="Normal 6 9 2 2 8" xfId="6320"/>
    <cellStyle name="Normal 6 9 2 2 8 2" xfId="17555"/>
    <cellStyle name="Normal 6 9 2 2 8_Workforce" xfId="19170"/>
    <cellStyle name="Normal 6 9 2 2 9" xfId="17556"/>
    <cellStyle name="Normal 6 9 2 2_Workforce" xfId="19154"/>
    <cellStyle name="Normal 6 9 2 3" xfId="6321"/>
    <cellStyle name="Normal 6 9 2 3 2" xfId="6322"/>
    <cellStyle name="Normal 6 9 2 3 2 2" xfId="17557"/>
    <cellStyle name="Normal 6 9 2 3 2_Workforce" xfId="19172"/>
    <cellStyle name="Normal 6 9 2 3 3" xfId="6323"/>
    <cellStyle name="Normal 6 9 2 3 3 2" xfId="17558"/>
    <cellStyle name="Normal 6 9 2 3 3_Workforce" xfId="19173"/>
    <cellStyle name="Normal 6 9 2 3 4" xfId="17559"/>
    <cellStyle name="Normal 6 9 2 3_Workforce" xfId="19171"/>
    <cellStyle name="Normal 6 9 2 4" xfId="6324"/>
    <cellStyle name="Normal 6 9 2 4 2" xfId="6325"/>
    <cellStyle name="Normal 6 9 2 4 2 2" xfId="17560"/>
    <cellStyle name="Normal 6 9 2 4 2_Workforce" xfId="19175"/>
    <cellStyle name="Normal 6 9 2 4 3" xfId="6326"/>
    <cellStyle name="Normal 6 9 2 4 3 2" xfId="17561"/>
    <cellStyle name="Normal 6 9 2 4 3_Workforce" xfId="19176"/>
    <cellStyle name="Normal 6 9 2 4 4" xfId="17562"/>
    <cellStyle name="Normal 6 9 2 4_Workforce" xfId="19174"/>
    <cellStyle name="Normal 6 9 2 5" xfId="6327"/>
    <cellStyle name="Normal 6 9 2 5 2" xfId="6328"/>
    <cellStyle name="Normal 6 9 2 5 2 2" xfId="17563"/>
    <cellStyle name="Normal 6 9 2 5 2_Workforce" xfId="19178"/>
    <cellStyle name="Normal 6 9 2 5 3" xfId="6329"/>
    <cellStyle name="Normal 6 9 2 5 3 2" xfId="17564"/>
    <cellStyle name="Normal 6 9 2 5 3_Workforce" xfId="19179"/>
    <cellStyle name="Normal 6 9 2 5 4" xfId="17565"/>
    <cellStyle name="Normal 6 9 2 5_Workforce" xfId="19177"/>
    <cellStyle name="Normal 6 9 2 6" xfId="6330"/>
    <cellStyle name="Normal 6 9 2 6 2" xfId="6331"/>
    <cellStyle name="Normal 6 9 2 6 2 2" xfId="17566"/>
    <cellStyle name="Normal 6 9 2 6 2_Workforce" xfId="19181"/>
    <cellStyle name="Normal 6 9 2 6 3" xfId="6332"/>
    <cellStyle name="Normal 6 9 2 6 3 2" xfId="17567"/>
    <cellStyle name="Normal 6 9 2 6 3_Workforce" xfId="19182"/>
    <cellStyle name="Normal 6 9 2 6 4" xfId="17568"/>
    <cellStyle name="Normal 6 9 2 6_Workforce" xfId="19180"/>
    <cellStyle name="Normal 6 9 2 7" xfId="6333"/>
    <cellStyle name="Normal 6 9 2 7 2" xfId="6334"/>
    <cellStyle name="Normal 6 9 2 7 2 2" xfId="17569"/>
    <cellStyle name="Normal 6 9 2 7 2_Workforce" xfId="19184"/>
    <cellStyle name="Normal 6 9 2 7 3" xfId="6335"/>
    <cellStyle name="Normal 6 9 2 7 3 2" xfId="17570"/>
    <cellStyle name="Normal 6 9 2 7 3_Workforce" xfId="19185"/>
    <cellStyle name="Normal 6 9 2 7 4" xfId="17571"/>
    <cellStyle name="Normal 6 9 2 7_Workforce" xfId="19183"/>
    <cellStyle name="Normal 6 9 2 8" xfId="6336"/>
    <cellStyle name="Normal 6 9 2 8 2" xfId="6337"/>
    <cellStyle name="Normal 6 9 2 8 2 2" xfId="17572"/>
    <cellStyle name="Normal 6 9 2 8 2_Workforce" xfId="19187"/>
    <cellStyle name="Normal 6 9 2 8 3" xfId="6338"/>
    <cellStyle name="Normal 6 9 2 8 3 2" xfId="17573"/>
    <cellStyle name="Normal 6 9 2 8 3_Workforce" xfId="19188"/>
    <cellStyle name="Normal 6 9 2 8 4" xfId="17574"/>
    <cellStyle name="Normal 6 9 2 8_Workforce" xfId="19186"/>
    <cellStyle name="Normal 6 9 2 9" xfId="6339"/>
    <cellStyle name="Normal 6 9 2 9 2" xfId="17575"/>
    <cellStyle name="Normal 6 9 2 9_Workforce" xfId="19189"/>
    <cellStyle name="Normal 6 9 2_Workforce" xfId="19151"/>
    <cellStyle name="Normal 6 9 3" xfId="6340"/>
    <cellStyle name="Normal 6 9 3 10" xfId="6341"/>
    <cellStyle name="Normal 6 9 3 10 2" xfId="17576"/>
    <cellStyle name="Normal 6 9 3 10_Workforce" xfId="19191"/>
    <cellStyle name="Normal 6 9 3 11" xfId="6342"/>
    <cellStyle name="Normal 6 9 3 11 2" xfId="17577"/>
    <cellStyle name="Normal 6 9 3 11_Workforce" xfId="19192"/>
    <cellStyle name="Normal 6 9 3 12" xfId="17578"/>
    <cellStyle name="Normal 6 9 3 2" xfId="6343"/>
    <cellStyle name="Normal 6 9 3 2 2" xfId="6344"/>
    <cellStyle name="Normal 6 9 3 2 2 2" xfId="6345"/>
    <cellStyle name="Normal 6 9 3 2 2 2 2" xfId="17579"/>
    <cellStyle name="Normal 6 9 3 2 2 2_Workforce" xfId="19195"/>
    <cellStyle name="Normal 6 9 3 2 2 3" xfId="6346"/>
    <cellStyle name="Normal 6 9 3 2 2 3 2" xfId="17580"/>
    <cellStyle name="Normal 6 9 3 2 2 3_Workforce" xfId="19196"/>
    <cellStyle name="Normal 6 9 3 2 2 4" xfId="17581"/>
    <cellStyle name="Normal 6 9 3 2 2_Workforce" xfId="19194"/>
    <cellStyle name="Normal 6 9 3 2 3" xfId="6347"/>
    <cellStyle name="Normal 6 9 3 2 3 2" xfId="6348"/>
    <cellStyle name="Normal 6 9 3 2 3 2 2" xfId="17582"/>
    <cellStyle name="Normal 6 9 3 2 3 2_Workforce" xfId="19198"/>
    <cellStyle name="Normal 6 9 3 2 3 3" xfId="6349"/>
    <cellStyle name="Normal 6 9 3 2 3 3 2" xfId="17583"/>
    <cellStyle name="Normal 6 9 3 2 3 3_Workforce" xfId="19199"/>
    <cellStyle name="Normal 6 9 3 2 3 4" xfId="17584"/>
    <cellStyle name="Normal 6 9 3 2 3_Workforce" xfId="19197"/>
    <cellStyle name="Normal 6 9 3 2 4" xfId="6350"/>
    <cellStyle name="Normal 6 9 3 2 4 2" xfId="6351"/>
    <cellStyle name="Normal 6 9 3 2 4 2 2" xfId="17585"/>
    <cellStyle name="Normal 6 9 3 2 4 2_Workforce" xfId="19201"/>
    <cellStyle name="Normal 6 9 3 2 4 3" xfId="6352"/>
    <cellStyle name="Normal 6 9 3 2 4 3 2" xfId="17586"/>
    <cellStyle name="Normal 6 9 3 2 4 3_Workforce" xfId="19202"/>
    <cellStyle name="Normal 6 9 3 2 4 4" xfId="17587"/>
    <cellStyle name="Normal 6 9 3 2 4_Workforce" xfId="19200"/>
    <cellStyle name="Normal 6 9 3 2 5" xfId="6353"/>
    <cellStyle name="Normal 6 9 3 2 5 2" xfId="6354"/>
    <cellStyle name="Normal 6 9 3 2 5 2 2" xfId="17588"/>
    <cellStyle name="Normal 6 9 3 2 5 2_Workforce" xfId="19204"/>
    <cellStyle name="Normal 6 9 3 2 5 3" xfId="17589"/>
    <cellStyle name="Normal 6 9 3 2 5_Workforce" xfId="19203"/>
    <cellStyle name="Normal 6 9 3 2 6" xfId="6355"/>
    <cellStyle name="Normal 6 9 3 2 6 2" xfId="6356"/>
    <cellStyle name="Normal 6 9 3 2 6 2 2" xfId="17590"/>
    <cellStyle name="Normal 6 9 3 2 6 2_Workforce" xfId="19206"/>
    <cellStyle name="Normal 6 9 3 2 6 3" xfId="17591"/>
    <cellStyle name="Normal 6 9 3 2 6_Workforce" xfId="19205"/>
    <cellStyle name="Normal 6 9 3 2 7" xfId="6357"/>
    <cellStyle name="Normal 6 9 3 2 7 2" xfId="6358"/>
    <cellStyle name="Normal 6 9 3 2 7 2 2" xfId="17592"/>
    <cellStyle name="Normal 6 9 3 2 7 2_Workforce" xfId="19208"/>
    <cellStyle name="Normal 6 9 3 2 7 3" xfId="17593"/>
    <cellStyle name="Normal 6 9 3 2 7_Workforce" xfId="19207"/>
    <cellStyle name="Normal 6 9 3 2 8" xfId="6359"/>
    <cellStyle name="Normal 6 9 3 2 8 2" xfId="17594"/>
    <cellStyle name="Normal 6 9 3 2 8_Workforce" xfId="19209"/>
    <cellStyle name="Normal 6 9 3 2 9" xfId="17595"/>
    <cellStyle name="Normal 6 9 3 2_Workforce" xfId="19193"/>
    <cellStyle name="Normal 6 9 3 3" xfId="6360"/>
    <cellStyle name="Normal 6 9 3 3 2" xfId="6361"/>
    <cellStyle name="Normal 6 9 3 3 2 2" xfId="17596"/>
    <cellStyle name="Normal 6 9 3 3 2_Workforce" xfId="19211"/>
    <cellStyle name="Normal 6 9 3 3 3" xfId="6362"/>
    <cellStyle name="Normal 6 9 3 3 3 2" xfId="17597"/>
    <cellStyle name="Normal 6 9 3 3 3_Workforce" xfId="19212"/>
    <cellStyle name="Normal 6 9 3 3 4" xfId="17598"/>
    <cellStyle name="Normal 6 9 3 3_Workforce" xfId="19210"/>
    <cellStyle name="Normal 6 9 3 4" xfId="6363"/>
    <cellStyle name="Normal 6 9 3 4 2" xfId="6364"/>
    <cellStyle name="Normal 6 9 3 4 2 2" xfId="17599"/>
    <cellStyle name="Normal 6 9 3 4 2_Workforce" xfId="19214"/>
    <cellStyle name="Normal 6 9 3 4 3" xfId="6365"/>
    <cellStyle name="Normal 6 9 3 4 3 2" xfId="17600"/>
    <cellStyle name="Normal 6 9 3 4 3_Workforce" xfId="19215"/>
    <cellStyle name="Normal 6 9 3 4 4" xfId="17601"/>
    <cellStyle name="Normal 6 9 3 4_Workforce" xfId="19213"/>
    <cellStyle name="Normal 6 9 3 5" xfId="6366"/>
    <cellStyle name="Normal 6 9 3 5 2" xfId="6367"/>
    <cellStyle name="Normal 6 9 3 5 2 2" xfId="17602"/>
    <cellStyle name="Normal 6 9 3 5 2_Workforce" xfId="19217"/>
    <cellStyle name="Normal 6 9 3 5 3" xfId="6368"/>
    <cellStyle name="Normal 6 9 3 5 3 2" xfId="17603"/>
    <cellStyle name="Normal 6 9 3 5 3_Workforce" xfId="19218"/>
    <cellStyle name="Normal 6 9 3 5 4" xfId="17604"/>
    <cellStyle name="Normal 6 9 3 5_Workforce" xfId="19216"/>
    <cellStyle name="Normal 6 9 3 6" xfId="6369"/>
    <cellStyle name="Normal 6 9 3 6 2" xfId="6370"/>
    <cellStyle name="Normal 6 9 3 6 2 2" xfId="17605"/>
    <cellStyle name="Normal 6 9 3 6 2_Workforce" xfId="19220"/>
    <cellStyle name="Normal 6 9 3 6 3" xfId="6371"/>
    <cellStyle name="Normal 6 9 3 6 3 2" xfId="17606"/>
    <cellStyle name="Normal 6 9 3 6 3_Workforce" xfId="19221"/>
    <cellStyle name="Normal 6 9 3 6 4" xfId="17607"/>
    <cellStyle name="Normal 6 9 3 6_Workforce" xfId="19219"/>
    <cellStyle name="Normal 6 9 3 7" xfId="6372"/>
    <cellStyle name="Normal 6 9 3 7 2" xfId="6373"/>
    <cellStyle name="Normal 6 9 3 7 2 2" xfId="17608"/>
    <cellStyle name="Normal 6 9 3 7 2_Workforce" xfId="19223"/>
    <cellStyle name="Normal 6 9 3 7 3" xfId="6374"/>
    <cellStyle name="Normal 6 9 3 7 3 2" xfId="17609"/>
    <cellStyle name="Normal 6 9 3 7 3_Workforce" xfId="19224"/>
    <cellStyle name="Normal 6 9 3 7 4" xfId="17610"/>
    <cellStyle name="Normal 6 9 3 7_Workforce" xfId="19222"/>
    <cellStyle name="Normal 6 9 3 8" xfId="6375"/>
    <cellStyle name="Normal 6 9 3 8 2" xfId="6376"/>
    <cellStyle name="Normal 6 9 3 8 2 2" xfId="17611"/>
    <cellStyle name="Normal 6 9 3 8 2_Workforce" xfId="19226"/>
    <cellStyle name="Normal 6 9 3 8 3" xfId="6377"/>
    <cellStyle name="Normal 6 9 3 8 3 2" xfId="17612"/>
    <cellStyle name="Normal 6 9 3 8 3_Workforce" xfId="19227"/>
    <cellStyle name="Normal 6 9 3 8 4" xfId="17613"/>
    <cellStyle name="Normal 6 9 3 8_Workforce" xfId="19225"/>
    <cellStyle name="Normal 6 9 3 9" xfId="6378"/>
    <cellStyle name="Normal 6 9 3 9 2" xfId="17614"/>
    <cellStyle name="Normal 6 9 3 9_Workforce" xfId="19228"/>
    <cellStyle name="Normal 6 9 3_Workforce" xfId="19190"/>
    <cellStyle name="Normal 6 9 4" xfId="6379"/>
    <cellStyle name="Normal 6 9 4 2" xfId="6380"/>
    <cellStyle name="Normal 6 9 4 2 2" xfId="6381"/>
    <cellStyle name="Normal 6 9 4 2 2 2" xfId="17615"/>
    <cellStyle name="Normal 6 9 4 2 2_Workforce" xfId="19231"/>
    <cellStyle name="Normal 6 9 4 2 3" xfId="6382"/>
    <cellStyle name="Normal 6 9 4 2 3 2" xfId="17616"/>
    <cellStyle name="Normal 6 9 4 2 3_Workforce" xfId="19232"/>
    <cellStyle name="Normal 6 9 4 2 4" xfId="17617"/>
    <cellStyle name="Normal 6 9 4 2_Workforce" xfId="19230"/>
    <cellStyle name="Normal 6 9 4 3" xfId="6383"/>
    <cellStyle name="Normal 6 9 4 3 2" xfId="6384"/>
    <cellStyle name="Normal 6 9 4 3 2 2" xfId="17618"/>
    <cellStyle name="Normal 6 9 4 3 2_Workforce" xfId="19234"/>
    <cellStyle name="Normal 6 9 4 3 3" xfId="6385"/>
    <cellStyle name="Normal 6 9 4 3 3 2" xfId="17619"/>
    <cellStyle name="Normal 6 9 4 3 3_Workforce" xfId="19235"/>
    <cellStyle name="Normal 6 9 4 3 4" xfId="17620"/>
    <cellStyle name="Normal 6 9 4 3_Workforce" xfId="19233"/>
    <cellStyle name="Normal 6 9 4 4" xfId="6386"/>
    <cellStyle name="Normal 6 9 4 4 2" xfId="6387"/>
    <cellStyle name="Normal 6 9 4 4 2 2" xfId="17621"/>
    <cellStyle name="Normal 6 9 4 4 2_Workforce" xfId="19237"/>
    <cellStyle name="Normal 6 9 4 4 3" xfId="6388"/>
    <cellStyle name="Normal 6 9 4 4 3 2" xfId="17622"/>
    <cellStyle name="Normal 6 9 4 4 3_Workforce" xfId="19238"/>
    <cellStyle name="Normal 6 9 4 4 4" xfId="17623"/>
    <cellStyle name="Normal 6 9 4 4_Workforce" xfId="19236"/>
    <cellStyle name="Normal 6 9 4 5" xfId="6389"/>
    <cellStyle name="Normal 6 9 4 5 2" xfId="6390"/>
    <cellStyle name="Normal 6 9 4 5 2 2" xfId="17624"/>
    <cellStyle name="Normal 6 9 4 5 2_Workforce" xfId="19240"/>
    <cellStyle name="Normal 6 9 4 5 3" xfId="17625"/>
    <cellStyle name="Normal 6 9 4 5_Workforce" xfId="19239"/>
    <cellStyle name="Normal 6 9 4 6" xfId="6391"/>
    <cellStyle name="Normal 6 9 4 6 2" xfId="6392"/>
    <cellStyle name="Normal 6 9 4 6 2 2" xfId="17626"/>
    <cellStyle name="Normal 6 9 4 6 2_Workforce" xfId="19242"/>
    <cellStyle name="Normal 6 9 4 6 3" xfId="17627"/>
    <cellStyle name="Normal 6 9 4 6_Workforce" xfId="19241"/>
    <cellStyle name="Normal 6 9 4 7" xfId="6393"/>
    <cellStyle name="Normal 6 9 4 7 2" xfId="6394"/>
    <cellStyle name="Normal 6 9 4 7 2 2" xfId="17628"/>
    <cellStyle name="Normal 6 9 4 7 2_Workforce" xfId="19244"/>
    <cellStyle name="Normal 6 9 4 7 3" xfId="17629"/>
    <cellStyle name="Normal 6 9 4 7_Workforce" xfId="19243"/>
    <cellStyle name="Normal 6 9 4 8" xfId="6395"/>
    <cellStyle name="Normal 6 9 4 8 2" xfId="17630"/>
    <cellStyle name="Normal 6 9 4 8_Workforce" xfId="19245"/>
    <cellStyle name="Normal 6 9 4 9" xfId="17631"/>
    <cellStyle name="Normal 6 9 4_Workforce" xfId="19229"/>
    <cellStyle name="Normal 6 9 5" xfId="6396"/>
    <cellStyle name="Normal 6 9 5 2" xfId="6397"/>
    <cellStyle name="Normal 6 9 5 3" xfId="6398"/>
    <cellStyle name="Normal 6 9 5 4" xfId="17632"/>
    <cellStyle name="Normal 6 9 5_Workforce" xfId="19246"/>
    <cellStyle name="Normal 6 9 6" xfId="6399"/>
    <cellStyle name="Normal 6 9 6 2" xfId="6400"/>
    <cellStyle name="Normal 6 9 6 3" xfId="6401"/>
    <cellStyle name="Normal 6 9 6 4" xfId="17633"/>
    <cellStyle name="Normal 6 9 6_Workforce" xfId="19247"/>
    <cellStyle name="Normal 6 9 7" xfId="6402"/>
    <cellStyle name="Normal 6 9 7 2" xfId="6403"/>
    <cellStyle name="Normal 6 9 7 3" xfId="6404"/>
    <cellStyle name="Normal 6 9 7 4" xfId="17634"/>
    <cellStyle name="Normal 6 9 7_Workforce" xfId="19248"/>
    <cellStyle name="Normal 6 9 8" xfId="6405"/>
    <cellStyle name="Normal 6 9 8 2" xfId="6406"/>
    <cellStyle name="Normal 6 9 8 3" xfId="6407"/>
    <cellStyle name="Normal 6 9 8 4" xfId="17635"/>
    <cellStyle name="Normal 6 9 8_Workforce" xfId="19249"/>
    <cellStyle name="Normal 6 9 9" xfId="6408"/>
    <cellStyle name="Normal 6 9 9 2" xfId="6409"/>
    <cellStyle name="Normal 6 9 9 3" xfId="6410"/>
    <cellStyle name="Normal 6 9 9 4" xfId="17636"/>
    <cellStyle name="Normal 6 9 9_Workforce" xfId="19250"/>
    <cellStyle name="Normal 6 9_Workforce" xfId="19146"/>
    <cellStyle name="Normal 6_Workforce" xfId="18131"/>
    <cellStyle name="Normal 7" xfId="6411"/>
    <cellStyle name="Normal 7 10" xfId="6412"/>
    <cellStyle name="Normal 7 11" xfId="6413"/>
    <cellStyle name="Normal 7 12" xfId="6414"/>
    <cellStyle name="Normal 7 13" xfId="6415"/>
    <cellStyle name="Normal 7 14" xfId="6416"/>
    <cellStyle name="Normal 7 15" xfId="6417"/>
    <cellStyle name="Normal 7 16" xfId="6418"/>
    <cellStyle name="Normal 7 17" xfId="6419"/>
    <cellStyle name="Normal 7 18" xfId="6420"/>
    <cellStyle name="Normal 7 19" xfId="6421"/>
    <cellStyle name="Normal 7 2" xfId="6422"/>
    <cellStyle name="Normal 7 2 10" xfId="6423"/>
    <cellStyle name="Normal 7 2 2" xfId="6424"/>
    <cellStyle name="Normal 7 2 3" xfId="6425"/>
    <cellStyle name="Normal 7 2 3 2" xfId="6426"/>
    <cellStyle name="Normal 7 2 3 3" xfId="6427"/>
    <cellStyle name="Normal 7 2 3_Workforce" xfId="19253"/>
    <cellStyle name="Normal 7 2 4" xfId="6428"/>
    <cellStyle name="Normal 7 2 5" xfId="6429"/>
    <cellStyle name="Normal 7 2 6" xfId="6430"/>
    <cellStyle name="Normal 7 2 7" xfId="6431"/>
    <cellStyle name="Normal 7 2 8" xfId="6432"/>
    <cellStyle name="Normal 7 2 9" xfId="6433"/>
    <cellStyle name="Normal 7 2_Workforce" xfId="19252"/>
    <cellStyle name="Normal 7 3" xfId="6434"/>
    <cellStyle name="Normal 7 3 10" xfId="6435"/>
    <cellStyle name="Normal 7 3 2" xfId="6436"/>
    <cellStyle name="Normal 7 3 3" xfId="6437"/>
    <cellStyle name="Normal 7 3 3 2" xfId="6438"/>
    <cellStyle name="Normal 7 3 3 3" xfId="6439"/>
    <cellStyle name="Normal 7 3 3_Workforce" xfId="19255"/>
    <cellStyle name="Normal 7 3 4" xfId="6440"/>
    <cellStyle name="Normal 7 3 5" xfId="6441"/>
    <cellStyle name="Normal 7 3 6" xfId="6442"/>
    <cellStyle name="Normal 7 3 7" xfId="6443"/>
    <cellStyle name="Normal 7 3 8" xfId="6444"/>
    <cellStyle name="Normal 7 3 9" xfId="6445"/>
    <cellStyle name="Normal 7 3_Workforce" xfId="19254"/>
    <cellStyle name="Normal 7 4" xfId="6446"/>
    <cellStyle name="Normal 7 4 10" xfId="6447"/>
    <cellStyle name="Normal 7 4 2" xfId="6448"/>
    <cellStyle name="Normal 7 4 3" xfId="6449"/>
    <cellStyle name="Normal 7 4 3 2" xfId="6450"/>
    <cellStyle name="Normal 7 4 3 3" xfId="6451"/>
    <cellStyle name="Normal 7 4 3_Workforce" xfId="19257"/>
    <cellStyle name="Normal 7 4 4" xfId="6452"/>
    <cellStyle name="Normal 7 4 5" xfId="6453"/>
    <cellStyle name="Normal 7 4 6" xfId="6454"/>
    <cellStyle name="Normal 7 4 7" xfId="6455"/>
    <cellStyle name="Normal 7 4 8" xfId="6456"/>
    <cellStyle name="Normal 7 4 9" xfId="6457"/>
    <cellStyle name="Normal 7 4_Workforce" xfId="19256"/>
    <cellStyle name="Normal 7 5" xfId="6458"/>
    <cellStyle name="Normal 7 5 10" xfId="6459"/>
    <cellStyle name="Normal 7 5 2" xfId="6460"/>
    <cellStyle name="Normal 7 5 3" xfId="6461"/>
    <cellStyle name="Normal 7 5 3 2" xfId="6462"/>
    <cellStyle name="Normal 7 5 3 3" xfId="6463"/>
    <cellStyle name="Normal 7 5 3_Workforce" xfId="19259"/>
    <cellStyle name="Normal 7 5 4" xfId="6464"/>
    <cellStyle name="Normal 7 5 5" xfId="6465"/>
    <cellStyle name="Normal 7 5 6" xfId="6466"/>
    <cellStyle name="Normal 7 5 7" xfId="6467"/>
    <cellStyle name="Normal 7 5 8" xfId="6468"/>
    <cellStyle name="Normal 7 5 9" xfId="6469"/>
    <cellStyle name="Normal 7 5_Workforce" xfId="19258"/>
    <cellStyle name="Normal 7 6" xfId="6470"/>
    <cellStyle name="Normal 7 6 10" xfId="6471"/>
    <cellStyle name="Normal 7 6 2" xfId="6472"/>
    <cellStyle name="Normal 7 6 3" xfId="6473"/>
    <cellStyle name="Normal 7 6 3 2" xfId="6474"/>
    <cellStyle name="Normal 7 6 3 3" xfId="6475"/>
    <cellStyle name="Normal 7 6 3_Workforce" xfId="19261"/>
    <cellStyle name="Normal 7 6 4" xfId="6476"/>
    <cellStyle name="Normal 7 6 5" xfId="6477"/>
    <cellStyle name="Normal 7 6 6" xfId="6478"/>
    <cellStyle name="Normal 7 6 7" xfId="6479"/>
    <cellStyle name="Normal 7 6 8" xfId="6480"/>
    <cellStyle name="Normal 7 6 9" xfId="6481"/>
    <cellStyle name="Normal 7 6_Workforce" xfId="19260"/>
    <cellStyle name="Normal 7 7" xfId="6482"/>
    <cellStyle name="Normal 7 7 2" xfId="6483"/>
    <cellStyle name="Normal 7 7 3" xfId="6484"/>
    <cellStyle name="Normal 7 7 4" xfId="6485"/>
    <cellStyle name="Normal 7 7 5" xfId="6486"/>
    <cellStyle name="Normal 7 7 6" xfId="6487"/>
    <cellStyle name="Normal 7 7 7" xfId="6488"/>
    <cellStyle name="Normal 7 7_Workforce" xfId="19262"/>
    <cellStyle name="Normal 7 8" xfId="6489"/>
    <cellStyle name="Normal 7 8 2" xfId="6490"/>
    <cellStyle name="Normal 7 8 3" xfId="6491"/>
    <cellStyle name="Normal 7 8_Workforce" xfId="19263"/>
    <cellStyle name="Normal 7 9" xfId="6492"/>
    <cellStyle name="Normal 7_Workforce" xfId="19251"/>
    <cellStyle name="Normal 8" xfId="6493"/>
    <cellStyle name="Normal 8 10" xfId="6494"/>
    <cellStyle name="Normal 8 11" xfId="6495"/>
    <cellStyle name="Normal 8 12" xfId="6496"/>
    <cellStyle name="Normal 8 13" xfId="6497"/>
    <cellStyle name="Normal 8 2" xfId="6498"/>
    <cellStyle name="Normal 8 3" xfId="6499"/>
    <cellStyle name="Normal 8 4" xfId="6500"/>
    <cellStyle name="Normal 8 5" xfId="6501"/>
    <cellStyle name="Normal 8 6" xfId="6502"/>
    <cellStyle name="Normal 8 7" xfId="6503"/>
    <cellStyle name="Normal 8 8" xfId="6504"/>
    <cellStyle name="Normal 8 9" xfId="6505"/>
    <cellStyle name="Normal 8_Workforce" xfId="19264"/>
    <cellStyle name="Normal 9" xfId="6506"/>
    <cellStyle name="Normal 9 10" xfId="6507"/>
    <cellStyle name="Normal 9 2" xfId="6508"/>
    <cellStyle name="Normal 9 3" xfId="6509"/>
    <cellStyle name="Normal 9 4" xfId="6510"/>
    <cellStyle name="Normal 9 5" xfId="6511"/>
    <cellStyle name="Normal 9 6" xfId="6512"/>
    <cellStyle name="Normal 9 7" xfId="6513"/>
    <cellStyle name="Normal 9 8" xfId="6514"/>
    <cellStyle name="Normal 9 9" xfId="6515"/>
    <cellStyle name="Normal 9_Workforce" xfId="19265"/>
    <cellStyle name="Normal header" xfId="6516"/>
    <cellStyle name="Normal_141 Analysis Template 2 2" xfId="16233"/>
    <cellStyle name="Normal_2 - Kerkstra Analysis" xfId="49"/>
    <cellStyle name="Normál_alap" xfId="6517"/>
    <cellStyle name="Normal_Analysis at 2-1-02" xfId="50"/>
    <cellStyle name="Normal_AZ Automotive SFAS 142 analysis 9-30-03 FINAL" xfId="16244"/>
    <cellStyle name="Normal_GHI Analysis" xfId="16234"/>
    <cellStyle name="Normal_Lebanon SFAS 141 2002" xfId="16245"/>
    <cellStyle name="Normal_WACC by asset class" xfId="16235"/>
    <cellStyle name="Normal_Whitley Products SFAS 141 Analysis" xfId="16227"/>
    <cellStyle name="Normal0" xfId="6518"/>
    <cellStyle name="Normal1" xfId="6519"/>
    <cellStyle name="Normal2" xfId="6520"/>
    <cellStyle name="NormalCurrency" xfId="6521"/>
    <cellStyle name="Normale_RESULTS" xfId="6522"/>
    <cellStyle name="NormalGB" xfId="6523"/>
    <cellStyle name="Normal-HelBold" xfId="6524"/>
    <cellStyle name="Normal-HelUnderline" xfId="6525"/>
    <cellStyle name="Normal-Helvetica" xfId="6526"/>
    <cellStyle name="normální_RS 2001 E2" xfId="6527"/>
    <cellStyle name="Nota" xfId="6528"/>
    <cellStyle name="Note 2" xfId="6529"/>
    <cellStyle name="Note 3" xfId="6530"/>
    <cellStyle name="Note 4" xfId="16241"/>
    <cellStyle name="Notes" xfId="6531"/>
    <cellStyle name="Notes#Total" xfId="23"/>
    <cellStyle name="Notes_Workforce" xfId="19266"/>
    <cellStyle name="Notiz" xfId="6532"/>
    <cellStyle name="number" xfId="6533"/>
    <cellStyle name="Numbers" xfId="6534"/>
    <cellStyle name="Numbers - Bold" xfId="6535"/>
    <cellStyle name="Numbers - Bold - Italic" xfId="6536"/>
    <cellStyle name="Numbers - Bold_New Investment IRR Analysis v2" xfId="6537"/>
    <cellStyle name="Numbers - Large" xfId="6538"/>
    <cellStyle name="numbers $ (no lines)" xfId="24"/>
    <cellStyle name="numbers $ double line" xfId="25"/>
    <cellStyle name="numbers $ double line 2" xfId="6539"/>
    <cellStyle name="numbers $ double line 3" xfId="6540"/>
    <cellStyle name="numbers $ double line 4" xfId="6541"/>
    <cellStyle name="numbers $ double line 5" xfId="6542"/>
    <cellStyle name="numbers $ double line 6" xfId="6543"/>
    <cellStyle name="numbers $ double line 7" xfId="6544"/>
    <cellStyle name="numbers $ double line 8" xfId="17796"/>
    <cellStyle name="numbers $ double line_Workforce" xfId="19267"/>
    <cellStyle name="numbers only" xfId="26"/>
    <cellStyle name="numbers single line" xfId="27"/>
    <cellStyle name="numbers single line 2" xfId="6545"/>
    <cellStyle name="numbers single line 2 2" xfId="6546"/>
    <cellStyle name="numbers single line 2 3" xfId="6547"/>
    <cellStyle name="numbers single line 2 4" xfId="6548"/>
    <cellStyle name="numbers single line 2_Workforce" xfId="19269"/>
    <cellStyle name="numbers single line 3" xfId="6549"/>
    <cellStyle name="numbers single line 4" xfId="6550"/>
    <cellStyle name="numbers single line 5" xfId="6551"/>
    <cellStyle name="numbers single line 6" xfId="6552"/>
    <cellStyle name="numbers single line 7" xfId="6553"/>
    <cellStyle name="numbers single line_Workforce" xfId="19268"/>
    <cellStyle name="Numbers_LBO v22" xfId="6554"/>
    <cellStyle name="Œ…‹æØ‚è [0.00]_guyan" xfId="6555"/>
    <cellStyle name="Œ…‹æØ‚è_guyan" xfId="6556"/>
    <cellStyle name="onedec" xfId="6557"/>
    <cellStyle name="OScommands" xfId="6558"/>
    <cellStyle name="Output 2" xfId="6559"/>
    <cellStyle name="Output 3" xfId="6560"/>
    <cellStyle name="Output Amounts" xfId="6561"/>
    <cellStyle name="Output Column Headings" xfId="6562"/>
    <cellStyle name="Output Line Items" xfId="6563"/>
    <cellStyle name="Output Report Heading" xfId="6564"/>
    <cellStyle name="Output Report Title" xfId="6565"/>
    <cellStyle name="Output1_Back" xfId="6566"/>
    <cellStyle name="P" xfId="6567"/>
    <cellStyle name="P 10" xfId="6568"/>
    <cellStyle name="P 11" xfId="6569"/>
    <cellStyle name="P 2" xfId="6570"/>
    <cellStyle name="P 2 2" xfId="6571"/>
    <cellStyle name="P 2 2 2" xfId="6572"/>
    <cellStyle name="P 2 2_Workforce" xfId="19272"/>
    <cellStyle name="P 2 3" xfId="6573"/>
    <cellStyle name="P 2 4" xfId="6574"/>
    <cellStyle name="P 2 4 2" xfId="6575"/>
    <cellStyle name="P 2 4_Workforce" xfId="19273"/>
    <cellStyle name="P 2 5" xfId="6576"/>
    <cellStyle name="P 2 5 2" xfId="6577"/>
    <cellStyle name="P 2 5_Workforce" xfId="19274"/>
    <cellStyle name="P 2 6" xfId="6578"/>
    <cellStyle name="P 2 6 2" xfId="6579"/>
    <cellStyle name="P 2 6_Workforce" xfId="19275"/>
    <cellStyle name="P 2 7" xfId="6580"/>
    <cellStyle name="P 2 7 2" xfId="6581"/>
    <cellStyle name="P 2 7_Workforce" xfId="19276"/>
    <cellStyle name="P 2_Workforce" xfId="19271"/>
    <cellStyle name="P 3" xfId="6582"/>
    <cellStyle name="P 3 2" xfId="6583"/>
    <cellStyle name="P 3 3" xfId="6584"/>
    <cellStyle name="P 3 4" xfId="6585"/>
    <cellStyle name="P 3 5" xfId="6586"/>
    <cellStyle name="P 3 6" xfId="6587"/>
    <cellStyle name="P 3 7" xfId="6588"/>
    <cellStyle name="P 3_Workforce" xfId="19277"/>
    <cellStyle name="P 4" xfId="6589"/>
    <cellStyle name="P 4 2" xfId="6590"/>
    <cellStyle name="P 4_Workforce" xfId="19278"/>
    <cellStyle name="P 5" xfId="6591"/>
    <cellStyle name="P 5 2" xfId="6592"/>
    <cellStyle name="P 5_Workforce" xfId="19279"/>
    <cellStyle name="P 6" xfId="6593"/>
    <cellStyle name="P 6 2" xfId="6594"/>
    <cellStyle name="P 6_Workforce" xfId="19280"/>
    <cellStyle name="P 7" xfId="6595"/>
    <cellStyle name="P 7 2" xfId="6596"/>
    <cellStyle name="P 7_Workforce" xfId="19281"/>
    <cellStyle name="P 8" xfId="6597"/>
    <cellStyle name="P 9" xfId="6598"/>
    <cellStyle name="P&amp;L Numbers" xfId="6599"/>
    <cellStyle name="p_ALA" xfId="6600"/>
    <cellStyle name="p_ALA_Workforce" xfId="19282"/>
    <cellStyle name="p_allcomps" xfId="6601"/>
    <cellStyle name="p_allcomps_Workforce" xfId="19283"/>
    <cellStyle name="p_Atlasmod011_new_Covenants" xfId="6602"/>
    <cellStyle name="p_Atlasmod011_new_Covenants_mezzcalc" xfId="6603"/>
    <cellStyle name="p_Atlasmod011_new_Covenants_mezzcalc 2" xfId="6604"/>
    <cellStyle name="p_Atlasmod011_new_Covenants_mezzcalc 2 2" xfId="6605"/>
    <cellStyle name="p_Atlasmod011_new_Covenants_mezzcalc 2 2_Workforce" xfId="19287"/>
    <cellStyle name="p_Atlasmod011_new_Covenants_mezzcalc 2_Workforce" xfId="19286"/>
    <cellStyle name="p_Atlasmod011_new_Covenants_mezzcalc 3" xfId="6606"/>
    <cellStyle name="p_Atlasmod011_new_Covenants_mezzcalc 3 2" xfId="6607"/>
    <cellStyle name="p_Atlasmod011_new_Covenants_mezzcalc 3 2_Workforce" xfId="19289"/>
    <cellStyle name="p_Atlasmod011_new_Covenants_mezzcalc 3_Workforce" xfId="19288"/>
    <cellStyle name="p_Atlasmod011_new_Covenants_mezzcalc 4" xfId="6608"/>
    <cellStyle name="p_Atlasmod011_new_Covenants_mezzcalc 4_Workforce" xfId="19290"/>
    <cellStyle name="p_Atlasmod011_new_Covenants_mezzcalc_Workforce" xfId="19285"/>
    <cellStyle name="p_Atlasmod011_new_Covenants_Workforce" xfId="19284"/>
    <cellStyle name="p_Bouygues Model_20_4_01" xfId="6609"/>
    <cellStyle name="p_Bouygues Model_20_4_01_Merrill model" xfId="6610"/>
    <cellStyle name="p_Bouygues Model_20_4_01_Merrill model_Workforce" xfId="19292"/>
    <cellStyle name="p_Bouygues Model_20_4_01_Workforce" xfId="19291"/>
    <cellStyle name="p_COMPS" xfId="6611"/>
    <cellStyle name="p_COMPS 2" xfId="6612"/>
    <cellStyle name="p_COMPS 2 2" xfId="6613"/>
    <cellStyle name="p_COMPS 2 2_Workforce" xfId="19295"/>
    <cellStyle name="p_COMPS 2_Workforce" xfId="19294"/>
    <cellStyle name="p_COMPS 3" xfId="6614"/>
    <cellStyle name="p_COMPS 3 2" xfId="6615"/>
    <cellStyle name="p_COMPS 3 2_Workforce" xfId="19297"/>
    <cellStyle name="p_COMPS 3_Workforce" xfId="19296"/>
    <cellStyle name="p_COMPS 4" xfId="6616"/>
    <cellStyle name="p_COMPS 4_Workforce" xfId="19298"/>
    <cellStyle name="p_Comps Valuation Range Graph" xfId="6617"/>
    <cellStyle name="p_Comps Valuation Range Graph_Workforce" xfId="19299"/>
    <cellStyle name="p_comps.xls Chart 1" xfId="6618"/>
    <cellStyle name="p_comps.xls Chart 1_Workforce" xfId="19300"/>
    <cellStyle name="p_COMPS_24-10-Q3c 08-11" xfId="6619"/>
    <cellStyle name="p_COMPS_24-10-Q3c 08-11 2" xfId="6620"/>
    <cellStyle name="p_COMPS_24-10-Q3c 08-11 2 2" xfId="6621"/>
    <cellStyle name="p_COMPS_24-10-Q3c 08-11 2 2_Workforce" xfId="19303"/>
    <cellStyle name="p_COMPS_24-10-Q3c 08-11 2_Workforce" xfId="19302"/>
    <cellStyle name="p_COMPS_24-10-Q3c 08-11 3" xfId="6622"/>
    <cellStyle name="p_COMPS_24-10-Q3c 08-11 3 2" xfId="6623"/>
    <cellStyle name="p_COMPS_24-10-Q3c 08-11 3 2_Workforce" xfId="19305"/>
    <cellStyle name="p_COMPS_24-10-Q3c 08-11 3_Workforce" xfId="19304"/>
    <cellStyle name="p_COMPS_24-10-Q3c 08-11 4" xfId="6624"/>
    <cellStyle name="p_COMPS_24-10-Q3c 08-11 4_Workforce" xfId="19306"/>
    <cellStyle name="p_COMPS_24-10-Q3c 08-11_Workforce" xfId="19301"/>
    <cellStyle name="p_COMPS_Apax Banks Model2" xfId="6625"/>
    <cellStyle name="p_COMPS_Apax Banks Model2_Workforce" xfId="19307"/>
    <cellStyle name="p_COMPS_Arrow Model 7" xfId="6626"/>
    <cellStyle name="p_COMPS_Arrow Model 7 2" xfId="6627"/>
    <cellStyle name="p_COMPS_Arrow Model 7 2 2" xfId="6628"/>
    <cellStyle name="p_COMPS_Arrow Model 7 2 2_Workforce" xfId="19310"/>
    <cellStyle name="p_COMPS_Arrow Model 7 2_Workforce" xfId="19309"/>
    <cellStyle name="p_COMPS_Arrow Model 7 3" xfId="6629"/>
    <cellStyle name="p_COMPS_Arrow Model 7 3 2" xfId="6630"/>
    <cellStyle name="p_COMPS_Arrow Model 7 3 2_Workforce" xfId="19312"/>
    <cellStyle name="p_COMPS_Arrow Model 7 3_Workforce" xfId="19311"/>
    <cellStyle name="p_COMPS_Arrow Model 7 4" xfId="6631"/>
    <cellStyle name="p_COMPS_Arrow Model 7 4_Workforce" xfId="19313"/>
    <cellStyle name="p_COMPS_Arrow Model 7_Merrill model" xfId="6632"/>
    <cellStyle name="p_COMPS_Arrow Model 7_Merrill model_Workforce" xfId="19314"/>
    <cellStyle name="p_COMPS_Arrow Model 7_Workforce" xfId="19308"/>
    <cellStyle name="p_COMPS_Book2" xfId="6633"/>
    <cellStyle name="p_COMPS_Book2 2" xfId="6634"/>
    <cellStyle name="p_COMPS_Book2 2 2" xfId="6635"/>
    <cellStyle name="p_COMPS_Book2 2 2_Workforce" xfId="19317"/>
    <cellStyle name="p_COMPS_Book2 2_Workforce" xfId="19316"/>
    <cellStyle name="p_COMPS_Book2 3" xfId="6636"/>
    <cellStyle name="p_COMPS_Book2 3 2" xfId="6637"/>
    <cellStyle name="p_COMPS_Book2 3 2_Workforce" xfId="19319"/>
    <cellStyle name="p_COMPS_Book2 3_Workforce" xfId="19318"/>
    <cellStyle name="p_COMPS_Book2 4" xfId="6638"/>
    <cellStyle name="p_COMPS_Book2 4_Workforce" xfId="19320"/>
    <cellStyle name="p_COMPS_Book2_Workforce" xfId="19315"/>
    <cellStyle name="p_COMPS_Bouygues Model_20_4_01" xfId="6639"/>
    <cellStyle name="p_COMPS_Bouygues Model_20_4_01 2" xfId="6640"/>
    <cellStyle name="p_COMPS_Bouygues Model_20_4_01 2 2" xfId="6641"/>
    <cellStyle name="p_COMPS_Bouygues Model_20_4_01 2 2_Workforce" xfId="19323"/>
    <cellStyle name="p_COMPS_Bouygues Model_20_4_01 2_Workforce" xfId="19322"/>
    <cellStyle name="p_COMPS_Bouygues Model_20_4_01 3" xfId="6642"/>
    <cellStyle name="p_COMPS_Bouygues Model_20_4_01 3 2" xfId="6643"/>
    <cellStyle name="p_COMPS_Bouygues Model_20_4_01 3 2_Workforce" xfId="19325"/>
    <cellStyle name="p_COMPS_Bouygues Model_20_4_01 3_Workforce" xfId="19324"/>
    <cellStyle name="p_COMPS_Bouygues Model_20_4_01 4" xfId="6644"/>
    <cellStyle name="p_COMPS_Bouygues Model_20_4_01 4_Workforce" xfId="19326"/>
    <cellStyle name="p_COMPS_Bouygues Model_20_4_01_Merrill model" xfId="6645"/>
    <cellStyle name="p_COMPS_Bouygues Model_20_4_01_Merrill model_Workforce" xfId="19327"/>
    <cellStyle name="p_COMPS_Bouygues Model_20_4_01_Workforce" xfId="19321"/>
    <cellStyle name="p_COMPS_Casema - Carlyle Base Case" xfId="6646"/>
    <cellStyle name="p_COMPS_Casema - Carlyle Base Case 2" xfId="6647"/>
    <cellStyle name="p_COMPS_Casema - Carlyle Base Case 2 2" xfId="6648"/>
    <cellStyle name="p_COMPS_Casema - Carlyle Base Case 2 2_Workforce" xfId="19330"/>
    <cellStyle name="p_COMPS_Casema - Carlyle Base Case 2_Workforce" xfId="19329"/>
    <cellStyle name="p_COMPS_Casema - Carlyle Base Case 3" xfId="6649"/>
    <cellStyle name="p_COMPS_Casema - Carlyle Base Case 3 2" xfId="6650"/>
    <cellStyle name="p_COMPS_Casema - Carlyle Base Case 3 2_Workforce" xfId="19332"/>
    <cellStyle name="p_COMPS_Casema - Carlyle Base Case 3_Workforce" xfId="19331"/>
    <cellStyle name="p_COMPS_Casema - Carlyle Base Case 4" xfId="6651"/>
    <cellStyle name="p_COMPS_Casema - Carlyle Base Case 4_Workforce" xfId="19333"/>
    <cellStyle name="p_COMPS_Casema - Carlyle Base Case_Workforce" xfId="19328"/>
    <cellStyle name="p_COMPS_Debt Comps_02" xfId="6652"/>
    <cellStyle name="p_COMPS_Debt Comps_02_Workforce" xfId="19334"/>
    <cellStyle name="p_COMPS_ESCOperatingModel Revised Base Case Banks 260101" xfId="6653"/>
    <cellStyle name="p_COMPS_ESCOperatingModel Revised Base Case Banks 260101_Workforce" xfId="19335"/>
    <cellStyle name="p_COMPS_FINALGRA" xfId="6654"/>
    <cellStyle name="p_COMPS_FINALGRA 2" xfId="6655"/>
    <cellStyle name="p_COMPS_FINALGRA 2 2" xfId="6656"/>
    <cellStyle name="p_COMPS_FINALGRA 2 2_Workforce" xfId="19338"/>
    <cellStyle name="p_COMPS_FINALGRA 2_Workforce" xfId="19337"/>
    <cellStyle name="p_COMPS_FINALGRA 3" xfId="6657"/>
    <cellStyle name="p_COMPS_FINALGRA 3 2" xfId="6658"/>
    <cellStyle name="p_COMPS_FINALGRA 3 2_Workforce" xfId="19340"/>
    <cellStyle name="p_COMPS_FINALGRA 3_Workforce" xfId="19339"/>
    <cellStyle name="p_COMPS_FINALGRA 4" xfId="6659"/>
    <cellStyle name="p_COMPS_FINALGRA 4_Workforce" xfId="19341"/>
    <cellStyle name="p_COMPS_FINALGRA_24-10-Q3c 08-11" xfId="6660"/>
    <cellStyle name="p_COMPS_FINALGRA_24-10-Q3c 08-11 2" xfId="6661"/>
    <cellStyle name="p_COMPS_FINALGRA_24-10-Q3c 08-11 2 2" xfId="6662"/>
    <cellStyle name="p_COMPS_FINALGRA_24-10-Q3c 08-11 2 2_Workforce" xfId="19344"/>
    <cellStyle name="p_COMPS_FINALGRA_24-10-Q3c 08-11 2_Workforce" xfId="19343"/>
    <cellStyle name="p_COMPS_FINALGRA_24-10-Q3c 08-11 3" xfId="6663"/>
    <cellStyle name="p_COMPS_FINALGRA_24-10-Q3c 08-11 3 2" xfId="6664"/>
    <cellStyle name="p_COMPS_FINALGRA_24-10-Q3c 08-11 3 2_Workforce" xfId="19346"/>
    <cellStyle name="p_COMPS_FINALGRA_24-10-Q3c 08-11 3_Workforce" xfId="19345"/>
    <cellStyle name="p_COMPS_FINALGRA_24-10-Q3c 08-11 4" xfId="6665"/>
    <cellStyle name="p_COMPS_FINALGRA_24-10-Q3c 08-11 4_Workforce" xfId="19347"/>
    <cellStyle name="p_COMPS_FINALGRA_24-10-Q3c 08-11_Workforce" xfId="19342"/>
    <cellStyle name="p_COMPS_FINALGRA_Apax Banks Model2" xfId="6666"/>
    <cellStyle name="p_COMPS_FINALGRA_Apax Banks Model2 2" xfId="6667"/>
    <cellStyle name="p_COMPS_FINALGRA_Apax Banks Model2 2 2" xfId="6668"/>
    <cellStyle name="p_COMPS_FINALGRA_Apax Banks Model2 2 2_Workforce" xfId="19350"/>
    <cellStyle name="p_COMPS_FINALGRA_Apax Banks Model2 2_Workforce" xfId="19349"/>
    <cellStyle name="p_COMPS_FINALGRA_Apax Banks Model2 3" xfId="6669"/>
    <cellStyle name="p_COMPS_FINALGRA_Apax Banks Model2 3 2" xfId="6670"/>
    <cellStyle name="p_COMPS_FINALGRA_Apax Banks Model2 3 2_Workforce" xfId="19352"/>
    <cellStyle name="p_COMPS_FINALGRA_Apax Banks Model2 3_Workforce" xfId="19351"/>
    <cellStyle name="p_COMPS_FINALGRA_Apax Banks Model2 4" xfId="6671"/>
    <cellStyle name="p_COMPS_FINALGRA_Apax Banks Model2 4_Workforce" xfId="19353"/>
    <cellStyle name="p_COMPS_FINALGRA_Apax Banks Model2_Workforce" xfId="19348"/>
    <cellStyle name="p_COMPS_FINALGRA_Arrow Model 7" xfId="6672"/>
    <cellStyle name="p_COMPS_FINALGRA_Arrow Model 7 2" xfId="6673"/>
    <cellStyle name="p_COMPS_FINALGRA_Arrow Model 7 2 2" xfId="6674"/>
    <cellStyle name="p_COMPS_FINALGRA_Arrow Model 7 2 2_Workforce" xfId="19356"/>
    <cellStyle name="p_COMPS_FINALGRA_Arrow Model 7 2_Workforce" xfId="19355"/>
    <cellStyle name="p_COMPS_FINALGRA_Arrow Model 7 3" xfId="6675"/>
    <cellStyle name="p_COMPS_FINALGRA_Arrow Model 7 3 2" xfId="6676"/>
    <cellStyle name="p_COMPS_FINALGRA_Arrow Model 7 3 2_Workforce" xfId="19358"/>
    <cellStyle name="p_COMPS_FINALGRA_Arrow Model 7 3_Workforce" xfId="19357"/>
    <cellStyle name="p_COMPS_FINALGRA_Arrow Model 7 4" xfId="6677"/>
    <cellStyle name="p_COMPS_FINALGRA_Arrow Model 7 4_Workforce" xfId="19359"/>
    <cellStyle name="p_COMPS_FINALGRA_Arrow Model 7_Merrill model" xfId="6678"/>
    <cellStyle name="p_COMPS_FINALGRA_Arrow Model 7_Merrill model_Workforce" xfId="19360"/>
    <cellStyle name="p_COMPS_FINALGRA_Arrow Model 7_Workforce" xfId="19354"/>
    <cellStyle name="p_COMPS_FINALGRA_Atlasmod011_new_Covenants" xfId="6679"/>
    <cellStyle name="p_COMPS_FINALGRA_Atlasmod011_new_Covenants_1" xfId="6680"/>
    <cellStyle name="p_COMPS_FINALGRA_Atlasmod011_new_Covenants_1 2" xfId="6681"/>
    <cellStyle name="p_COMPS_FINALGRA_Atlasmod011_new_Covenants_1 2 2" xfId="6682"/>
    <cellStyle name="p_COMPS_FINALGRA_Atlasmod011_new_Covenants_1 2 2_Workforce" xfId="19364"/>
    <cellStyle name="p_COMPS_FINALGRA_Atlasmod011_new_Covenants_1 2_Workforce" xfId="19363"/>
    <cellStyle name="p_COMPS_FINALGRA_Atlasmod011_new_Covenants_1 3" xfId="6683"/>
    <cellStyle name="p_COMPS_FINALGRA_Atlasmod011_new_Covenants_1 3 2" xfId="6684"/>
    <cellStyle name="p_COMPS_FINALGRA_Atlasmod011_new_Covenants_1 3 2_Workforce" xfId="19366"/>
    <cellStyle name="p_COMPS_FINALGRA_Atlasmod011_new_Covenants_1 3_Workforce" xfId="19365"/>
    <cellStyle name="p_COMPS_FINALGRA_Atlasmod011_new_Covenants_1 4" xfId="6685"/>
    <cellStyle name="p_COMPS_FINALGRA_Atlasmod011_new_Covenants_1 4_Workforce" xfId="19367"/>
    <cellStyle name="p_COMPS_FINALGRA_Atlasmod011_new_Covenants_1_Workforce" xfId="19362"/>
    <cellStyle name="p_COMPS_FINALGRA_Atlasmod011_new_Covenants_Workforce" xfId="19361"/>
    <cellStyle name="p_COMPS_FINALGRA_Book2" xfId="6686"/>
    <cellStyle name="p_COMPS_FINALGRA_Book2 2" xfId="6687"/>
    <cellStyle name="p_COMPS_FINALGRA_Book2 2 2" xfId="6688"/>
    <cellStyle name="p_COMPS_FINALGRA_Book2 2 2_Workforce" xfId="19370"/>
    <cellStyle name="p_COMPS_FINALGRA_Book2 2_Workforce" xfId="19369"/>
    <cellStyle name="p_COMPS_FINALGRA_Book2 3" xfId="6689"/>
    <cellStyle name="p_COMPS_FINALGRA_Book2 3 2" xfId="6690"/>
    <cellStyle name="p_COMPS_FINALGRA_Book2 3 2_Workforce" xfId="19372"/>
    <cellStyle name="p_COMPS_FINALGRA_Book2 3_Workforce" xfId="19371"/>
    <cellStyle name="p_COMPS_FINALGRA_Book2 4" xfId="6691"/>
    <cellStyle name="p_COMPS_FINALGRA_Book2 4_Workforce" xfId="19373"/>
    <cellStyle name="p_COMPS_FINALGRA_Book2_Workforce" xfId="19368"/>
    <cellStyle name="p_COMPS_FINALGRA_Bouygues Model_20_4_01" xfId="6692"/>
    <cellStyle name="p_COMPS_FINALGRA_Bouygues Model_20_4_01 2" xfId="6693"/>
    <cellStyle name="p_COMPS_FINALGRA_Bouygues Model_20_4_01 2 2" xfId="6694"/>
    <cellStyle name="p_COMPS_FINALGRA_Bouygues Model_20_4_01 2 2_Workforce" xfId="19376"/>
    <cellStyle name="p_COMPS_FINALGRA_Bouygues Model_20_4_01 2_Workforce" xfId="19375"/>
    <cellStyle name="p_COMPS_FINALGRA_Bouygues Model_20_4_01 3" xfId="6695"/>
    <cellStyle name="p_COMPS_FINALGRA_Bouygues Model_20_4_01 3 2" xfId="6696"/>
    <cellStyle name="p_COMPS_FINALGRA_Bouygues Model_20_4_01 3 2_Workforce" xfId="19378"/>
    <cellStyle name="p_COMPS_FINALGRA_Bouygues Model_20_4_01 3_Workforce" xfId="19377"/>
    <cellStyle name="p_COMPS_FINALGRA_Bouygues Model_20_4_01 4" xfId="6697"/>
    <cellStyle name="p_COMPS_FINALGRA_Bouygues Model_20_4_01 4_Workforce" xfId="19379"/>
    <cellStyle name="p_COMPS_FINALGRA_Bouygues Model_20_4_01_Merrill model" xfId="6698"/>
    <cellStyle name="p_COMPS_FINALGRA_Bouygues Model_20_4_01_Merrill model_Workforce" xfId="19380"/>
    <cellStyle name="p_COMPS_FINALGRA_Bouygues Model_20_4_01_Workforce" xfId="19374"/>
    <cellStyle name="p_COMPS_FINALGRA_Bridge Terms" xfId="6699"/>
    <cellStyle name="p_COMPS_FINALGRA_Bridge Terms 2" xfId="6700"/>
    <cellStyle name="p_COMPS_FINALGRA_Bridge Terms 2 2" xfId="6701"/>
    <cellStyle name="p_COMPS_FINALGRA_Bridge Terms 2 2_Workforce" xfId="19383"/>
    <cellStyle name="p_COMPS_FINALGRA_Bridge Terms 2_Workforce" xfId="19382"/>
    <cellStyle name="p_COMPS_FINALGRA_Bridge Terms 3" xfId="6702"/>
    <cellStyle name="p_COMPS_FINALGRA_Bridge Terms 3 2" xfId="6703"/>
    <cellStyle name="p_COMPS_FINALGRA_Bridge Terms 3 2_Workforce" xfId="19385"/>
    <cellStyle name="p_COMPS_FINALGRA_Bridge Terms 3_Workforce" xfId="19384"/>
    <cellStyle name="p_COMPS_FINALGRA_Bridge Terms 4" xfId="6704"/>
    <cellStyle name="p_COMPS_FINALGRA_Bridge Terms 4_Workforce" xfId="19386"/>
    <cellStyle name="p_COMPS_FINALGRA_Bridge Terms_Workforce" xfId="19381"/>
    <cellStyle name="p_COMPS_FINALGRA_BWG model_aip_final" xfId="6705"/>
    <cellStyle name="p_COMPS_FINALGRA_BWG model_aip_final 2" xfId="6706"/>
    <cellStyle name="p_COMPS_FINALGRA_BWG model_aip_final 2 2" xfId="6707"/>
    <cellStyle name="p_COMPS_FINALGRA_BWG model_aip_final 2 2_Workforce" xfId="19389"/>
    <cellStyle name="p_COMPS_FINALGRA_BWG model_aip_final 2_Workforce" xfId="19388"/>
    <cellStyle name="p_COMPS_FINALGRA_BWG model_aip_final 3" xfId="6708"/>
    <cellStyle name="p_COMPS_FINALGRA_BWG model_aip_final 3 2" xfId="6709"/>
    <cellStyle name="p_COMPS_FINALGRA_BWG model_aip_final 3 2_Workforce" xfId="19391"/>
    <cellStyle name="p_COMPS_FINALGRA_BWG model_aip_final 3_Workforce" xfId="19390"/>
    <cellStyle name="p_COMPS_FINALGRA_BWG model_aip_final 4" xfId="6710"/>
    <cellStyle name="p_COMPS_FINALGRA_BWG model_aip_final 4_Workforce" xfId="19392"/>
    <cellStyle name="p_COMPS_FINALGRA_BWG model_aip_final_Workforce" xfId="19387"/>
    <cellStyle name="p_COMPS_FINALGRA_Casema - Carlyle Base Case" xfId="6711"/>
    <cellStyle name="p_COMPS_FINALGRA_Casema - Carlyle Base Case 2" xfId="6712"/>
    <cellStyle name="p_COMPS_FINALGRA_Casema - Carlyle Base Case 2 2" xfId="6713"/>
    <cellStyle name="p_COMPS_FINALGRA_Casema - Carlyle Base Case 2 2_Workforce" xfId="19395"/>
    <cellStyle name="p_COMPS_FINALGRA_Casema - Carlyle Base Case 2_Workforce" xfId="19394"/>
    <cellStyle name="p_COMPS_FINALGRA_Casema - Carlyle Base Case 3" xfId="6714"/>
    <cellStyle name="p_COMPS_FINALGRA_Casema - Carlyle Base Case 3 2" xfId="6715"/>
    <cellStyle name="p_COMPS_FINALGRA_Casema - Carlyle Base Case 3 2_Workforce" xfId="19397"/>
    <cellStyle name="p_COMPS_FINALGRA_Casema - Carlyle Base Case 3_Workforce" xfId="19396"/>
    <cellStyle name="p_COMPS_FINALGRA_Casema - Carlyle Base Case 4" xfId="6716"/>
    <cellStyle name="p_COMPS_FINALGRA_Casema - Carlyle Base Case 4_Workforce" xfId="19398"/>
    <cellStyle name="p_COMPS_FINALGRA_Casema - Carlyle Base Case_Workforce" xfId="19393"/>
    <cellStyle name="p_COMPS_FINALGRA_Consolidated Model - Overfund13NewBank &amp; HY rate" xfId="6717"/>
    <cellStyle name="p_COMPS_FINALGRA_Consolidated Model - Overfund13NewBank &amp; HY rate_Workforce" xfId="19399"/>
    <cellStyle name="p_COMPS_FINALGRA_Consolidated Model - Overfund14NewBank &amp; HY rate" xfId="6718"/>
    <cellStyle name="p_COMPS_FINALGRA_Consolidated Model - Overfund14NewBank &amp; HY rate_Workforce" xfId="19400"/>
    <cellStyle name="p_COMPS_FINALGRA_ESCOperatingModel Revised Base Case Banks 260101" xfId="6719"/>
    <cellStyle name="p_COMPS_FINALGRA_ESCOperatingModel Revised Base Case Banks 260101 2" xfId="6720"/>
    <cellStyle name="p_COMPS_FINALGRA_ESCOperatingModel Revised Base Case Banks 260101 2 2" xfId="6721"/>
    <cellStyle name="p_COMPS_FINALGRA_ESCOperatingModel Revised Base Case Banks 260101 2 2_Workforce" xfId="19403"/>
    <cellStyle name="p_COMPS_FINALGRA_ESCOperatingModel Revised Base Case Banks 260101 2_Workforce" xfId="19402"/>
    <cellStyle name="p_COMPS_FINALGRA_ESCOperatingModel Revised Base Case Banks 260101 3" xfId="6722"/>
    <cellStyle name="p_COMPS_FINALGRA_ESCOperatingModel Revised Base Case Banks 260101 3 2" xfId="6723"/>
    <cellStyle name="p_COMPS_FINALGRA_ESCOperatingModel Revised Base Case Banks 260101 3 2_Workforce" xfId="19405"/>
    <cellStyle name="p_COMPS_FINALGRA_ESCOperatingModel Revised Base Case Banks 260101 3_Workforce" xfId="19404"/>
    <cellStyle name="p_COMPS_FINALGRA_ESCOperatingModel Revised Base Case Banks 260101 4" xfId="6724"/>
    <cellStyle name="p_COMPS_FINALGRA_ESCOperatingModel Revised Base Case Banks 260101 4_Workforce" xfId="19406"/>
    <cellStyle name="p_COMPS_FINALGRA_ESCOperatingModel Revised Base Case Banks 260101_Workforce" xfId="19401"/>
    <cellStyle name="p_COMPS_FINALGRA_finalised and conformed model2" xfId="6725"/>
    <cellStyle name="p_COMPS_FINALGRA_finalised and conformed model2 2" xfId="6726"/>
    <cellStyle name="p_COMPS_FINALGRA_finalised and conformed model2 2 2" xfId="6727"/>
    <cellStyle name="p_COMPS_FINALGRA_finalised and conformed model2 2 2_Workforce" xfId="19409"/>
    <cellStyle name="p_COMPS_FINALGRA_finalised and conformed model2 2_Workforce" xfId="19408"/>
    <cellStyle name="p_COMPS_FINALGRA_finalised and conformed model2 3" xfId="6728"/>
    <cellStyle name="p_COMPS_FINALGRA_finalised and conformed model2 3 2" xfId="6729"/>
    <cellStyle name="p_COMPS_FINALGRA_finalised and conformed model2 3 2_Workforce" xfId="19411"/>
    <cellStyle name="p_COMPS_FINALGRA_finalised and conformed model2 3_Workforce" xfId="19410"/>
    <cellStyle name="p_COMPS_FINALGRA_finalised and conformed model2 4" xfId="6730"/>
    <cellStyle name="p_COMPS_FINALGRA_finalised and conformed model2 4_Workforce" xfId="19412"/>
    <cellStyle name="p_COMPS_FINALGRA_finalised and conformed model2_1" xfId="6731"/>
    <cellStyle name="p_COMPS_FINALGRA_finalised and conformed model2_1 2" xfId="6732"/>
    <cellStyle name="p_COMPS_FINALGRA_finalised and conformed model2_1 2 2" xfId="6733"/>
    <cellStyle name="p_COMPS_FINALGRA_finalised and conformed model2_1 2 2_Workforce" xfId="19415"/>
    <cellStyle name="p_COMPS_FINALGRA_finalised and conformed model2_1 2_Workforce" xfId="19414"/>
    <cellStyle name="p_COMPS_FINALGRA_finalised and conformed model2_1 3" xfId="6734"/>
    <cellStyle name="p_COMPS_FINALGRA_finalised and conformed model2_1 3 2" xfId="6735"/>
    <cellStyle name="p_COMPS_FINALGRA_finalised and conformed model2_1 3 2_Workforce" xfId="19417"/>
    <cellStyle name="p_COMPS_FINALGRA_finalised and conformed model2_1 3_Workforce" xfId="19416"/>
    <cellStyle name="p_COMPS_FINALGRA_finalised and conformed model2_1 4" xfId="6736"/>
    <cellStyle name="p_COMPS_FINALGRA_finalised and conformed model2_1 4_Workforce" xfId="19418"/>
    <cellStyle name="p_COMPS_FINALGRA_finalised and conformed model2_1_Workforce" xfId="19413"/>
    <cellStyle name="p_COMPS_FINALGRA_finalised and conformed model2_Workforce" xfId="19407"/>
    <cellStyle name="p_COMPS_FINALGRA_FinanceModelTrinity" xfId="6737"/>
    <cellStyle name="p_COMPS_FINALGRA_FinanceModelTrinity 2" xfId="6738"/>
    <cellStyle name="p_COMPS_FINALGRA_FinanceModelTrinity 2 2" xfId="6739"/>
    <cellStyle name="p_COMPS_FINALGRA_FinanceModelTrinity 2 2_Workforce" xfId="19421"/>
    <cellStyle name="p_COMPS_FINALGRA_FinanceModelTrinity 2_Workforce" xfId="19420"/>
    <cellStyle name="p_COMPS_FINALGRA_FinanceModelTrinity 3" xfId="6740"/>
    <cellStyle name="p_COMPS_FINALGRA_FinanceModelTrinity 3 2" xfId="6741"/>
    <cellStyle name="p_COMPS_FINALGRA_FinanceModelTrinity 3 2_Workforce" xfId="19423"/>
    <cellStyle name="p_COMPS_FINALGRA_FinanceModelTrinity 3_Workforce" xfId="19422"/>
    <cellStyle name="p_COMPS_FINALGRA_FinanceModelTrinity 4" xfId="6742"/>
    <cellStyle name="p_COMPS_FINALGRA_FinanceModelTrinity 4_Workforce" xfId="19424"/>
    <cellStyle name="p_COMPS_FINALGRA_FinanceModelTrinity_Workforce" xfId="19419"/>
    <cellStyle name="p_COMPS_FINALGRA_Financials6_for sales force" xfId="6743"/>
    <cellStyle name="p_COMPS_FINALGRA_Financials6_for sales force_Workforce" xfId="19425"/>
    <cellStyle name="p_COMPS_FINALGRA_Last Update of Model - Version 39" xfId="6744"/>
    <cellStyle name="p_COMPS_FINALGRA_Last Update of Model - Version 39_Workforce" xfId="19426"/>
    <cellStyle name="p_COMPS_FINALGRA_LTM Analysis" xfId="6745"/>
    <cellStyle name="p_COMPS_FINALGRA_LTM Analysis 2" xfId="6746"/>
    <cellStyle name="p_COMPS_FINALGRA_LTM Analysis 2 2" xfId="6747"/>
    <cellStyle name="p_COMPS_FINALGRA_LTM Analysis 2 2_Workforce" xfId="19429"/>
    <cellStyle name="p_COMPS_FINALGRA_LTM Analysis 2_Workforce" xfId="19428"/>
    <cellStyle name="p_COMPS_FINALGRA_LTM Analysis 3" xfId="6748"/>
    <cellStyle name="p_COMPS_FINALGRA_LTM Analysis 3 2" xfId="6749"/>
    <cellStyle name="p_COMPS_FINALGRA_LTM Analysis 3 2_Workforce" xfId="19431"/>
    <cellStyle name="p_COMPS_FINALGRA_LTM Analysis 3_Workforce" xfId="19430"/>
    <cellStyle name="p_COMPS_FINALGRA_LTM Analysis 4" xfId="6750"/>
    <cellStyle name="p_COMPS_FINALGRA_LTM Analysis 4_Workforce" xfId="19432"/>
    <cellStyle name="p_COMPS_FINALGRA_LTM Analysis_Workforce" xfId="19427"/>
    <cellStyle name="p_COMPS_FINALGRA_Merrill model" xfId="6751"/>
    <cellStyle name="p_COMPS_FINALGRA_Merrill model_Workforce" xfId="19433"/>
    <cellStyle name="p_COMPS_FINALGRA_mezzcalc" xfId="6752"/>
    <cellStyle name="p_COMPS_FINALGRA_mezzcalc 2" xfId="6753"/>
    <cellStyle name="p_COMPS_FINALGRA_mezzcalc 2 2" xfId="6754"/>
    <cellStyle name="p_COMPS_FINALGRA_mezzcalc 2 2_Workforce" xfId="19436"/>
    <cellStyle name="p_COMPS_FINALGRA_mezzcalc 2_Workforce" xfId="19435"/>
    <cellStyle name="p_COMPS_FINALGRA_mezzcalc 3" xfId="6755"/>
    <cellStyle name="p_COMPS_FINALGRA_mezzcalc 3 2" xfId="6756"/>
    <cellStyle name="p_COMPS_FINALGRA_mezzcalc 3 2_Workforce" xfId="19438"/>
    <cellStyle name="p_COMPS_FINALGRA_mezzcalc 3_Workforce" xfId="19437"/>
    <cellStyle name="p_COMPS_FINALGRA_mezzcalc 4" xfId="6757"/>
    <cellStyle name="p_COMPS_FINALGRA_mezzcalc 4_Workforce" xfId="19439"/>
    <cellStyle name="p_COMPS_FINALGRA_mezzcalc_Workforce" xfId="19434"/>
    <cellStyle name="p_COMPS_FINALGRA_MinimodelMC" xfId="6758"/>
    <cellStyle name="p_COMPS_FINALGRA_MinimodelMC 2" xfId="6759"/>
    <cellStyle name="p_COMPS_FINALGRA_MinimodelMC 2 2" xfId="6760"/>
    <cellStyle name="p_COMPS_FINALGRA_MinimodelMC 2 2_Workforce" xfId="19442"/>
    <cellStyle name="p_COMPS_FINALGRA_MinimodelMC 2_Workforce" xfId="19441"/>
    <cellStyle name="p_COMPS_FINALGRA_MinimodelMC 3" xfId="6761"/>
    <cellStyle name="p_COMPS_FINALGRA_MinimodelMC 3 2" xfId="6762"/>
    <cellStyle name="p_COMPS_FINALGRA_MinimodelMC 3 2_Workforce" xfId="19444"/>
    <cellStyle name="p_COMPS_FINALGRA_MinimodelMC 3_Workforce" xfId="19443"/>
    <cellStyle name="p_COMPS_FINALGRA_MinimodelMC 4" xfId="6763"/>
    <cellStyle name="p_COMPS_FINALGRA_MinimodelMC 4_Workforce" xfId="19445"/>
    <cellStyle name="p_COMPS_FINALGRA_MinimodelMC_Workforce" xfId="19440"/>
    <cellStyle name="p_COMPS_FINALGRA_Model 10" xfId="6764"/>
    <cellStyle name="p_COMPS_FINALGRA_Model 10 2" xfId="6765"/>
    <cellStyle name="p_COMPS_FINALGRA_Model 10 2 2" xfId="6766"/>
    <cellStyle name="p_COMPS_FINALGRA_Model 10 2 2_Workforce" xfId="19448"/>
    <cellStyle name="p_COMPS_FINALGRA_Model 10 2_Workforce" xfId="19447"/>
    <cellStyle name="p_COMPS_FINALGRA_Model 10 3" xfId="6767"/>
    <cellStyle name="p_COMPS_FINALGRA_Model 10 3 2" xfId="6768"/>
    <cellStyle name="p_COMPS_FINALGRA_Model 10 3 2_Workforce" xfId="19450"/>
    <cellStyle name="p_COMPS_FINALGRA_Model 10 3_Workforce" xfId="19449"/>
    <cellStyle name="p_COMPS_FINALGRA_Model 10 4" xfId="6769"/>
    <cellStyle name="p_COMPS_FINALGRA_Model 10 4_Workforce" xfId="19451"/>
    <cellStyle name="p_COMPS_FINALGRA_Model 10_Workforce" xfId="19446"/>
    <cellStyle name="p_COMPS_FINALGRA_Model 41" xfId="6770"/>
    <cellStyle name="p_COMPS_FINALGRA_Model 41 2" xfId="6771"/>
    <cellStyle name="p_COMPS_FINALGRA_Model 41 2 2" xfId="6772"/>
    <cellStyle name="p_COMPS_FINALGRA_Model 41 2 2_Workforce" xfId="19454"/>
    <cellStyle name="p_COMPS_FINALGRA_Model 41 2_Workforce" xfId="19453"/>
    <cellStyle name="p_COMPS_FINALGRA_Model 41 3" xfId="6773"/>
    <cellStyle name="p_COMPS_FINALGRA_Model 41 3 2" xfId="6774"/>
    <cellStyle name="p_COMPS_FINALGRA_Model 41 3 2_Workforce" xfId="19456"/>
    <cellStyle name="p_COMPS_FINALGRA_Model 41 3_Workforce" xfId="19455"/>
    <cellStyle name="p_COMPS_FINALGRA_Model 41 4" xfId="6775"/>
    <cellStyle name="p_COMPS_FINALGRA_Model 41 4_Workforce" xfId="19457"/>
    <cellStyle name="p_COMPS_FINALGRA_Model 41_Workforce" xfId="19452"/>
    <cellStyle name="p_COMPS_FINALGRA_Model_30" xfId="6776"/>
    <cellStyle name="p_COMPS_FINALGRA_Model_30 2" xfId="6777"/>
    <cellStyle name="p_COMPS_FINALGRA_Model_30 2 2" xfId="6778"/>
    <cellStyle name="p_COMPS_FINALGRA_Model_30 2 2_Workforce" xfId="19460"/>
    <cellStyle name="p_COMPS_FINALGRA_Model_30 2_Workforce" xfId="19459"/>
    <cellStyle name="p_COMPS_FINALGRA_Model_30 3" xfId="6779"/>
    <cellStyle name="p_COMPS_FINALGRA_Model_30 3 2" xfId="6780"/>
    <cellStyle name="p_COMPS_FINALGRA_Model_30 3 2_Workforce" xfId="19462"/>
    <cellStyle name="p_COMPS_FINALGRA_Model_30 3_Workforce" xfId="19461"/>
    <cellStyle name="p_COMPS_FINALGRA_Model_30 4" xfId="6781"/>
    <cellStyle name="p_COMPS_FINALGRA_Model_30 4_Workforce" xfId="19463"/>
    <cellStyle name="p_COMPS_FINALGRA_Model_30_Workforce" xfId="19458"/>
    <cellStyle name="p_COMPS_FINALGRA_model11.xls Chart 1" xfId="6782"/>
    <cellStyle name="p_COMPS_FINALGRA_model11.xls Chart 1 2" xfId="6783"/>
    <cellStyle name="p_COMPS_FINALGRA_model11.xls Chart 1 2 2" xfId="6784"/>
    <cellStyle name="p_COMPS_FINALGRA_model11.xls Chart 1 2 2_Workforce" xfId="19466"/>
    <cellStyle name="p_COMPS_FINALGRA_model11.xls Chart 1 2_Workforce" xfId="19465"/>
    <cellStyle name="p_COMPS_FINALGRA_model11.xls Chart 1 3" xfId="6785"/>
    <cellStyle name="p_COMPS_FINALGRA_model11.xls Chart 1 3 2" xfId="6786"/>
    <cellStyle name="p_COMPS_FINALGRA_model11.xls Chart 1 3 2_Workforce" xfId="19468"/>
    <cellStyle name="p_COMPS_FINALGRA_model11.xls Chart 1 3_Workforce" xfId="19467"/>
    <cellStyle name="p_COMPS_FINALGRA_model11.xls Chart 1 4" xfId="6787"/>
    <cellStyle name="p_COMPS_FINALGRA_model11.xls Chart 1 4_Workforce" xfId="19469"/>
    <cellStyle name="p_COMPS_FINALGRA_model11.xls Chart 1_Workforce" xfId="19464"/>
    <cellStyle name="p_COMPS_FINALGRA_model14" xfId="6788"/>
    <cellStyle name="p_COMPS_FINALGRA_model14_Workforce" xfId="19470"/>
    <cellStyle name="p_COMPS_FINALGRA_model28" xfId="6789"/>
    <cellStyle name="p_COMPS_FINALGRA_model28 2" xfId="6790"/>
    <cellStyle name="p_COMPS_FINALGRA_model28 2 2" xfId="6791"/>
    <cellStyle name="p_COMPS_FINALGRA_model28 2 2_Workforce" xfId="19473"/>
    <cellStyle name="p_COMPS_FINALGRA_model28 2_Workforce" xfId="19472"/>
    <cellStyle name="p_COMPS_FINALGRA_model28 3" xfId="6792"/>
    <cellStyle name="p_COMPS_FINALGRA_model28 3 2" xfId="6793"/>
    <cellStyle name="p_COMPS_FINALGRA_model28 3 2_Workforce" xfId="19475"/>
    <cellStyle name="p_COMPS_FINALGRA_model28 3_Workforce" xfId="19474"/>
    <cellStyle name="p_COMPS_FINALGRA_model28 4" xfId="6794"/>
    <cellStyle name="p_COMPS_FINALGRA_model28 4_Workforce" xfId="19476"/>
    <cellStyle name="p_COMPS_FINALGRA_model28_Workforce" xfId="19471"/>
    <cellStyle name="p_COMPS_FINALGRA_Model34" xfId="6795"/>
    <cellStyle name="p_COMPS_FINALGRA_Model34_Workforce" xfId="19477"/>
    <cellStyle name="p_COMPS_FINALGRA_model5.xls Chart 1" xfId="6796"/>
    <cellStyle name="p_COMPS_FINALGRA_model5.xls Chart 1 2" xfId="6797"/>
    <cellStyle name="p_COMPS_FINALGRA_model5.xls Chart 1 2 2" xfId="6798"/>
    <cellStyle name="p_COMPS_FINALGRA_model5.xls Chart 1 2 2_Workforce" xfId="19480"/>
    <cellStyle name="p_COMPS_FINALGRA_model5.xls Chart 1 2_Workforce" xfId="19479"/>
    <cellStyle name="p_COMPS_FINALGRA_model5.xls Chart 1 3" xfId="6799"/>
    <cellStyle name="p_COMPS_FINALGRA_model5.xls Chart 1 3 2" xfId="6800"/>
    <cellStyle name="p_COMPS_FINALGRA_model5.xls Chart 1 3 2_Workforce" xfId="19482"/>
    <cellStyle name="p_COMPS_FINALGRA_model5.xls Chart 1 3_Workforce" xfId="19481"/>
    <cellStyle name="p_COMPS_FINALGRA_model5.xls Chart 1 4" xfId="6801"/>
    <cellStyle name="p_COMPS_FINALGRA_model5.xls Chart 1 4_Workforce" xfId="19483"/>
    <cellStyle name="p_COMPS_FINALGRA_model5.xls Chart 1_Workforce" xfId="19478"/>
    <cellStyle name="p_COMPS_FINALGRA_model6.xls Chart 1" xfId="6802"/>
    <cellStyle name="p_COMPS_FINALGRA_model6.xls Chart 1 2" xfId="6803"/>
    <cellStyle name="p_COMPS_FINALGRA_model6.xls Chart 1 2 2" xfId="6804"/>
    <cellStyle name="p_COMPS_FINALGRA_model6.xls Chart 1 2 2_Workforce" xfId="19486"/>
    <cellStyle name="p_COMPS_FINALGRA_model6.xls Chart 1 2_Workforce" xfId="19485"/>
    <cellStyle name="p_COMPS_FINALGRA_model6.xls Chart 1 3" xfId="6805"/>
    <cellStyle name="p_COMPS_FINALGRA_model6.xls Chart 1 3 2" xfId="6806"/>
    <cellStyle name="p_COMPS_FINALGRA_model6.xls Chart 1 3 2_Workforce" xfId="19488"/>
    <cellStyle name="p_COMPS_FINALGRA_model6.xls Chart 1 3_Workforce" xfId="19487"/>
    <cellStyle name="p_COMPS_FINALGRA_model6.xls Chart 1 4" xfId="6807"/>
    <cellStyle name="p_COMPS_FINALGRA_model6.xls Chart 1 4_Workforce" xfId="19489"/>
    <cellStyle name="p_COMPS_FINALGRA_model6.xls Chart 1_Workforce" xfId="19484"/>
    <cellStyle name="p_COMPS_FINALGRA_Potential full model template" xfId="6808"/>
    <cellStyle name="p_COMPS_FINALGRA_Potential full model template 2" xfId="6809"/>
    <cellStyle name="p_COMPS_FINALGRA_Potential full model template 2 2" xfId="6810"/>
    <cellStyle name="p_COMPS_FINALGRA_Potential full model template 2 2_Workforce" xfId="19492"/>
    <cellStyle name="p_COMPS_FINALGRA_Potential full model template 2_Workforce" xfId="19491"/>
    <cellStyle name="p_COMPS_FINALGRA_Potential full model template 3" xfId="6811"/>
    <cellStyle name="p_COMPS_FINALGRA_Potential full model template 3 2" xfId="6812"/>
    <cellStyle name="p_COMPS_FINALGRA_Potential full model template 3 2_Workforce" xfId="19494"/>
    <cellStyle name="p_COMPS_FINALGRA_Potential full model template 3_Workforce" xfId="19493"/>
    <cellStyle name="p_COMPS_FINALGRA_Potential full model template 4" xfId="6813"/>
    <cellStyle name="p_COMPS_FINALGRA_Potential full model template 4_Workforce" xfId="19495"/>
    <cellStyle name="p_COMPS_FINALGRA_Potential full model template_Merrill model" xfId="6814"/>
    <cellStyle name="p_COMPS_FINALGRA_Potential full model template_Merrill model_Workforce" xfId="19496"/>
    <cellStyle name="p_COMPS_FINALGRA_Potential full model template_Workforce" xfId="19490"/>
    <cellStyle name="p_COMPS_FINALGRA_PwC (Version 10) Revised- CP site by site1" xfId="6815"/>
    <cellStyle name="p_COMPS_FINALGRA_PwC (Version 10) Revised- CP site by site1 2" xfId="6816"/>
    <cellStyle name="p_COMPS_FINALGRA_PwC (Version 10) Revised- CP site by site1 2 2" xfId="6817"/>
    <cellStyle name="p_COMPS_FINALGRA_PwC (Version 10) Revised- CP site by site1 2 2_Workforce" xfId="19499"/>
    <cellStyle name="p_COMPS_FINALGRA_PwC (Version 10) Revised- CP site by site1 2_Workforce" xfId="19498"/>
    <cellStyle name="p_COMPS_FINALGRA_PwC (Version 10) Revised- CP site by site1 3" xfId="6818"/>
    <cellStyle name="p_COMPS_FINALGRA_PwC (Version 10) Revised- CP site by site1 3 2" xfId="6819"/>
    <cellStyle name="p_COMPS_FINALGRA_PwC (Version 10) Revised- CP site by site1 3 2_Workforce" xfId="19501"/>
    <cellStyle name="p_COMPS_FINALGRA_PwC (Version 10) Revised- CP site by site1 3_Workforce" xfId="19500"/>
    <cellStyle name="p_COMPS_FINALGRA_PwC (Version 10) Revised- CP site by site1 4" xfId="6820"/>
    <cellStyle name="p_COMPS_FINALGRA_PwC (Version 10) Revised- CP site by site1 4_Workforce" xfId="19502"/>
    <cellStyle name="p_COMPS_FINALGRA_PwC (Version 10) Revised- CP site by site1_Bridge Terms" xfId="6821"/>
    <cellStyle name="p_COMPS_FINALGRA_PwC (Version 10) Revised- CP site by site1_Bridge Terms 2" xfId="6822"/>
    <cellStyle name="p_COMPS_FINALGRA_PwC (Version 10) Revised- CP site by site1_Bridge Terms 2 2" xfId="6823"/>
    <cellStyle name="p_COMPS_FINALGRA_PwC (Version 10) Revised- CP site by site1_Bridge Terms 2 2_Workforce" xfId="19505"/>
    <cellStyle name="p_COMPS_FINALGRA_PwC (Version 10) Revised- CP site by site1_Bridge Terms 2_Workforce" xfId="19504"/>
    <cellStyle name="p_COMPS_FINALGRA_PwC (Version 10) Revised- CP site by site1_Bridge Terms 3" xfId="6824"/>
    <cellStyle name="p_COMPS_FINALGRA_PwC (Version 10) Revised- CP site by site1_Bridge Terms 3 2" xfId="6825"/>
    <cellStyle name="p_COMPS_FINALGRA_PwC (Version 10) Revised- CP site by site1_Bridge Terms 3 2_Workforce" xfId="19507"/>
    <cellStyle name="p_COMPS_FINALGRA_PwC (Version 10) Revised- CP site by site1_Bridge Terms 3_Workforce" xfId="19506"/>
    <cellStyle name="p_COMPS_FINALGRA_PwC (Version 10) Revised- CP site by site1_Bridge Terms 4" xfId="6826"/>
    <cellStyle name="p_COMPS_FINALGRA_PwC (Version 10) Revised- CP site by site1_Bridge Terms 4_Workforce" xfId="19508"/>
    <cellStyle name="p_COMPS_FINALGRA_PwC (Version 10) Revised- CP site by site1_Bridge Terms_Workforce" xfId="19503"/>
    <cellStyle name="p_COMPS_FINALGRA_PwC (Version 10) Revised- CP site by site1_finalised and conformed model2" xfId="6827"/>
    <cellStyle name="p_COMPS_FINALGRA_PwC (Version 10) Revised- CP site by site1_finalised and conformed model2 2" xfId="6828"/>
    <cellStyle name="p_COMPS_FINALGRA_PwC (Version 10) Revised- CP site by site1_finalised and conformed model2 2 2" xfId="6829"/>
    <cellStyle name="p_COMPS_FINALGRA_PwC (Version 10) Revised- CP site by site1_finalised and conformed model2 2 2_Workforce" xfId="19511"/>
    <cellStyle name="p_COMPS_FINALGRA_PwC (Version 10) Revised- CP site by site1_finalised and conformed model2 2_Workforce" xfId="19510"/>
    <cellStyle name="p_COMPS_FINALGRA_PwC (Version 10) Revised- CP site by site1_finalised and conformed model2 3" xfId="6830"/>
    <cellStyle name="p_COMPS_FINALGRA_PwC (Version 10) Revised- CP site by site1_finalised and conformed model2 3 2" xfId="6831"/>
    <cellStyle name="p_COMPS_FINALGRA_PwC (Version 10) Revised- CP site by site1_finalised and conformed model2 3 2_Workforce" xfId="19513"/>
    <cellStyle name="p_COMPS_FINALGRA_PwC (Version 10) Revised- CP site by site1_finalised and conformed model2 3_Workforce" xfId="19512"/>
    <cellStyle name="p_COMPS_FINALGRA_PwC (Version 10) Revised- CP site by site1_finalised and conformed model2 4" xfId="6832"/>
    <cellStyle name="p_COMPS_FINALGRA_PwC (Version 10) Revised- CP site by site1_finalised and conformed model2 4_Workforce" xfId="19514"/>
    <cellStyle name="p_COMPS_FINALGRA_PwC (Version 10) Revised- CP site by site1_finalised and conformed model2_Workforce" xfId="19509"/>
    <cellStyle name="p_COMPS_FINALGRA_PwC (Version 10) Revised- CP site by site1_LTM Analysis" xfId="6833"/>
    <cellStyle name="p_COMPS_FINALGRA_PwC (Version 10) Revised- CP site by site1_LTM Analysis 2" xfId="6834"/>
    <cellStyle name="p_COMPS_FINALGRA_PwC (Version 10) Revised- CP site by site1_LTM Analysis 2 2" xfId="6835"/>
    <cellStyle name="p_COMPS_FINALGRA_PwC (Version 10) Revised- CP site by site1_LTM Analysis 2 2_Workforce" xfId="19517"/>
    <cellStyle name="p_COMPS_FINALGRA_PwC (Version 10) Revised- CP site by site1_LTM Analysis 2_Workforce" xfId="19516"/>
    <cellStyle name="p_COMPS_FINALGRA_PwC (Version 10) Revised- CP site by site1_LTM Analysis 3" xfId="6836"/>
    <cellStyle name="p_COMPS_FINALGRA_PwC (Version 10) Revised- CP site by site1_LTM Analysis 3 2" xfId="6837"/>
    <cellStyle name="p_COMPS_FINALGRA_PwC (Version 10) Revised- CP site by site1_LTM Analysis 3 2_Workforce" xfId="19519"/>
    <cellStyle name="p_COMPS_FINALGRA_PwC (Version 10) Revised- CP site by site1_LTM Analysis 3_Workforce" xfId="19518"/>
    <cellStyle name="p_COMPS_FINALGRA_PwC (Version 10) Revised- CP site by site1_LTM Analysis 4" xfId="6838"/>
    <cellStyle name="p_COMPS_FINALGRA_PwC (Version 10) Revised- CP site by site1_LTM Analysis 4_Workforce" xfId="19520"/>
    <cellStyle name="p_COMPS_FINALGRA_PwC (Version 10) Revised- CP site by site1_LTM Analysis_Workforce" xfId="19515"/>
    <cellStyle name="p_COMPS_FINALGRA_PwC (Version 10) Revised- CP site by site1_Modefuckup" xfId="6839"/>
    <cellStyle name="p_COMPS_FINALGRA_PwC (Version 10) Revised- CP site by site1_Modefuckup 2" xfId="6840"/>
    <cellStyle name="p_COMPS_FINALGRA_PwC (Version 10) Revised- CP site by site1_Modefuckup 2 2" xfId="6841"/>
    <cellStyle name="p_COMPS_FINALGRA_PwC (Version 10) Revised- CP site by site1_Modefuckup 2 2_Workforce" xfId="19523"/>
    <cellStyle name="p_COMPS_FINALGRA_PwC (Version 10) Revised- CP site by site1_Modefuckup 2_Workforce" xfId="19522"/>
    <cellStyle name="p_COMPS_FINALGRA_PwC (Version 10) Revised- CP site by site1_Modefuckup 3" xfId="6842"/>
    <cellStyle name="p_COMPS_FINALGRA_PwC (Version 10) Revised- CP site by site1_Modefuckup 3 2" xfId="6843"/>
    <cellStyle name="p_COMPS_FINALGRA_PwC (Version 10) Revised- CP site by site1_Modefuckup 3 2_Workforce" xfId="19525"/>
    <cellStyle name="p_COMPS_FINALGRA_PwC (Version 10) Revised- CP site by site1_Modefuckup 3_Workforce" xfId="19524"/>
    <cellStyle name="p_COMPS_FINALGRA_PwC (Version 10) Revised- CP site by site1_Modefuckup 4" xfId="6844"/>
    <cellStyle name="p_COMPS_FINALGRA_PwC (Version 10) Revised- CP site by site1_Modefuckup 4_Workforce" xfId="19526"/>
    <cellStyle name="p_COMPS_FINALGRA_PwC (Version 10) Revised- CP site by site1_Modefuckup_Workforce" xfId="19521"/>
    <cellStyle name="p_COMPS_FINALGRA_PwC (Version 10) Revised- CP site by site1_model28" xfId="6845"/>
    <cellStyle name="p_COMPS_FINALGRA_PwC (Version 10) Revised- CP site by site1_model28 2" xfId="6846"/>
    <cellStyle name="p_COMPS_FINALGRA_PwC (Version 10) Revised- CP site by site1_model28 2 2" xfId="6847"/>
    <cellStyle name="p_COMPS_FINALGRA_PwC (Version 10) Revised- CP site by site1_model28 2 2_Workforce" xfId="19529"/>
    <cellStyle name="p_COMPS_FINALGRA_PwC (Version 10) Revised- CP site by site1_model28 2_Workforce" xfId="19528"/>
    <cellStyle name="p_COMPS_FINALGRA_PwC (Version 10) Revised- CP site by site1_model28 3" xfId="6848"/>
    <cellStyle name="p_COMPS_FINALGRA_PwC (Version 10) Revised- CP site by site1_model28 3 2" xfId="6849"/>
    <cellStyle name="p_COMPS_FINALGRA_PwC (Version 10) Revised- CP site by site1_model28 3 2_Workforce" xfId="19531"/>
    <cellStyle name="p_COMPS_FINALGRA_PwC (Version 10) Revised- CP site by site1_model28 3_Workforce" xfId="19530"/>
    <cellStyle name="p_COMPS_FINALGRA_PwC (Version 10) Revised- CP site by site1_model28 4" xfId="6850"/>
    <cellStyle name="p_COMPS_FINALGRA_PwC (Version 10) Revised- CP site by site1_model28 4_Workforce" xfId="19532"/>
    <cellStyle name="p_COMPS_FINALGRA_PwC (Version 10) Revised- CP site by site1_model28_Workforce" xfId="19527"/>
    <cellStyle name="p_COMPS_FINALGRA_PwC (Version 10) Revised- CP site by site1_Workforce" xfId="19497"/>
    <cellStyle name="p_COMPS_FINALGRA_splash mod 050700" xfId="6851"/>
    <cellStyle name="p_COMPS_FINALGRA_splash mod 050700 2" xfId="6852"/>
    <cellStyle name="p_COMPS_FINALGRA_splash mod 050700 2 2" xfId="6853"/>
    <cellStyle name="p_COMPS_FINALGRA_splash mod 050700 2 2_Workforce" xfId="19535"/>
    <cellStyle name="p_COMPS_FINALGRA_splash mod 050700 2_Workforce" xfId="19534"/>
    <cellStyle name="p_COMPS_FINALGRA_splash mod 050700 3" xfId="6854"/>
    <cellStyle name="p_COMPS_FINALGRA_splash mod 050700 3 2" xfId="6855"/>
    <cellStyle name="p_COMPS_FINALGRA_splash mod 050700 3 2_Workforce" xfId="19537"/>
    <cellStyle name="p_COMPS_FINALGRA_splash mod 050700 3_Workforce" xfId="19536"/>
    <cellStyle name="p_COMPS_FINALGRA_splash mod 050700 4" xfId="6856"/>
    <cellStyle name="p_COMPS_FINALGRA_splash mod 050700 4_Workforce" xfId="19538"/>
    <cellStyle name="p_COMPS_FINALGRA_splash mod 050700_Workforce" xfId="19533"/>
    <cellStyle name="p_COMPS_FINALGRA_wh_smith model7" xfId="6857"/>
    <cellStyle name="p_COMPS_FINALGRA_wh_smith model7 2" xfId="6858"/>
    <cellStyle name="p_COMPS_FINALGRA_wh_smith model7 2 2" xfId="6859"/>
    <cellStyle name="p_COMPS_FINALGRA_wh_smith model7 2 2_Workforce" xfId="19541"/>
    <cellStyle name="p_COMPS_FINALGRA_wh_smith model7 2_Workforce" xfId="19540"/>
    <cellStyle name="p_COMPS_FINALGRA_wh_smith model7 3" xfId="6860"/>
    <cellStyle name="p_COMPS_FINALGRA_wh_smith model7 3 2" xfId="6861"/>
    <cellStyle name="p_COMPS_FINALGRA_wh_smith model7 3 2_Workforce" xfId="19543"/>
    <cellStyle name="p_COMPS_FINALGRA_wh_smith model7 3_Workforce" xfId="19542"/>
    <cellStyle name="p_COMPS_FINALGRA_wh_smith model7 4" xfId="6862"/>
    <cellStyle name="p_COMPS_FINALGRA_wh_smith model7 4_Workforce" xfId="19544"/>
    <cellStyle name="p_COMPS_FINALGRA_wh_smith model7_Merrill model" xfId="6863"/>
    <cellStyle name="p_COMPS_FINALGRA_wh_smith model7_Merrill model_Workforce" xfId="19545"/>
    <cellStyle name="p_COMPS_FINALGRA_wh_smith model7_Workforce" xfId="19539"/>
    <cellStyle name="p_COMPS_FINALGRA_Workforce" xfId="19336"/>
    <cellStyle name="p_COMPS_FinanceModelTrinity" xfId="6864"/>
    <cellStyle name="p_COMPS_FinanceModelTrinity 2" xfId="6865"/>
    <cellStyle name="p_COMPS_FinanceModelTrinity 2 2" xfId="6866"/>
    <cellStyle name="p_COMPS_FinanceModelTrinity 2 2_Workforce" xfId="19548"/>
    <cellStyle name="p_COMPS_FinanceModelTrinity 2_Workforce" xfId="19547"/>
    <cellStyle name="p_COMPS_FinanceModelTrinity 3" xfId="6867"/>
    <cellStyle name="p_COMPS_FinanceModelTrinity 3 2" xfId="6868"/>
    <cellStyle name="p_COMPS_FinanceModelTrinity 3 2_Workforce" xfId="19550"/>
    <cellStyle name="p_COMPS_FinanceModelTrinity 3_Workforce" xfId="19549"/>
    <cellStyle name="p_COMPS_FinanceModelTrinity 4" xfId="6869"/>
    <cellStyle name="p_COMPS_FinanceModelTrinity 4_Workforce" xfId="19551"/>
    <cellStyle name="p_COMPS_FinanceModelTrinity_Merrill model" xfId="6870"/>
    <cellStyle name="p_COMPS_FinanceModelTrinity_Merrill model_Workforce" xfId="19552"/>
    <cellStyle name="p_COMPS_FinanceModelTrinity_Workforce" xfId="19546"/>
    <cellStyle name="p_COMPS_Merrill model" xfId="6871"/>
    <cellStyle name="p_COMPS_Merrill model_Workforce" xfId="19553"/>
    <cellStyle name="p_COMPS_MinimodelMC" xfId="6872"/>
    <cellStyle name="p_COMPS_MinimodelMC 2" xfId="6873"/>
    <cellStyle name="p_COMPS_MinimodelMC 2 2" xfId="6874"/>
    <cellStyle name="p_COMPS_MinimodelMC 2 2_Workforce" xfId="19556"/>
    <cellStyle name="p_COMPS_MinimodelMC 2_Workforce" xfId="19555"/>
    <cellStyle name="p_COMPS_MinimodelMC 3" xfId="6875"/>
    <cellStyle name="p_COMPS_MinimodelMC 3 2" xfId="6876"/>
    <cellStyle name="p_COMPS_MinimodelMC 3 2_Workforce" xfId="19558"/>
    <cellStyle name="p_COMPS_MinimodelMC 3_Workforce" xfId="19557"/>
    <cellStyle name="p_COMPS_MinimodelMC 4" xfId="6877"/>
    <cellStyle name="p_COMPS_MinimodelMC 4_Workforce" xfId="19559"/>
    <cellStyle name="p_COMPS_MinimodelMC_Merrill model" xfId="6878"/>
    <cellStyle name="p_COMPS_MinimodelMC_Merrill model_Workforce" xfId="19560"/>
    <cellStyle name="p_COMPS_MinimodelMC_Workforce" xfId="19554"/>
    <cellStyle name="p_COMPS_model11.xls Chart 1" xfId="6879"/>
    <cellStyle name="p_COMPS_model11.xls Chart 1_Workforce" xfId="19561"/>
    <cellStyle name="p_COMPS_Model3" xfId="6880"/>
    <cellStyle name="p_COMPS_Model3_24-10-Q3c 08-11" xfId="6881"/>
    <cellStyle name="p_COMPS_Model3_24-10-Q3c 08-11 2" xfId="6882"/>
    <cellStyle name="p_COMPS_Model3_24-10-Q3c 08-11 2 2" xfId="6883"/>
    <cellStyle name="p_COMPS_Model3_24-10-Q3c 08-11 2 2_Workforce" xfId="19565"/>
    <cellStyle name="p_COMPS_Model3_24-10-Q3c 08-11 2_Workforce" xfId="19564"/>
    <cellStyle name="p_COMPS_Model3_24-10-Q3c 08-11 3" xfId="6884"/>
    <cellStyle name="p_COMPS_Model3_24-10-Q3c 08-11 3 2" xfId="6885"/>
    <cellStyle name="p_COMPS_Model3_24-10-Q3c 08-11 3 2_Workforce" xfId="19567"/>
    <cellStyle name="p_COMPS_Model3_24-10-Q3c 08-11 3_Workforce" xfId="19566"/>
    <cellStyle name="p_COMPS_Model3_24-10-Q3c 08-11 4" xfId="6886"/>
    <cellStyle name="p_COMPS_Model3_24-10-Q3c 08-11 4_Workforce" xfId="19568"/>
    <cellStyle name="p_COMPS_Model3_24-10-Q3c 08-11_Workforce" xfId="19563"/>
    <cellStyle name="p_COMPS_Model3_Arrow Model 7" xfId="6887"/>
    <cellStyle name="p_COMPS_Model3_Arrow Model 7_Merrill model" xfId="6888"/>
    <cellStyle name="p_COMPS_Model3_Arrow Model 7_Merrill model_Workforce" xfId="19570"/>
    <cellStyle name="p_COMPS_Model3_Arrow Model 7_Workforce" xfId="19569"/>
    <cellStyle name="p_COMPS_Model3_Atlasmod011_new_Covenants" xfId="6889"/>
    <cellStyle name="p_COMPS_Model3_Atlasmod011_new_Covenants_mezzcalc" xfId="6890"/>
    <cellStyle name="p_COMPS_Model3_Atlasmod011_new_Covenants_mezzcalc 2" xfId="6891"/>
    <cellStyle name="p_COMPS_Model3_Atlasmod011_new_Covenants_mezzcalc 2 2" xfId="6892"/>
    <cellStyle name="p_COMPS_Model3_Atlasmod011_new_Covenants_mezzcalc 2 2_Workforce" xfId="19574"/>
    <cellStyle name="p_COMPS_Model3_Atlasmod011_new_Covenants_mezzcalc 2_Workforce" xfId="19573"/>
    <cellStyle name="p_COMPS_Model3_Atlasmod011_new_Covenants_mezzcalc 3" xfId="6893"/>
    <cellStyle name="p_COMPS_Model3_Atlasmod011_new_Covenants_mezzcalc 3 2" xfId="6894"/>
    <cellStyle name="p_COMPS_Model3_Atlasmod011_new_Covenants_mezzcalc 3 2_Workforce" xfId="19576"/>
    <cellStyle name="p_COMPS_Model3_Atlasmod011_new_Covenants_mezzcalc 3_Workforce" xfId="19575"/>
    <cellStyle name="p_COMPS_Model3_Atlasmod011_new_Covenants_mezzcalc 4" xfId="6895"/>
    <cellStyle name="p_COMPS_Model3_Atlasmod011_new_Covenants_mezzcalc 4_Workforce" xfId="19577"/>
    <cellStyle name="p_COMPS_Model3_Atlasmod011_new_Covenants_mezzcalc_Workforce" xfId="19572"/>
    <cellStyle name="p_COMPS_Model3_Atlasmod011_new_Covenants_Workforce" xfId="19571"/>
    <cellStyle name="p_COMPS_Model3_Book2" xfId="6896"/>
    <cellStyle name="p_COMPS_Model3_Book2 2" xfId="6897"/>
    <cellStyle name="p_COMPS_Model3_Book2 2 2" xfId="6898"/>
    <cellStyle name="p_COMPS_Model3_Book2 2 2_Workforce" xfId="19580"/>
    <cellStyle name="p_COMPS_Model3_Book2 2_Workforce" xfId="19579"/>
    <cellStyle name="p_COMPS_Model3_Book2 3" xfId="6899"/>
    <cellStyle name="p_COMPS_Model3_Book2 3 2" xfId="6900"/>
    <cellStyle name="p_COMPS_Model3_Book2 3 2_Workforce" xfId="19582"/>
    <cellStyle name="p_COMPS_Model3_Book2 3_Workforce" xfId="19581"/>
    <cellStyle name="p_COMPS_Model3_Book2 4" xfId="6901"/>
    <cellStyle name="p_COMPS_Model3_Book2 4_Workforce" xfId="19583"/>
    <cellStyle name="p_COMPS_Model3_Book2_Workforce" xfId="19578"/>
    <cellStyle name="p_COMPS_Model3_Bouygues Model_20_4_01" xfId="6902"/>
    <cellStyle name="p_COMPS_Model3_Bouygues Model_20_4_01 2" xfId="6903"/>
    <cellStyle name="p_COMPS_Model3_Bouygues Model_20_4_01 2 2" xfId="6904"/>
    <cellStyle name="p_COMPS_Model3_Bouygues Model_20_4_01 2 2_Workforce" xfId="19586"/>
    <cellStyle name="p_COMPS_Model3_Bouygues Model_20_4_01 2_Workforce" xfId="19585"/>
    <cellStyle name="p_COMPS_Model3_Bouygues Model_20_4_01 3" xfId="6905"/>
    <cellStyle name="p_COMPS_Model3_Bouygues Model_20_4_01 3 2" xfId="6906"/>
    <cellStyle name="p_COMPS_Model3_Bouygues Model_20_4_01 3 2_Workforce" xfId="19588"/>
    <cellStyle name="p_COMPS_Model3_Bouygues Model_20_4_01 3_Workforce" xfId="19587"/>
    <cellStyle name="p_COMPS_Model3_Bouygues Model_20_4_01 4" xfId="6907"/>
    <cellStyle name="p_COMPS_Model3_Bouygues Model_20_4_01 4_Workforce" xfId="19589"/>
    <cellStyle name="p_COMPS_Model3_Bouygues Model_20_4_01_Workforce" xfId="19584"/>
    <cellStyle name="p_COMPS_Model3_Casema - Carlyle Base Case" xfId="6908"/>
    <cellStyle name="p_COMPS_Model3_Casema - Carlyle Base Case_Workforce" xfId="19590"/>
    <cellStyle name="p_COMPS_Model3_Consolidated Model - Overfund13NewBank &amp; HY rate" xfId="6909"/>
    <cellStyle name="p_COMPS_Model3_Consolidated Model - Overfund13NewBank &amp; HY rate_Workforce" xfId="19591"/>
    <cellStyle name="p_COMPS_Model3_Consolidated Model - Overfund14NewBank &amp; HY rate" xfId="6910"/>
    <cellStyle name="p_COMPS_Model3_Consolidated Model - Overfund14NewBank &amp; HY rate_Workforce" xfId="19592"/>
    <cellStyle name="p_COMPS_Model3_FinanceModelTrinity" xfId="6911"/>
    <cellStyle name="p_COMPS_Model3_FinanceModelTrinity 2" xfId="6912"/>
    <cellStyle name="p_COMPS_Model3_FinanceModelTrinity 2 2" xfId="6913"/>
    <cellStyle name="p_COMPS_Model3_FinanceModelTrinity 2 2_Workforce" xfId="19595"/>
    <cellStyle name="p_COMPS_Model3_FinanceModelTrinity 2_Workforce" xfId="19594"/>
    <cellStyle name="p_COMPS_Model3_FinanceModelTrinity 3" xfId="6914"/>
    <cellStyle name="p_COMPS_Model3_FinanceModelTrinity 3 2" xfId="6915"/>
    <cellStyle name="p_COMPS_Model3_FinanceModelTrinity 3 2_Workforce" xfId="19597"/>
    <cellStyle name="p_COMPS_Model3_FinanceModelTrinity 3_Workforce" xfId="19596"/>
    <cellStyle name="p_COMPS_Model3_FinanceModelTrinity 4" xfId="6916"/>
    <cellStyle name="p_COMPS_Model3_FinanceModelTrinity 4_Workforce" xfId="19598"/>
    <cellStyle name="p_COMPS_Model3_FinanceModelTrinity_Bouygues Model_20_4_01" xfId="6917"/>
    <cellStyle name="p_COMPS_Model3_FinanceModelTrinity_Bouygues Model_20_4_01_Merrill model" xfId="6918"/>
    <cellStyle name="p_COMPS_Model3_FinanceModelTrinity_Bouygues Model_20_4_01_Merrill model_Workforce" xfId="19600"/>
    <cellStyle name="p_COMPS_Model3_FinanceModelTrinity_Bouygues Model_20_4_01_Workforce" xfId="19599"/>
    <cellStyle name="p_COMPS_Model3_FinanceModelTrinity_Merrill model" xfId="6919"/>
    <cellStyle name="p_COMPS_Model3_FinanceModelTrinity_Merrill model_Workforce" xfId="19601"/>
    <cellStyle name="p_COMPS_Model3_FinanceModelTrinity_Workforce" xfId="19593"/>
    <cellStyle name="p_COMPS_Model3_Financials6_for sales force" xfId="6920"/>
    <cellStyle name="p_COMPS_Model3_Financials6_for sales force_Workforce" xfId="19602"/>
    <cellStyle name="p_COMPS_Model3_Last Update of Model - Version 39" xfId="6921"/>
    <cellStyle name="p_COMPS_Model3_Last Update of Model - Version 39 2" xfId="6922"/>
    <cellStyle name="p_COMPS_Model3_Last Update of Model - Version 39 2 2" xfId="6923"/>
    <cellStyle name="p_COMPS_Model3_Last Update of Model - Version 39 2 2_Workforce" xfId="19605"/>
    <cellStyle name="p_COMPS_Model3_Last Update of Model - Version 39 2_Workforce" xfId="19604"/>
    <cellStyle name="p_COMPS_Model3_Last Update of Model - Version 39 3" xfId="6924"/>
    <cellStyle name="p_COMPS_Model3_Last Update of Model - Version 39 3 2" xfId="6925"/>
    <cellStyle name="p_COMPS_Model3_Last Update of Model - Version 39 3 2_Workforce" xfId="19607"/>
    <cellStyle name="p_COMPS_Model3_Last Update of Model - Version 39 3_Workforce" xfId="19606"/>
    <cellStyle name="p_COMPS_Model3_Last Update of Model - Version 39 4" xfId="6926"/>
    <cellStyle name="p_COMPS_Model3_Last Update of Model - Version 39 4_Workforce" xfId="19608"/>
    <cellStyle name="p_COMPS_Model3_Last Update of Model - Version 39_Workforce" xfId="19603"/>
    <cellStyle name="p_COMPS_Model3_mezzcalc" xfId="6927"/>
    <cellStyle name="p_COMPS_Model3_mezzcalc_Workforce" xfId="19609"/>
    <cellStyle name="p_COMPS_Model3_MinimodelMC" xfId="6928"/>
    <cellStyle name="p_COMPS_Model3_MinimodelMC 2" xfId="6929"/>
    <cellStyle name="p_COMPS_Model3_MinimodelMC 2 2" xfId="6930"/>
    <cellStyle name="p_COMPS_Model3_MinimodelMC 2 2_Workforce" xfId="19612"/>
    <cellStyle name="p_COMPS_Model3_MinimodelMC 2_Workforce" xfId="19611"/>
    <cellStyle name="p_COMPS_Model3_MinimodelMC 3" xfId="6931"/>
    <cellStyle name="p_COMPS_Model3_MinimodelMC 3 2" xfId="6932"/>
    <cellStyle name="p_COMPS_Model3_MinimodelMC 3 2_Workforce" xfId="19614"/>
    <cellStyle name="p_COMPS_Model3_MinimodelMC 3_Workforce" xfId="19613"/>
    <cellStyle name="p_COMPS_Model3_MinimodelMC 4" xfId="6933"/>
    <cellStyle name="p_COMPS_Model3_MinimodelMC 4_Workforce" xfId="19615"/>
    <cellStyle name="p_COMPS_Model3_MinimodelMC_Merrill model" xfId="6934"/>
    <cellStyle name="p_COMPS_Model3_MinimodelMC_Merrill model_Workforce" xfId="19616"/>
    <cellStyle name="p_COMPS_Model3_MinimodelMC_Workforce" xfId="19610"/>
    <cellStyle name="p_COMPS_Model3_model14" xfId="6935"/>
    <cellStyle name="p_COMPS_Model3_model14_Workforce" xfId="19617"/>
    <cellStyle name="p_COMPS_Model3_Model34" xfId="6936"/>
    <cellStyle name="p_COMPS_Model3_Model34_Workforce" xfId="19618"/>
    <cellStyle name="p_COMPS_Model3_ModelTemplate1" xfId="6937"/>
    <cellStyle name="p_COMPS_Model3_ModelTemplate1 2" xfId="6938"/>
    <cellStyle name="p_COMPS_Model3_ModelTemplate1 2 2" xfId="6939"/>
    <cellStyle name="p_COMPS_Model3_ModelTemplate1 2 2_Workforce" xfId="19621"/>
    <cellStyle name="p_COMPS_Model3_ModelTemplate1 2_Workforce" xfId="19620"/>
    <cellStyle name="p_COMPS_Model3_ModelTemplate1 3" xfId="6940"/>
    <cellStyle name="p_COMPS_Model3_ModelTemplate1 3 2" xfId="6941"/>
    <cellStyle name="p_COMPS_Model3_ModelTemplate1 3 2_Workforce" xfId="19623"/>
    <cellStyle name="p_COMPS_Model3_ModelTemplate1 3_Workforce" xfId="19622"/>
    <cellStyle name="p_COMPS_Model3_ModelTemplate1 4" xfId="6942"/>
    <cellStyle name="p_COMPS_Model3_ModelTemplate1 4_Workforce" xfId="19624"/>
    <cellStyle name="p_COMPS_Model3_ModelTemplate1_Merrill model" xfId="6943"/>
    <cellStyle name="p_COMPS_Model3_ModelTemplate1_Merrill model_Workforce" xfId="19625"/>
    <cellStyle name="p_COMPS_Model3_ModelTemplate1_Workforce" xfId="19619"/>
    <cellStyle name="p_COMPS_Model3_Potential full model template" xfId="6944"/>
    <cellStyle name="p_COMPS_Model3_Potential full model template_Merrill model" xfId="6945"/>
    <cellStyle name="p_COMPS_Model3_Potential full model template_Merrill model_Workforce" xfId="19627"/>
    <cellStyle name="p_COMPS_Model3_Potential full model template_Workforce" xfId="19626"/>
    <cellStyle name="p_COMPS_Model3_wh_smith model7" xfId="6946"/>
    <cellStyle name="p_COMPS_Model3_wh_smith model7 2" xfId="6947"/>
    <cellStyle name="p_COMPS_Model3_wh_smith model7 2 2" xfId="6948"/>
    <cellStyle name="p_COMPS_Model3_wh_smith model7 2 2_Workforce" xfId="19630"/>
    <cellStyle name="p_COMPS_Model3_wh_smith model7 2_Workforce" xfId="19629"/>
    <cellStyle name="p_COMPS_Model3_wh_smith model7 3" xfId="6949"/>
    <cellStyle name="p_COMPS_Model3_wh_smith model7 3 2" xfId="6950"/>
    <cellStyle name="p_COMPS_Model3_wh_smith model7 3 2_Workforce" xfId="19632"/>
    <cellStyle name="p_COMPS_Model3_wh_smith model7 3_Workforce" xfId="19631"/>
    <cellStyle name="p_COMPS_Model3_wh_smith model7 4" xfId="6951"/>
    <cellStyle name="p_COMPS_Model3_wh_smith model7 4_Workforce" xfId="19633"/>
    <cellStyle name="p_COMPS_Model3_wh_smith model7_Workforce" xfId="19628"/>
    <cellStyle name="p_COMPS_Model3_Workforce" xfId="19562"/>
    <cellStyle name="p_COMPS_model5.xls Chart 1" xfId="6952"/>
    <cellStyle name="p_COMPS_model5.xls Chart 1_Workforce" xfId="19634"/>
    <cellStyle name="p_COMPS_model6.xls Chart 1" xfId="6953"/>
    <cellStyle name="p_COMPS_model6.xls Chart 1_Workforce" xfId="19635"/>
    <cellStyle name="p_COMPS_MODEL8" xfId="6954"/>
    <cellStyle name="p_COMPS_MODEL8 2" xfId="6955"/>
    <cellStyle name="p_COMPS_MODEL8 2 2" xfId="6956"/>
    <cellStyle name="p_COMPS_MODEL8 2 2_Workforce" xfId="19638"/>
    <cellStyle name="p_COMPS_MODEL8 2_Workforce" xfId="19637"/>
    <cellStyle name="p_COMPS_MODEL8 3" xfId="6957"/>
    <cellStyle name="p_COMPS_MODEL8 3 2" xfId="6958"/>
    <cellStyle name="p_COMPS_MODEL8 3 2_Workforce" xfId="19640"/>
    <cellStyle name="p_COMPS_MODEL8 3_Workforce" xfId="19639"/>
    <cellStyle name="p_COMPS_MODEL8 4" xfId="6959"/>
    <cellStyle name="p_COMPS_MODEL8 4_Workforce" xfId="19641"/>
    <cellStyle name="p_COMPS_MODEL8_24-10-Q3c 08-11" xfId="6960"/>
    <cellStyle name="p_COMPS_MODEL8_24-10-Q3c 08-11 2" xfId="6961"/>
    <cellStyle name="p_COMPS_MODEL8_24-10-Q3c 08-11 2 2" xfId="6962"/>
    <cellStyle name="p_COMPS_MODEL8_24-10-Q3c 08-11 2 2_Workforce" xfId="19644"/>
    <cellStyle name="p_COMPS_MODEL8_24-10-Q3c 08-11 2_Workforce" xfId="19643"/>
    <cellStyle name="p_COMPS_MODEL8_24-10-Q3c 08-11 3" xfId="6963"/>
    <cellStyle name="p_COMPS_MODEL8_24-10-Q3c 08-11 3 2" xfId="6964"/>
    <cellStyle name="p_COMPS_MODEL8_24-10-Q3c 08-11 3 2_Workforce" xfId="19646"/>
    <cellStyle name="p_COMPS_MODEL8_24-10-Q3c 08-11 3_Workforce" xfId="19645"/>
    <cellStyle name="p_COMPS_MODEL8_24-10-Q3c 08-11 4" xfId="6965"/>
    <cellStyle name="p_COMPS_MODEL8_24-10-Q3c 08-11 4_Workforce" xfId="19647"/>
    <cellStyle name="p_COMPS_MODEL8_24-10-Q3c 08-11_Workforce" xfId="19642"/>
    <cellStyle name="p_COMPS_MODEL8_Apax Banks Model2" xfId="6966"/>
    <cellStyle name="p_COMPS_MODEL8_Apax Banks Model2 2" xfId="6967"/>
    <cellStyle name="p_COMPS_MODEL8_Apax Banks Model2 2 2" xfId="6968"/>
    <cellStyle name="p_COMPS_MODEL8_Apax Banks Model2 2 2_Workforce" xfId="19650"/>
    <cellStyle name="p_COMPS_MODEL8_Apax Banks Model2 2_Workforce" xfId="19649"/>
    <cellStyle name="p_COMPS_MODEL8_Apax Banks Model2 3" xfId="6969"/>
    <cellStyle name="p_COMPS_MODEL8_Apax Banks Model2 3 2" xfId="6970"/>
    <cellStyle name="p_COMPS_MODEL8_Apax Banks Model2 3 2_Workforce" xfId="19652"/>
    <cellStyle name="p_COMPS_MODEL8_Apax Banks Model2 3_Workforce" xfId="19651"/>
    <cellStyle name="p_COMPS_MODEL8_Apax Banks Model2 4" xfId="6971"/>
    <cellStyle name="p_COMPS_MODEL8_Apax Banks Model2 4_Workforce" xfId="19653"/>
    <cellStyle name="p_COMPS_MODEL8_Apax Banks Model2_Workforce" xfId="19648"/>
    <cellStyle name="p_COMPS_MODEL8_Arrow Model 7" xfId="6972"/>
    <cellStyle name="p_COMPS_MODEL8_Arrow Model 7 2" xfId="6973"/>
    <cellStyle name="p_COMPS_MODEL8_Arrow Model 7 2 2" xfId="6974"/>
    <cellStyle name="p_COMPS_MODEL8_Arrow Model 7 2 2_Workforce" xfId="19656"/>
    <cellStyle name="p_COMPS_MODEL8_Arrow Model 7 2_Workforce" xfId="19655"/>
    <cellStyle name="p_COMPS_MODEL8_Arrow Model 7 3" xfId="6975"/>
    <cellStyle name="p_COMPS_MODEL8_Arrow Model 7 3 2" xfId="6976"/>
    <cellStyle name="p_COMPS_MODEL8_Arrow Model 7 3 2_Workforce" xfId="19658"/>
    <cellStyle name="p_COMPS_MODEL8_Arrow Model 7 3_Workforce" xfId="19657"/>
    <cellStyle name="p_COMPS_MODEL8_Arrow Model 7 4" xfId="6977"/>
    <cellStyle name="p_COMPS_MODEL8_Arrow Model 7 4_Workforce" xfId="19659"/>
    <cellStyle name="p_COMPS_MODEL8_Arrow Model 7_Merrill model" xfId="6978"/>
    <cellStyle name="p_COMPS_MODEL8_Arrow Model 7_Merrill model_Workforce" xfId="19660"/>
    <cellStyle name="p_COMPS_MODEL8_Arrow Model 7_Workforce" xfId="19654"/>
    <cellStyle name="p_COMPS_MODEL8_Atlasmod011_new_Covenants" xfId="6979"/>
    <cellStyle name="p_COMPS_MODEL8_Atlasmod011_new_Covenants_mezzcalc" xfId="6980"/>
    <cellStyle name="p_COMPS_MODEL8_Atlasmod011_new_Covenants_mezzcalc 2" xfId="6981"/>
    <cellStyle name="p_COMPS_MODEL8_Atlasmod011_new_Covenants_mezzcalc 2 2" xfId="6982"/>
    <cellStyle name="p_COMPS_MODEL8_Atlasmod011_new_Covenants_mezzcalc 2 2_Workforce" xfId="19664"/>
    <cellStyle name="p_COMPS_MODEL8_Atlasmod011_new_Covenants_mezzcalc 2_Workforce" xfId="19663"/>
    <cellStyle name="p_COMPS_MODEL8_Atlasmod011_new_Covenants_mezzcalc 3" xfId="6983"/>
    <cellStyle name="p_COMPS_MODEL8_Atlasmod011_new_Covenants_mezzcalc 3 2" xfId="6984"/>
    <cellStyle name="p_COMPS_MODEL8_Atlasmod011_new_Covenants_mezzcalc 3 2_Workforce" xfId="19666"/>
    <cellStyle name="p_COMPS_MODEL8_Atlasmod011_new_Covenants_mezzcalc 3_Workforce" xfId="19665"/>
    <cellStyle name="p_COMPS_MODEL8_Atlasmod011_new_Covenants_mezzcalc 4" xfId="6985"/>
    <cellStyle name="p_COMPS_MODEL8_Atlasmod011_new_Covenants_mezzcalc 4_Workforce" xfId="19667"/>
    <cellStyle name="p_COMPS_MODEL8_Atlasmod011_new_Covenants_mezzcalc_Workforce" xfId="19662"/>
    <cellStyle name="p_COMPS_MODEL8_Atlasmod011_new_Covenants_Workforce" xfId="19661"/>
    <cellStyle name="p_COMPS_MODEL8_Book2" xfId="6986"/>
    <cellStyle name="p_COMPS_MODEL8_Book2 2" xfId="6987"/>
    <cellStyle name="p_COMPS_MODEL8_Book2 2 2" xfId="6988"/>
    <cellStyle name="p_COMPS_MODEL8_Book2 2 2_Workforce" xfId="19670"/>
    <cellStyle name="p_COMPS_MODEL8_Book2 2_Workforce" xfId="19669"/>
    <cellStyle name="p_COMPS_MODEL8_Book2 3" xfId="6989"/>
    <cellStyle name="p_COMPS_MODEL8_Book2 3 2" xfId="6990"/>
    <cellStyle name="p_COMPS_MODEL8_Book2 3 2_Workforce" xfId="19672"/>
    <cellStyle name="p_COMPS_MODEL8_Book2 3_Workforce" xfId="19671"/>
    <cellStyle name="p_COMPS_MODEL8_Book2 4" xfId="6991"/>
    <cellStyle name="p_COMPS_MODEL8_Book2 4_Workforce" xfId="19673"/>
    <cellStyle name="p_COMPS_MODEL8_Book2_Workforce" xfId="19668"/>
    <cellStyle name="p_COMPS_MODEL8_Bouygues Model_20_4_01" xfId="6992"/>
    <cellStyle name="p_COMPS_MODEL8_Bouygues Model_20_4_01 2" xfId="6993"/>
    <cellStyle name="p_COMPS_MODEL8_Bouygues Model_20_4_01 2 2" xfId="6994"/>
    <cellStyle name="p_COMPS_MODEL8_Bouygues Model_20_4_01 2 2_Workforce" xfId="19676"/>
    <cellStyle name="p_COMPS_MODEL8_Bouygues Model_20_4_01 2_Workforce" xfId="19675"/>
    <cellStyle name="p_COMPS_MODEL8_Bouygues Model_20_4_01 3" xfId="6995"/>
    <cellStyle name="p_COMPS_MODEL8_Bouygues Model_20_4_01 3 2" xfId="6996"/>
    <cellStyle name="p_COMPS_MODEL8_Bouygues Model_20_4_01 3 2_Workforce" xfId="19678"/>
    <cellStyle name="p_COMPS_MODEL8_Bouygues Model_20_4_01 3_Workforce" xfId="19677"/>
    <cellStyle name="p_COMPS_MODEL8_Bouygues Model_20_4_01 4" xfId="6997"/>
    <cellStyle name="p_COMPS_MODEL8_Bouygues Model_20_4_01 4_Workforce" xfId="19679"/>
    <cellStyle name="p_COMPS_MODEL8_Bouygues Model_20_4_01_Merrill model" xfId="6998"/>
    <cellStyle name="p_COMPS_MODEL8_Bouygues Model_20_4_01_Merrill model_Workforce" xfId="19680"/>
    <cellStyle name="p_COMPS_MODEL8_Bouygues Model_20_4_01_Workforce" xfId="19674"/>
    <cellStyle name="p_COMPS_MODEL8_Bridge Terms" xfId="6999"/>
    <cellStyle name="p_COMPS_MODEL8_Bridge Terms 2" xfId="7000"/>
    <cellStyle name="p_COMPS_MODEL8_Bridge Terms 2 2" xfId="7001"/>
    <cellStyle name="p_COMPS_MODEL8_Bridge Terms 2 2_Workforce" xfId="19683"/>
    <cellStyle name="p_COMPS_MODEL8_Bridge Terms 2_Workforce" xfId="19682"/>
    <cellStyle name="p_COMPS_MODEL8_Bridge Terms 3" xfId="7002"/>
    <cellStyle name="p_COMPS_MODEL8_Bridge Terms 3 2" xfId="7003"/>
    <cellStyle name="p_COMPS_MODEL8_Bridge Terms 3 2_Workforce" xfId="19685"/>
    <cellStyle name="p_COMPS_MODEL8_Bridge Terms 3_Workforce" xfId="19684"/>
    <cellStyle name="p_COMPS_MODEL8_Bridge Terms 4" xfId="7004"/>
    <cellStyle name="p_COMPS_MODEL8_Bridge Terms 4_Workforce" xfId="19686"/>
    <cellStyle name="p_COMPS_MODEL8_Bridge Terms_Workforce" xfId="19681"/>
    <cellStyle name="p_COMPS_MODEL8_BWG model_aip_final" xfId="7005"/>
    <cellStyle name="p_COMPS_MODEL8_BWG model_aip_final 2" xfId="7006"/>
    <cellStyle name="p_COMPS_MODEL8_BWG model_aip_final 2 2" xfId="7007"/>
    <cellStyle name="p_COMPS_MODEL8_BWG model_aip_final 2 2_Workforce" xfId="19689"/>
    <cellStyle name="p_COMPS_MODEL8_BWG model_aip_final 2_Workforce" xfId="19688"/>
    <cellStyle name="p_COMPS_MODEL8_BWG model_aip_final 3" xfId="7008"/>
    <cellStyle name="p_COMPS_MODEL8_BWG model_aip_final 3 2" xfId="7009"/>
    <cellStyle name="p_COMPS_MODEL8_BWG model_aip_final 3 2_Workforce" xfId="19691"/>
    <cellStyle name="p_COMPS_MODEL8_BWG model_aip_final 3_Workforce" xfId="19690"/>
    <cellStyle name="p_COMPS_MODEL8_BWG model_aip_final 4" xfId="7010"/>
    <cellStyle name="p_COMPS_MODEL8_BWG model_aip_final 4_Workforce" xfId="19692"/>
    <cellStyle name="p_COMPS_MODEL8_BWG model_aip_final_Workforce" xfId="19687"/>
    <cellStyle name="p_COMPS_MODEL8_Casema - Carlyle Base Case" xfId="7011"/>
    <cellStyle name="p_COMPS_MODEL8_Casema - Carlyle Base Case 2" xfId="7012"/>
    <cellStyle name="p_COMPS_MODEL8_Casema - Carlyle Base Case 2 2" xfId="7013"/>
    <cellStyle name="p_COMPS_MODEL8_Casema - Carlyle Base Case 2 2_Workforce" xfId="19695"/>
    <cellStyle name="p_COMPS_MODEL8_Casema - Carlyle Base Case 2_Workforce" xfId="19694"/>
    <cellStyle name="p_COMPS_MODEL8_Casema - Carlyle Base Case 3" xfId="7014"/>
    <cellStyle name="p_COMPS_MODEL8_Casema - Carlyle Base Case 3 2" xfId="7015"/>
    <cellStyle name="p_COMPS_MODEL8_Casema - Carlyle Base Case 3 2_Workforce" xfId="19697"/>
    <cellStyle name="p_COMPS_MODEL8_Casema - Carlyle Base Case 3_Workforce" xfId="19696"/>
    <cellStyle name="p_COMPS_MODEL8_Casema - Carlyle Base Case 4" xfId="7016"/>
    <cellStyle name="p_COMPS_MODEL8_Casema - Carlyle Base Case 4_Workforce" xfId="19698"/>
    <cellStyle name="p_COMPS_MODEL8_Casema - Carlyle Base Case_Workforce" xfId="19693"/>
    <cellStyle name="p_COMPS_MODEL8_Consolidated Model - Overfund13NewBank &amp; HY rate" xfId="7017"/>
    <cellStyle name="p_COMPS_MODEL8_Consolidated Model - Overfund13NewBank &amp; HY rate_Workforce" xfId="19699"/>
    <cellStyle name="p_COMPS_MODEL8_Consolidated Model - Overfund14NewBank &amp; HY rate" xfId="7018"/>
    <cellStyle name="p_COMPS_MODEL8_Consolidated Model - Overfund14NewBank &amp; HY rate_Workforce" xfId="19700"/>
    <cellStyle name="p_COMPS_MODEL8_ESCOperatingModel Revised Base Case Banks 260101" xfId="7019"/>
    <cellStyle name="p_COMPS_MODEL8_ESCOperatingModel Revised Base Case Banks 260101 2" xfId="7020"/>
    <cellStyle name="p_COMPS_MODEL8_ESCOperatingModel Revised Base Case Banks 260101 2 2" xfId="7021"/>
    <cellStyle name="p_COMPS_MODEL8_ESCOperatingModel Revised Base Case Banks 260101 2 2_Workforce" xfId="19703"/>
    <cellStyle name="p_COMPS_MODEL8_ESCOperatingModel Revised Base Case Banks 260101 2_Workforce" xfId="19702"/>
    <cellStyle name="p_COMPS_MODEL8_ESCOperatingModel Revised Base Case Banks 260101 3" xfId="7022"/>
    <cellStyle name="p_COMPS_MODEL8_ESCOperatingModel Revised Base Case Banks 260101 3 2" xfId="7023"/>
    <cellStyle name="p_COMPS_MODEL8_ESCOperatingModel Revised Base Case Banks 260101 3 2_Workforce" xfId="19705"/>
    <cellStyle name="p_COMPS_MODEL8_ESCOperatingModel Revised Base Case Banks 260101 3_Workforce" xfId="19704"/>
    <cellStyle name="p_COMPS_MODEL8_ESCOperatingModel Revised Base Case Banks 260101 4" xfId="7024"/>
    <cellStyle name="p_COMPS_MODEL8_ESCOperatingModel Revised Base Case Banks 260101 4_Workforce" xfId="19706"/>
    <cellStyle name="p_COMPS_MODEL8_ESCOperatingModel Revised Base Case Banks 260101_Workforce" xfId="19701"/>
    <cellStyle name="p_COMPS_MODEL8_finalised and conformed model2" xfId="7025"/>
    <cellStyle name="p_COMPS_MODEL8_finalised and conformed model2 2" xfId="7026"/>
    <cellStyle name="p_COMPS_MODEL8_finalised and conformed model2 2 2" xfId="7027"/>
    <cellStyle name="p_COMPS_MODEL8_finalised and conformed model2 2 2_Workforce" xfId="19709"/>
    <cellStyle name="p_COMPS_MODEL8_finalised and conformed model2 2_Workforce" xfId="19708"/>
    <cellStyle name="p_COMPS_MODEL8_finalised and conformed model2 3" xfId="7028"/>
    <cellStyle name="p_COMPS_MODEL8_finalised and conformed model2 3 2" xfId="7029"/>
    <cellStyle name="p_COMPS_MODEL8_finalised and conformed model2 3 2_Workforce" xfId="19711"/>
    <cellStyle name="p_COMPS_MODEL8_finalised and conformed model2 3_Workforce" xfId="19710"/>
    <cellStyle name="p_COMPS_MODEL8_finalised and conformed model2 4" xfId="7030"/>
    <cellStyle name="p_COMPS_MODEL8_finalised and conformed model2 4_Workforce" xfId="19712"/>
    <cellStyle name="p_COMPS_MODEL8_finalised and conformed model2_Workforce" xfId="19707"/>
    <cellStyle name="p_COMPS_MODEL8_FinanceModelTrinity" xfId="7031"/>
    <cellStyle name="p_COMPS_MODEL8_FinanceModelTrinity 2" xfId="7032"/>
    <cellStyle name="p_COMPS_MODEL8_FinanceModelTrinity 2 2" xfId="7033"/>
    <cellStyle name="p_COMPS_MODEL8_FinanceModelTrinity 2 2_Workforce" xfId="19715"/>
    <cellStyle name="p_COMPS_MODEL8_FinanceModelTrinity 2_Workforce" xfId="19714"/>
    <cellStyle name="p_COMPS_MODEL8_FinanceModelTrinity 3" xfId="7034"/>
    <cellStyle name="p_COMPS_MODEL8_FinanceModelTrinity 3 2" xfId="7035"/>
    <cellStyle name="p_COMPS_MODEL8_FinanceModelTrinity 3 2_Workforce" xfId="19717"/>
    <cellStyle name="p_COMPS_MODEL8_FinanceModelTrinity 3_Workforce" xfId="19716"/>
    <cellStyle name="p_COMPS_MODEL8_FinanceModelTrinity 4" xfId="7036"/>
    <cellStyle name="p_COMPS_MODEL8_FinanceModelTrinity 4_Workforce" xfId="19718"/>
    <cellStyle name="p_COMPS_MODEL8_FinanceModelTrinity_Bouygues Model_20_4_01" xfId="7037"/>
    <cellStyle name="p_COMPS_MODEL8_FinanceModelTrinity_Bouygues Model_20_4_01 2" xfId="7038"/>
    <cellStyle name="p_COMPS_MODEL8_FinanceModelTrinity_Bouygues Model_20_4_01 2 2" xfId="7039"/>
    <cellStyle name="p_COMPS_MODEL8_FinanceModelTrinity_Bouygues Model_20_4_01 2 2_Workforce" xfId="19721"/>
    <cellStyle name="p_COMPS_MODEL8_FinanceModelTrinity_Bouygues Model_20_4_01 2_Workforce" xfId="19720"/>
    <cellStyle name="p_COMPS_MODEL8_FinanceModelTrinity_Bouygues Model_20_4_01 3" xfId="7040"/>
    <cellStyle name="p_COMPS_MODEL8_FinanceModelTrinity_Bouygues Model_20_4_01 3 2" xfId="7041"/>
    <cellStyle name="p_COMPS_MODEL8_FinanceModelTrinity_Bouygues Model_20_4_01 3 2_Workforce" xfId="19723"/>
    <cellStyle name="p_COMPS_MODEL8_FinanceModelTrinity_Bouygues Model_20_4_01 3_Workforce" xfId="19722"/>
    <cellStyle name="p_COMPS_MODEL8_FinanceModelTrinity_Bouygues Model_20_4_01 4" xfId="7042"/>
    <cellStyle name="p_COMPS_MODEL8_FinanceModelTrinity_Bouygues Model_20_4_01 4_Workforce" xfId="19724"/>
    <cellStyle name="p_COMPS_MODEL8_FinanceModelTrinity_Bouygues Model_20_4_01_Merrill model" xfId="7043"/>
    <cellStyle name="p_COMPS_MODEL8_FinanceModelTrinity_Bouygues Model_20_4_01_Merrill model_Workforce" xfId="19725"/>
    <cellStyle name="p_COMPS_MODEL8_FinanceModelTrinity_Bouygues Model_20_4_01_Workforce" xfId="19719"/>
    <cellStyle name="p_COMPS_MODEL8_FinanceModelTrinity_Merrill model" xfId="7044"/>
    <cellStyle name="p_COMPS_MODEL8_FinanceModelTrinity_Merrill model_Workforce" xfId="19726"/>
    <cellStyle name="p_COMPS_MODEL8_FinanceModelTrinity_Workforce" xfId="19713"/>
    <cellStyle name="p_COMPS_MODEL8_Financials6_for sales force" xfId="7045"/>
    <cellStyle name="p_COMPS_MODEL8_Financials6_for sales force_Workforce" xfId="19727"/>
    <cellStyle name="p_COMPS_MODEL8_Last Update of Model - Version 39" xfId="7046"/>
    <cellStyle name="p_COMPS_MODEL8_Last Update of Model - Version 39 2" xfId="7047"/>
    <cellStyle name="p_COMPS_MODEL8_Last Update of Model - Version 39 2 2" xfId="7048"/>
    <cellStyle name="p_COMPS_MODEL8_Last Update of Model - Version 39 2 2_Workforce" xfId="19730"/>
    <cellStyle name="p_COMPS_MODEL8_Last Update of Model - Version 39 2_Workforce" xfId="19729"/>
    <cellStyle name="p_COMPS_MODEL8_Last Update of Model - Version 39 3" xfId="7049"/>
    <cellStyle name="p_COMPS_MODEL8_Last Update of Model - Version 39 3 2" xfId="7050"/>
    <cellStyle name="p_COMPS_MODEL8_Last Update of Model - Version 39 3 2_Workforce" xfId="19732"/>
    <cellStyle name="p_COMPS_MODEL8_Last Update of Model - Version 39 3_Workforce" xfId="19731"/>
    <cellStyle name="p_COMPS_MODEL8_Last Update of Model - Version 39 4" xfId="7051"/>
    <cellStyle name="p_COMPS_MODEL8_Last Update of Model - Version 39 4_Workforce" xfId="19733"/>
    <cellStyle name="p_COMPS_MODEL8_Last Update of Model - Version 39_Workforce" xfId="19728"/>
    <cellStyle name="p_COMPS_MODEL8_LTM Analysis" xfId="7052"/>
    <cellStyle name="p_COMPS_MODEL8_LTM Analysis 2" xfId="7053"/>
    <cellStyle name="p_COMPS_MODEL8_LTM Analysis 2 2" xfId="7054"/>
    <cellStyle name="p_COMPS_MODEL8_LTM Analysis 2 2_Workforce" xfId="19736"/>
    <cellStyle name="p_COMPS_MODEL8_LTM Analysis 2_Workforce" xfId="19735"/>
    <cellStyle name="p_COMPS_MODEL8_LTM Analysis 3" xfId="7055"/>
    <cellStyle name="p_COMPS_MODEL8_LTM Analysis 3 2" xfId="7056"/>
    <cellStyle name="p_COMPS_MODEL8_LTM Analysis 3 2_Workforce" xfId="19738"/>
    <cellStyle name="p_COMPS_MODEL8_LTM Analysis 3_Workforce" xfId="19737"/>
    <cellStyle name="p_COMPS_MODEL8_LTM Analysis 4" xfId="7057"/>
    <cellStyle name="p_COMPS_MODEL8_LTM Analysis 4_Workforce" xfId="19739"/>
    <cellStyle name="p_COMPS_MODEL8_LTM Analysis_Workforce" xfId="19734"/>
    <cellStyle name="p_COMPS_MODEL8_Merrill model" xfId="7058"/>
    <cellStyle name="p_COMPS_MODEL8_Merrill model_Workforce" xfId="19740"/>
    <cellStyle name="p_COMPS_MODEL8_mezzcalc" xfId="7059"/>
    <cellStyle name="p_COMPS_MODEL8_mezzcalc 2" xfId="7060"/>
    <cellStyle name="p_COMPS_MODEL8_mezzcalc 2 2" xfId="7061"/>
    <cellStyle name="p_COMPS_MODEL8_mezzcalc 2 2_Workforce" xfId="19743"/>
    <cellStyle name="p_COMPS_MODEL8_mezzcalc 2_Workforce" xfId="19742"/>
    <cellStyle name="p_COMPS_MODEL8_mezzcalc 3" xfId="7062"/>
    <cellStyle name="p_COMPS_MODEL8_mezzcalc 3 2" xfId="7063"/>
    <cellStyle name="p_COMPS_MODEL8_mezzcalc 3 2_Workforce" xfId="19745"/>
    <cellStyle name="p_COMPS_MODEL8_mezzcalc 3_Workforce" xfId="19744"/>
    <cellStyle name="p_COMPS_MODEL8_mezzcalc 4" xfId="7064"/>
    <cellStyle name="p_COMPS_MODEL8_mezzcalc 4_Workforce" xfId="19746"/>
    <cellStyle name="p_COMPS_MODEL8_mezzcalc_Workforce" xfId="19741"/>
    <cellStyle name="p_COMPS_MODEL8_MinimodelMC" xfId="7065"/>
    <cellStyle name="p_COMPS_MODEL8_MinimodelMC 2" xfId="7066"/>
    <cellStyle name="p_COMPS_MODEL8_MinimodelMC 2 2" xfId="7067"/>
    <cellStyle name="p_COMPS_MODEL8_MinimodelMC 2 2_Workforce" xfId="19749"/>
    <cellStyle name="p_COMPS_MODEL8_MinimodelMC 2_Workforce" xfId="19748"/>
    <cellStyle name="p_COMPS_MODEL8_MinimodelMC 3" xfId="7068"/>
    <cellStyle name="p_COMPS_MODEL8_MinimodelMC 3 2" xfId="7069"/>
    <cellStyle name="p_COMPS_MODEL8_MinimodelMC 3 2_Workforce" xfId="19751"/>
    <cellStyle name="p_COMPS_MODEL8_MinimodelMC 3_Workforce" xfId="19750"/>
    <cellStyle name="p_COMPS_MODEL8_MinimodelMC 4" xfId="7070"/>
    <cellStyle name="p_COMPS_MODEL8_MinimodelMC 4_Workforce" xfId="19752"/>
    <cellStyle name="p_COMPS_MODEL8_MinimodelMC_Merrill model" xfId="7071"/>
    <cellStyle name="p_COMPS_MODEL8_MinimodelMC_Merrill model_Workforce" xfId="19753"/>
    <cellStyle name="p_COMPS_MODEL8_MinimodelMC_Workforce" xfId="19747"/>
    <cellStyle name="p_COMPS_MODEL8_Model_9" xfId="7072"/>
    <cellStyle name="p_COMPS_MODEL8_Model_9 2" xfId="7073"/>
    <cellStyle name="p_COMPS_MODEL8_Model_9 2 2" xfId="7074"/>
    <cellStyle name="p_COMPS_MODEL8_Model_9 2 2_Workforce" xfId="19756"/>
    <cellStyle name="p_COMPS_MODEL8_Model_9 2_Workforce" xfId="19755"/>
    <cellStyle name="p_COMPS_MODEL8_Model_9 3" xfId="7075"/>
    <cellStyle name="p_COMPS_MODEL8_Model_9 3 2" xfId="7076"/>
    <cellStyle name="p_COMPS_MODEL8_Model_9 3 2_Workforce" xfId="19758"/>
    <cellStyle name="p_COMPS_MODEL8_Model_9 3_Workforce" xfId="19757"/>
    <cellStyle name="p_COMPS_MODEL8_Model_9 4" xfId="7077"/>
    <cellStyle name="p_COMPS_MODEL8_Model_9 4_Workforce" xfId="19759"/>
    <cellStyle name="p_COMPS_MODEL8_Model_9_Workforce" xfId="19754"/>
    <cellStyle name="p_COMPS_MODEL8_model11.xls Chart 1" xfId="7078"/>
    <cellStyle name="p_COMPS_MODEL8_model11.xls Chart 1 2" xfId="7079"/>
    <cellStyle name="p_COMPS_MODEL8_model11.xls Chart 1 2 2" xfId="7080"/>
    <cellStyle name="p_COMPS_MODEL8_model11.xls Chart 1 2 2_Workforce" xfId="19762"/>
    <cellStyle name="p_COMPS_MODEL8_model11.xls Chart 1 2_Workforce" xfId="19761"/>
    <cellStyle name="p_COMPS_MODEL8_model11.xls Chart 1 3" xfId="7081"/>
    <cellStyle name="p_COMPS_MODEL8_model11.xls Chart 1 3 2" xfId="7082"/>
    <cellStyle name="p_COMPS_MODEL8_model11.xls Chart 1 3 2_Workforce" xfId="19764"/>
    <cellStyle name="p_COMPS_MODEL8_model11.xls Chart 1 3_Workforce" xfId="19763"/>
    <cellStyle name="p_COMPS_MODEL8_model11.xls Chart 1 4" xfId="7083"/>
    <cellStyle name="p_COMPS_MODEL8_model11.xls Chart 1 4_Workforce" xfId="19765"/>
    <cellStyle name="p_COMPS_MODEL8_model11.xls Chart 1_Workforce" xfId="19760"/>
    <cellStyle name="p_COMPS_MODEL8_model14" xfId="7084"/>
    <cellStyle name="p_COMPS_MODEL8_model14_Workforce" xfId="19766"/>
    <cellStyle name="p_COMPS_MODEL8_model28" xfId="7085"/>
    <cellStyle name="p_COMPS_MODEL8_model28 2" xfId="7086"/>
    <cellStyle name="p_COMPS_MODEL8_model28 2 2" xfId="7087"/>
    <cellStyle name="p_COMPS_MODEL8_model28 2 2_Workforce" xfId="19769"/>
    <cellStyle name="p_COMPS_MODEL8_model28 2_Workforce" xfId="19768"/>
    <cellStyle name="p_COMPS_MODEL8_model28 3" xfId="7088"/>
    <cellStyle name="p_COMPS_MODEL8_model28 3 2" xfId="7089"/>
    <cellStyle name="p_COMPS_MODEL8_model28 3 2_Workforce" xfId="19771"/>
    <cellStyle name="p_COMPS_MODEL8_model28 3_Workforce" xfId="19770"/>
    <cellStyle name="p_COMPS_MODEL8_model28 4" xfId="7090"/>
    <cellStyle name="p_COMPS_MODEL8_model28 4_Workforce" xfId="19772"/>
    <cellStyle name="p_COMPS_MODEL8_model28_Workforce" xfId="19767"/>
    <cellStyle name="p_COMPS_MODEL8_Model34" xfId="7091"/>
    <cellStyle name="p_COMPS_MODEL8_Model34_Workforce" xfId="19773"/>
    <cellStyle name="p_COMPS_MODEL8_model5.xls Chart 1" xfId="7092"/>
    <cellStyle name="p_COMPS_MODEL8_model5.xls Chart 1 2" xfId="7093"/>
    <cellStyle name="p_COMPS_MODEL8_model5.xls Chart 1 2 2" xfId="7094"/>
    <cellStyle name="p_COMPS_MODEL8_model5.xls Chart 1 2 2_Workforce" xfId="19776"/>
    <cellStyle name="p_COMPS_MODEL8_model5.xls Chart 1 2_Workforce" xfId="19775"/>
    <cellStyle name="p_COMPS_MODEL8_model5.xls Chart 1 3" xfId="7095"/>
    <cellStyle name="p_COMPS_MODEL8_model5.xls Chart 1 3 2" xfId="7096"/>
    <cellStyle name="p_COMPS_MODEL8_model5.xls Chart 1 3 2_Workforce" xfId="19778"/>
    <cellStyle name="p_COMPS_MODEL8_model5.xls Chart 1 3_Workforce" xfId="19777"/>
    <cellStyle name="p_COMPS_MODEL8_model5.xls Chart 1 4" xfId="7097"/>
    <cellStyle name="p_COMPS_MODEL8_model5.xls Chart 1 4_Workforce" xfId="19779"/>
    <cellStyle name="p_COMPS_MODEL8_model5.xls Chart 1_Workforce" xfId="19774"/>
    <cellStyle name="p_COMPS_MODEL8_model6.xls Chart 1" xfId="7098"/>
    <cellStyle name="p_COMPS_MODEL8_model6.xls Chart 1 2" xfId="7099"/>
    <cellStyle name="p_COMPS_MODEL8_model6.xls Chart 1 2 2" xfId="7100"/>
    <cellStyle name="p_COMPS_MODEL8_model6.xls Chart 1 2 2_Workforce" xfId="19782"/>
    <cellStyle name="p_COMPS_MODEL8_model6.xls Chart 1 2_Workforce" xfId="19781"/>
    <cellStyle name="p_COMPS_MODEL8_model6.xls Chart 1 3" xfId="7101"/>
    <cellStyle name="p_COMPS_MODEL8_model6.xls Chart 1 3 2" xfId="7102"/>
    <cellStyle name="p_COMPS_MODEL8_model6.xls Chart 1 3 2_Workforce" xfId="19784"/>
    <cellStyle name="p_COMPS_MODEL8_model6.xls Chart 1 3_Workforce" xfId="19783"/>
    <cellStyle name="p_COMPS_MODEL8_model6.xls Chart 1 4" xfId="7103"/>
    <cellStyle name="p_COMPS_MODEL8_model6.xls Chart 1 4_Workforce" xfId="19785"/>
    <cellStyle name="p_COMPS_MODEL8_model6.xls Chart 1_Workforce" xfId="19780"/>
    <cellStyle name="p_COMPS_MODEL8_ModelTemplate1" xfId="7104"/>
    <cellStyle name="p_COMPS_MODEL8_ModelTemplate1 2" xfId="7105"/>
    <cellStyle name="p_COMPS_MODEL8_ModelTemplate1 2 2" xfId="7106"/>
    <cellStyle name="p_COMPS_MODEL8_ModelTemplate1 2 2_Workforce" xfId="19788"/>
    <cellStyle name="p_COMPS_MODEL8_ModelTemplate1 2_Workforce" xfId="19787"/>
    <cellStyle name="p_COMPS_MODEL8_ModelTemplate1 3" xfId="7107"/>
    <cellStyle name="p_COMPS_MODEL8_ModelTemplate1 3 2" xfId="7108"/>
    <cellStyle name="p_COMPS_MODEL8_ModelTemplate1 3 2_Workforce" xfId="19790"/>
    <cellStyle name="p_COMPS_MODEL8_ModelTemplate1 3_Workforce" xfId="19789"/>
    <cellStyle name="p_COMPS_MODEL8_ModelTemplate1 4" xfId="7109"/>
    <cellStyle name="p_COMPS_MODEL8_ModelTemplate1 4_Workforce" xfId="19791"/>
    <cellStyle name="p_COMPS_MODEL8_ModelTemplate1_Merrill model" xfId="7110"/>
    <cellStyle name="p_COMPS_MODEL8_ModelTemplate1_Merrill model_Workforce" xfId="19792"/>
    <cellStyle name="p_COMPS_MODEL8_ModelTemplate1_Workforce" xfId="19786"/>
    <cellStyle name="p_COMPS_MODEL8_Newmodel12" xfId="7111"/>
    <cellStyle name="p_COMPS_MODEL8_Newmodel12 2" xfId="7112"/>
    <cellStyle name="p_COMPS_MODEL8_Newmodel12 2 2" xfId="7113"/>
    <cellStyle name="p_COMPS_MODEL8_Newmodel12 2 2_Workforce" xfId="19795"/>
    <cellStyle name="p_COMPS_MODEL8_Newmodel12 2_Workforce" xfId="19794"/>
    <cellStyle name="p_COMPS_MODEL8_Newmodel12 3" xfId="7114"/>
    <cellStyle name="p_COMPS_MODEL8_Newmodel12 3 2" xfId="7115"/>
    <cellStyle name="p_COMPS_MODEL8_Newmodel12 3 2_Workforce" xfId="19797"/>
    <cellStyle name="p_COMPS_MODEL8_Newmodel12 3_Workforce" xfId="19796"/>
    <cellStyle name="p_COMPS_MODEL8_Newmodel12 4" xfId="7116"/>
    <cellStyle name="p_COMPS_MODEL8_Newmodel12 4_Workforce" xfId="19798"/>
    <cellStyle name="p_COMPS_MODEL8_Newmodel12_Workforce" xfId="19793"/>
    <cellStyle name="p_COMPS_MODEL8_Potential full model template" xfId="7117"/>
    <cellStyle name="p_COMPS_MODEL8_Potential full model template 2" xfId="7118"/>
    <cellStyle name="p_COMPS_MODEL8_Potential full model template 2 2" xfId="7119"/>
    <cellStyle name="p_COMPS_MODEL8_Potential full model template 2 2_Workforce" xfId="19801"/>
    <cellStyle name="p_COMPS_MODEL8_Potential full model template 2_Workforce" xfId="19800"/>
    <cellStyle name="p_COMPS_MODEL8_Potential full model template 3" xfId="7120"/>
    <cellStyle name="p_COMPS_MODEL8_Potential full model template 3 2" xfId="7121"/>
    <cellStyle name="p_COMPS_MODEL8_Potential full model template 3 2_Workforce" xfId="19803"/>
    <cellStyle name="p_COMPS_MODEL8_Potential full model template 3_Workforce" xfId="19802"/>
    <cellStyle name="p_COMPS_MODEL8_Potential full model template 4" xfId="7122"/>
    <cellStyle name="p_COMPS_MODEL8_Potential full model template 4_Workforce" xfId="19804"/>
    <cellStyle name="p_COMPS_MODEL8_Potential full model template_Workforce" xfId="19799"/>
    <cellStyle name="p_COMPS_MODEL8_PwC (Version 10) Revised- CP site by site1" xfId="7123"/>
    <cellStyle name="p_COMPS_MODEL8_PwC (Version 10) Revised- CP site by site1 2" xfId="7124"/>
    <cellStyle name="p_COMPS_MODEL8_PwC (Version 10) Revised- CP site by site1 2 2" xfId="7125"/>
    <cellStyle name="p_COMPS_MODEL8_PwC (Version 10) Revised- CP site by site1 2 2_Workforce" xfId="19807"/>
    <cellStyle name="p_COMPS_MODEL8_PwC (Version 10) Revised- CP site by site1 2_Workforce" xfId="19806"/>
    <cellStyle name="p_COMPS_MODEL8_PwC (Version 10) Revised- CP site by site1 3" xfId="7126"/>
    <cellStyle name="p_COMPS_MODEL8_PwC (Version 10) Revised- CP site by site1 3 2" xfId="7127"/>
    <cellStyle name="p_COMPS_MODEL8_PwC (Version 10) Revised- CP site by site1 3 2_Workforce" xfId="19809"/>
    <cellStyle name="p_COMPS_MODEL8_PwC (Version 10) Revised- CP site by site1 3_Workforce" xfId="19808"/>
    <cellStyle name="p_COMPS_MODEL8_PwC (Version 10) Revised- CP site by site1 4" xfId="7128"/>
    <cellStyle name="p_COMPS_MODEL8_PwC (Version 10) Revised- CP site by site1 4_Workforce" xfId="19810"/>
    <cellStyle name="p_COMPS_MODEL8_PwC (Version 10) Revised- CP site by site1_Bridge Terms" xfId="7129"/>
    <cellStyle name="p_COMPS_MODEL8_PwC (Version 10) Revised- CP site by site1_Bridge Terms 2" xfId="7130"/>
    <cellStyle name="p_COMPS_MODEL8_PwC (Version 10) Revised- CP site by site1_Bridge Terms 2 2" xfId="7131"/>
    <cellStyle name="p_COMPS_MODEL8_PwC (Version 10) Revised- CP site by site1_Bridge Terms 2 2_Workforce" xfId="19813"/>
    <cellStyle name="p_COMPS_MODEL8_PwC (Version 10) Revised- CP site by site1_Bridge Terms 2_Workforce" xfId="19812"/>
    <cellStyle name="p_COMPS_MODEL8_PwC (Version 10) Revised- CP site by site1_Bridge Terms 3" xfId="7132"/>
    <cellStyle name="p_COMPS_MODEL8_PwC (Version 10) Revised- CP site by site1_Bridge Terms 3 2" xfId="7133"/>
    <cellStyle name="p_COMPS_MODEL8_PwC (Version 10) Revised- CP site by site1_Bridge Terms 3 2_Workforce" xfId="19815"/>
    <cellStyle name="p_COMPS_MODEL8_PwC (Version 10) Revised- CP site by site1_Bridge Terms 3_Workforce" xfId="19814"/>
    <cellStyle name="p_COMPS_MODEL8_PwC (Version 10) Revised- CP site by site1_Bridge Terms 4" xfId="7134"/>
    <cellStyle name="p_COMPS_MODEL8_PwC (Version 10) Revised- CP site by site1_Bridge Terms 4_Workforce" xfId="19816"/>
    <cellStyle name="p_COMPS_MODEL8_PwC (Version 10) Revised- CP site by site1_Bridge Terms_Workforce" xfId="19811"/>
    <cellStyle name="p_COMPS_MODEL8_PwC (Version 10) Revised- CP site by site1_finalised and conformed model2" xfId="7135"/>
    <cellStyle name="p_COMPS_MODEL8_PwC (Version 10) Revised- CP site by site1_finalised and conformed model2 2" xfId="7136"/>
    <cellStyle name="p_COMPS_MODEL8_PwC (Version 10) Revised- CP site by site1_finalised and conformed model2 2 2" xfId="7137"/>
    <cellStyle name="p_COMPS_MODEL8_PwC (Version 10) Revised- CP site by site1_finalised and conformed model2 2 2_Workforce" xfId="19819"/>
    <cellStyle name="p_COMPS_MODEL8_PwC (Version 10) Revised- CP site by site1_finalised and conformed model2 2_Workforce" xfId="19818"/>
    <cellStyle name="p_COMPS_MODEL8_PwC (Version 10) Revised- CP site by site1_finalised and conformed model2 3" xfId="7138"/>
    <cellStyle name="p_COMPS_MODEL8_PwC (Version 10) Revised- CP site by site1_finalised and conformed model2 3 2" xfId="7139"/>
    <cellStyle name="p_COMPS_MODEL8_PwC (Version 10) Revised- CP site by site1_finalised and conformed model2 3 2_Workforce" xfId="19821"/>
    <cellStyle name="p_COMPS_MODEL8_PwC (Version 10) Revised- CP site by site1_finalised and conformed model2 3_Workforce" xfId="19820"/>
    <cellStyle name="p_COMPS_MODEL8_PwC (Version 10) Revised- CP site by site1_finalised and conformed model2 4" xfId="7140"/>
    <cellStyle name="p_COMPS_MODEL8_PwC (Version 10) Revised- CP site by site1_finalised and conformed model2 4_Workforce" xfId="19822"/>
    <cellStyle name="p_COMPS_MODEL8_PwC (Version 10) Revised- CP site by site1_finalised and conformed model2_Workforce" xfId="19817"/>
    <cellStyle name="p_COMPS_MODEL8_PwC (Version 10) Revised- CP site by site1_LTM Analysis" xfId="7141"/>
    <cellStyle name="p_COMPS_MODEL8_PwC (Version 10) Revised- CP site by site1_LTM Analysis 2" xfId="7142"/>
    <cellStyle name="p_COMPS_MODEL8_PwC (Version 10) Revised- CP site by site1_LTM Analysis 2 2" xfId="7143"/>
    <cellStyle name="p_COMPS_MODEL8_PwC (Version 10) Revised- CP site by site1_LTM Analysis 2 2_Workforce" xfId="19825"/>
    <cellStyle name="p_COMPS_MODEL8_PwC (Version 10) Revised- CP site by site1_LTM Analysis 2_Workforce" xfId="19824"/>
    <cellStyle name="p_COMPS_MODEL8_PwC (Version 10) Revised- CP site by site1_LTM Analysis 3" xfId="7144"/>
    <cellStyle name="p_COMPS_MODEL8_PwC (Version 10) Revised- CP site by site1_LTM Analysis 3 2" xfId="7145"/>
    <cellStyle name="p_COMPS_MODEL8_PwC (Version 10) Revised- CP site by site1_LTM Analysis 3 2_Workforce" xfId="19827"/>
    <cellStyle name="p_COMPS_MODEL8_PwC (Version 10) Revised- CP site by site1_LTM Analysis 3_Workforce" xfId="19826"/>
    <cellStyle name="p_COMPS_MODEL8_PwC (Version 10) Revised- CP site by site1_LTM Analysis 4" xfId="7146"/>
    <cellStyle name="p_COMPS_MODEL8_PwC (Version 10) Revised- CP site by site1_LTM Analysis 4_Workforce" xfId="19828"/>
    <cellStyle name="p_COMPS_MODEL8_PwC (Version 10) Revised- CP site by site1_LTM Analysis_Workforce" xfId="19823"/>
    <cellStyle name="p_COMPS_MODEL8_PwC (Version 10) Revised- CP site by site1_model28" xfId="7147"/>
    <cellStyle name="p_COMPS_MODEL8_PwC (Version 10) Revised- CP site by site1_model28 2" xfId="7148"/>
    <cellStyle name="p_COMPS_MODEL8_PwC (Version 10) Revised- CP site by site1_model28 2 2" xfId="7149"/>
    <cellStyle name="p_COMPS_MODEL8_PwC (Version 10) Revised- CP site by site1_model28 2 2_Workforce" xfId="19831"/>
    <cellStyle name="p_COMPS_MODEL8_PwC (Version 10) Revised- CP site by site1_model28 2_Workforce" xfId="19830"/>
    <cellStyle name="p_COMPS_MODEL8_PwC (Version 10) Revised- CP site by site1_model28 3" xfId="7150"/>
    <cellStyle name="p_COMPS_MODEL8_PwC (Version 10) Revised- CP site by site1_model28 3 2" xfId="7151"/>
    <cellStyle name="p_COMPS_MODEL8_PwC (Version 10) Revised- CP site by site1_model28 3 2_Workforce" xfId="19833"/>
    <cellStyle name="p_COMPS_MODEL8_PwC (Version 10) Revised- CP site by site1_model28 3_Workforce" xfId="19832"/>
    <cellStyle name="p_COMPS_MODEL8_PwC (Version 10) Revised- CP site by site1_model28 4" xfId="7152"/>
    <cellStyle name="p_COMPS_MODEL8_PwC (Version 10) Revised- CP site by site1_model28 4_Workforce" xfId="19834"/>
    <cellStyle name="p_COMPS_MODEL8_PwC (Version 10) Revised- CP site by site1_model28_Workforce" xfId="19829"/>
    <cellStyle name="p_COMPS_MODEL8_PwC (Version 10) Revised- CP site by site1_Workforce" xfId="19805"/>
    <cellStyle name="p_COMPS_MODEL8_splash mod 050700" xfId="7153"/>
    <cellStyle name="p_COMPS_MODEL8_splash mod 050700 2" xfId="7154"/>
    <cellStyle name="p_COMPS_MODEL8_splash mod 050700 2 2" xfId="7155"/>
    <cellStyle name="p_COMPS_MODEL8_splash mod 050700 2 2_Workforce" xfId="19837"/>
    <cellStyle name="p_COMPS_MODEL8_splash mod 050700 2_Workforce" xfId="19836"/>
    <cellStyle name="p_COMPS_MODEL8_splash mod 050700 3" xfId="7156"/>
    <cellStyle name="p_COMPS_MODEL8_splash mod 050700 3 2" xfId="7157"/>
    <cellStyle name="p_COMPS_MODEL8_splash mod 050700 3 2_Workforce" xfId="19839"/>
    <cellStyle name="p_COMPS_MODEL8_splash mod 050700 3_Workforce" xfId="19838"/>
    <cellStyle name="p_COMPS_MODEL8_splash mod 050700 4" xfId="7158"/>
    <cellStyle name="p_COMPS_MODEL8_splash mod 050700 4_Workforce" xfId="19840"/>
    <cellStyle name="p_COMPS_MODEL8_splash mod 050700_Workforce" xfId="19835"/>
    <cellStyle name="p_COMPS_MODEL8_wh_smith model7" xfId="7159"/>
    <cellStyle name="p_COMPS_MODEL8_wh_smith model7 2" xfId="7160"/>
    <cellStyle name="p_COMPS_MODEL8_wh_smith model7 2 2" xfId="7161"/>
    <cellStyle name="p_COMPS_MODEL8_wh_smith model7 2 2_Workforce" xfId="19843"/>
    <cellStyle name="p_COMPS_MODEL8_wh_smith model7 2_Workforce" xfId="19842"/>
    <cellStyle name="p_COMPS_MODEL8_wh_smith model7 3" xfId="7162"/>
    <cellStyle name="p_COMPS_MODEL8_wh_smith model7 3 2" xfId="7163"/>
    <cellStyle name="p_COMPS_MODEL8_wh_smith model7 3 2_Workforce" xfId="19845"/>
    <cellStyle name="p_COMPS_MODEL8_wh_smith model7 3_Workforce" xfId="19844"/>
    <cellStyle name="p_COMPS_MODEL8_wh_smith model7 4" xfId="7164"/>
    <cellStyle name="p_COMPS_MODEL8_wh_smith model7 4_Workforce" xfId="19846"/>
    <cellStyle name="p_COMPS_MODEL8_wh_smith model7_Merrill model" xfId="7165"/>
    <cellStyle name="p_COMPS_MODEL8_wh_smith model7_Merrill model_Workforce" xfId="19847"/>
    <cellStyle name="p_COMPS_MODEL8_wh_smith model7_Workforce" xfId="19841"/>
    <cellStyle name="p_COMPS_MODEL8_Workforce" xfId="19636"/>
    <cellStyle name="p_COMPS_Potential full model template" xfId="7166"/>
    <cellStyle name="p_COMPS_Potential full model template 2" xfId="7167"/>
    <cellStyle name="p_COMPS_Potential full model template 2 2" xfId="7168"/>
    <cellStyle name="p_COMPS_Potential full model template 2 2_Workforce" xfId="19850"/>
    <cellStyle name="p_COMPS_Potential full model template 2_Workforce" xfId="19849"/>
    <cellStyle name="p_COMPS_Potential full model template 3" xfId="7169"/>
    <cellStyle name="p_COMPS_Potential full model template 3 2" xfId="7170"/>
    <cellStyle name="p_COMPS_Potential full model template 3 2_Workforce" xfId="19852"/>
    <cellStyle name="p_COMPS_Potential full model template 3_Workforce" xfId="19851"/>
    <cellStyle name="p_COMPS_Potential full model template 4" xfId="7171"/>
    <cellStyle name="p_COMPS_Potential full model template 4_Workforce" xfId="19853"/>
    <cellStyle name="p_COMPS_Potential full model template_Merrill model" xfId="7172"/>
    <cellStyle name="p_COMPS_Potential full model template_Merrill model_Workforce" xfId="19854"/>
    <cellStyle name="p_COMPS_Potential full model template_Workforce" xfId="19848"/>
    <cellStyle name="p_COMPS_PwC (Version 10) Revised- CP site by site1" xfId="7173"/>
    <cellStyle name="p_COMPS_PwC (Version 10) Revised- CP site by site1_Bridge Terms" xfId="7174"/>
    <cellStyle name="p_COMPS_PwC (Version 10) Revised- CP site by site1_Bridge Terms_Workforce" xfId="19856"/>
    <cellStyle name="p_COMPS_PwC (Version 10) Revised- CP site by site1_finalised and conformed model2" xfId="7175"/>
    <cellStyle name="p_COMPS_PwC (Version 10) Revised- CP site by site1_finalised and conformed model2_1" xfId="7176"/>
    <cellStyle name="p_COMPS_PwC (Version 10) Revised- CP site by site1_finalised and conformed model2_1_Workforce" xfId="19858"/>
    <cellStyle name="p_COMPS_PwC (Version 10) Revised- CP site by site1_finalised and conformed model2_Workforce" xfId="19857"/>
    <cellStyle name="p_COMPS_PwC (Version 10) Revised- CP site by site1_LTM Analysis" xfId="7177"/>
    <cellStyle name="p_COMPS_PwC (Version 10) Revised- CP site by site1_LTM Analysis_Workforce" xfId="19859"/>
    <cellStyle name="p_COMPS_PwC (Version 10) Revised- CP site by site1_model28" xfId="7178"/>
    <cellStyle name="p_COMPS_PwC (Version 10) Revised- CP site by site1_model28_Workforce" xfId="19860"/>
    <cellStyle name="p_COMPS_PwC (Version 10) Revised- CP site by site1_Workforce" xfId="19855"/>
    <cellStyle name="p_COMPS_PwC (Version 7) Revised- CP site by site" xfId="7179"/>
    <cellStyle name="p_COMPS_PwC (Version 7) Revised- CP site by site_Workforce" xfId="19861"/>
    <cellStyle name="p_COMPS_splash mod 050700" xfId="7180"/>
    <cellStyle name="p_COMPS_splash mod 050700_Workforce" xfId="19862"/>
    <cellStyle name="p_COMPS_tables2" xfId="7181"/>
    <cellStyle name="p_COMPS_tables2 2" xfId="7182"/>
    <cellStyle name="p_COMPS_tables2 2 2" xfId="7183"/>
    <cellStyle name="p_COMPS_tables2 2 2_Workforce" xfId="19865"/>
    <cellStyle name="p_COMPS_tables2 2_Workforce" xfId="19864"/>
    <cellStyle name="p_COMPS_tables2 3" xfId="7184"/>
    <cellStyle name="p_COMPS_tables2 3 2" xfId="7185"/>
    <cellStyle name="p_COMPS_tables2 3 2_Workforce" xfId="19867"/>
    <cellStyle name="p_COMPS_tables2 3_Workforce" xfId="19866"/>
    <cellStyle name="p_COMPS_tables2 4" xfId="7186"/>
    <cellStyle name="p_COMPS_tables2 4_Workforce" xfId="19868"/>
    <cellStyle name="p_COMPS_tables2_24-10-Q3c 08-11" xfId="7187"/>
    <cellStyle name="p_COMPS_tables2_24-10-Q3c 08-11 2" xfId="7188"/>
    <cellStyle name="p_COMPS_tables2_24-10-Q3c 08-11 2 2" xfId="7189"/>
    <cellStyle name="p_COMPS_tables2_24-10-Q3c 08-11 2 2_Workforce" xfId="19871"/>
    <cellStyle name="p_COMPS_tables2_24-10-Q3c 08-11 2_Workforce" xfId="19870"/>
    <cellStyle name="p_COMPS_tables2_24-10-Q3c 08-11 3" xfId="7190"/>
    <cellStyle name="p_COMPS_tables2_24-10-Q3c 08-11 3 2" xfId="7191"/>
    <cellStyle name="p_COMPS_tables2_24-10-Q3c 08-11 3 2_Workforce" xfId="19873"/>
    <cellStyle name="p_COMPS_tables2_24-10-Q3c 08-11 3_Workforce" xfId="19872"/>
    <cellStyle name="p_COMPS_tables2_24-10-Q3c 08-11 4" xfId="7192"/>
    <cellStyle name="p_COMPS_tables2_24-10-Q3c 08-11 4_Workforce" xfId="19874"/>
    <cellStyle name="p_COMPS_tables2_24-10-Q3c 08-11_Workforce" xfId="19869"/>
    <cellStyle name="p_COMPS_tables2_Apax Banks Model2" xfId="7193"/>
    <cellStyle name="p_COMPS_tables2_Apax Banks Model2 2" xfId="7194"/>
    <cellStyle name="p_COMPS_tables2_Apax Banks Model2 2 2" xfId="7195"/>
    <cellStyle name="p_COMPS_tables2_Apax Banks Model2 2 2_Workforce" xfId="19877"/>
    <cellStyle name="p_COMPS_tables2_Apax Banks Model2 2_Workforce" xfId="19876"/>
    <cellStyle name="p_COMPS_tables2_Apax Banks Model2 3" xfId="7196"/>
    <cellStyle name="p_COMPS_tables2_Apax Banks Model2 3 2" xfId="7197"/>
    <cellStyle name="p_COMPS_tables2_Apax Banks Model2 3 2_Workforce" xfId="19879"/>
    <cellStyle name="p_COMPS_tables2_Apax Banks Model2 3_Workforce" xfId="19878"/>
    <cellStyle name="p_COMPS_tables2_Apax Banks Model2 4" xfId="7198"/>
    <cellStyle name="p_COMPS_tables2_Apax Banks Model2 4_Workforce" xfId="19880"/>
    <cellStyle name="p_COMPS_tables2_Apax Banks Model2_Workforce" xfId="19875"/>
    <cellStyle name="p_COMPS_tables2_Arrow Model 7" xfId="7199"/>
    <cellStyle name="p_COMPS_tables2_Arrow Model 7 2" xfId="7200"/>
    <cellStyle name="p_COMPS_tables2_Arrow Model 7 2 2" xfId="7201"/>
    <cellStyle name="p_COMPS_tables2_Arrow Model 7 2 2_Workforce" xfId="19883"/>
    <cellStyle name="p_COMPS_tables2_Arrow Model 7 2_Workforce" xfId="19882"/>
    <cellStyle name="p_COMPS_tables2_Arrow Model 7 3" xfId="7202"/>
    <cellStyle name="p_COMPS_tables2_Arrow Model 7 3 2" xfId="7203"/>
    <cellStyle name="p_COMPS_tables2_Arrow Model 7 3 2_Workforce" xfId="19885"/>
    <cellStyle name="p_COMPS_tables2_Arrow Model 7 3_Workforce" xfId="19884"/>
    <cellStyle name="p_COMPS_tables2_Arrow Model 7 4" xfId="7204"/>
    <cellStyle name="p_COMPS_tables2_Arrow Model 7 4_Workforce" xfId="19886"/>
    <cellStyle name="p_COMPS_tables2_Arrow Model 7_Merrill model" xfId="7205"/>
    <cellStyle name="p_COMPS_tables2_Arrow Model 7_Merrill model_Workforce" xfId="19887"/>
    <cellStyle name="p_COMPS_tables2_Arrow Model 7_Workforce" xfId="19881"/>
    <cellStyle name="p_COMPS_tables2_Atlasmod011_new_Covenants" xfId="7206"/>
    <cellStyle name="p_COMPS_tables2_Atlasmod011_new_Covenants_1" xfId="7207"/>
    <cellStyle name="p_COMPS_tables2_Atlasmod011_new_Covenants_1 2" xfId="7208"/>
    <cellStyle name="p_COMPS_tables2_Atlasmod011_new_Covenants_1 2 2" xfId="7209"/>
    <cellStyle name="p_COMPS_tables2_Atlasmod011_new_Covenants_1 2 2_Workforce" xfId="19891"/>
    <cellStyle name="p_COMPS_tables2_Atlasmod011_new_Covenants_1 2_Workforce" xfId="19890"/>
    <cellStyle name="p_COMPS_tables2_Atlasmod011_new_Covenants_1 3" xfId="7210"/>
    <cellStyle name="p_COMPS_tables2_Atlasmod011_new_Covenants_1 3 2" xfId="7211"/>
    <cellStyle name="p_COMPS_tables2_Atlasmod011_new_Covenants_1 3 2_Workforce" xfId="19893"/>
    <cellStyle name="p_COMPS_tables2_Atlasmod011_new_Covenants_1 3_Workforce" xfId="19892"/>
    <cellStyle name="p_COMPS_tables2_Atlasmod011_new_Covenants_1 4" xfId="7212"/>
    <cellStyle name="p_COMPS_tables2_Atlasmod011_new_Covenants_1 4_Workforce" xfId="19894"/>
    <cellStyle name="p_COMPS_tables2_Atlasmod011_new_Covenants_1_Workforce" xfId="19889"/>
    <cellStyle name="p_COMPS_tables2_Atlasmod011_new_Covenants_Workforce" xfId="19888"/>
    <cellStyle name="p_COMPS_tables2_Book2" xfId="7213"/>
    <cellStyle name="p_COMPS_tables2_Book2 2" xfId="7214"/>
    <cellStyle name="p_COMPS_tables2_Book2 2 2" xfId="7215"/>
    <cellStyle name="p_COMPS_tables2_Book2 2 2_Workforce" xfId="19897"/>
    <cellStyle name="p_COMPS_tables2_Book2 2_Workforce" xfId="19896"/>
    <cellStyle name="p_COMPS_tables2_Book2 3" xfId="7216"/>
    <cellStyle name="p_COMPS_tables2_Book2 3 2" xfId="7217"/>
    <cellStyle name="p_COMPS_tables2_Book2 3 2_Workforce" xfId="19899"/>
    <cellStyle name="p_COMPS_tables2_Book2 3_Workforce" xfId="19898"/>
    <cellStyle name="p_COMPS_tables2_Book2 4" xfId="7218"/>
    <cellStyle name="p_COMPS_tables2_Book2 4_Workforce" xfId="19900"/>
    <cellStyle name="p_COMPS_tables2_Book2_Workforce" xfId="19895"/>
    <cellStyle name="p_COMPS_tables2_Bouygues Model_20_4_01" xfId="7219"/>
    <cellStyle name="p_COMPS_tables2_Bouygues Model_20_4_01 2" xfId="7220"/>
    <cellStyle name="p_COMPS_tables2_Bouygues Model_20_4_01 2 2" xfId="7221"/>
    <cellStyle name="p_COMPS_tables2_Bouygues Model_20_4_01 2 2_Workforce" xfId="19903"/>
    <cellStyle name="p_COMPS_tables2_Bouygues Model_20_4_01 2_Workforce" xfId="19902"/>
    <cellStyle name="p_COMPS_tables2_Bouygues Model_20_4_01 3" xfId="7222"/>
    <cellStyle name="p_COMPS_tables2_Bouygues Model_20_4_01 3 2" xfId="7223"/>
    <cellStyle name="p_COMPS_tables2_Bouygues Model_20_4_01 3 2_Workforce" xfId="19905"/>
    <cellStyle name="p_COMPS_tables2_Bouygues Model_20_4_01 3_Workforce" xfId="19904"/>
    <cellStyle name="p_COMPS_tables2_Bouygues Model_20_4_01 4" xfId="7224"/>
    <cellStyle name="p_COMPS_tables2_Bouygues Model_20_4_01 4_Workforce" xfId="19906"/>
    <cellStyle name="p_COMPS_tables2_Bouygues Model_20_4_01_Merrill model" xfId="7225"/>
    <cellStyle name="p_COMPS_tables2_Bouygues Model_20_4_01_Merrill model_Workforce" xfId="19907"/>
    <cellStyle name="p_COMPS_tables2_Bouygues Model_20_4_01_Workforce" xfId="19901"/>
    <cellStyle name="p_COMPS_tables2_Bridge Terms" xfId="7226"/>
    <cellStyle name="p_COMPS_tables2_Bridge Terms 2" xfId="7227"/>
    <cellStyle name="p_COMPS_tables2_Bridge Terms 2 2" xfId="7228"/>
    <cellStyle name="p_COMPS_tables2_Bridge Terms 2 2_Workforce" xfId="19910"/>
    <cellStyle name="p_COMPS_tables2_Bridge Terms 2_Workforce" xfId="19909"/>
    <cellStyle name="p_COMPS_tables2_Bridge Terms 3" xfId="7229"/>
    <cellStyle name="p_COMPS_tables2_Bridge Terms 3 2" xfId="7230"/>
    <cellStyle name="p_COMPS_tables2_Bridge Terms 3 2_Workforce" xfId="19912"/>
    <cellStyle name="p_COMPS_tables2_Bridge Terms 3_Workforce" xfId="19911"/>
    <cellStyle name="p_COMPS_tables2_Bridge Terms 4" xfId="7231"/>
    <cellStyle name="p_COMPS_tables2_Bridge Terms 4_Workforce" xfId="19913"/>
    <cellStyle name="p_COMPS_tables2_Bridge Terms_Workforce" xfId="19908"/>
    <cellStyle name="p_COMPS_tables2_BWG model_aip_final" xfId="7232"/>
    <cellStyle name="p_COMPS_tables2_BWG model_aip_final 2" xfId="7233"/>
    <cellStyle name="p_COMPS_tables2_BWG model_aip_final 2 2" xfId="7234"/>
    <cellStyle name="p_COMPS_tables2_BWG model_aip_final 2 2_Workforce" xfId="19916"/>
    <cellStyle name="p_COMPS_tables2_BWG model_aip_final 2_Workforce" xfId="19915"/>
    <cellStyle name="p_COMPS_tables2_BWG model_aip_final 3" xfId="7235"/>
    <cellStyle name="p_COMPS_tables2_BWG model_aip_final 3 2" xfId="7236"/>
    <cellStyle name="p_COMPS_tables2_BWG model_aip_final 3 2_Workforce" xfId="19918"/>
    <cellStyle name="p_COMPS_tables2_BWG model_aip_final 3_Workforce" xfId="19917"/>
    <cellStyle name="p_COMPS_tables2_BWG model_aip_final 4" xfId="7237"/>
    <cellStyle name="p_COMPS_tables2_BWG model_aip_final 4_Workforce" xfId="19919"/>
    <cellStyle name="p_COMPS_tables2_BWG model_aip_final_Workforce" xfId="19914"/>
    <cellStyle name="p_COMPS_tables2_Casema - Carlyle Base Case" xfId="7238"/>
    <cellStyle name="p_COMPS_tables2_Casema - Carlyle Base Case 2" xfId="7239"/>
    <cellStyle name="p_COMPS_tables2_Casema - Carlyle Base Case 2 2" xfId="7240"/>
    <cellStyle name="p_COMPS_tables2_Casema - Carlyle Base Case 2 2_Workforce" xfId="19922"/>
    <cellStyle name="p_COMPS_tables2_Casema - Carlyle Base Case 2_Workforce" xfId="19921"/>
    <cellStyle name="p_COMPS_tables2_Casema - Carlyle Base Case 3" xfId="7241"/>
    <cellStyle name="p_COMPS_tables2_Casema - Carlyle Base Case 3 2" xfId="7242"/>
    <cellStyle name="p_COMPS_tables2_Casema - Carlyle Base Case 3 2_Workforce" xfId="19924"/>
    <cellStyle name="p_COMPS_tables2_Casema - Carlyle Base Case 3_Workforce" xfId="19923"/>
    <cellStyle name="p_COMPS_tables2_Casema - Carlyle Base Case 4" xfId="7243"/>
    <cellStyle name="p_COMPS_tables2_Casema - Carlyle Base Case 4_Workforce" xfId="19925"/>
    <cellStyle name="p_COMPS_tables2_Casema - Carlyle Base Case_Workforce" xfId="19920"/>
    <cellStyle name="p_COMPS_tables2_Consolidated Model - Overfund13NewBank &amp; HY rate" xfId="7244"/>
    <cellStyle name="p_COMPS_tables2_Consolidated Model - Overfund13NewBank &amp; HY rate_Workforce" xfId="19926"/>
    <cellStyle name="p_COMPS_tables2_Consolidated Model - Overfund14NewBank &amp; HY rate" xfId="7245"/>
    <cellStyle name="p_COMPS_tables2_Consolidated Model - Overfund14NewBank &amp; HY rate_Workforce" xfId="19927"/>
    <cellStyle name="p_COMPS_tables2_ESCOperatingModel Revised Base Case Banks 260101" xfId="7246"/>
    <cellStyle name="p_COMPS_tables2_ESCOperatingModel Revised Base Case Banks 260101 2" xfId="7247"/>
    <cellStyle name="p_COMPS_tables2_ESCOperatingModel Revised Base Case Banks 260101 2 2" xfId="7248"/>
    <cellStyle name="p_COMPS_tables2_ESCOperatingModel Revised Base Case Banks 260101 2 2_Workforce" xfId="19930"/>
    <cellStyle name="p_COMPS_tables2_ESCOperatingModel Revised Base Case Banks 260101 2_Workforce" xfId="19929"/>
    <cellStyle name="p_COMPS_tables2_ESCOperatingModel Revised Base Case Banks 260101 3" xfId="7249"/>
    <cellStyle name="p_COMPS_tables2_ESCOperatingModel Revised Base Case Banks 260101 3 2" xfId="7250"/>
    <cellStyle name="p_COMPS_tables2_ESCOperatingModel Revised Base Case Banks 260101 3 2_Workforce" xfId="19932"/>
    <cellStyle name="p_COMPS_tables2_ESCOperatingModel Revised Base Case Banks 260101 3_Workforce" xfId="19931"/>
    <cellStyle name="p_COMPS_tables2_ESCOperatingModel Revised Base Case Banks 260101 4" xfId="7251"/>
    <cellStyle name="p_COMPS_tables2_ESCOperatingModel Revised Base Case Banks 260101 4_Workforce" xfId="19933"/>
    <cellStyle name="p_COMPS_tables2_ESCOperatingModel Revised Base Case Banks 260101_Workforce" xfId="19928"/>
    <cellStyle name="p_COMPS_tables2_finalised and conformed model2" xfId="7252"/>
    <cellStyle name="p_COMPS_tables2_finalised and conformed model2 2" xfId="7253"/>
    <cellStyle name="p_COMPS_tables2_finalised and conformed model2 2 2" xfId="7254"/>
    <cellStyle name="p_COMPS_tables2_finalised and conformed model2 2 2_Workforce" xfId="19936"/>
    <cellStyle name="p_COMPS_tables2_finalised and conformed model2 2_Workforce" xfId="19935"/>
    <cellStyle name="p_COMPS_tables2_finalised and conformed model2 3" xfId="7255"/>
    <cellStyle name="p_COMPS_tables2_finalised and conformed model2 3 2" xfId="7256"/>
    <cellStyle name="p_COMPS_tables2_finalised and conformed model2 3 2_Workforce" xfId="19938"/>
    <cellStyle name="p_COMPS_tables2_finalised and conformed model2 3_Workforce" xfId="19937"/>
    <cellStyle name="p_COMPS_tables2_finalised and conformed model2 4" xfId="7257"/>
    <cellStyle name="p_COMPS_tables2_finalised and conformed model2 4_Workforce" xfId="19939"/>
    <cellStyle name="p_COMPS_tables2_finalised and conformed model2_1" xfId="7258"/>
    <cellStyle name="p_COMPS_tables2_finalised and conformed model2_1 2" xfId="7259"/>
    <cellStyle name="p_COMPS_tables2_finalised and conformed model2_1 2 2" xfId="7260"/>
    <cellStyle name="p_COMPS_tables2_finalised and conformed model2_1 2 2_Workforce" xfId="19942"/>
    <cellStyle name="p_COMPS_tables2_finalised and conformed model2_1 2_Workforce" xfId="19941"/>
    <cellStyle name="p_COMPS_tables2_finalised and conformed model2_1 3" xfId="7261"/>
    <cellStyle name="p_COMPS_tables2_finalised and conformed model2_1 3 2" xfId="7262"/>
    <cellStyle name="p_COMPS_tables2_finalised and conformed model2_1 3 2_Workforce" xfId="19944"/>
    <cellStyle name="p_COMPS_tables2_finalised and conformed model2_1 3_Workforce" xfId="19943"/>
    <cellStyle name="p_COMPS_tables2_finalised and conformed model2_1 4" xfId="7263"/>
    <cellStyle name="p_COMPS_tables2_finalised and conformed model2_1 4_Workforce" xfId="19945"/>
    <cellStyle name="p_COMPS_tables2_finalised and conformed model2_1_Workforce" xfId="19940"/>
    <cellStyle name="p_COMPS_tables2_finalised and conformed model2_Workforce" xfId="19934"/>
    <cellStyle name="p_COMPS_tables2_FinanceModelTrinity" xfId="7264"/>
    <cellStyle name="p_COMPS_tables2_FinanceModelTrinity 2" xfId="7265"/>
    <cellStyle name="p_COMPS_tables2_FinanceModelTrinity 2 2" xfId="7266"/>
    <cellStyle name="p_COMPS_tables2_FinanceModelTrinity 2 2_Workforce" xfId="19948"/>
    <cellStyle name="p_COMPS_tables2_FinanceModelTrinity 2_Workforce" xfId="19947"/>
    <cellStyle name="p_COMPS_tables2_FinanceModelTrinity 3" xfId="7267"/>
    <cellStyle name="p_COMPS_tables2_FinanceModelTrinity 3 2" xfId="7268"/>
    <cellStyle name="p_COMPS_tables2_FinanceModelTrinity 3 2_Workforce" xfId="19950"/>
    <cellStyle name="p_COMPS_tables2_FinanceModelTrinity 3_Workforce" xfId="19949"/>
    <cellStyle name="p_COMPS_tables2_FinanceModelTrinity 4" xfId="7269"/>
    <cellStyle name="p_COMPS_tables2_FinanceModelTrinity 4_Workforce" xfId="19951"/>
    <cellStyle name="p_COMPS_tables2_FinanceModelTrinity_Workforce" xfId="19946"/>
    <cellStyle name="p_COMPS_tables2_Financials6_for sales force" xfId="7270"/>
    <cellStyle name="p_COMPS_tables2_Financials6_for sales force_Workforce" xfId="19952"/>
    <cellStyle name="p_COMPS_tables2_Last Update of Model - Version 39" xfId="7271"/>
    <cellStyle name="p_COMPS_tables2_Last Update of Model - Version 39_Workforce" xfId="19953"/>
    <cellStyle name="p_COMPS_tables2_LTM Analysis" xfId="7272"/>
    <cellStyle name="p_COMPS_tables2_LTM Analysis 2" xfId="7273"/>
    <cellStyle name="p_COMPS_tables2_LTM Analysis 2 2" xfId="7274"/>
    <cellStyle name="p_COMPS_tables2_LTM Analysis 2 2_Workforce" xfId="19956"/>
    <cellStyle name="p_COMPS_tables2_LTM Analysis 2_Workforce" xfId="19955"/>
    <cellStyle name="p_COMPS_tables2_LTM Analysis 3" xfId="7275"/>
    <cellStyle name="p_COMPS_tables2_LTM Analysis 3 2" xfId="7276"/>
    <cellStyle name="p_COMPS_tables2_LTM Analysis 3 2_Workforce" xfId="19958"/>
    <cellStyle name="p_COMPS_tables2_LTM Analysis 3_Workforce" xfId="19957"/>
    <cellStyle name="p_COMPS_tables2_LTM Analysis 4" xfId="7277"/>
    <cellStyle name="p_COMPS_tables2_LTM Analysis 4_Workforce" xfId="19959"/>
    <cellStyle name="p_COMPS_tables2_LTM Analysis_Workforce" xfId="19954"/>
    <cellStyle name="p_COMPS_tables2_Merrill model" xfId="7278"/>
    <cellStyle name="p_COMPS_tables2_Merrill model_Workforce" xfId="19960"/>
    <cellStyle name="p_COMPS_tables2_mezzcalc" xfId="7279"/>
    <cellStyle name="p_COMPS_tables2_mezzcalc 2" xfId="7280"/>
    <cellStyle name="p_COMPS_tables2_mezzcalc 2 2" xfId="7281"/>
    <cellStyle name="p_COMPS_tables2_mezzcalc 2 2_Workforce" xfId="19963"/>
    <cellStyle name="p_COMPS_tables2_mezzcalc 2_Workforce" xfId="19962"/>
    <cellStyle name="p_COMPS_tables2_mezzcalc 3" xfId="7282"/>
    <cellStyle name="p_COMPS_tables2_mezzcalc 3 2" xfId="7283"/>
    <cellStyle name="p_COMPS_tables2_mezzcalc 3 2_Workforce" xfId="19965"/>
    <cellStyle name="p_COMPS_tables2_mezzcalc 3_Workforce" xfId="19964"/>
    <cellStyle name="p_COMPS_tables2_mezzcalc 4" xfId="7284"/>
    <cellStyle name="p_COMPS_tables2_mezzcalc 4_Workforce" xfId="19966"/>
    <cellStyle name="p_COMPS_tables2_mezzcalc_Workforce" xfId="19961"/>
    <cellStyle name="p_COMPS_tables2_MinimodelMC" xfId="7285"/>
    <cellStyle name="p_COMPS_tables2_MinimodelMC 2" xfId="7286"/>
    <cellStyle name="p_COMPS_tables2_MinimodelMC 2 2" xfId="7287"/>
    <cellStyle name="p_COMPS_tables2_MinimodelMC 2 2_Workforce" xfId="19969"/>
    <cellStyle name="p_COMPS_tables2_MinimodelMC 2_Workforce" xfId="19968"/>
    <cellStyle name="p_COMPS_tables2_MinimodelMC 3" xfId="7288"/>
    <cellStyle name="p_COMPS_tables2_MinimodelMC 3 2" xfId="7289"/>
    <cellStyle name="p_COMPS_tables2_MinimodelMC 3 2_Workforce" xfId="19971"/>
    <cellStyle name="p_COMPS_tables2_MinimodelMC 3_Workforce" xfId="19970"/>
    <cellStyle name="p_COMPS_tables2_MinimodelMC 4" xfId="7290"/>
    <cellStyle name="p_COMPS_tables2_MinimodelMC 4_Workforce" xfId="19972"/>
    <cellStyle name="p_COMPS_tables2_MinimodelMC_Workforce" xfId="19967"/>
    <cellStyle name="p_COMPS_tables2_Model 10" xfId="7291"/>
    <cellStyle name="p_COMPS_tables2_Model 10 2" xfId="7292"/>
    <cellStyle name="p_COMPS_tables2_Model 10 2 2" xfId="7293"/>
    <cellStyle name="p_COMPS_tables2_Model 10 2 2_Workforce" xfId="19975"/>
    <cellStyle name="p_COMPS_tables2_Model 10 2_Workforce" xfId="19974"/>
    <cellStyle name="p_COMPS_tables2_Model 10 3" xfId="7294"/>
    <cellStyle name="p_COMPS_tables2_Model 10 3 2" xfId="7295"/>
    <cellStyle name="p_COMPS_tables2_Model 10 3 2_Workforce" xfId="19977"/>
    <cellStyle name="p_COMPS_tables2_Model 10 3_Workforce" xfId="19976"/>
    <cellStyle name="p_COMPS_tables2_Model 10 4" xfId="7296"/>
    <cellStyle name="p_COMPS_tables2_Model 10 4_Workforce" xfId="19978"/>
    <cellStyle name="p_COMPS_tables2_Model 10_Workforce" xfId="19973"/>
    <cellStyle name="p_COMPS_tables2_Model 41" xfId="7297"/>
    <cellStyle name="p_COMPS_tables2_Model 41 2" xfId="7298"/>
    <cellStyle name="p_COMPS_tables2_Model 41 2 2" xfId="7299"/>
    <cellStyle name="p_COMPS_tables2_Model 41 2 2_Workforce" xfId="19981"/>
    <cellStyle name="p_COMPS_tables2_Model 41 2_Workforce" xfId="19980"/>
    <cellStyle name="p_COMPS_tables2_Model 41 3" xfId="7300"/>
    <cellStyle name="p_COMPS_tables2_Model 41 3 2" xfId="7301"/>
    <cellStyle name="p_COMPS_tables2_Model 41 3 2_Workforce" xfId="19983"/>
    <cellStyle name="p_COMPS_tables2_Model 41 3_Workforce" xfId="19982"/>
    <cellStyle name="p_COMPS_tables2_Model 41 4" xfId="7302"/>
    <cellStyle name="p_COMPS_tables2_Model 41 4_Workforce" xfId="19984"/>
    <cellStyle name="p_COMPS_tables2_Model 41_Workforce" xfId="19979"/>
    <cellStyle name="p_COMPS_tables2_Model_30" xfId="7303"/>
    <cellStyle name="p_COMPS_tables2_Model_30 2" xfId="7304"/>
    <cellStyle name="p_COMPS_tables2_Model_30 2 2" xfId="7305"/>
    <cellStyle name="p_COMPS_tables2_Model_30 2 2_Workforce" xfId="19987"/>
    <cellStyle name="p_COMPS_tables2_Model_30 2_Workforce" xfId="19986"/>
    <cellStyle name="p_COMPS_tables2_Model_30 3" xfId="7306"/>
    <cellStyle name="p_COMPS_tables2_Model_30 3 2" xfId="7307"/>
    <cellStyle name="p_COMPS_tables2_Model_30 3 2_Workforce" xfId="19989"/>
    <cellStyle name="p_COMPS_tables2_Model_30 3_Workforce" xfId="19988"/>
    <cellStyle name="p_COMPS_tables2_Model_30 4" xfId="7308"/>
    <cellStyle name="p_COMPS_tables2_Model_30 4_Workforce" xfId="19990"/>
    <cellStyle name="p_COMPS_tables2_Model_30_Workforce" xfId="19985"/>
    <cellStyle name="p_COMPS_tables2_model11.xls Chart 1" xfId="7309"/>
    <cellStyle name="p_COMPS_tables2_model11.xls Chart 1 2" xfId="7310"/>
    <cellStyle name="p_COMPS_tables2_model11.xls Chart 1 2 2" xfId="7311"/>
    <cellStyle name="p_COMPS_tables2_model11.xls Chart 1 2 2_Workforce" xfId="19993"/>
    <cellStyle name="p_COMPS_tables2_model11.xls Chart 1 2_Workforce" xfId="19992"/>
    <cellStyle name="p_COMPS_tables2_model11.xls Chart 1 3" xfId="7312"/>
    <cellStyle name="p_COMPS_tables2_model11.xls Chart 1 3 2" xfId="7313"/>
    <cellStyle name="p_COMPS_tables2_model11.xls Chart 1 3 2_Workforce" xfId="19995"/>
    <cellStyle name="p_COMPS_tables2_model11.xls Chart 1 3_Workforce" xfId="19994"/>
    <cellStyle name="p_COMPS_tables2_model11.xls Chart 1 4" xfId="7314"/>
    <cellStyle name="p_COMPS_tables2_model11.xls Chart 1 4_Workforce" xfId="19996"/>
    <cellStyle name="p_COMPS_tables2_model11.xls Chart 1_Workforce" xfId="19991"/>
    <cellStyle name="p_COMPS_tables2_model14" xfId="7315"/>
    <cellStyle name="p_COMPS_tables2_model14_Workforce" xfId="19997"/>
    <cellStyle name="p_COMPS_tables2_model28" xfId="7316"/>
    <cellStyle name="p_COMPS_tables2_model28 2" xfId="7317"/>
    <cellStyle name="p_COMPS_tables2_model28 2 2" xfId="7318"/>
    <cellStyle name="p_COMPS_tables2_model28 2 2_Workforce" xfId="20000"/>
    <cellStyle name="p_COMPS_tables2_model28 2_Workforce" xfId="19999"/>
    <cellStyle name="p_COMPS_tables2_model28 3" xfId="7319"/>
    <cellStyle name="p_COMPS_tables2_model28 3 2" xfId="7320"/>
    <cellStyle name="p_COMPS_tables2_model28 3 2_Workforce" xfId="20002"/>
    <cellStyle name="p_COMPS_tables2_model28 3_Workforce" xfId="20001"/>
    <cellStyle name="p_COMPS_tables2_model28 4" xfId="7321"/>
    <cellStyle name="p_COMPS_tables2_model28 4_Workforce" xfId="20003"/>
    <cellStyle name="p_COMPS_tables2_model28_Workforce" xfId="19998"/>
    <cellStyle name="p_COMPS_tables2_Model34" xfId="7322"/>
    <cellStyle name="p_COMPS_tables2_Model34_Workforce" xfId="20004"/>
    <cellStyle name="p_COMPS_tables2_model5.xls Chart 1" xfId="7323"/>
    <cellStyle name="p_COMPS_tables2_model5.xls Chart 1 2" xfId="7324"/>
    <cellStyle name="p_COMPS_tables2_model5.xls Chart 1 2 2" xfId="7325"/>
    <cellStyle name="p_COMPS_tables2_model5.xls Chart 1 2 2_Workforce" xfId="20007"/>
    <cellStyle name="p_COMPS_tables2_model5.xls Chart 1 2_Workforce" xfId="20006"/>
    <cellStyle name="p_COMPS_tables2_model5.xls Chart 1 3" xfId="7326"/>
    <cellStyle name="p_COMPS_tables2_model5.xls Chart 1 3 2" xfId="7327"/>
    <cellStyle name="p_COMPS_tables2_model5.xls Chart 1 3 2_Workforce" xfId="20009"/>
    <cellStyle name="p_COMPS_tables2_model5.xls Chart 1 3_Workforce" xfId="20008"/>
    <cellStyle name="p_COMPS_tables2_model5.xls Chart 1 4" xfId="7328"/>
    <cellStyle name="p_COMPS_tables2_model5.xls Chart 1 4_Workforce" xfId="20010"/>
    <cellStyle name="p_COMPS_tables2_model5.xls Chart 1_Workforce" xfId="20005"/>
    <cellStyle name="p_COMPS_tables2_model6.xls Chart 1" xfId="7329"/>
    <cellStyle name="p_COMPS_tables2_model6.xls Chart 1 2" xfId="7330"/>
    <cellStyle name="p_COMPS_tables2_model6.xls Chart 1 2 2" xfId="7331"/>
    <cellStyle name="p_COMPS_tables2_model6.xls Chart 1 2 2_Workforce" xfId="20013"/>
    <cellStyle name="p_COMPS_tables2_model6.xls Chart 1 2_Workforce" xfId="20012"/>
    <cellStyle name="p_COMPS_tables2_model6.xls Chart 1 3" xfId="7332"/>
    <cellStyle name="p_COMPS_tables2_model6.xls Chart 1 3 2" xfId="7333"/>
    <cellStyle name="p_COMPS_tables2_model6.xls Chart 1 3 2_Workforce" xfId="20015"/>
    <cellStyle name="p_COMPS_tables2_model6.xls Chart 1 3_Workforce" xfId="20014"/>
    <cellStyle name="p_COMPS_tables2_model6.xls Chart 1 4" xfId="7334"/>
    <cellStyle name="p_COMPS_tables2_model6.xls Chart 1 4_Workforce" xfId="20016"/>
    <cellStyle name="p_COMPS_tables2_model6.xls Chart 1_Workforce" xfId="20011"/>
    <cellStyle name="p_COMPS_tables2_Potential full model template" xfId="7335"/>
    <cellStyle name="p_COMPS_tables2_Potential full model template 2" xfId="7336"/>
    <cellStyle name="p_COMPS_tables2_Potential full model template 2 2" xfId="7337"/>
    <cellStyle name="p_COMPS_tables2_Potential full model template 2 2_Workforce" xfId="20019"/>
    <cellStyle name="p_COMPS_tables2_Potential full model template 2_Workforce" xfId="20018"/>
    <cellStyle name="p_COMPS_tables2_Potential full model template 3" xfId="7338"/>
    <cellStyle name="p_COMPS_tables2_Potential full model template 3 2" xfId="7339"/>
    <cellStyle name="p_COMPS_tables2_Potential full model template 3 2_Workforce" xfId="20021"/>
    <cellStyle name="p_COMPS_tables2_Potential full model template 3_Workforce" xfId="20020"/>
    <cellStyle name="p_COMPS_tables2_Potential full model template 4" xfId="7340"/>
    <cellStyle name="p_COMPS_tables2_Potential full model template 4_Workforce" xfId="20022"/>
    <cellStyle name="p_COMPS_tables2_Potential full model template_Merrill model" xfId="7341"/>
    <cellStyle name="p_COMPS_tables2_Potential full model template_Merrill model_Workforce" xfId="20023"/>
    <cellStyle name="p_COMPS_tables2_Potential full model template_Workforce" xfId="20017"/>
    <cellStyle name="p_COMPS_tables2_PwC (Version 10) Revised- CP site by site1" xfId="7342"/>
    <cellStyle name="p_COMPS_tables2_PwC (Version 10) Revised- CP site by site1 2" xfId="7343"/>
    <cellStyle name="p_COMPS_tables2_PwC (Version 10) Revised- CP site by site1 2 2" xfId="7344"/>
    <cellStyle name="p_COMPS_tables2_PwC (Version 10) Revised- CP site by site1 2 2_Workforce" xfId="20026"/>
    <cellStyle name="p_COMPS_tables2_PwC (Version 10) Revised- CP site by site1 2_Workforce" xfId="20025"/>
    <cellStyle name="p_COMPS_tables2_PwC (Version 10) Revised- CP site by site1 3" xfId="7345"/>
    <cellStyle name="p_COMPS_tables2_PwC (Version 10) Revised- CP site by site1 3 2" xfId="7346"/>
    <cellStyle name="p_COMPS_tables2_PwC (Version 10) Revised- CP site by site1 3 2_Workforce" xfId="20028"/>
    <cellStyle name="p_COMPS_tables2_PwC (Version 10) Revised- CP site by site1 3_Workforce" xfId="20027"/>
    <cellStyle name="p_COMPS_tables2_PwC (Version 10) Revised- CP site by site1 4" xfId="7347"/>
    <cellStyle name="p_COMPS_tables2_PwC (Version 10) Revised- CP site by site1 4_Workforce" xfId="20029"/>
    <cellStyle name="p_COMPS_tables2_PwC (Version 10) Revised- CP site by site1_Bridge Terms" xfId="7348"/>
    <cellStyle name="p_COMPS_tables2_PwC (Version 10) Revised- CP site by site1_Bridge Terms 2" xfId="7349"/>
    <cellStyle name="p_COMPS_tables2_PwC (Version 10) Revised- CP site by site1_Bridge Terms 2 2" xfId="7350"/>
    <cellStyle name="p_COMPS_tables2_PwC (Version 10) Revised- CP site by site1_Bridge Terms 2 2_Workforce" xfId="20032"/>
    <cellStyle name="p_COMPS_tables2_PwC (Version 10) Revised- CP site by site1_Bridge Terms 2_Workforce" xfId="20031"/>
    <cellStyle name="p_COMPS_tables2_PwC (Version 10) Revised- CP site by site1_Bridge Terms 3" xfId="7351"/>
    <cellStyle name="p_COMPS_tables2_PwC (Version 10) Revised- CP site by site1_Bridge Terms 3 2" xfId="7352"/>
    <cellStyle name="p_COMPS_tables2_PwC (Version 10) Revised- CP site by site1_Bridge Terms 3 2_Workforce" xfId="20034"/>
    <cellStyle name="p_COMPS_tables2_PwC (Version 10) Revised- CP site by site1_Bridge Terms 3_Workforce" xfId="20033"/>
    <cellStyle name="p_COMPS_tables2_PwC (Version 10) Revised- CP site by site1_Bridge Terms 4" xfId="7353"/>
    <cellStyle name="p_COMPS_tables2_PwC (Version 10) Revised- CP site by site1_Bridge Terms 4_Workforce" xfId="20035"/>
    <cellStyle name="p_COMPS_tables2_PwC (Version 10) Revised- CP site by site1_Bridge Terms_Workforce" xfId="20030"/>
    <cellStyle name="p_COMPS_tables2_PwC (Version 10) Revised- CP site by site1_finalised and conformed model2" xfId="7354"/>
    <cellStyle name="p_COMPS_tables2_PwC (Version 10) Revised- CP site by site1_finalised and conformed model2 2" xfId="7355"/>
    <cellStyle name="p_COMPS_tables2_PwC (Version 10) Revised- CP site by site1_finalised and conformed model2 2 2" xfId="7356"/>
    <cellStyle name="p_COMPS_tables2_PwC (Version 10) Revised- CP site by site1_finalised and conformed model2 2 2_Workforce" xfId="20038"/>
    <cellStyle name="p_COMPS_tables2_PwC (Version 10) Revised- CP site by site1_finalised and conformed model2 2_Workforce" xfId="20037"/>
    <cellStyle name="p_COMPS_tables2_PwC (Version 10) Revised- CP site by site1_finalised and conformed model2 3" xfId="7357"/>
    <cellStyle name="p_COMPS_tables2_PwC (Version 10) Revised- CP site by site1_finalised and conformed model2 3 2" xfId="7358"/>
    <cellStyle name="p_COMPS_tables2_PwC (Version 10) Revised- CP site by site1_finalised and conformed model2 3 2_Workforce" xfId="20040"/>
    <cellStyle name="p_COMPS_tables2_PwC (Version 10) Revised- CP site by site1_finalised and conformed model2 3_Workforce" xfId="20039"/>
    <cellStyle name="p_COMPS_tables2_PwC (Version 10) Revised- CP site by site1_finalised and conformed model2 4" xfId="7359"/>
    <cellStyle name="p_COMPS_tables2_PwC (Version 10) Revised- CP site by site1_finalised and conformed model2 4_Workforce" xfId="20041"/>
    <cellStyle name="p_COMPS_tables2_PwC (Version 10) Revised- CP site by site1_finalised and conformed model2_Workforce" xfId="20036"/>
    <cellStyle name="p_COMPS_tables2_PwC (Version 10) Revised- CP site by site1_LTM Analysis" xfId="7360"/>
    <cellStyle name="p_COMPS_tables2_PwC (Version 10) Revised- CP site by site1_LTM Analysis 2" xfId="7361"/>
    <cellStyle name="p_COMPS_tables2_PwC (Version 10) Revised- CP site by site1_LTM Analysis 2 2" xfId="7362"/>
    <cellStyle name="p_COMPS_tables2_PwC (Version 10) Revised- CP site by site1_LTM Analysis 2 2_Workforce" xfId="20044"/>
    <cellStyle name="p_COMPS_tables2_PwC (Version 10) Revised- CP site by site1_LTM Analysis 2_Workforce" xfId="20043"/>
    <cellStyle name="p_COMPS_tables2_PwC (Version 10) Revised- CP site by site1_LTM Analysis 3" xfId="7363"/>
    <cellStyle name="p_COMPS_tables2_PwC (Version 10) Revised- CP site by site1_LTM Analysis 3 2" xfId="7364"/>
    <cellStyle name="p_COMPS_tables2_PwC (Version 10) Revised- CP site by site1_LTM Analysis 3 2_Workforce" xfId="20046"/>
    <cellStyle name="p_COMPS_tables2_PwC (Version 10) Revised- CP site by site1_LTM Analysis 3_Workforce" xfId="20045"/>
    <cellStyle name="p_COMPS_tables2_PwC (Version 10) Revised- CP site by site1_LTM Analysis 4" xfId="7365"/>
    <cellStyle name="p_COMPS_tables2_PwC (Version 10) Revised- CP site by site1_LTM Analysis 4_Workforce" xfId="20047"/>
    <cellStyle name="p_COMPS_tables2_PwC (Version 10) Revised- CP site by site1_LTM Analysis_Workforce" xfId="20042"/>
    <cellStyle name="p_COMPS_tables2_PwC (Version 10) Revised- CP site by site1_Modefuckup" xfId="7366"/>
    <cellStyle name="p_COMPS_tables2_PwC (Version 10) Revised- CP site by site1_Modefuckup 2" xfId="7367"/>
    <cellStyle name="p_COMPS_tables2_PwC (Version 10) Revised- CP site by site1_Modefuckup 2 2" xfId="7368"/>
    <cellStyle name="p_COMPS_tables2_PwC (Version 10) Revised- CP site by site1_Modefuckup 2 2_Workforce" xfId="20050"/>
    <cellStyle name="p_COMPS_tables2_PwC (Version 10) Revised- CP site by site1_Modefuckup 2_Workforce" xfId="20049"/>
    <cellStyle name="p_COMPS_tables2_PwC (Version 10) Revised- CP site by site1_Modefuckup 3" xfId="7369"/>
    <cellStyle name="p_COMPS_tables2_PwC (Version 10) Revised- CP site by site1_Modefuckup 3 2" xfId="7370"/>
    <cellStyle name="p_COMPS_tables2_PwC (Version 10) Revised- CP site by site1_Modefuckup 3 2_Workforce" xfId="20052"/>
    <cellStyle name="p_COMPS_tables2_PwC (Version 10) Revised- CP site by site1_Modefuckup 3_Workforce" xfId="20051"/>
    <cellStyle name="p_COMPS_tables2_PwC (Version 10) Revised- CP site by site1_Modefuckup 4" xfId="7371"/>
    <cellStyle name="p_COMPS_tables2_PwC (Version 10) Revised- CP site by site1_Modefuckup 4_Workforce" xfId="20053"/>
    <cellStyle name="p_COMPS_tables2_PwC (Version 10) Revised- CP site by site1_Modefuckup_Workforce" xfId="20048"/>
    <cellStyle name="p_COMPS_tables2_PwC (Version 10) Revised- CP site by site1_model28" xfId="7372"/>
    <cellStyle name="p_COMPS_tables2_PwC (Version 10) Revised- CP site by site1_model28 2" xfId="7373"/>
    <cellStyle name="p_COMPS_tables2_PwC (Version 10) Revised- CP site by site1_model28 2 2" xfId="7374"/>
    <cellStyle name="p_COMPS_tables2_PwC (Version 10) Revised- CP site by site1_model28 2 2_Workforce" xfId="20056"/>
    <cellStyle name="p_COMPS_tables2_PwC (Version 10) Revised- CP site by site1_model28 2_Workforce" xfId="20055"/>
    <cellStyle name="p_COMPS_tables2_PwC (Version 10) Revised- CP site by site1_model28 3" xfId="7375"/>
    <cellStyle name="p_COMPS_tables2_PwC (Version 10) Revised- CP site by site1_model28 3 2" xfId="7376"/>
    <cellStyle name="p_COMPS_tables2_PwC (Version 10) Revised- CP site by site1_model28 3 2_Workforce" xfId="20058"/>
    <cellStyle name="p_COMPS_tables2_PwC (Version 10) Revised- CP site by site1_model28 3_Workforce" xfId="20057"/>
    <cellStyle name="p_COMPS_tables2_PwC (Version 10) Revised- CP site by site1_model28 4" xfId="7377"/>
    <cellStyle name="p_COMPS_tables2_PwC (Version 10) Revised- CP site by site1_model28 4_Workforce" xfId="20059"/>
    <cellStyle name="p_COMPS_tables2_PwC (Version 10) Revised- CP site by site1_model28_Workforce" xfId="20054"/>
    <cellStyle name="p_COMPS_tables2_PwC (Version 10) Revised- CP site by site1_Workforce" xfId="20024"/>
    <cellStyle name="p_COMPS_tables2_splash mod 050700" xfId="7378"/>
    <cellStyle name="p_COMPS_tables2_splash mod 050700 2" xfId="7379"/>
    <cellStyle name="p_COMPS_tables2_splash mod 050700 2 2" xfId="7380"/>
    <cellStyle name="p_COMPS_tables2_splash mod 050700 2 2_Workforce" xfId="20062"/>
    <cellStyle name="p_COMPS_tables2_splash mod 050700 2_Workforce" xfId="20061"/>
    <cellStyle name="p_COMPS_tables2_splash mod 050700 3" xfId="7381"/>
    <cellStyle name="p_COMPS_tables2_splash mod 050700 3 2" xfId="7382"/>
    <cellStyle name="p_COMPS_tables2_splash mod 050700 3 2_Workforce" xfId="20064"/>
    <cellStyle name="p_COMPS_tables2_splash mod 050700 3_Workforce" xfId="20063"/>
    <cellStyle name="p_COMPS_tables2_splash mod 050700 4" xfId="7383"/>
    <cellStyle name="p_COMPS_tables2_splash mod 050700 4_Workforce" xfId="20065"/>
    <cellStyle name="p_COMPS_tables2_splash mod 050700_Workforce" xfId="20060"/>
    <cellStyle name="p_COMPS_tables2_wh_smith model7" xfId="7384"/>
    <cellStyle name="p_COMPS_tables2_wh_smith model7 2" xfId="7385"/>
    <cellStyle name="p_COMPS_tables2_wh_smith model7 2 2" xfId="7386"/>
    <cellStyle name="p_COMPS_tables2_wh_smith model7 2 2_Workforce" xfId="20068"/>
    <cellStyle name="p_COMPS_tables2_wh_smith model7 2_Workforce" xfId="20067"/>
    <cellStyle name="p_COMPS_tables2_wh_smith model7 3" xfId="7387"/>
    <cellStyle name="p_COMPS_tables2_wh_smith model7 3 2" xfId="7388"/>
    <cellStyle name="p_COMPS_tables2_wh_smith model7 3 2_Workforce" xfId="20070"/>
    <cellStyle name="p_COMPS_tables2_wh_smith model7 3_Workforce" xfId="20069"/>
    <cellStyle name="p_COMPS_tables2_wh_smith model7 4" xfId="7389"/>
    <cellStyle name="p_COMPS_tables2_wh_smith model7 4_Workforce" xfId="20071"/>
    <cellStyle name="p_COMPS_tables2_wh_smith model7_Merrill model" xfId="7390"/>
    <cellStyle name="p_COMPS_tables2_wh_smith model7_Merrill model_Workforce" xfId="20072"/>
    <cellStyle name="p_COMPS_tables2_wh_smith model7_Workforce" xfId="20066"/>
    <cellStyle name="p_COMPS_tables2_Workforce" xfId="19863"/>
    <cellStyle name="p_COMPS_Workforce" xfId="19293"/>
    <cellStyle name="p_Consolidated Model - Overfund13NewBank &amp; HY rate" xfId="7391"/>
    <cellStyle name="p_Consolidated Model - Overfund13NewBank &amp; HY rate_Workforce" xfId="20073"/>
    <cellStyle name="p_Consolidated Model - Overfund14NewBank &amp; HY rate" xfId="7392"/>
    <cellStyle name="p_Consolidated Model - Overfund14NewBank &amp; HY rate_Workforce" xfId="20074"/>
    <cellStyle name="p_CSCO" xfId="7393"/>
    <cellStyle name="p_CSCO_Workforce" xfId="20075"/>
    <cellStyle name="p_DCF" xfId="7394"/>
    <cellStyle name="p_DCF_ALA" xfId="7395"/>
    <cellStyle name="p_DCF_ALA_Workforce" xfId="20077"/>
    <cellStyle name="p_DCF_allcomps" xfId="7396"/>
    <cellStyle name="p_DCF_allcomps_Workforce" xfId="20078"/>
    <cellStyle name="p_DCF_Atlasmod011_new_Covenants" xfId="7397"/>
    <cellStyle name="p_DCF_Atlasmod011_new_Covenants_mezzcalc" xfId="7398"/>
    <cellStyle name="p_DCF_Atlasmod011_new_Covenants_mezzcalc 2" xfId="7399"/>
    <cellStyle name="p_DCF_Atlasmod011_new_Covenants_mezzcalc 2 2" xfId="7400"/>
    <cellStyle name="p_DCF_Atlasmod011_new_Covenants_mezzcalc 2 2_Workforce" xfId="20082"/>
    <cellStyle name="p_DCF_Atlasmod011_new_Covenants_mezzcalc 2_Workforce" xfId="20081"/>
    <cellStyle name="p_DCF_Atlasmod011_new_Covenants_mezzcalc 3" xfId="7401"/>
    <cellStyle name="p_DCF_Atlasmod011_new_Covenants_mezzcalc 3 2" xfId="7402"/>
    <cellStyle name="p_DCF_Atlasmod011_new_Covenants_mezzcalc 3 2_Workforce" xfId="20084"/>
    <cellStyle name="p_DCF_Atlasmod011_new_Covenants_mezzcalc 3_Workforce" xfId="20083"/>
    <cellStyle name="p_DCF_Atlasmod011_new_Covenants_mezzcalc 4" xfId="7403"/>
    <cellStyle name="p_DCF_Atlasmod011_new_Covenants_mezzcalc 4_Workforce" xfId="20085"/>
    <cellStyle name="p_DCF_Atlasmod011_new_Covenants_mezzcalc_Workforce" xfId="20080"/>
    <cellStyle name="p_DCF_Atlasmod011_new_Covenants_Workforce" xfId="20079"/>
    <cellStyle name="p_DCF_Bouygues Model_20_4_01" xfId="7404"/>
    <cellStyle name="p_DCF_Bouygues Model_20_4_01_Merrill model" xfId="7405"/>
    <cellStyle name="p_DCF_Bouygues Model_20_4_01_Merrill model_Workforce" xfId="20087"/>
    <cellStyle name="p_DCF_Bouygues Model_20_4_01_Workforce" xfId="20086"/>
    <cellStyle name="p_DCF_COMPS" xfId="7406"/>
    <cellStyle name="p_DCF_COMPS 2" xfId="7407"/>
    <cellStyle name="p_DCF_COMPS 2 2" xfId="7408"/>
    <cellStyle name="p_DCF_COMPS 2 2_Workforce" xfId="20090"/>
    <cellStyle name="p_DCF_COMPS 2_Workforce" xfId="20089"/>
    <cellStyle name="p_DCF_COMPS 3" xfId="7409"/>
    <cellStyle name="p_DCF_COMPS 3 2" xfId="7410"/>
    <cellStyle name="p_DCF_COMPS 3 2_Workforce" xfId="20092"/>
    <cellStyle name="p_DCF_COMPS 3_Workforce" xfId="20091"/>
    <cellStyle name="p_DCF_COMPS 4" xfId="7411"/>
    <cellStyle name="p_DCF_COMPS 4_Workforce" xfId="20093"/>
    <cellStyle name="p_DCF_Comps Valuation Range Graph" xfId="7412"/>
    <cellStyle name="p_DCF_Comps Valuation Range Graph_Workforce" xfId="20094"/>
    <cellStyle name="p_DCF_comps.xls Chart 1" xfId="7413"/>
    <cellStyle name="p_DCF_comps.xls Chart 1_Workforce" xfId="20095"/>
    <cellStyle name="p_DCF_COMPS_24-10-Q3c 08-11" xfId="7414"/>
    <cellStyle name="p_DCF_COMPS_24-10-Q3c 08-11 2" xfId="7415"/>
    <cellStyle name="p_DCF_COMPS_24-10-Q3c 08-11 2 2" xfId="7416"/>
    <cellStyle name="p_DCF_COMPS_24-10-Q3c 08-11 2 2_Workforce" xfId="20098"/>
    <cellStyle name="p_DCF_COMPS_24-10-Q3c 08-11 2_Workforce" xfId="20097"/>
    <cellStyle name="p_DCF_COMPS_24-10-Q3c 08-11 3" xfId="7417"/>
    <cellStyle name="p_DCF_COMPS_24-10-Q3c 08-11 3 2" xfId="7418"/>
    <cellStyle name="p_DCF_COMPS_24-10-Q3c 08-11 3 2_Workforce" xfId="20100"/>
    <cellStyle name="p_DCF_COMPS_24-10-Q3c 08-11 3_Workforce" xfId="20099"/>
    <cellStyle name="p_DCF_COMPS_24-10-Q3c 08-11 4" xfId="7419"/>
    <cellStyle name="p_DCF_COMPS_24-10-Q3c 08-11 4_Workforce" xfId="20101"/>
    <cellStyle name="p_DCF_COMPS_24-10-Q3c 08-11_Workforce" xfId="20096"/>
    <cellStyle name="p_DCF_COMPS_Apax Banks Model2" xfId="7420"/>
    <cellStyle name="p_DCF_COMPS_Apax Banks Model2_Workforce" xfId="20102"/>
    <cellStyle name="p_DCF_COMPS_Arrow Model 7" xfId="7421"/>
    <cellStyle name="p_DCF_COMPS_Arrow Model 7 2" xfId="7422"/>
    <cellStyle name="p_DCF_COMPS_Arrow Model 7 2 2" xfId="7423"/>
    <cellStyle name="p_DCF_COMPS_Arrow Model 7 2 2_Workforce" xfId="20105"/>
    <cellStyle name="p_DCF_COMPS_Arrow Model 7 2_Workforce" xfId="20104"/>
    <cellStyle name="p_DCF_COMPS_Arrow Model 7 3" xfId="7424"/>
    <cellStyle name="p_DCF_COMPS_Arrow Model 7 3 2" xfId="7425"/>
    <cellStyle name="p_DCF_COMPS_Arrow Model 7 3 2_Workforce" xfId="20107"/>
    <cellStyle name="p_DCF_COMPS_Arrow Model 7 3_Workforce" xfId="20106"/>
    <cellStyle name="p_DCF_COMPS_Arrow Model 7 4" xfId="7426"/>
    <cellStyle name="p_DCF_COMPS_Arrow Model 7 4_Workforce" xfId="20108"/>
    <cellStyle name="p_DCF_COMPS_Arrow Model 7_Merrill model" xfId="7427"/>
    <cellStyle name="p_DCF_COMPS_Arrow Model 7_Merrill model_Workforce" xfId="20109"/>
    <cellStyle name="p_DCF_COMPS_Arrow Model 7_Workforce" xfId="20103"/>
    <cellStyle name="p_DCF_COMPS_Book2" xfId="7428"/>
    <cellStyle name="p_DCF_COMPS_Book2 2" xfId="7429"/>
    <cellStyle name="p_DCF_COMPS_Book2 2 2" xfId="7430"/>
    <cellStyle name="p_DCF_COMPS_Book2 2 2_Workforce" xfId="20112"/>
    <cellStyle name="p_DCF_COMPS_Book2 2_Workforce" xfId="20111"/>
    <cellStyle name="p_DCF_COMPS_Book2 3" xfId="7431"/>
    <cellStyle name="p_DCF_COMPS_Book2 3 2" xfId="7432"/>
    <cellStyle name="p_DCF_COMPS_Book2 3 2_Workforce" xfId="20114"/>
    <cellStyle name="p_DCF_COMPS_Book2 3_Workforce" xfId="20113"/>
    <cellStyle name="p_DCF_COMPS_Book2 4" xfId="7433"/>
    <cellStyle name="p_DCF_COMPS_Book2 4_Workforce" xfId="20115"/>
    <cellStyle name="p_DCF_COMPS_Book2_Workforce" xfId="20110"/>
    <cellStyle name="p_DCF_COMPS_Bouygues Model_20_4_01" xfId="7434"/>
    <cellStyle name="p_DCF_COMPS_Bouygues Model_20_4_01 2" xfId="7435"/>
    <cellStyle name="p_DCF_COMPS_Bouygues Model_20_4_01 2 2" xfId="7436"/>
    <cellStyle name="p_DCF_COMPS_Bouygues Model_20_4_01 2 2_Workforce" xfId="20118"/>
    <cellStyle name="p_DCF_COMPS_Bouygues Model_20_4_01 2_Workforce" xfId="20117"/>
    <cellStyle name="p_DCF_COMPS_Bouygues Model_20_4_01 3" xfId="7437"/>
    <cellStyle name="p_DCF_COMPS_Bouygues Model_20_4_01 3 2" xfId="7438"/>
    <cellStyle name="p_DCF_COMPS_Bouygues Model_20_4_01 3 2_Workforce" xfId="20120"/>
    <cellStyle name="p_DCF_COMPS_Bouygues Model_20_4_01 3_Workforce" xfId="20119"/>
    <cellStyle name="p_DCF_COMPS_Bouygues Model_20_4_01 4" xfId="7439"/>
    <cellStyle name="p_DCF_COMPS_Bouygues Model_20_4_01 4_Workforce" xfId="20121"/>
    <cellStyle name="p_DCF_COMPS_Bouygues Model_20_4_01_Merrill model" xfId="7440"/>
    <cellStyle name="p_DCF_COMPS_Bouygues Model_20_4_01_Merrill model_Workforce" xfId="20122"/>
    <cellStyle name="p_DCF_COMPS_Bouygues Model_20_4_01_Workforce" xfId="20116"/>
    <cellStyle name="p_DCF_COMPS_Casema - Carlyle Base Case" xfId="7441"/>
    <cellStyle name="p_DCF_COMPS_Casema - Carlyle Base Case 2" xfId="7442"/>
    <cellStyle name="p_DCF_COMPS_Casema - Carlyle Base Case 2 2" xfId="7443"/>
    <cellStyle name="p_DCF_COMPS_Casema - Carlyle Base Case 2 2_Workforce" xfId="20125"/>
    <cellStyle name="p_DCF_COMPS_Casema - Carlyle Base Case 2_Workforce" xfId="20124"/>
    <cellStyle name="p_DCF_COMPS_Casema - Carlyle Base Case 3" xfId="7444"/>
    <cellStyle name="p_DCF_COMPS_Casema - Carlyle Base Case 3 2" xfId="7445"/>
    <cellStyle name="p_DCF_COMPS_Casema - Carlyle Base Case 3 2_Workforce" xfId="20127"/>
    <cellStyle name="p_DCF_COMPS_Casema - Carlyle Base Case 3_Workforce" xfId="20126"/>
    <cellStyle name="p_DCF_COMPS_Casema - Carlyle Base Case 4" xfId="7446"/>
    <cellStyle name="p_DCF_COMPS_Casema - Carlyle Base Case 4_Workforce" xfId="20128"/>
    <cellStyle name="p_DCF_COMPS_Casema - Carlyle Base Case_Workforce" xfId="20123"/>
    <cellStyle name="p_DCF_COMPS_Debt Comps_02" xfId="7447"/>
    <cellStyle name="p_DCF_COMPS_Debt Comps_02_Workforce" xfId="20129"/>
    <cellStyle name="p_DCF_COMPS_ESCOperatingModel Revised Base Case Banks 260101" xfId="7448"/>
    <cellStyle name="p_DCF_COMPS_ESCOperatingModel Revised Base Case Banks 260101_Workforce" xfId="20130"/>
    <cellStyle name="p_DCF_COMPS_FINALGRA" xfId="7449"/>
    <cellStyle name="p_DCF_COMPS_FINALGRA 2" xfId="7450"/>
    <cellStyle name="p_DCF_COMPS_FINALGRA 2 2" xfId="7451"/>
    <cellStyle name="p_DCF_COMPS_FINALGRA 2 2_Workforce" xfId="20133"/>
    <cellStyle name="p_DCF_COMPS_FINALGRA 2_Workforce" xfId="20132"/>
    <cellStyle name="p_DCF_COMPS_FINALGRA 3" xfId="7452"/>
    <cellStyle name="p_DCF_COMPS_FINALGRA 3 2" xfId="7453"/>
    <cellStyle name="p_DCF_COMPS_FINALGRA 3 2_Workforce" xfId="20135"/>
    <cellStyle name="p_DCF_COMPS_FINALGRA 3_Workforce" xfId="20134"/>
    <cellStyle name="p_DCF_COMPS_FINALGRA 4" xfId="7454"/>
    <cellStyle name="p_DCF_COMPS_FINALGRA 4_Workforce" xfId="20136"/>
    <cellStyle name="p_DCF_COMPS_FINALGRA_24-10-Q3c 08-11" xfId="7455"/>
    <cellStyle name="p_DCF_COMPS_FINALGRA_24-10-Q3c 08-11 2" xfId="7456"/>
    <cellStyle name="p_DCF_COMPS_FINALGRA_24-10-Q3c 08-11 2 2" xfId="7457"/>
    <cellStyle name="p_DCF_COMPS_FINALGRA_24-10-Q3c 08-11 2 2_Workforce" xfId="20139"/>
    <cellStyle name="p_DCF_COMPS_FINALGRA_24-10-Q3c 08-11 2_Workforce" xfId="20138"/>
    <cellStyle name="p_DCF_COMPS_FINALGRA_24-10-Q3c 08-11 3" xfId="7458"/>
    <cellStyle name="p_DCF_COMPS_FINALGRA_24-10-Q3c 08-11 3 2" xfId="7459"/>
    <cellStyle name="p_DCF_COMPS_FINALGRA_24-10-Q3c 08-11 3 2_Workforce" xfId="20141"/>
    <cellStyle name="p_DCF_COMPS_FINALGRA_24-10-Q3c 08-11 3_Workforce" xfId="20140"/>
    <cellStyle name="p_DCF_COMPS_FINALGRA_24-10-Q3c 08-11 4" xfId="7460"/>
    <cellStyle name="p_DCF_COMPS_FINALGRA_24-10-Q3c 08-11 4_Workforce" xfId="20142"/>
    <cellStyle name="p_DCF_COMPS_FINALGRA_24-10-Q3c 08-11_Workforce" xfId="20137"/>
    <cellStyle name="p_DCF_COMPS_FINALGRA_Apax Banks Model2" xfId="7461"/>
    <cellStyle name="p_DCF_COMPS_FINALGRA_Apax Banks Model2 2" xfId="7462"/>
    <cellStyle name="p_DCF_COMPS_FINALGRA_Apax Banks Model2 2 2" xfId="7463"/>
    <cellStyle name="p_DCF_COMPS_FINALGRA_Apax Banks Model2 2 2_Workforce" xfId="20145"/>
    <cellStyle name="p_DCF_COMPS_FINALGRA_Apax Banks Model2 2_Workforce" xfId="20144"/>
    <cellStyle name="p_DCF_COMPS_FINALGRA_Apax Banks Model2 3" xfId="7464"/>
    <cellStyle name="p_DCF_COMPS_FINALGRA_Apax Banks Model2 3 2" xfId="7465"/>
    <cellStyle name="p_DCF_COMPS_FINALGRA_Apax Banks Model2 3 2_Workforce" xfId="20147"/>
    <cellStyle name="p_DCF_COMPS_FINALGRA_Apax Banks Model2 3_Workforce" xfId="20146"/>
    <cellStyle name="p_DCF_COMPS_FINALGRA_Apax Banks Model2 4" xfId="7466"/>
    <cellStyle name="p_DCF_COMPS_FINALGRA_Apax Banks Model2 4_Workforce" xfId="20148"/>
    <cellStyle name="p_DCF_COMPS_FINALGRA_Apax Banks Model2_Workforce" xfId="20143"/>
    <cellStyle name="p_DCF_COMPS_FINALGRA_Arrow Model 7" xfId="7467"/>
    <cellStyle name="p_DCF_COMPS_FINALGRA_Arrow Model 7 2" xfId="7468"/>
    <cellStyle name="p_DCF_COMPS_FINALGRA_Arrow Model 7 2 2" xfId="7469"/>
    <cellStyle name="p_DCF_COMPS_FINALGRA_Arrow Model 7 2 2_Workforce" xfId="20151"/>
    <cellStyle name="p_DCF_COMPS_FINALGRA_Arrow Model 7 2_Workforce" xfId="20150"/>
    <cellStyle name="p_DCF_COMPS_FINALGRA_Arrow Model 7 3" xfId="7470"/>
    <cellStyle name="p_DCF_COMPS_FINALGRA_Arrow Model 7 3 2" xfId="7471"/>
    <cellStyle name="p_DCF_COMPS_FINALGRA_Arrow Model 7 3 2_Workforce" xfId="20153"/>
    <cellStyle name="p_DCF_COMPS_FINALGRA_Arrow Model 7 3_Workforce" xfId="20152"/>
    <cellStyle name="p_DCF_COMPS_FINALGRA_Arrow Model 7 4" xfId="7472"/>
    <cellStyle name="p_DCF_COMPS_FINALGRA_Arrow Model 7 4_Workforce" xfId="20154"/>
    <cellStyle name="p_DCF_COMPS_FINALGRA_Arrow Model 7_Merrill model" xfId="7473"/>
    <cellStyle name="p_DCF_COMPS_FINALGRA_Arrow Model 7_Merrill model_Workforce" xfId="20155"/>
    <cellStyle name="p_DCF_COMPS_FINALGRA_Arrow Model 7_Workforce" xfId="20149"/>
    <cellStyle name="p_DCF_COMPS_FINALGRA_Atlasmod011_new_Covenants" xfId="7474"/>
    <cellStyle name="p_DCF_COMPS_FINALGRA_Atlasmod011_new_Covenants_1" xfId="7475"/>
    <cellStyle name="p_DCF_COMPS_FINALGRA_Atlasmod011_new_Covenants_1 2" xfId="7476"/>
    <cellStyle name="p_DCF_COMPS_FINALGRA_Atlasmod011_new_Covenants_1 2 2" xfId="7477"/>
    <cellStyle name="p_DCF_COMPS_FINALGRA_Atlasmod011_new_Covenants_1 2 2_Workforce" xfId="20159"/>
    <cellStyle name="p_DCF_COMPS_FINALGRA_Atlasmod011_new_Covenants_1 2_Workforce" xfId="20158"/>
    <cellStyle name="p_DCF_COMPS_FINALGRA_Atlasmod011_new_Covenants_1 3" xfId="7478"/>
    <cellStyle name="p_DCF_COMPS_FINALGRA_Atlasmod011_new_Covenants_1 3 2" xfId="7479"/>
    <cellStyle name="p_DCF_COMPS_FINALGRA_Atlasmod011_new_Covenants_1 3 2_Workforce" xfId="20161"/>
    <cellStyle name="p_DCF_COMPS_FINALGRA_Atlasmod011_new_Covenants_1 3_Workforce" xfId="20160"/>
    <cellStyle name="p_DCF_COMPS_FINALGRA_Atlasmod011_new_Covenants_1 4" xfId="7480"/>
    <cellStyle name="p_DCF_COMPS_FINALGRA_Atlasmod011_new_Covenants_1 4_Workforce" xfId="20162"/>
    <cellStyle name="p_DCF_COMPS_FINALGRA_Atlasmod011_new_Covenants_1_Workforce" xfId="20157"/>
    <cellStyle name="p_DCF_COMPS_FINALGRA_Atlasmod011_new_Covenants_Workforce" xfId="20156"/>
    <cellStyle name="p_DCF_COMPS_FINALGRA_Book2" xfId="7481"/>
    <cellStyle name="p_DCF_COMPS_FINALGRA_Book2 2" xfId="7482"/>
    <cellStyle name="p_DCF_COMPS_FINALGRA_Book2 2 2" xfId="7483"/>
    <cellStyle name="p_DCF_COMPS_FINALGRA_Book2 2 2_Workforce" xfId="20165"/>
    <cellStyle name="p_DCF_COMPS_FINALGRA_Book2 2_Workforce" xfId="20164"/>
    <cellStyle name="p_DCF_COMPS_FINALGRA_Book2 3" xfId="7484"/>
    <cellStyle name="p_DCF_COMPS_FINALGRA_Book2 3 2" xfId="7485"/>
    <cellStyle name="p_DCF_COMPS_FINALGRA_Book2 3 2_Workforce" xfId="20167"/>
    <cellStyle name="p_DCF_COMPS_FINALGRA_Book2 3_Workforce" xfId="20166"/>
    <cellStyle name="p_DCF_COMPS_FINALGRA_Book2 4" xfId="7486"/>
    <cellStyle name="p_DCF_COMPS_FINALGRA_Book2 4_Workforce" xfId="20168"/>
    <cellStyle name="p_DCF_COMPS_FINALGRA_Book2_Workforce" xfId="20163"/>
    <cellStyle name="p_DCF_COMPS_FINALGRA_Bouygues Model_20_4_01" xfId="7487"/>
    <cellStyle name="p_DCF_COMPS_FINALGRA_Bouygues Model_20_4_01 2" xfId="7488"/>
    <cellStyle name="p_DCF_COMPS_FINALGRA_Bouygues Model_20_4_01 2 2" xfId="7489"/>
    <cellStyle name="p_DCF_COMPS_FINALGRA_Bouygues Model_20_4_01 2 2_Workforce" xfId="20171"/>
    <cellStyle name="p_DCF_COMPS_FINALGRA_Bouygues Model_20_4_01 2_Workforce" xfId="20170"/>
    <cellStyle name="p_DCF_COMPS_FINALGRA_Bouygues Model_20_4_01 3" xfId="7490"/>
    <cellStyle name="p_DCF_COMPS_FINALGRA_Bouygues Model_20_4_01 3 2" xfId="7491"/>
    <cellStyle name="p_DCF_COMPS_FINALGRA_Bouygues Model_20_4_01 3 2_Workforce" xfId="20173"/>
    <cellStyle name="p_DCF_COMPS_FINALGRA_Bouygues Model_20_4_01 3_Workforce" xfId="20172"/>
    <cellStyle name="p_DCF_COMPS_FINALGRA_Bouygues Model_20_4_01 4" xfId="7492"/>
    <cellStyle name="p_DCF_COMPS_FINALGRA_Bouygues Model_20_4_01 4_Workforce" xfId="20174"/>
    <cellStyle name="p_DCF_COMPS_FINALGRA_Bouygues Model_20_4_01_Merrill model" xfId="7493"/>
    <cellStyle name="p_DCF_COMPS_FINALGRA_Bouygues Model_20_4_01_Merrill model_Workforce" xfId="20175"/>
    <cellStyle name="p_DCF_COMPS_FINALGRA_Bouygues Model_20_4_01_Workforce" xfId="20169"/>
    <cellStyle name="p_DCF_COMPS_FINALGRA_Bridge Terms" xfId="7494"/>
    <cellStyle name="p_DCF_COMPS_FINALGRA_Bridge Terms 2" xfId="7495"/>
    <cellStyle name="p_DCF_COMPS_FINALGRA_Bridge Terms 2 2" xfId="7496"/>
    <cellStyle name="p_DCF_COMPS_FINALGRA_Bridge Terms 2 2_Workforce" xfId="20178"/>
    <cellStyle name="p_DCF_COMPS_FINALGRA_Bridge Terms 2_Workforce" xfId="20177"/>
    <cellStyle name="p_DCF_COMPS_FINALGRA_Bridge Terms 3" xfId="7497"/>
    <cellStyle name="p_DCF_COMPS_FINALGRA_Bridge Terms 3 2" xfId="7498"/>
    <cellStyle name="p_DCF_COMPS_FINALGRA_Bridge Terms 3 2_Workforce" xfId="20180"/>
    <cellStyle name="p_DCF_COMPS_FINALGRA_Bridge Terms 3_Workforce" xfId="20179"/>
    <cellStyle name="p_DCF_COMPS_FINALGRA_Bridge Terms 4" xfId="7499"/>
    <cellStyle name="p_DCF_COMPS_FINALGRA_Bridge Terms 4_Workforce" xfId="20181"/>
    <cellStyle name="p_DCF_COMPS_FINALGRA_Bridge Terms_Workforce" xfId="20176"/>
    <cellStyle name="p_DCF_COMPS_FINALGRA_BWG model_aip_final" xfId="7500"/>
    <cellStyle name="p_DCF_COMPS_FINALGRA_BWG model_aip_final 2" xfId="7501"/>
    <cellStyle name="p_DCF_COMPS_FINALGRA_BWG model_aip_final 2 2" xfId="7502"/>
    <cellStyle name="p_DCF_COMPS_FINALGRA_BWG model_aip_final 2 2_Workforce" xfId="20184"/>
    <cellStyle name="p_DCF_COMPS_FINALGRA_BWG model_aip_final 2_Workforce" xfId="20183"/>
    <cellStyle name="p_DCF_COMPS_FINALGRA_BWG model_aip_final 3" xfId="7503"/>
    <cellStyle name="p_DCF_COMPS_FINALGRA_BWG model_aip_final 3 2" xfId="7504"/>
    <cellStyle name="p_DCF_COMPS_FINALGRA_BWG model_aip_final 3 2_Workforce" xfId="20186"/>
    <cellStyle name="p_DCF_COMPS_FINALGRA_BWG model_aip_final 3_Workforce" xfId="20185"/>
    <cellStyle name="p_DCF_COMPS_FINALGRA_BWG model_aip_final 4" xfId="7505"/>
    <cellStyle name="p_DCF_COMPS_FINALGRA_BWG model_aip_final 4_Workforce" xfId="20187"/>
    <cellStyle name="p_DCF_COMPS_FINALGRA_BWG model_aip_final_Workforce" xfId="20182"/>
    <cellStyle name="p_DCF_COMPS_FINALGRA_Casema - Carlyle Base Case" xfId="7506"/>
    <cellStyle name="p_DCF_COMPS_FINALGRA_Casema - Carlyle Base Case 2" xfId="7507"/>
    <cellStyle name="p_DCF_COMPS_FINALGRA_Casema - Carlyle Base Case 2 2" xfId="7508"/>
    <cellStyle name="p_DCF_COMPS_FINALGRA_Casema - Carlyle Base Case 2 2_Workforce" xfId="20190"/>
    <cellStyle name="p_DCF_COMPS_FINALGRA_Casema - Carlyle Base Case 2_Workforce" xfId="20189"/>
    <cellStyle name="p_DCF_COMPS_FINALGRA_Casema - Carlyle Base Case 3" xfId="7509"/>
    <cellStyle name="p_DCF_COMPS_FINALGRA_Casema - Carlyle Base Case 3 2" xfId="7510"/>
    <cellStyle name="p_DCF_COMPS_FINALGRA_Casema - Carlyle Base Case 3 2_Workforce" xfId="20192"/>
    <cellStyle name="p_DCF_COMPS_FINALGRA_Casema - Carlyle Base Case 3_Workforce" xfId="20191"/>
    <cellStyle name="p_DCF_COMPS_FINALGRA_Casema - Carlyle Base Case 4" xfId="7511"/>
    <cellStyle name="p_DCF_COMPS_FINALGRA_Casema - Carlyle Base Case 4_Workforce" xfId="20193"/>
    <cellStyle name="p_DCF_COMPS_FINALGRA_Casema - Carlyle Base Case_Workforce" xfId="20188"/>
    <cellStyle name="p_DCF_COMPS_FINALGRA_Consolidated Model - Overfund13NewBank &amp; HY rate" xfId="7512"/>
    <cellStyle name="p_DCF_COMPS_FINALGRA_Consolidated Model - Overfund13NewBank &amp; HY rate_Workforce" xfId="20194"/>
    <cellStyle name="p_DCF_COMPS_FINALGRA_Consolidated Model - Overfund14NewBank &amp; HY rate" xfId="7513"/>
    <cellStyle name="p_DCF_COMPS_FINALGRA_Consolidated Model - Overfund14NewBank &amp; HY rate_Workforce" xfId="20195"/>
    <cellStyle name="p_DCF_COMPS_FINALGRA_ESCOperatingModel Revised Base Case Banks 260101" xfId="7514"/>
    <cellStyle name="p_DCF_COMPS_FINALGRA_ESCOperatingModel Revised Base Case Banks 260101 2" xfId="7515"/>
    <cellStyle name="p_DCF_COMPS_FINALGRA_ESCOperatingModel Revised Base Case Banks 260101 2 2" xfId="7516"/>
    <cellStyle name="p_DCF_COMPS_FINALGRA_ESCOperatingModel Revised Base Case Banks 260101 2 2_Workforce" xfId="20198"/>
    <cellStyle name="p_DCF_COMPS_FINALGRA_ESCOperatingModel Revised Base Case Banks 260101 2_Workforce" xfId="20197"/>
    <cellStyle name="p_DCF_COMPS_FINALGRA_ESCOperatingModel Revised Base Case Banks 260101 3" xfId="7517"/>
    <cellStyle name="p_DCF_COMPS_FINALGRA_ESCOperatingModel Revised Base Case Banks 260101 3 2" xfId="7518"/>
    <cellStyle name="p_DCF_COMPS_FINALGRA_ESCOperatingModel Revised Base Case Banks 260101 3 2_Workforce" xfId="20200"/>
    <cellStyle name="p_DCF_COMPS_FINALGRA_ESCOperatingModel Revised Base Case Banks 260101 3_Workforce" xfId="20199"/>
    <cellStyle name="p_DCF_COMPS_FINALGRA_ESCOperatingModel Revised Base Case Banks 260101 4" xfId="7519"/>
    <cellStyle name="p_DCF_COMPS_FINALGRA_ESCOperatingModel Revised Base Case Banks 260101 4_Workforce" xfId="20201"/>
    <cellStyle name="p_DCF_COMPS_FINALGRA_ESCOperatingModel Revised Base Case Banks 260101_Workforce" xfId="20196"/>
    <cellStyle name="p_DCF_COMPS_FINALGRA_finalised and conformed model2" xfId="7520"/>
    <cellStyle name="p_DCF_COMPS_FINALGRA_finalised and conformed model2 2" xfId="7521"/>
    <cellStyle name="p_DCF_COMPS_FINALGRA_finalised and conformed model2 2 2" xfId="7522"/>
    <cellStyle name="p_DCF_COMPS_FINALGRA_finalised and conformed model2 2 2_Workforce" xfId="20204"/>
    <cellStyle name="p_DCF_COMPS_FINALGRA_finalised and conformed model2 2_Workforce" xfId="20203"/>
    <cellStyle name="p_DCF_COMPS_FINALGRA_finalised and conformed model2 3" xfId="7523"/>
    <cellStyle name="p_DCF_COMPS_FINALGRA_finalised and conformed model2 3 2" xfId="7524"/>
    <cellStyle name="p_DCF_COMPS_FINALGRA_finalised and conformed model2 3 2_Workforce" xfId="20206"/>
    <cellStyle name="p_DCF_COMPS_FINALGRA_finalised and conformed model2 3_Workforce" xfId="20205"/>
    <cellStyle name="p_DCF_COMPS_FINALGRA_finalised and conformed model2 4" xfId="7525"/>
    <cellStyle name="p_DCF_COMPS_FINALGRA_finalised and conformed model2 4_Workforce" xfId="20207"/>
    <cellStyle name="p_DCF_COMPS_FINALGRA_finalised and conformed model2_1" xfId="7526"/>
    <cellStyle name="p_DCF_COMPS_FINALGRA_finalised and conformed model2_1 2" xfId="7527"/>
    <cellStyle name="p_DCF_COMPS_FINALGRA_finalised and conformed model2_1 2 2" xfId="7528"/>
    <cellStyle name="p_DCF_COMPS_FINALGRA_finalised and conformed model2_1 2 2_Workforce" xfId="20210"/>
    <cellStyle name="p_DCF_COMPS_FINALGRA_finalised and conformed model2_1 2_Workforce" xfId="20209"/>
    <cellStyle name="p_DCF_COMPS_FINALGRA_finalised and conformed model2_1 3" xfId="7529"/>
    <cellStyle name="p_DCF_COMPS_FINALGRA_finalised and conformed model2_1 3 2" xfId="7530"/>
    <cellStyle name="p_DCF_COMPS_FINALGRA_finalised and conformed model2_1 3 2_Workforce" xfId="20212"/>
    <cellStyle name="p_DCF_COMPS_FINALGRA_finalised and conformed model2_1 3_Workforce" xfId="20211"/>
    <cellStyle name="p_DCF_COMPS_FINALGRA_finalised and conformed model2_1 4" xfId="7531"/>
    <cellStyle name="p_DCF_COMPS_FINALGRA_finalised and conformed model2_1 4_Workforce" xfId="20213"/>
    <cellStyle name="p_DCF_COMPS_FINALGRA_finalised and conformed model2_1_Workforce" xfId="20208"/>
    <cellStyle name="p_DCF_COMPS_FINALGRA_finalised and conformed model2_Workforce" xfId="20202"/>
    <cellStyle name="p_DCF_COMPS_FINALGRA_FinanceModelTrinity" xfId="7532"/>
    <cellStyle name="p_DCF_COMPS_FINALGRA_FinanceModelTrinity 2" xfId="7533"/>
    <cellStyle name="p_DCF_COMPS_FINALGRA_FinanceModelTrinity 2 2" xfId="7534"/>
    <cellStyle name="p_DCF_COMPS_FINALGRA_FinanceModelTrinity 2 2_Workforce" xfId="20216"/>
    <cellStyle name="p_DCF_COMPS_FINALGRA_FinanceModelTrinity 2_Workforce" xfId="20215"/>
    <cellStyle name="p_DCF_COMPS_FINALGRA_FinanceModelTrinity 3" xfId="7535"/>
    <cellStyle name="p_DCF_COMPS_FINALGRA_FinanceModelTrinity 3 2" xfId="7536"/>
    <cellStyle name="p_DCF_COMPS_FINALGRA_FinanceModelTrinity 3 2_Workforce" xfId="20218"/>
    <cellStyle name="p_DCF_COMPS_FINALGRA_FinanceModelTrinity 3_Workforce" xfId="20217"/>
    <cellStyle name="p_DCF_COMPS_FINALGRA_FinanceModelTrinity 4" xfId="7537"/>
    <cellStyle name="p_DCF_COMPS_FINALGRA_FinanceModelTrinity 4_Workforce" xfId="20219"/>
    <cellStyle name="p_DCF_COMPS_FINALGRA_FinanceModelTrinity_Workforce" xfId="20214"/>
    <cellStyle name="p_DCF_COMPS_FINALGRA_Financials6_for sales force" xfId="7538"/>
    <cellStyle name="p_DCF_COMPS_FINALGRA_Financials6_for sales force_Workforce" xfId="20220"/>
    <cellStyle name="p_DCF_COMPS_FINALGRA_Last Update of Model - Version 39" xfId="7539"/>
    <cellStyle name="p_DCF_COMPS_FINALGRA_Last Update of Model - Version 39_Workforce" xfId="20221"/>
    <cellStyle name="p_DCF_COMPS_FINALGRA_LTM Analysis" xfId="7540"/>
    <cellStyle name="p_DCF_COMPS_FINALGRA_LTM Analysis 2" xfId="7541"/>
    <cellStyle name="p_DCF_COMPS_FINALGRA_LTM Analysis 2 2" xfId="7542"/>
    <cellStyle name="p_DCF_COMPS_FINALGRA_LTM Analysis 2 2_Workforce" xfId="20224"/>
    <cellStyle name="p_DCF_COMPS_FINALGRA_LTM Analysis 2_Workforce" xfId="20223"/>
    <cellStyle name="p_DCF_COMPS_FINALGRA_LTM Analysis 3" xfId="7543"/>
    <cellStyle name="p_DCF_COMPS_FINALGRA_LTM Analysis 3 2" xfId="7544"/>
    <cellStyle name="p_DCF_COMPS_FINALGRA_LTM Analysis 3 2_Workforce" xfId="20226"/>
    <cellStyle name="p_DCF_COMPS_FINALGRA_LTM Analysis 3_Workforce" xfId="20225"/>
    <cellStyle name="p_DCF_COMPS_FINALGRA_LTM Analysis 4" xfId="7545"/>
    <cellStyle name="p_DCF_COMPS_FINALGRA_LTM Analysis 4_Workforce" xfId="20227"/>
    <cellStyle name="p_DCF_COMPS_FINALGRA_LTM Analysis_Workforce" xfId="20222"/>
    <cellStyle name="p_DCF_COMPS_FINALGRA_Merrill model" xfId="7546"/>
    <cellStyle name="p_DCF_COMPS_FINALGRA_Merrill model_Workforce" xfId="20228"/>
    <cellStyle name="p_DCF_COMPS_FINALGRA_mezzcalc" xfId="7547"/>
    <cellStyle name="p_DCF_COMPS_FINALGRA_mezzcalc 2" xfId="7548"/>
    <cellStyle name="p_DCF_COMPS_FINALGRA_mezzcalc 2 2" xfId="7549"/>
    <cellStyle name="p_DCF_COMPS_FINALGRA_mezzcalc 2 2_Workforce" xfId="20231"/>
    <cellStyle name="p_DCF_COMPS_FINALGRA_mezzcalc 2_Workforce" xfId="20230"/>
    <cellStyle name="p_DCF_COMPS_FINALGRA_mezzcalc 3" xfId="7550"/>
    <cellStyle name="p_DCF_COMPS_FINALGRA_mezzcalc 3 2" xfId="7551"/>
    <cellStyle name="p_DCF_COMPS_FINALGRA_mezzcalc 3 2_Workforce" xfId="20233"/>
    <cellStyle name="p_DCF_COMPS_FINALGRA_mezzcalc 3_Workforce" xfId="20232"/>
    <cellStyle name="p_DCF_COMPS_FINALGRA_mezzcalc 4" xfId="7552"/>
    <cellStyle name="p_DCF_COMPS_FINALGRA_mezzcalc 4_Workforce" xfId="20234"/>
    <cellStyle name="p_DCF_COMPS_FINALGRA_mezzcalc_Workforce" xfId="20229"/>
    <cellStyle name="p_DCF_COMPS_FINALGRA_MinimodelMC" xfId="7553"/>
    <cellStyle name="p_DCF_COMPS_FINALGRA_MinimodelMC 2" xfId="7554"/>
    <cellStyle name="p_DCF_COMPS_FINALGRA_MinimodelMC 2 2" xfId="7555"/>
    <cellStyle name="p_DCF_COMPS_FINALGRA_MinimodelMC 2 2_Workforce" xfId="20237"/>
    <cellStyle name="p_DCF_COMPS_FINALGRA_MinimodelMC 2_Workforce" xfId="20236"/>
    <cellStyle name="p_DCF_COMPS_FINALGRA_MinimodelMC 3" xfId="7556"/>
    <cellStyle name="p_DCF_COMPS_FINALGRA_MinimodelMC 3 2" xfId="7557"/>
    <cellStyle name="p_DCF_COMPS_FINALGRA_MinimodelMC 3 2_Workforce" xfId="20239"/>
    <cellStyle name="p_DCF_COMPS_FINALGRA_MinimodelMC 3_Workforce" xfId="20238"/>
    <cellStyle name="p_DCF_COMPS_FINALGRA_MinimodelMC 4" xfId="7558"/>
    <cellStyle name="p_DCF_COMPS_FINALGRA_MinimodelMC 4_Workforce" xfId="20240"/>
    <cellStyle name="p_DCF_COMPS_FINALGRA_MinimodelMC_Workforce" xfId="20235"/>
    <cellStyle name="p_DCF_COMPS_FINALGRA_Model 10" xfId="7559"/>
    <cellStyle name="p_DCF_COMPS_FINALGRA_Model 10 2" xfId="7560"/>
    <cellStyle name="p_DCF_COMPS_FINALGRA_Model 10 2 2" xfId="7561"/>
    <cellStyle name="p_DCF_COMPS_FINALGRA_Model 10 2 2_Workforce" xfId="20243"/>
    <cellStyle name="p_DCF_COMPS_FINALGRA_Model 10 2_Workforce" xfId="20242"/>
    <cellStyle name="p_DCF_COMPS_FINALGRA_Model 10 3" xfId="7562"/>
    <cellStyle name="p_DCF_COMPS_FINALGRA_Model 10 3 2" xfId="7563"/>
    <cellStyle name="p_DCF_COMPS_FINALGRA_Model 10 3 2_Workforce" xfId="20245"/>
    <cellStyle name="p_DCF_COMPS_FINALGRA_Model 10 3_Workforce" xfId="20244"/>
    <cellStyle name="p_DCF_COMPS_FINALGRA_Model 10 4" xfId="7564"/>
    <cellStyle name="p_DCF_COMPS_FINALGRA_Model 10 4_Workforce" xfId="20246"/>
    <cellStyle name="p_DCF_COMPS_FINALGRA_Model 10_Workforce" xfId="20241"/>
    <cellStyle name="p_DCF_COMPS_FINALGRA_Model 41" xfId="7565"/>
    <cellStyle name="p_DCF_COMPS_FINALGRA_Model 41 2" xfId="7566"/>
    <cellStyle name="p_DCF_COMPS_FINALGRA_Model 41 2 2" xfId="7567"/>
    <cellStyle name="p_DCF_COMPS_FINALGRA_Model 41 2 2_Workforce" xfId="20249"/>
    <cellStyle name="p_DCF_COMPS_FINALGRA_Model 41 2_Workforce" xfId="20248"/>
    <cellStyle name="p_DCF_COMPS_FINALGRA_Model 41 3" xfId="7568"/>
    <cellStyle name="p_DCF_COMPS_FINALGRA_Model 41 3 2" xfId="7569"/>
    <cellStyle name="p_DCF_COMPS_FINALGRA_Model 41 3 2_Workforce" xfId="20251"/>
    <cellStyle name="p_DCF_COMPS_FINALGRA_Model 41 3_Workforce" xfId="20250"/>
    <cellStyle name="p_DCF_COMPS_FINALGRA_Model 41 4" xfId="7570"/>
    <cellStyle name="p_DCF_COMPS_FINALGRA_Model 41 4_Workforce" xfId="20252"/>
    <cellStyle name="p_DCF_COMPS_FINALGRA_Model 41_Workforce" xfId="20247"/>
    <cellStyle name="p_DCF_COMPS_FINALGRA_Model_30" xfId="7571"/>
    <cellStyle name="p_DCF_COMPS_FINALGRA_Model_30 2" xfId="7572"/>
    <cellStyle name="p_DCF_COMPS_FINALGRA_Model_30 2 2" xfId="7573"/>
    <cellStyle name="p_DCF_COMPS_FINALGRA_Model_30 2 2_Workforce" xfId="20255"/>
    <cellStyle name="p_DCF_COMPS_FINALGRA_Model_30 2_Workforce" xfId="20254"/>
    <cellStyle name="p_DCF_COMPS_FINALGRA_Model_30 3" xfId="7574"/>
    <cellStyle name="p_DCF_COMPS_FINALGRA_Model_30 3 2" xfId="7575"/>
    <cellStyle name="p_DCF_COMPS_FINALGRA_Model_30 3 2_Workforce" xfId="20257"/>
    <cellStyle name="p_DCF_COMPS_FINALGRA_Model_30 3_Workforce" xfId="20256"/>
    <cellStyle name="p_DCF_COMPS_FINALGRA_Model_30 4" xfId="7576"/>
    <cellStyle name="p_DCF_COMPS_FINALGRA_Model_30 4_Workforce" xfId="20258"/>
    <cellStyle name="p_DCF_COMPS_FINALGRA_Model_30_Workforce" xfId="20253"/>
    <cellStyle name="p_DCF_COMPS_FINALGRA_model11.xls Chart 1" xfId="7577"/>
    <cellStyle name="p_DCF_COMPS_FINALGRA_model11.xls Chart 1 2" xfId="7578"/>
    <cellStyle name="p_DCF_COMPS_FINALGRA_model11.xls Chart 1 2 2" xfId="7579"/>
    <cellStyle name="p_DCF_COMPS_FINALGRA_model11.xls Chart 1 2 2_Workforce" xfId="20261"/>
    <cellStyle name="p_DCF_COMPS_FINALGRA_model11.xls Chart 1 2_Workforce" xfId="20260"/>
    <cellStyle name="p_DCF_COMPS_FINALGRA_model11.xls Chart 1 3" xfId="7580"/>
    <cellStyle name="p_DCF_COMPS_FINALGRA_model11.xls Chart 1 3 2" xfId="7581"/>
    <cellStyle name="p_DCF_COMPS_FINALGRA_model11.xls Chart 1 3 2_Workforce" xfId="20263"/>
    <cellStyle name="p_DCF_COMPS_FINALGRA_model11.xls Chart 1 3_Workforce" xfId="20262"/>
    <cellStyle name="p_DCF_COMPS_FINALGRA_model11.xls Chart 1 4" xfId="7582"/>
    <cellStyle name="p_DCF_COMPS_FINALGRA_model11.xls Chart 1 4_Workforce" xfId="20264"/>
    <cellStyle name="p_DCF_COMPS_FINALGRA_model11.xls Chart 1_Workforce" xfId="20259"/>
    <cellStyle name="p_DCF_COMPS_FINALGRA_model14" xfId="7583"/>
    <cellStyle name="p_DCF_COMPS_FINALGRA_model14_Workforce" xfId="20265"/>
    <cellStyle name="p_DCF_COMPS_FINALGRA_model28" xfId="7584"/>
    <cellStyle name="p_DCF_COMPS_FINALGRA_model28 2" xfId="7585"/>
    <cellStyle name="p_DCF_COMPS_FINALGRA_model28 2 2" xfId="7586"/>
    <cellStyle name="p_DCF_COMPS_FINALGRA_model28 2 2_Workforce" xfId="20268"/>
    <cellStyle name="p_DCF_COMPS_FINALGRA_model28 2_Workforce" xfId="20267"/>
    <cellStyle name="p_DCF_COMPS_FINALGRA_model28 3" xfId="7587"/>
    <cellStyle name="p_DCF_COMPS_FINALGRA_model28 3 2" xfId="7588"/>
    <cellStyle name="p_DCF_COMPS_FINALGRA_model28 3 2_Workforce" xfId="20270"/>
    <cellStyle name="p_DCF_COMPS_FINALGRA_model28 3_Workforce" xfId="20269"/>
    <cellStyle name="p_DCF_COMPS_FINALGRA_model28 4" xfId="7589"/>
    <cellStyle name="p_DCF_COMPS_FINALGRA_model28 4_Workforce" xfId="20271"/>
    <cellStyle name="p_DCF_COMPS_FINALGRA_model28_Workforce" xfId="20266"/>
    <cellStyle name="p_DCF_COMPS_FINALGRA_Model34" xfId="7590"/>
    <cellStyle name="p_DCF_COMPS_FINALGRA_Model34_Workforce" xfId="20272"/>
    <cellStyle name="p_DCF_COMPS_FINALGRA_model5.xls Chart 1" xfId="7591"/>
    <cellStyle name="p_DCF_COMPS_FINALGRA_model5.xls Chart 1 2" xfId="7592"/>
    <cellStyle name="p_DCF_COMPS_FINALGRA_model5.xls Chart 1 2 2" xfId="7593"/>
    <cellStyle name="p_DCF_COMPS_FINALGRA_model5.xls Chart 1 2 2_Workforce" xfId="20275"/>
    <cellStyle name="p_DCF_COMPS_FINALGRA_model5.xls Chart 1 2_Workforce" xfId="20274"/>
    <cellStyle name="p_DCF_COMPS_FINALGRA_model5.xls Chart 1 3" xfId="7594"/>
    <cellStyle name="p_DCF_COMPS_FINALGRA_model5.xls Chart 1 3 2" xfId="7595"/>
    <cellStyle name="p_DCF_COMPS_FINALGRA_model5.xls Chart 1 3 2_Workforce" xfId="20277"/>
    <cellStyle name="p_DCF_COMPS_FINALGRA_model5.xls Chart 1 3_Workforce" xfId="20276"/>
    <cellStyle name="p_DCF_COMPS_FINALGRA_model5.xls Chart 1 4" xfId="7596"/>
    <cellStyle name="p_DCF_COMPS_FINALGRA_model5.xls Chart 1 4_Workforce" xfId="20278"/>
    <cellStyle name="p_DCF_COMPS_FINALGRA_model5.xls Chart 1_Workforce" xfId="20273"/>
    <cellStyle name="p_DCF_COMPS_FINALGRA_model6.xls Chart 1" xfId="7597"/>
    <cellStyle name="p_DCF_COMPS_FINALGRA_model6.xls Chart 1 2" xfId="7598"/>
    <cellStyle name="p_DCF_COMPS_FINALGRA_model6.xls Chart 1 2 2" xfId="7599"/>
    <cellStyle name="p_DCF_COMPS_FINALGRA_model6.xls Chart 1 2 2_Workforce" xfId="20281"/>
    <cellStyle name="p_DCF_COMPS_FINALGRA_model6.xls Chart 1 2_Workforce" xfId="20280"/>
    <cellStyle name="p_DCF_COMPS_FINALGRA_model6.xls Chart 1 3" xfId="7600"/>
    <cellStyle name="p_DCF_COMPS_FINALGRA_model6.xls Chart 1 3 2" xfId="7601"/>
    <cellStyle name="p_DCF_COMPS_FINALGRA_model6.xls Chart 1 3 2_Workforce" xfId="20283"/>
    <cellStyle name="p_DCF_COMPS_FINALGRA_model6.xls Chart 1 3_Workforce" xfId="20282"/>
    <cellStyle name="p_DCF_COMPS_FINALGRA_model6.xls Chart 1 4" xfId="7602"/>
    <cellStyle name="p_DCF_COMPS_FINALGRA_model6.xls Chart 1 4_Workforce" xfId="20284"/>
    <cellStyle name="p_DCF_COMPS_FINALGRA_model6.xls Chart 1_Workforce" xfId="20279"/>
    <cellStyle name="p_DCF_COMPS_FINALGRA_Potential full model template" xfId="7603"/>
    <cellStyle name="p_DCF_COMPS_FINALGRA_Potential full model template 2" xfId="7604"/>
    <cellStyle name="p_DCF_COMPS_FINALGRA_Potential full model template 2 2" xfId="7605"/>
    <cellStyle name="p_DCF_COMPS_FINALGRA_Potential full model template 2 2_Workforce" xfId="20287"/>
    <cellStyle name="p_DCF_COMPS_FINALGRA_Potential full model template 2_Workforce" xfId="20286"/>
    <cellStyle name="p_DCF_COMPS_FINALGRA_Potential full model template 3" xfId="7606"/>
    <cellStyle name="p_DCF_COMPS_FINALGRA_Potential full model template 3 2" xfId="7607"/>
    <cellStyle name="p_DCF_COMPS_FINALGRA_Potential full model template 3 2_Workforce" xfId="20289"/>
    <cellStyle name="p_DCF_COMPS_FINALGRA_Potential full model template 3_Workforce" xfId="20288"/>
    <cellStyle name="p_DCF_COMPS_FINALGRA_Potential full model template 4" xfId="7608"/>
    <cellStyle name="p_DCF_COMPS_FINALGRA_Potential full model template 4_Workforce" xfId="20290"/>
    <cellStyle name="p_DCF_COMPS_FINALGRA_Potential full model template_Merrill model" xfId="7609"/>
    <cellStyle name="p_DCF_COMPS_FINALGRA_Potential full model template_Merrill model_Workforce" xfId="20291"/>
    <cellStyle name="p_DCF_COMPS_FINALGRA_Potential full model template_Workforce" xfId="20285"/>
    <cellStyle name="p_DCF_COMPS_FINALGRA_PwC (Version 10) Revised- CP site by site1" xfId="7610"/>
    <cellStyle name="p_DCF_COMPS_FINALGRA_PwC (Version 10) Revised- CP site by site1 2" xfId="7611"/>
    <cellStyle name="p_DCF_COMPS_FINALGRA_PwC (Version 10) Revised- CP site by site1 2 2" xfId="7612"/>
    <cellStyle name="p_DCF_COMPS_FINALGRA_PwC (Version 10) Revised- CP site by site1 2 2_Workforce" xfId="20294"/>
    <cellStyle name="p_DCF_COMPS_FINALGRA_PwC (Version 10) Revised- CP site by site1 2_Workforce" xfId="20293"/>
    <cellStyle name="p_DCF_COMPS_FINALGRA_PwC (Version 10) Revised- CP site by site1 3" xfId="7613"/>
    <cellStyle name="p_DCF_COMPS_FINALGRA_PwC (Version 10) Revised- CP site by site1 3 2" xfId="7614"/>
    <cellStyle name="p_DCF_COMPS_FINALGRA_PwC (Version 10) Revised- CP site by site1 3 2_Workforce" xfId="20296"/>
    <cellStyle name="p_DCF_COMPS_FINALGRA_PwC (Version 10) Revised- CP site by site1 3_Workforce" xfId="20295"/>
    <cellStyle name="p_DCF_COMPS_FINALGRA_PwC (Version 10) Revised- CP site by site1 4" xfId="7615"/>
    <cellStyle name="p_DCF_COMPS_FINALGRA_PwC (Version 10) Revised- CP site by site1 4_Workforce" xfId="20297"/>
    <cellStyle name="p_DCF_COMPS_FINALGRA_PwC (Version 10) Revised- CP site by site1_Bridge Terms" xfId="7616"/>
    <cellStyle name="p_DCF_COMPS_FINALGRA_PwC (Version 10) Revised- CP site by site1_Bridge Terms 2" xfId="7617"/>
    <cellStyle name="p_DCF_COMPS_FINALGRA_PwC (Version 10) Revised- CP site by site1_Bridge Terms 2 2" xfId="7618"/>
    <cellStyle name="p_DCF_COMPS_FINALGRA_PwC (Version 10) Revised- CP site by site1_Bridge Terms 2 2_Workforce" xfId="20300"/>
    <cellStyle name="p_DCF_COMPS_FINALGRA_PwC (Version 10) Revised- CP site by site1_Bridge Terms 2_Workforce" xfId="20299"/>
    <cellStyle name="p_DCF_COMPS_FINALGRA_PwC (Version 10) Revised- CP site by site1_Bridge Terms 3" xfId="7619"/>
    <cellStyle name="p_DCF_COMPS_FINALGRA_PwC (Version 10) Revised- CP site by site1_Bridge Terms 3 2" xfId="7620"/>
    <cellStyle name="p_DCF_COMPS_FINALGRA_PwC (Version 10) Revised- CP site by site1_Bridge Terms 3 2_Workforce" xfId="20302"/>
    <cellStyle name="p_DCF_COMPS_FINALGRA_PwC (Version 10) Revised- CP site by site1_Bridge Terms 3_Workforce" xfId="20301"/>
    <cellStyle name="p_DCF_COMPS_FINALGRA_PwC (Version 10) Revised- CP site by site1_Bridge Terms 4" xfId="7621"/>
    <cellStyle name="p_DCF_COMPS_FINALGRA_PwC (Version 10) Revised- CP site by site1_Bridge Terms 4_Workforce" xfId="20303"/>
    <cellStyle name="p_DCF_COMPS_FINALGRA_PwC (Version 10) Revised- CP site by site1_Bridge Terms_Workforce" xfId="20298"/>
    <cellStyle name="p_DCF_COMPS_FINALGRA_PwC (Version 10) Revised- CP site by site1_finalised and conformed model2" xfId="7622"/>
    <cellStyle name="p_DCF_COMPS_FINALGRA_PwC (Version 10) Revised- CP site by site1_finalised and conformed model2 2" xfId="7623"/>
    <cellStyle name="p_DCF_COMPS_FINALGRA_PwC (Version 10) Revised- CP site by site1_finalised and conformed model2 2 2" xfId="7624"/>
    <cellStyle name="p_DCF_COMPS_FINALGRA_PwC (Version 10) Revised- CP site by site1_finalised and conformed model2 2 2_Workforce" xfId="20306"/>
    <cellStyle name="p_DCF_COMPS_FINALGRA_PwC (Version 10) Revised- CP site by site1_finalised and conformed model2 2_Workforce" xfId="20305"/>
    <cellStyle name="p_DCF_COMPS_FINALGRA_PwC (Version 10) Revised- CP site by site1_finalised and conformed model2 3" xfId="7625"/>
    <cellStyle name="p_DCF_COMPS_FINALGRA_PwC (Version 10) Revised- CP site by site1_finalised and conformed model2 3 2" xfId="7626"/>
    <cellStyle name="p_DCF_COMPS_FINALGRA_PwC (Version 10) Revised- CP site by site1_finalised and conformed model2 3 2_Workforce" xfId="20308"/>
    <cellStyle name="p_DCF_COMPS_FINALGRA_PwC (Version 10) Revised- CP site by site1_finalised and conformed model2 3_Workforce" xfId="20307"/>
    <cellStyle name="p_DCF_COMPS_FINALGRA_PwC (Version 10) Revised- CP site by site1_finalised and conformed model2 4" xfId="7627"/>
    <cellStyle name="p_DCF_COMPS_FINALGRA_PwC (Version 10) Revised- CP site by site1_finalised and conformed model2 4_Workforce" xfId="20309"/>
    <cellStyle name="p_DCF_COMPS_FINALGRA_PwC (Version 10) Revised- CP site by site1_finalised and conformed model2_Workforce" xfId="20304"/>
    <cellStyle name="p_DCF_COMPS_FINALGRA_PwC (Version 10) Revised- CP site by site1_LTM Analysis" xfId="7628"/>
    <cellStyle name="p_DCF_COMPS_FINALGRA_PwC (Version 10) Revised- CP site by site1_LTM Analysis 2" xfId="7629"/>
    <cellStyle name="p_DCF_COMPS_FINALGRA_PwC (Version 10) Revised- CP site by site1_LTM Analysis 2 2" xfId="7630"/>
    <cellStyle name="p_DCF_COMPS_FINALGRA_PwC (Version 10) Revised- CP site by site1_LTM Analysis 2 2_Workforce" xfId="20312"/>
    <cellStyle name="p_DCF_COMPS_FINALGRA_PwC (Version 10) Revised- CP site by site1_LTM Analysis 2_Workforce" xfId="20311"/>
    <cellStyle name="p_DCF_COMPS_FINALGRA_PwC (Version 10) Revised- CP site by site1_LTM Analysis 3" xfId="7631"/>
    <cellStyle name="p_DCF_COMPS_FINALGRA_PwC (Version 10) Revised- CP site by site1_LTM Analysis 3 2" xfId="7632"/>
    <cellStyle name="p_DCF_COMPS_FINALGRA_PwC (Version 10) Revised- CP site by site1_LTM Analysis 3 2_Workforce" xfId="20314"/>
    <cellStyle name="p_DCF_COMPS_FINALGRA_PwC (Version 10) Revised- CP site by site1_LTM Analysis 3_Workforce" xfId="20313"/>
    <cellStyle name="p_DCF_COMPS_FINALGRA_PwC (Version 10) Revised- CP site by site1_LTM Analysis 4" xfId="7633"/>
    <cellStyle name="p_DCF_COMPS_FINALGRA_PwC (Version 10) Revised- CP site by site1_LTM Analysis 4_Workforce" xfId="20315"/>
    <cellStyle name="p_DCF_COMPS_FINALGRA_PwC (Version 10) Revised- CP site by site1_LTM Analysis_Workforce" xfId="20310"/>
    <cellStyle name="p_DCF_COMPS_FINALGRA_PwC (Version 10) Revised- CP site by site1_Modefuckup" xfId="7634"/>
    <cellStyle name="p_DCF_COMPS_FINALGRA_PwC (Version 10) Revised- CP site by site1_Modefuckup 2" xfId="7635"/>
    <cellStyle name="p_DCF_COMPS_FINALGRA_PwC (Version 10) Revised- CP site by site1_Modefuckup 2 2" xfId="7636"/>
    <cellStyle name="p_DCF_COMPS_FINALGRA_PwC (Version 10) Revised- CP site by site1_Modefuckup 2 2_Workforce" xfId="20318"/>
    <cellStyle name="p_DCF_COMPS_FINALGRA_PwC (Version 10) Revised- CP site by site1_Modefuckup 2_Workforce" xfId="20317"/>
    <cellStyle name="p_DCF_COMPS_FINALGRA_PwC (Version 10) Revised- CP site by site1_Modefuckup 3" xfId="7637"/>
    <cellStyle name="p_DCF_COMPS_FINALGRA_PwC (Version 10) Revised- CP site by site1_Modefuckup 3 2" xfId="7638"/>
    <cellStyle name="p_DCF_COMPS_FINALGRA_PwC (Version 10) Revised- CP site by site1_Modefuckup 3 2_Workforce" xfId="20320"/>
    <cellStyle name="p_DCF_COMPS_FINALGRA_PwC (Version 10) Revised- CP site by site1_Modefuckup 3_Workforce" xfId="20319"/>
    <cellStyle name="p_DCF_COMPS_FINALGRA_PwC (Version 10) Revised- CP site by site1_Modefuckup 4" xfId="7639"/>
    <cellStyle name="p_DCF_COMPS_FINALGRA_PwC (Version 10) Revised- CP site by site1_Modefuckup 4_Workforce" xfId="20321"/>
    <cellStyle name="p_DCF_COMPS_FINALGRA_PwC (Version 10) Revised- CP site by site1_Modefuckup_Workforce" xfId="20316"/>
    <cellStyle name="p_DCF_COMPS_FINALGRA_PwC (Version 10) Revised- CP site by site1_model28" xfId="7640"/>
    <cellStyle name="p_DCF_COMPS_FINALGRA_PwC (Version 10) Revised- CP site by site1_model28 2" xfId="7641"/>
    <cellStyle name="p_DCF_COMPS_FINALGRA_PwC (Version 10) Revised- CP site by site1_model28 2 2" xfId="7642"/>
    <cellStyle name="p_DCF_COMPS_FINALGRA_PwC (Version 10) Revised- CP site by site1_model28 2 2_Workforce" xfId="20324"/>
    <cellStyle name="p_DCF_COMPS_FINALGRA_PwC (Version 10) Revised- CP site by site1_model28 2_Workforce" xfId="20323"/>
    <cellStyle name="p_DCF_COMPS_FINALGRA_PwC (Version 10) Revised- CP site by site1_model28 3" xfId="7643"/>
    <cellStyle name="p_DCF_COMPS_FINALGRA_PwC (Version 10) Revised- CP site by site1_model28 3 2" xfId="7644"/>
    <cellStyle name="p_DCF_COMPS_FINALGRA_PwC (Version 10) Revised- CP site by site1_model28 3 2_Workforce" xfId="20326"/>
    <cellStyle name="p_DCF_COMPS_FINALGRA_PwC (Version 10) Revised- CP site by site1_model28 3_Workforce" xfId="20325"/>
    <cellStyle name="p_DCF_COMPS_FINALGRA_PwC (Version 10) Revised- CP site by site1_model28 4" xfId="7645"/>
    <cellStyle name="p_DCF_COMPS_FINALGRA_PwC (Version 10) Revised- CP site by site1_model28 4_Workforce" xfId="20327"/>
    <cellStyle name="p_DCF_COMPS_FINALGRA_PwC (Version 10) Revised- CP site by site1_model28_Workforce" xfId="20322"/>
    <cellStyle name="p_DCF_COMPS_FINALGRA_PwC (Version 10) Revised- CP site by site1_Workforce" xfId="20292"/>
    <cellStyle name="p_DCF_COMPS_FINALGRA_splash mod 050700" xfId="7646"/>
    <cellStyle name="p_DCF_COMPS_FINALGRA_splash mod 050700 2" xfId="7647"/>
    <cellStyle name="p_DCF_COMPS_FINALGRA_splash mod 050700 2 2" xfId="7648"/>
    <cellStyle name="p_DCF_COMPS_FINALGRA_splash mod 050700 2 2_Workforce" xfId="20330"/>
    <cellStyle name="p_DCF_COMPS_FINALGRA_splash mod 050700 2_Workforce" xfId="20329"/>
    <cellStyle name="p_DCF_COMPS_FINALGRA_splash mod 050700 3" xfId="7649"/>
    <cellStyle name="p_DCF_COMPS_FINALGRA_splash mod 050700 3 2" xfId="7650"/>
    <cellStyle name="p_DCF_COMPS_FINALGRA_splash mod 050700 3 2_Workforce" xfId="20332"/>
    <cellStyle name="p_DCF_COMPS_FINALGRA_splash mod 050700 3_Workforce" xfId="20331"/>
    <cellStyle name="p_DCF_COMPS_FINALGRA_splash mod 050700 4" xfId="7651"/>
    <cellStyle name="p_DCF_COMPS_FINALGRA_splash mod 050700 4_Workforce" xfId="20333"/>
    <cellStyle name="p_DCF_COMPS_FINALGRA_splash mod 050700_Workforce" xfId="20328"/>
    <cellStyle name="p_DCF_COMPS_FINALGRA_wh_smith model7" xfId="7652"/>
    <cellStyle name="p_DCF_COMPS_FINALGRA_wh_smith model7 2" xfId="7653"/>
    <cellStyle name="p_DCF_COMPS_FINALGRA_wh_smith model7 2 2" xfId="7654"/>
    <cellStyle name="p_DCF_COMPS_FINALGRA_wh_smith model7 2 2_Workforce" xfId="20336"/>
    <cellStyle name="p_DCF_COMPS_FINALGRA_wh_smith model7 2_Workforce" xfId="20335"/>
    <cellStyle name="p_DCF_COMPS_FINALGRA_wh_smith model7 3" xfId="7655"/>
    <cellStyle name="p_DCF_COMPS_FINALGRA_wh_smith model7 3 2" xfId="7656"/>
    <cellStyle name="p_DCF_COMPS_FINALGRA_wh_smith model7 3 2_Workforce" xfId="20338"/>
    <cellStyle name="p_DCF_COMPS_FINALGRA_wh_smith model7 3_Workforce" xfId="20337"/>
    <cellStyle name="p_DCF_COMPS_FINALGRA_wh_smith model7 4" xfId="7657"/>
    <cellStyle name="p_DCF_COMPS_FINALGRA_wh_smith model7 4_Workforce" xfId="20339"/>
    <cellStyle name="p_DCF_COMPS_FINALGRA_wh_smith model7_Merrill model" xfId="7658"/>
    <cellStyle name="p_DCF_COMPS_FINALGRA_wh_smith model7_Merrill model_Workforce" xfId="20340"/>
    <cellStyle name="p_DCF_COMPS_FINALGRA_wh_smith model7_Workforce" xfId="20334"/>
    <cellStyle name="p_DCF_COMPS_FINALGRA_Workforce" xfId="20131"/>
    <cellStyle name="p_DCF_COMPS_FinanceModelTrinity" xfId="7659"/>
    <cellStyle name="p_DCF_COMPS_FinanceModelTrinity 2" xfId="7660"/>
    <cellStyle name="p_DCF_COMPS_FinanceModelTrinity 2 2" xfId="7661"/>
    <cellStyle name="p_DCF_COMPS_FinanceModelTrinity 2 2_Workforce" xfId="20343"/>
    <cellStyle name="p_DCF_COMPS_FinanceModelTrinity 2_Workforce" xfId="20342"/>
    <cellStyle name="p_DCF_COMPS_FinanceModelTrinity 3" xfId="7662"/>
    <cellStyle name="p_DCF_COMPS_FinanceModelTrinity 3 2" xfId="7663"/>
    <cellStyle name="p_DCF_COMPS_FinanceModelTrinity 3 2_Workforce" xfId="20345"/>
    <cellStyle name="p_DCF_COMPS_FinanceModelTrinity 3_Workforce" xfId="20344"/>
    <cellStyle name="p_DCF_COMPS_FinanceModelTrinity 4" xfId="7664"/>
    <cellStyle name="p_DCF_COMPS_FinanceModelTrinity 4_Workforce" xfId="20346"/>
    <cellStyle name="p_DCF_COMPS_FinanceModelTrinity_Merrill model" xfId="7665"/>
    <cellStyle name="p_DCF_COMPS_FinanceModelTrinity_Merrill model_Workforce" xfId="20347"/>
    <cellStyle name="p_DCF_COMPS_FinanceModelTrinity_Workforce" xfId="20341"/>
    <cellStyle name="p_DCF_COMPS_Merrill model" xfId="7666"/>
    <cellStyle name="p_DCF_COMPS_Merrill model_Workforce" xfId="20348"/>
    <cellStyle name="p_DCF_COMPS_MinimodelMC" xfId="7667"/>
    <cellStyle name="p_DCF_COMPS_MinimodelMC 2" xfId="7668"/>
    <cellStyle name="p_DCF_COMPS_MinimodelMC 2 2" xfId="7669"/>
    <cellStyle name="p_DCF_COMPS_MinimodelMC 2 2_Workforce" xfId="20351"/>
    <cellStyle name="p_DCF_COMPS_MinimodelMC 2_Workforce" xfId="20350"/>
    <cellStyle name="p_DCF_COMPS_MinimodelMC 3" xfId="7670"/>
    <cellStyle name="p_DCF_COMPS_MinimodelMC 3 2" xfId="7671"/>
    <cellStyle name="p_DCF_COMPS_MinimodelMC 3 2_Workforce" xfId="20353"/>
    <cellStyle name="p_DCF_COMPS_MinimodelMC 3_Workforce" xfId="20352"/>
    <cellStyle name="p_DCF_COMPS_MinimodelMC 4" xfId="7672"/>
    <cellStyle name="p_DCF_COMPS_MinimodelMC 4_Workforce" xfId="20354"/>
    <cellStyle name="p_DCF_COMPS_MinimodelMC_Merrill model" xfId="7673"/>
    <cellStyle name="p_DCF_COMPS_MinimodelMC_Merrill model_Workforce" xfId="20355"/>
    <cellStyle name="p_DCF_COMPS_MinimodelMC_Workforce" xfId="20349"/>
    <cellStyle name="p_DCF_COMPS_model11.xls Chart 1" xfId="7674"/>
    <cellStyle name="p_DCF_COMPS_model11.xls Chart 1_Workforce" xfId="20356"/>
    <cellStyle name="p_DCF_COMPS_Model3" xfId="7675"/>
    <cellStyle name="p_DCF_COMPS_Model3_24-10-Q3c 08-11" xfId="7676"/>
    <cellStyle name="p_DCF_COMPS_Model3_24-10-Q3c 08-11 2" xfId="7677"/>
    <cellStyle name="p_DCF_COMPS_Model3_24-10-Q3c 08-11 2 2" xfId="7678"/>
    <cellStyle name="p_DCF_COMPS_Model3_24-10-Q3c 08-11 2 2_Workforce" xfId="20360"/>
    <cellStyle name="p_DCF_COMPS_Model3_24-10-Q3c 08-11 2_Workforce" xfId="20359"/>
    <cellStyle name="p_DCF_COMPS_Model3_24-10-Q3c 08-11 3" xfId="7679"/>
    <cellStyle name="p_DCF_COMPS_Model3_24-10-Q3c 08-11 3 2" xfId="7680"/>
    <cellStyle name="p_DCF_COMPS_Model3_24-10-Q3c 08-11 3 2_Workforce" xfId="20362"/>
    <cellStyle name="p_DCF_COMPS_Model3_24-10-Q3c 08-11 3_Workforce" xfId="20361"/>
    <cellStyle name="p_DCF_COMPS_Model3_24-10-Q3c 08-11 4" xfId="7681"/>
    <cellStyle name="p_DCF_COMPS_Model3_24-10-Q3c 08-11 4_Workforce" xfId="20363"/>
    <cellStyle name="p_DCF_COMPS_Model3_24-10-Q3c 08-11_Workforce" xfId="20358"/>
    <cellStyle name="p_DCF_COMPS_Model3_Arrow Model 7" xfId="7682"/>
    <cellStyle name="p_DCF_COMPS_Model3_Arrow Model 7_Merrill model" xfId="7683"/>
    <cellStyle name="p_DCF_COMPS_Model3_Arrow Model 7_Merrill model_Workforce" xfId="20365"/>
    <cellStyle name="p_DCF_COMPS_Model3_Arrow Model 7_Workforce" xfId="20364"/>
    <cellStyle name="p_DCF_COMPS_Model3_Atlasmod011_new_Covenants" xfId="7684"/>
    <cellStyle name="p_DCF_COMPS_Model3_Atlasmod011_new_Covenants_mezzcalc" xfId="7685"/>
    <cellStyle name="p_DCF_COMPS_Model3_Atlasmod011_new_Covenants_mezzcalc 2" xfId="7686"/>
    <cellStyle name="p_DCF_COMPS_Model3_Atlasmod011_new_Covenants_mezzcalc 2 2" xfId="7687"/>
    <cellStyle name="p_DCF_COMPS_Model3_Atlasmod011_new_Covenants_mezzcalc 2 2_Workforce" xfId="20369"/>
    <cellStyle name="p_DCF_COMPS_Model3_Atlasmod011_new_Covenants_mezzcalc 2_Workforce" xfId="20368"/>
    <cellStyle name="p_DCF_COMPS_Model3_Atlasmod011_new_Covenants_mezzcalc 3" xfId="7688"/>
    <cellStyle name="p_DCF_COMPS_Model3_Atlasmod011_new_Covenants_mezzcalc 3 2" xfId="7689"/>
    <cellStyle name="p_DCF_COMPS_Model3_Atlasmod011_new_Covenants_mezzcalc 3 2_Workforce" xfId="20371"/>
    <cellStyle name="p_DCF_COMPS_Model3_Atlasmod011_new_Covenants_mezzcalc 3_Workforce" xfId="20370"/>
    <cellStyle name="p_DCF_COMPS_Model3_Atlasmod011_new_Covenants_mezzcalc 4" xfId="7690"/>
    <cellStyle name="p_DCF_COMPS_Model3_Atlasmod011_new_Covenants_mezzcalc 4_Workforce" xfId="20372"/>
    <cellStyle name="p_DCF_COMPS_Model3_Atlasmod011_new_Covenants_mezzcalc_Workforce" xfId="20367"/>
    <cellStyle name="p_DCF_COMPS_Model3_Atlasmod011_new_Covenants_Workforce" xfId="20366"/>
    <cellStyle name="p_DCF_COMPS_Model3_Book2" xfId="7691"/>
    <cellStyle name="p_DCF_COMPS_Model3_Book2 2" xfId="7692"/>
    <cellStyle name="p_DCF_COMPS_Model3_Book2 2 2" xfId="7693"/>
    <cellStyle name="p_DCF_COMPS_Model3_Book2 2 2_Workforce" xfId="20375"/>
    <cellStyle name="p_DCF_COMPS_Model3_Book2 2_Workforce" xfId="20374"/>
    <cellStyle name="p_DCF_COMPS_Model3_Book2 3" xfId="7694"/>
    <cellStyle name="p_DCF_COMPS_Model3_Book2 3 2" xfId="7695"/>
    <cellStyle name="p_DCF_COMPS_Model3_Book2 3 2_Workforce" xfId="20377"/>
    <cellStyle name="p_DCF_COMPS_Model3_Book2 3_Workforce" xfId="20376"/>
    <cellStyle name="p_DCF_COMPS_Model3_Book2 4" xfId="7696"/>
    <cellStyle name="p_DCF_COMPS_Model3_Book2 4_Workforce" xfId="20378"/>
    <cellStyle name="p_DCF_COMPS_Model3_Book2_Workforce" xfId="20373"/>
    <cellStyle name="p_DCF_COMPS_Model3_Bouygues Model_20_4_01" xfId="7697"/>
    <cellStyle name="p_DCF_COMPS_Model3_Bouygues Model_20_4_01 2" xfId="7698"/>
    <cellStyle name="p_DCF_COMPS_Model3_Bouygues Model_20_4_01 2 2" xfId="7699"/>
    <cellStyle name="p_DCF_COMPS_Model3_Bouygues Model_20_4_01 2 2_Workforce" xfId="20381"/>
    <cellStyle name="p_DCF_COMPS_Model3_Bouygues Model_20_4_01 2_Workforce" xfId="20380"/>
    <cellStyle name="p_DCF_COMPS_Model3_Bouygues Model_20_4_01 3" xfId="7700"/>
    <cellStyle name="p_DCF_COMPS_Model3_Bouygues Model_20_4_01 3 2" xfId="7701"/>
    <cellStyle name="p_DCF_COMPS_Model3_Bouygues Model_20_4_01 3 2_Workforce" xfId="20383"/>
    <cellStyle name="p_DCF_COMPS_Model3_Bouygues Model_20_4_01 3_Workforce" xfId="20382"/>
    <cellStyle name="p_DCF_COMPS_Model3_Bouygues Model_20_4_01 4" xfId="7702"/>
    <cellStyle name="p_DCF_COMPS_Model3_Bouygues Model_20_4_01 4_Workforce" xfId="20384"/>
    <cellStyle name="p_DCF_COMPS_Model3_Bouygues Model_20_4_01_Workforce" xfId="20379"/>
    <cellStyle name="p_DCF_COMPS_Model3_Casema - Carlyle Base Case" xfId="7703"/>
    <cellStyle name="p_DCF_COMPS_Model3_Casema - Carlyle Base Case_Workforce" xfId="20385"/>
    <cellStyle name="p_DCF_COMPS_Model3_Consolidated Model - Overfund13NewBank &amp; HY rate" xfId="7704"/>
    <cellStyle name="p_DCF_COMPS_Model3_Consolidated Model - Overfund13NewBank &amp; HY rate_Workforce" xfId="20386"/>
    <cellStyle name="p_DCF_COMPS_Model3_Consolidated Model - Overfund14NewBank &amp; HY rate" xfId="7705"/>
    <cellStyle name="p_DCF_COMPS_Model3_Consolidated Model - Overfund14NewBank &amp; HY rate_Workforce" xfId="20387"/>
    <cellStyle name="p_DCF_COMPS_Model3_FinanceModelTrinity" xfId="7706"/>
    <cellStyle name="p_DCF_COMPS_Model3_FinanceModelTrinity 2" xfId="7707"/>
    <cellStyle name="p_DCF_COMPS_Model3_FinanceModelTrinity 2 2" xfId="7708"/>
    <cellStyle name="p_DCF_COMPS_Model3_FinanceModelTrinity 2 2_Workforce" xfId="20390"/>
    <cellStyle name="p_DCF_COMPS_Model3_FinanceModelTrinity 2_Workforce" xfId="20389"/>
    <cellStyle name="p_DCF_COMPS_Model3_FinanceModelTrinity 3" xfId="7709"/>
    <cellStyle name="p_DCF_COMPS_Model3_FinanceModelTrinity 3 2" xfId="7710"/>
    <cellStyle name="p_DCF_COMPS_Model3_FinanceModelTrinity 3 2_Workforce" xfId="20392"/>
    <cellStyle name="p_DCF_COMPS_Model3_FinanceModelTrinity 3_Workforce" xfId="20391"/>
    <cellStyle name="p_DCF_COMPS_Model3_FinanceModelTrinity 4" xfId="7711"/>
    <cellStyle name="p_DCF_COMPS_Model3_FinanceModelTrinity 4_Workforce" xfId="20393"/>
    <cellStyle name="p_DCF_COMPS_Model3_FinanceModelTrinity_Bouygues Model_20_4_01" xfId="7712"/>
    <cellStyle name="p_DCF_COMPS_Model3_FinanceModelTrinity_Bouygues Model_20_4_01_Merrill model" xfId="7713"/>
    <cellStyle name="p_DCF_COMPS_Model3_FinanceModelTrinity_Bouygues Model_20_4_01_Merrill model_Workforce" xfId="20395"/>
    <cellStyle name="p_DCF_COMPS_Model3_FinanceModelTrinity_Bouygues Model_20_4_01_Workforce" xfId="20394"/>
    <cellStyle name="p_DCF_COMPS_Model3_FinanceModelTrinity_Merrill model" xfId="7714"/>
    <cellStyle name="p_DCF_COMPS_Model3_FinanceModelTrinity_Merrill model_Workforce" xfId="20396"/>
    <cellStyle name="p_DCF_COMPS_Model3_FinanceModelTrinity_Workforce" xfId="20388"/>
    <cellStyle name="p_DCF_COMPS_Model3_Financials6_for sales force" xfId="7715"/>
    <cellStyle name="p_DCF_COMPS_Model3_Financials6_for sales force_Workforce" xfId="20397"/>
    <cellStyle name="p_DCF_COMPS_Model3_Last Update of Model - Version 39" xfId="7716"/>
    <cellStyle name="p_DCF_COMPS_Model3_Last Update of Model - Version 39 2" xfId="7717"/>
    <cellStyle name="p_DCF_COMPS_Model3_Last Update of Model - Version 39 2 2" xfId="7718"/>
    <cellStyle name="p_DCF_COMPS_Model3_Last Update of Model - Version 39 2 2_Workforce" xfId="20400"/>
    <cellStyle name="p_DCF_COMPS_Model3_Last Update of Model - Version 39 2_Workforce" xfId="20399"/>
    <cellStyle name="p_DCF_COMPS_Model3_Last Update of Model - Version 39 3" xfId="7719"/>
    <cellStyle name="p_DCF_COMPS_Model3_Last Update of Model - Version 39 3 2" xfId="7720"/>
    <cellStyle name="p_DCF_COMPS_Model3_Last Update of Model - Version 39 3 2_Workforce" xfId="20402"/>
    <cellStyle name="p_DCF_COMPS_Model3_Last Update of Model - Version 39 3_Workforce" xfId="20401"/>
    <cellStyle name="p_DCF_COMPS_Model3_Last Update of Model - Version 39 4" xfId="7721"/>
    <cellStyle name="p_DCF_COMPS_Model3_Last Update of Model - Version 39 4_Workforce" xfId="20403"/>
    <cellStyle name="p_DCF_COMPS_Model3_Last Update of Model - Version 39_Workforce" xfId="20398"/>
    <cellStyle name="p_DCF_COMPS_Model3_mezzcalc" xfId="7722"/>
    <cellStyle name="p_DCF_COMPS_Model3_mezzcalc_Workforce" xfId="20404"/>
    <cellStyle name="p_DCF_COMPS_Model3_MinimodelMC" xfId="7723"/>
    <cellStyle name="p_DCF_COMPS_Model3_MinimodelMC 2" xfId="7724"/>
    <cellStyle name="p_DCF_COMPS_Model3_MinimodelMC 2 2" xfId="7725"/>
    <cellStyle name="p_DCF_COMPS_Model3_MinimodelMC 2 2_Workforce" xfId="20407"/>
    <cellStyle name="p_DCF_COMPS_Model3_MinimodelMC 2_Workforce" xfId="20406"/>
    <cellStyle name="p_DCF_COMPS_Model3_MinimodelMC 3" xfId="7726"/>
    <cellStyle name="p_DCF_COMPS_Model3_MinimodelMC 3 2" xfId="7727"/>
    <cellStyle name="p_DCF_COMPS_Model3_MinimodelMC 3 2_Workforce" xfId="20409"/>
    <cellStyle name="p_DCF_COMPS_Model3_MinimodelMC 3_Workforce" xfId="20408"/>
    <cellStyle name="p_DCF_COMPS_Model3_MinimodelMC 4" xfId="7728"/>
    <cellStyle name="p_DCF_COMPS_Model3_MinimodelMC 4_Workforce" xfId="20410"/>
    <cellStyle name="p_DCF_COMPS_Model3_MinimodelMC_Merrill model" xfId="7729"/>
    <cellStyle name="p_DCF_COMPS_Model3_MinimodelMC_Merrill model_Workforce" xfId="20411"/>
    <cellStyle name="p_DCF_COMPS_Model3_MinimodelMC_Workforce" xfId="20405"/>
    <cellStyle name="p_DCF_COMPS_Model3_model14" xfId="7730"/>
    <cellStyle name="p_DCF_COMPS_Model3_model14_Workforce" xfId="20412"/>
    <cellStyle name="p_DCF_COMPS_Model3_Model34" xfId="7731"/>
    <cellStyle name="p_DCF_COMPS_Model3_Model34_Workforce" xfId="20413"/>
    <cellStyle name="p_DCF_COMPS_Model3_ModelTemplate1" xfId="7732"/>
    <cellStyle name="p_DCF_COMPS_Model3_ModelTemplate1 2" xfId="7733"/>
    <cellStyle name="p_DCF_COMPS_Model3_ModelTemplate1 2 2" xfId="7734"/>
    <cellStyle name="p_DCF_COMPS_Model3_ModelTemplate1 2 2_Workforce" xfId="20416"/>
    <cellStyle name="p_DCF_COMPS_Model3_ModelTemplate1 2_Workforce" xfId="20415"/>
    <cellStyle name="p_DCF_COMPS_Model3_ModelTemplate1 3" xfId="7735"/>
    <cellStyle name="p_DCF_COMPS_Model3_ModelTemplate1 3 2" xfId="7736"/>
    <cellStyle name="p_DCF_COMPS_Model3_ModelTemplate1 3 2_Workforce" xfId="20418"/>
    <cellStyle name="p_DCF_COMPS_Model3_ModelTemplate1 3_Workforce" xfId="20417"/>
    <cellStyle name="p_DCF_COMPS_Model3_ModelTemplate1 4" xfId="7737"/>
    <cellStyle name="p_DCF_COMPS_Model3_ModelTemplate1 4_Workforce" xfId="20419"/>
    <cellStyle name="p_DCF_COMPS_Model3_ModelTemplate1_Merrill model" xfId="7738"/>
    <cellStyle name="p_DCF_COMPS_Model3_ModelTemplate1_Merrill model_Workforce" xfId="20420"/>
    <cellStyle name="p_DCF_COMPS_Model3_ModelTemplate1_Workforce" xfId="20414"/>
    <cellStyle name="p_DCF_COMPS_Model3_Potential full model template" xfId="7739"/>
    <cellStyle name="p_DCF_COMPS_Model3_Potential full model template_Merrill model" xfId="7740"/>
    <cellStyle name="p_DCF_COMPS_Model3_Potential full model template_Merrill model_Workforce" xfId="20422"/>
    <cellStyle name="p_DCF_COMPS_Model3_Potential full model template_Workforce" xfId="20421"/>
    <cellStyle name="p_DCF_COMPS_Model3_wh_smith model7" xfId="7741"/>
    <cellStyle name="p_DCF_COMPS_Model3_wh_smith model7 2" xfId="7742"/>
    <cellStyle name="p_DCF_COMPS_Model3_wh_smith model7 2 2" xfId="7743"/>
    <cellStyle name="p_DCF_COMPS_Model3_wh_smith model7 2 2_Workforce" xfId="20425"/>
    <cellStyle name="p_DCF_COMPS_Model3_wh_smith model7 2_Workforce" xfId="20424"/>
    <cellStyle name="p_DCF_COMPS_Model3_wh_smith model7 3" xfId="7744"/>
    <cellStyle name="p_DCF_COMPS_Model3_wh_smith model7 3 2" xfId="7745"/>
    <cellStyle name="p_DCF_COMPS_Model3_wh_smith model7 3 2_Workforce" xfId="20427"/>
    <cellStyle name="p_DCF_COMPS_Model3_wh_smith model7 3_Workforce" xfId="20426"/>
    <cellStyle name="p_DCF_COMPS_Model3_wh_smith model7 4" xfId="7746"/>
    <cellStyle name="p_DCF_COMPS_Model3_wh_smith model7 4_Workforce" xfId="20428"/>
    <cellStyle name="p_DCF_COMPS_Model3_wh_smith model7_Workforce" xfId="20423"/>
    <cellStyle name="p_DCF_COMPS_Model3_Workforce" xfId="20357"/>
    <cellStyle name="p_DCF_COMPS_model5.xls Chart 1" xfId="7747"/>
    <cellStyle name="p_DCF_COMPS_model5.xls Chart 1_Workforce" xfId="20429"/>
    <cellStyle name="p_DCF_COMPS_model6.xls Chart 1" xfId="7748"/>
    <cellStyle name="p_DCF_COMPS_model6.xls Chart 1_Workforce" xfId="20430"/>
    <cellStyle name="p_DCF_COMPS_MODEL8" xfId="7749"/>
    <cellStyle name="p_DCF_COMPS_MODEL8 2" xfId="7750"/>
    <cellStyle name="p_DCF_COMPS_MODEL8 2 2" xfId="7751"/>
    <cellStyle name="p_DCF_COMPS_MODEL8 2 2_Workforce" xfId="20433"/>
    <cellStyle name="p_DCF_COMPS_MODEL8 2_Workforce" xfId="20432"/>
    <cellStyle name="p_DCF_COMPS_MODEL8 3" xfId="7752"/>
    <cellStyle name="p_DCF_COMPS_MODEL8 3 2" xfId="7753"/>
    <cellStyle name="p_DCF_COMPS_MODEL8 3 2_Workforce" xfId="20435"/>
    <cellStyle name="p_DCF_COMPS_MODEL8 3_Workforce" xfId="20434"/>
    <cellStyle name="p_DCF_COMPS_MODEL8 4" xfId="7754"/>
    <cellStyle name="p_DCF_COMPS_MODEL8 4_Workforce" xfId="20436"/>
    <cellStyle name="p_DCF_COMPS_MODEL8_24-10-Q3c 08-11" xfId="7755"/>
    <cellStyle name="p_DCF_COMPS_MODEL8_24-10-Q3c 08-11 2" xfId="7756"/>
    <cellStyle name="p_DCF_COMPS_MODEL8_24-10-Q3c 08-11 2 2" xfId="7757"/>
    <cellStyle name="p_DCF_COMPS_MODEL8_24-10-Q3c 08-11 2 2_Workforce" xfId="20439"/>
    <cellStyle name="p_DCF_COMPS_MODEL8_24-10-Q3c 08-11 2_Workforce" xfId="20438"/>
    <cellStyle name="p_DCF_COMPS_MODEL8_24-10-Q3c 08-11 3" xfId="7758"/>
    <cellStyle name="p_DCF_COMPS_MODEL8_24-10-Q3c 08-11 3 2" xfId="7759"/>
    <cellStyle name="p_DCF_COMPS_MODEL8_24-10-Q3c 08-11 3 2_Workforce" xfId="20441"/>
    <cellStyle name="p_DCF_COMPS_MODEL8_24-10-Q3c 08-11 3_Workforce" xfId="20440"/>
    <cellStyle name="p_DCF_COMPS_MODEL8_24-10-Q3c 08-11 4" xfId="7760"/>
    <cellStyle name="p_DCF_COMPS_MODEL8_24-10-Q3c 08-11 4_Workforce" xfId="20442"/>
    <cellStyle name="p_DCF_COMPS_MODEL8_24-10-Q3c 08-11_Workforce" xfId="20437"/>
    <cellStyle name="p_DCF_COMPS_MODEL8_Apax Banks Model2" xfId="7761"/>
    <cellStyle name="p_DCF_COMPS_MODEL8_Apax Banks Model2 2" xfId="7762"/>
    <cellStyle name="p_DCF_COMPS_MODEL8_Apax Banks Model2 2 2" xfId="7763"/>
    <cellStyle name="p_DCF_COMPS_MODEL8_Apax Banks Model2 2 2_Workforce" xfId="20445"/>
    <cellStyle name="p_DCF_COMPS_MODEL8_Apax Banks Model2 2_Workforce" xfId="20444"/>
    <cellStyle name="p_DCF_COMPS_MODEL8_Apax Banks Model2 3" xfId="7764"/>
    <cellStyle name="p_DCF_COMPS_MODEL8_Apax Banks Model2 3 2" xfId="7765"/>
    <cellStyle name="p_DCF_COMPS_MODEL8_Apax Banks Model2 3 2_Workforce" xfId="20447"/>
    <cellStyle name="p_DCF_COMPS_MODEL8_Apax Banks Model2 3_Workforce" xfId="20446"/>
    <cellStyle name="p_DCF_COMPS_MODEL8_Apax Banks Model2 4" xfId="7766"/>
    <cellStyle name="p_DCF_COMPS_MODEL8_Apax Banks Model2 4_Workforce" xfId="20448"/>
    <cellStyle name="p_DCF_COMPS_MODEL8_Apax Banks Model2_Workforce" xfId="20443"/>
    <cellStyle name="p_DCF_COMPS_MODEL8_Arrow Model 7" xfId="7767"/>
    <cellStyle name="p_DCF_COMPS_MODEL8_Arrow Model 7 2" xfId="7768"/>
    <cellStyle name="p_DCF_COMPS_MODEL8_Arrow Model 7 2 2" xfId="7769"/>
    <cellStyle name="p_DCF_COMPS_MODEL8_Arrow Model 7 2 2_Workforce" xfId="20451"/>
    <cellStyle name="p_DCF_COMPS_MODEL8_Arrow Model 7 2_Workforce" xfId="20450"/>
    <cellStyle name="p_DCF_COMPS_MODEL8_Arrow Model 7 3" xfId="7770"/>
    <cellStyle name="p_DCF_COMPS_MODEL8_Arrow Model 7 3 2" xfId="7771"/>
    <cellStyle name="p_DCF_COMPS_MODEL8_Arrow Model 7 3 2_Workforce" xfId="20453"/>
    <cellStyle name="p_DCF_COMPS_MODEL8_Arrow Model 7 3_Workforce" xfId="20452"/>
    <cellStyle name="p_DCF_COMPS_MODEL8_Arrow Model 7 4" xfId="7772"/>
    <cellStyle name="p_DCF_COMPS_MODEL8_Arrow Model 7 4_Workforce" xfId="20454"/>
    <cellStyle name="p_DCF_COMPS_MODEL8_Arrow Model 7_Merrill model" xfId="7773"/>
    <cellStyle name="p_DCF_COMPS_MODEL8_Arrow Model 7_Merrill model_Workforce" xfId="20455"/>
    <cellStyle name="p_DCF_COMPS_MODEL8_Arrow Model 7_Workforce" xfId="20449"/>
    <cellStyle name="p_DCF_COMPS_MODEL8_Atlasmod011_new_Covenants" xfId="7774"/>
    <cellStyle name="p_DCF_COMPS_MODEL8_Atlasmod011_new_Covenants_mezzcalc" xfId="7775"/>
    <cellStyle name="p_DCF_COMPS_MODEL8_Atlasmod011_new_Covenants_mezzcalc 2" xfId="7776"/>
    <cellStyle name="p_DCF_COMPS_MODEL8_Atlasmod011_new_Covenants_mezzcalc 2 2" xfId="7777"/>
    <cellStyle name="p_DCF_COMPS_MODEL8_Atlasmod011_new_Covenants_mezzcalc 2 2_Workforce" xfId="20459"/>
    <cellStyle name="p_DCF_COMPS_MODEL8_Atlasmod011_new_Covenants_mezzcalc 2_Workforce" xfId="20458"/>
    <cellStyle name="p_DCF_COMPS_MODEL8_Atlasmod011_new_Covenants_mezzcalc 3" xfId="7778"/>
    <cellStyle name="p_DCF_COMPS_MODEL8_Atlasmod011_new_Covenants_mezzcalc 3 2" xfId="7779"/>
    <cellStyle name="p_DCF_COMPS_MODEL8_Atlasmod011_new_Covenants_mezzcalc 3 2_Workforce" xfId="20461"/>
    <cellStyle name="p_DCF_COMPS_MODEL8_Atlasmod011_new_Covenants_mezzcalc 3_Workforce" xfId="20460"/>
    <cellStyle name="p_DCF_COMPS_MODEL8_Atlasmod011_new_Covenants_mezzcalc 4" xfId="7780"/>
    <cellStyle name="p_DCF_COMPS_MODEL8_Atlasmod011_new_Covenants_mezzcalc 4_Workforce" xfId="20462"/>
    <cellStyle name="p_DCF_COMPS_MODEL8_Atlasmod011_new_Covenants_mezzcalc_Workforce" xfId="20457"/>
    <cellStyle name="p_DCF_COMPS_MODEL8_Atlasmod011_new_Covenants_Workforce" xfId="20456"/>
    <cellStyle name="p_DCF_COMPS_MODEL8_Book2" xfId="7781"/>
    <cellStyle name="p_DCF_COMPS_MODEL8_Book2 2" xfId="7782"/>
    <cellStyle name="p_DCF_COMPS_MODEL8_Book2 2 2" xfId="7783"/>
    <cellStyle name="p_DCF_COMPS_MODEL8_Book2 2 2_Workforce" xfId="20465"/>
    <cellStyle name="p_DCF_COMPS_MODEL8_Book2 2_Workforce" xfId="20464"/>
    <cellStyle name="p_DCF_COMPS_MODEL8_Book2 3" xfId="7784"/>
    <cellStyle name="p_DCF_COMPS_MODEL8_Book2 3 2" xfId="7785"/>
    <cellStyle name="p_DCF_COMPS_MODEL8_Book2 3 2_Workforce" xfId="20467"/>
    <cellStyle name="p_DCF_COMPS_MODEL8_Book2 3_Workforce" xfId="20466"/>
    <cellStyle name="p_DCF_COMPS_MODEL8_Book2 4" xfId="7786"/>
    <cellStyle name="p_DCF_COMPS_MODEL8_Book2 4_Workforce" xfId="20468"/>
    <cellStyle name="p_DCF_COMPS_MODEL8_Book2_Workforce" xfId="20463"/>
    <cellStyle name="p_DCF_COMPS_MODEL8_Bouygues Model_20_4_01" xfId="7787"/>
    <cellStyle name="p_DCF_COMPS_MODEL8_Bouygues Model_20_4_01 2" xfId="7788"/>
    <cellStyle name="p_DCF_COMPS_MODEL8_Bouygues Model_20_4_01 2 2" xfId="7789"/>
    <cellStyle name="p_DCF_COMPS_MODEL8_Bouygues Model_20_4_01 2 2_Workforce" xfId="20471"/>
    <cellStyle name="p_DCF_COMPS_MODEL8_Bouygues Model_20_4_01 2_Workforce" xfId="20470"/>
    <cellStyle name="p_DCF_COMPS_MODEL8_Bouygues Model_20_4_01 3" xfId="7790"/>
    <cellStyle name="p_DCF_COMPS_MODEL8_Bouygues Model_20_4_01 3 2" xfId="7791"/>
    <cellStyle name="p_DCF_COMPS_MODEL8_Bouygues Model_20_4_01 3 2_Workforce" xfId="20473"/>
    <cellStyle name="p_DCF_COMPS_MODEL8_Bouygues Model_20_4_01 3_Workforce" xfId="20472"/>
    <cellStyle name="p_DCF_COMPS_MODEL8_Bouygues Model_20_4_01 4" xfId="7792"/>
    <cellStyle name="p_DCF_COMPS_MODEL8_Bouygues Model_20_4_01 4_Workforce" xfId="20474"/>
    <cellStyle name="p_DCF_COMPS_MODEL8_Bouygues Model_20_4_01_Merrill model" xfId="7793"/>
    <cellStyle name="p_DCF_COMPS_MODEL8_Bouygues Model_20_4_01_Merrill model_Workforce" xfId="20475"/>
    <cellStyle name="p_DCF_COMPS_MODEL8_Bouygues Model_20_4_01_Workforce" xfId="20469"/>
    <cellStyle name="p_DCF_COMPS_MODEL8_Bridge Terms" xfId="7794"/>
    <cellStyle name="p_DCF_COMPS_MODEL8_Bridge Terms 2" xfId="7795"/>
    <cellStyle name="p_DCF_COMPS_MODEL8_Bridge Terms 2 2" xfId="7796"/>
    <cellStyle name="p_DCF_COMPS_MODEL8_Bridge Terms 2 2_Workforce" xfId="20478"/>
    <cellStyle name="p_DCF_COMPS_MODEL8_Bridge Terms 2_Workforce" xfId="20477"/>
    <cellStyle name="p_DCF_COMPS_MODEL8_Bridge Terms 3" xfId="7797"/>
    <cellStyle name="p_DCF_COMPS_MODEL8_Bridge Terms 3 2" xfId="7798"/>
    <cellStyle name="p_DCF_COMPS_MODEL8_Bridge Terms 3 2_Workforce" xfId="20480"/>
    <cellStyle name="p_DCF_COMPS_MODEL8_Bridge Terms 3_Workforce" xfId="20479"/>
    <cellStyle name="p_DCF_COMPS_MODEL8_Bridge Terms 4" xfId="7799"/>
    <cellStyle name="p_DCF_COMPS_MODEL8_Bridge Terms 4_Workforce" xfId="20481"/>
    <cellStyle name="p_DCF_COMPS_MODEL8_Bridge Terms_Workforce" xfId="20476"/>
    <cellStyle name="p_DCF_COMPS_MODEL8_BWG model_aip_final" xfId="7800"/>
    <cellStyle name="p_DCF_COMPS_MODEL8_BWG model_aip_final 2" xfId="7801"/>
    <cellStyle name="p_DCF_COMPS_MODEL8_BWG model_aip_final 2 2" xfId="7802"/>
    <cellStyle name="p_DCF_COMPS_MODEL8_BWG model_aip_final 2 2_Workforce" xfId="20484"/>
    <cellStyle name="p_DCF_COMPS_MODEL8_BWG model_aip_final 2_Workforce" xfId="20483"/>
    <cellStyle name="p_DCF_COMPS_MODEL8_BWG model_aip_final 3" xfId="7803"/>
    <cellStyle name="p_DCF_COMPS_MODEL8_BWG model_aip_final 3 2" xfId="7804"/>
    <cellStyle name="p_DCF_COMPS_MODEL8_BWG model_aip_final 3 2_Workforce" xfId="20486"/>
    <cellStyle name="p_DCF_COMPS_MODEL8_BWG model_aip_final 3_Workforce" xfId="20485"/>
    <cellStyle name="p_DCF_COMPS_MODEL8_BWG model_aip_final 4" xfId="7805"/>
    <cellStyle name="p_DCF_COMPS_MODEL8_BWG model_aip_final 4_Workforce" xfId="20487"/>
    <cellStyle name="p_DCF_COMPS_MODEL8_BWG model_aip_final_Workforce" xfId="20482"/>
    <cellStyle name="p_DCF_COMPS_MODEL8_Casema - Carlyle Base Case" xfId="7806"/>
    <cellStyle name="p_DCF_COMPS_MODEL8_Casema - Carlyle Base Case 2" xfId="7807"/>
    <cellStyle name="p_DCF_COMPS_MODEL8_Casema - Carlyle Base Case 2 2" xfId="7808"/>
    <cellStyle name="p_DCF_COMPS_MODEL8_Casema - Carlyle Base Case 2 2_Workforce" xfId="20490"/>
    <cellStyle name="p_DCF_COMPS_MODEL8_Casema - Carlyle Base Case 2_Workforce" xfId="20489"/>
    <cellStyle name="p_DCF_COMPS_MODEL8_Casema - Carlyle Base Case 3" xfId="7809"/>
    <cellStyle name="p_DCF_COMPS_MODEL8_Casema - Carlyle Base Case 3 2" xfId="7810"/>
    <cellStyle name="p_DCF_COMPS_MODEL8_Casema - Carlyle Base Case 3 2_Workforce" xfId="20492"/>
    <cellStyle name="p_DCF_COMPS_MODEL8_Casema - Carlyle Base Case 3_Workforce" xfId="20491"/>
    <cellStyle name="p_DCF_COMPS_MODEL8_Casema - Carlyle Base Case 4" xfId="7811"/>
    <cellStyle name="p_DCF_COMPS_MODEL8_Casema - Carlyle Base Case 4_Workforce" xfId="20493"/>
    <cellStyle name="p_DCF_COMPS_MODEL8_Casema - Carlyle Base Case_Workforce" xfId="20488"/>
    <cellStyle name="p_DCF_COMPS_MODEL8_Consolidated Model - Overfund13NewBank &amp; HY rate" xfId="7812"/>
    <cellStyle name="p_DCF_COMPS_MODEL8_Consolidated Model - Overfund13NewBank &amp; HY rate_Workforce" xfId="20494"/>
    <cellStyle name="p_DCF_COMPS_MODEL8_Consolidated Model - Overfund14NewBank &amp; HY rate" xfId="7813"/>
    <cellStyle name="p_DCF_COMPS_MODEL8_Consolidated Model - Overfund14NewBank &amp; HY rate_Workforce" xfId="20495"/>
    <cellStyle name="p_DCF_COMPS_MODEL8_ESCOperatingModel Revised Base Case Banks 260101" xfId="7814"/>
    <cellStyle name="p_DCF_COMPS_MODEL8_ESCOperatingModel Revised Base Case Banks 260101 2" xfId="7815"/>
    <cellStyle name="p_DCF_COMPS_MODEL8_ESCOperatingModel Revised Base Case Banks 260101 2 2" xfId="7816"/>
    <cellStyle name="p_DCF_COMPS_MODEL8_ESCOperatingModel Revised Base Case Banks 260101 2 2_Workforce" xfId="20498"/>
    <cellStyle name="p_DCF_COMPS_MODEL8_ESCOperatingModel Revised Base Case Banks 260101 2_Workforce" xfId="20497"/>
    <cellStyle name="p_DCF_COMPS_MODEL8_ESCOperatingModel Revised Base Case Banks 260101 3" xfId="7817"/>
    <cellStyle name="p_DCF_COMPS_MODEL8_ESCOperatingModel Revised Base Case Banks 260101 3 2" xfId="7818"/>
    <cellStyle name="p_DCF_COMPS_MODEL8_ESCOperatingModel Revised Base Case Banks 260101 3 2_Workforce" xfId="20500"/>
    <cellStyle name="p_DCF_COMPS_MODEL8_ESCOperatingModel Revised Base Case Banks 260101 3_Workforce" xfId="20499"/>
    <cellStyle name="p_DCF_COMPS_MODEL8_ESCOperatingModel Revised Base Case Banks 260101 4" xfId="7819"/>
    <cellStyle name="p_DCF_COMPS_MODEL8_ESCOperatingModel Revised Base Case Banks 260101 4_Workforce" xfId="20501"/>
    <cellStyle name="p_DCF_COMPS_MODEL8_ESCOperatingModel Revised Base Case Banks 260101_Workforce" xfId="20496"/>
    <cellStyle name="p_DCF_COMPS_MODEL8_finalised and conformed model2" xfId="7820"/>
    <cellStyle name="p_DCF_COMPS_MODEL8_finalised and conformed model2 2" xfId="7821"/>
    <cellStyle name="p_DCF_COMPS_MODEL8_finalised and conformed model2 2 2" xfId="7822"/>
    <cellStyle name="p_DCF_COMPS_MODEL8_finalised and conformed model2 2 2_Workforce" xfId="20504"/>
    <cellStyle name="p_DCF_COMPS_MODEL8_finalised and conformed model2 2_Workforce" xfId="20503"/>
    <cellStyle name="p_DCF_COMPS_MODEL8_finalised and conformed model2 3" xfId="7823"/>
    <cellStyle name="p_DCF_COMPS_MODEL8_finalised and conformed model2 3 2" xfId="7824"/>
    <cellStyle name="p_DCF_COMPS_MODEL8_finalised and conformed model2 3 2_Workforce" xfId="20506"/>
    <cellStyle name="p_DCF_COMPS_MODEL8_finalised and conformed model2 3_Workforce" xfId="20505"/>
    <cellStyle name="p_DCF_COMPS_MODEL8_finalised and conformed model2 4" xfId="7825"/>
    <cellStyle name="p_DCF_COMPS_MODEL8_finalised and conformed model2 4_Workforce" xfId="20507"/>
    <cellStyle name="p_DCF_COMPS_MODEL8_finalised and conformed model2_Workforce" xfId="20502"/>
    <cellStyle name="p_DCF_COMPS_MODEL8_FinanceModelTrinity" xfId="7826"/>
    <cellStyle name="p_DCF_COMPS_MODEL8_FinanceModelTrinity 2" xfId="7827"/>
    <cellStyle name="p_DCF_COMPS_MODEL8_FinanceModelTrinity 2 2" xfId="7828"/>
    <cellStyle name="p_DCF_COMPS_MODEL8_FinanceModelTrinity 2 2_Workforce" xfId="20510"/>
    <cellStyle name="p_DCF_COMPS_MODEL8_FinanceModelTrinity 2_Workforce" xfId="20509"/>
    <cellStyle name="p_DCF_COMPS_MODEL8_FinanceModelTrinity 3" xfId="7829"/>
    <cellStyle name="p_DCF_COMPS_MODEL8_FinanceModelTrinity 3 2" xfId="7830"/>
    <cellStyle name="p_DCF_COMPS_MODEL8_FinanceModelTrinity 3 2_Workforce" xfId="20512"/>
    <cellStyle name="p_DCF_COMPS_MODEL8_FinanceModelTrinity 3_Workforce" xfId="20511"/>
    <cellStyle name="p_DCF_COMPS_MODEL8_FinanceModelTrinity 4" xfId="7831"/>
    <cellStyle name="p_DCF_COMPS_MODEL8_FinanceModelTrinity 4_Workforce" xfId="20513"/>
    <cellStyle name="p_DCF_COMPS_MODEL8_FinanceModelTrinity_Bouygues Model_20_4_01" xfId="7832"/>
    <cellStyle name="p_DCF_COMPS_MODEL8_FinanceModelTrinity_Bouygues Model_20_4_01 2" xfId="7833"/>
    <cellStyle name="p_DCF_COMPS_MODEL8_FinanceModelTrinity_Bouygues Model_20_4_01 2 2" xfId="7834"/>
    <cellStyle name="p_DCF_COMPS_MODEL8_FinanceModelTrinity_Bouygues Model_20_4_01 2 2_Workforce" xfId="20516"/>
    <cellStyle name="p_DCF_COMPS_MODEL8_FinanceModelTrinity_Bouygues Model_20_4_01 2_Workforce" xfId="20515"/>
    <cellStyle name="p_DCF_COMPS_MODEL8_FinanceModelTrinity_Bouygues Model_20_4_01 3" xfId="7835"/>
    <cellStyle name="p_DCF_COMPS_MODEL8_FinanceModelTrinity_Bouygues Model_20_4_01 3 2" xfId="7836"/>
    <cellStyle name="p_DCF_COMPS_MODEL8_FinanceModelTrinity_Bouygues Model_20_4_01 3 2_Workforce" xfId="20518"/>
    <cellStyle name="p_DCF_COMPS_MODEL8_FinanceModelTrinity_Bouygues Model_20_4_01 3_Workforce" xfId="20517"/>
    <cellStyle name="p_DCF_COMPS_MODEL8_FinanceModelTrinity_Bouygues Model_20_4_01 4" xfId="7837"/>
    <cellStyle name="p_DCF_COMPS_MODEL8_FinanceModelTrinity_Bouygues Model_20_4_01 4_Workforce" xfId="20519"/>
    <cellStyle name="p_DCF_COMPS_MODEL8_FinanceModelTrinity_Bouygues Model_20_4_01_Merrill model" xfId="7838"/>
    <cellStyle name="p_DCF_COMPS_MODEL8_FinanceModelTrinity_Bouygues Model_20_4_01_Merrill model_Workforce" xfId="20520"/>
    <cellStyle name="p_DCF_COMPS_MODEL8_FinanceModelTrinity_Bouygues Model_20_4_01_Workforce" xfId="20514"/>
    <cellStyle name="p_DCF_COMPS_MODEL8_FinanceModelTrinity_Merrill model" xfId="7839"/>
    <cellStyle name="p_DCF_COMPS_MODEL8_FinanceModelTrinity_Merrill model_Workforce" xfId="20521"/>
    <cellStyle name="p_DCF_COMPS_MODEL8_FinanceModelTrinity_Workforce" xfId="20508"/>
    <cellStyle name="p_DCF_COMPS_MODEL8_Financials6_for sales force" xfId="7840"/>
    <cellStyle name="p_DCF_COMPS_MODEL8_Financials6_for sales force_Workforce" xfId="20522"/>
    <cellStyle name="p_DCF_COMPS_MODEL8_Last Update of Model - Version 39" xfId="7841"/>
    <cellStyle name="p_DCF_COMPS_MODEL8_Last Update of Model - Version 39 2" xfId="7842"/>
    <cellStyle name="p_DCF_COMPS_MODEL8_Last Update of Model - Version 39 2 2" xfId="7843"/>
    <cellStyle name="p_DCF_COMPS_MODEL8_Last Update of Model - Version 39 2 2_Workforce" xfId="20525"/>
    <cellStyle name="p_DCF_COMPS_MODEL8_Last Update of Model - Version 39 2_Workforce" xfId="20524"/>
    <cellStyle name="p_DCF_COMPS_MODEL8_Last Update of Model - Version 39 3" xfId="7844"/>
    <cellStyle name="p_DCF_COMPS_MODEL8_Last Update of Model - Version 39 3 2" xfId="7845"/>
    <cellStyle name="p_DCF_COMPS_MODEL8_Last Update of Model - Version 39 3 2_Workforce" xfId="20527"/>
    <cellStyle name="p_DCF_COMPS_MODEL8_Last Update of Model - Version 39 3_Workforce" xfId="20526"/>
    <cellStyle name="p_DCF_COMPS_MODEL8_Last Update of Model - Version 39 4" xfId="7846"/>
    <cellStyle name="p_DCF_COMPS_MODEL8_Last Update of Model - Version 39 4_Workforce" xfId="20528"/>
    <cellStyle name="p_DCF_COMPS_MODEL8_Last Update of Model - Version 39_Workforce" xfId="20523"/>
    <cellStyle name="p_DCF_COMPS_MODEL8_LTM Analysis" xfId="7847"/>
    <cellStyle name="p_DCF_COMPS_MODEL8_LTM Analysis 2" xfId="7848"/>
    <cellStyle name="p_DCF_COMPS_MODEL8_LTM Analysis 2 2" xfId="7849"/>
    <cellStyle name="p_DCF_COMPS_MODEL8_LTM Analysis 2 2_Workforce" xfId="20531"/>
    <cellStyle name="p_DCF_COMPS_MODEL8_LTM Analysis 2_Workforce" xfId="20530"/>
    <cellStyle name="p_DCF_COMPS_MODEL8_LTM Analysis 3" xfId="7850"/>
    <cellStyle name="p_DCF_COMPS_MODEL8_LTM Analysis 3 2" xfId="7851"/>
    <cellStyle name="p_DCF_COMPS_MODEL8_LTM Analysis 3 2_Workforce" xfId="20533"/>
    <cellStyle name="p_DCF_COMPS_MODEL8_LTM Analysis 3_Workforce" xfId="20532"/>
    <cellStyle name="p_DCF_COMPS_MODEL8_LTM Analysis 4" xfId="7852"/>
    <cellStyle name="p_DCF_COMPS_MODEL8_LTM Analysis 4_Workforce" xfId="20534"/>
    <cellStyle name="p_DCF_COMPS_MODEL8_LTM Analysis_Workforce" xfId="20529"/>
    <cellStyle name="p_DCF_COMPS_MODEL8_Merrill model" xfId="7853"/>
    <cellStyle name="p_DCF_COMPS_MODEL8_Merrill model_Workforce" xfId="20535"/>
    <cellStyle name="p_DCF_COMPS_MODEL8_mezzcalc" xfId="7854"/>
    <cellStyle name="p_DCF_COMPS_MODEL8_mezzcalc 2" xfId="7855"/>
    <cellStyle name="p_DCF_COMPS_MODEL8_mezzcalc 2 2" xfId="7856"/>
    <cellStyle name="p_DCF_COMPS_MODEL8_mezzcalc 2 2_Workforce" xfId="20538"/>
    <cellStyle name="p_DCF_COMPS_MODEL8_mezzcalc 2_Workforce" xfId="20537"/>
    <cellStyle name="p_DCF_COMPS_MODEL8_mezzcalc 3" xfId="7857"/>
    <cellStyle name="p_DCF_COMPS_MODEL8_mezzcalc 3 2" xfId="7858"/>
    <cellStyle name="p_DCF_COMPS_MODEL8_mezzcalc 3 2_Workforce" xfId="20540"/>
    <cellStyle name="p_DCF_COMPS_MODEL8_mezzcalc 3_Workforce" xfId="20539"/>
    <cellStyle name="p_DCF_COMPS_MODEL8_mezzcalc 4" xfId="7859"/>
    <cellStyle name="p_DCF_COMPS_MODEL8_mezzcalc 4_Workforce" xfId="20541"/>
    <cellStyle name="p_DCF_COMPS_MODEL8_mezzcalc_Workforce" xfId="20536"/>
    <cellStyle name="p_DCF_COMPS_MODEL8_MinimodelMC" xfId="7860"/>
    <cellStyle name="p_DCF_COMPS_MODEL8_MinimodelMC 2" xfId="7861"/>
    <cellStyle name="p_DCF_COMPS_MODEL8_MinimodelMC 2 2" xfId="7862"/>
    <cellStyle name="p_DCF_COMPS_MODEL8_MinimodelMC 2 2_Workforce" xfId="20544"/>
    <cellStyle name="p_DCF_COMPS_MODEL8_MinimodelMC 2_Workforce" xfId="20543"/>
    <cellStyle name="p_DCF_COMPS_MODEL8_MinimodelMC 3" xfId="7863"/>
    <cellStyle name="p_DCF_COMPS_MODEL8_MinimodelMC 3 2" xfId="7864"/>
    <cellStyle name="p_DCF_COMPS_MODEL8_MinimodelMC 3 2_Workforce" xfId="20546"/>
    <cellStyle name="p_DCF_COMPS_MODEL8_MinimodelMC 3_Workforce" xfId="20545"/>
    <cellStyle name="p_DCF_COMPS_MODEL8_MinimodelMC 4" xfId="7865"/>
    <cellStyle name="p_DCF_COMPS_MODEL8_MinimodelMC 4_Workforce" xfId="20547"/>
    <cellStyle name="p_DCF_COMPS_MODEL8_MinimodelMC_Merrill model" xfId="7866"/>
    <cellStyle name="p_DCF_COMPS_MODEL8_MinimodelMC_Merrill model_Workforce" xfId="20548"/>
    <cellStyle name="p_DCF_COMPS_MODEL8_MinimodelMC_Workforce" xfId="20542"/>
    <cellStyle name="p_DCF_COMPS_MODEL8_Model_9" xfId="7867"/>
    <cellStyle name="p_DCF_COMPS_MODEL8_Model_9 2" xfId="7868"/>
    <cellStyle name="p_DCF_COMPS_MODEL8_Model_9 2 2" xfId="7869"/>
    <cellStyle name="p_DCF_COMPS_MODEL8_Model_9 2 2_Workforce" xfId="20551"/>
    <cellStyle name="p_DCF_COMPS_MODEL8_Model_9 2_Workforce" xfId="20550"/>
    <cellStyle name="p_DCF_COMPS_MODEL8_Model_9 3" xfId="7870"/>
    <cellStyle name="p_DCF_COMPS_MODEL8_Model_9 3 2" xfId="7871"/>
    <cellStyle name="p_DCF_COMPS_MODEL8_Model_9 3 2_Workforce" xfId="20553"/>
    <cellStyle name="p_DCF_COMPS_MODEL8_Model_9 3_Workforce" xfId="20552"/>
    <cellStyle name="p_DCF_COMPS_MODEL8_Model_9 4" xfId="7872"/>
    <cellStyle name="p_DCF_COMPS_MODEL8_Model_9 4_Workforce" xfId="20554"/>
    <cellStyle name="p_DCF_COMPS_MODEL8_Model_9_Workforce" xfId="20549"/>
    <cellStyle name="p_DCF_COMPS_MODEL8_model11.xls Chart 1" xfId="7873"/>
    <cellStyle name="p_DCF_COMPS_MODEL8_model11.xls Chart 1 2" xfId="7874"/>
    <cellStyle name="p_DCF_COMPS_MODEL8_model11.xls Chart 1 2 2" xfId="7875"/>
    <cellStyle name="p_DCF_COMPS_MODEL8_model11.xls Chart 1 2 2_Workforce" xfId="20557"/>
    <cellStyle name="p_DCF_COMPS_MODEL8_model11.xls Chart 1 2_Workforce" xfId="20556"/>
    <cellStyle name="p_DCF_COMPS_MODEL8_model11.xls Chart 1 3" xfId="7876"/>
    <cellStyle name="p_DCF_COMPS_MODEL8_model11.xls Chart 1 3 2" xfId="7877"/>
    <cellStyle name="p_DCF_COMPS_MODEL8_model11.xls Chart 1 3 2_Workforce" xfId="20559"/>
    <cellStyle name="p_DCF_COMPS_MODEL8_model11.xls Chart 1 3_Workforce" xfId="20558"/>
    <cellStyle name="p_DCF_COMPS_MODEL8_model11.xls Chart 1 4" xfId="7878"/>
    <cellStyle name="p_DCF_COMPS_MODEL8_model11.xls Chart 1 4_Workforce" xfId="20560"/>
    <cellStyle name="p_DCF_COMPS_MODEL8_model11.xls Chart 1_Workforce" xfId="20555"/>
    <cellStyle name="p_DCF_COMPS_MODEL8_model14" xfId="7879"/>
    <cellStyle name="p_DCF_COMPS_MODEL8_model14_Workforce" xfId="20561"/>
    <cellStyle name="p_DCF_COMPS_MODEL8_model28" xfId="7880"/>
    <cellStyle name="p_DCF_COMPS_MODEL8_model28 2" xfId="7881"/>
    <cellStyle name="p_DCF_COMPS_MODEL8_model28 2 2" xfId="7882"/>
    <cellStyle name="p_DCF_COMPS_MODEL8_model28 2 2_Workforce" xfId="20564"/>
    <cellStyle name="p_DCF_COMPS_MODEL8_model28 2_Workforce" xfId="20563"/>
    <cellStyle name="p_DCF_COMPS_MODEL8_model28 3" xfId="7883"/>
    <cellStyle name="p_DCF_COMPS_MODEL8_model28 3 2" xfId="7884"/>
    <cellStyle name="p_DCF_COMPS_MODEL8_model28 3 2_Workforce" xfId="20566"/>
    <cellStyle name="p_DCF_COMPS_MODEL8_model28 3_Workforce" xfId="20565"/>
    <cellStyle name="p_DCF_COMPS_MODEL8_model28 4" xfId="7885"/>
    <cellStyle name="p_DCF_COMPS_MODEL8_model28 4_Workforce" xfId="20567"/>
    <cellStyle name="p_DCF_COMPS_MODEL8_model28_Workforce" xfId="20562"/>
    <cellStyle name="p_DCF_COMPS_MODEL8_Model34" xfId="7886"/>
    <cellStyle name="p_DCF_COMPS_MODEL8_Model34_Workforce" xfId="20568"/>
    <cellStyle name="p_DCF_COMPS_MODEL8_model5.xls Chart 1" xfId="7887"/>
    <cellStyle name="p_DCF_COMPS_MODEL8_model5.xls Chart 1 2" xfId="7888"/>
    <cellStyle name="p_DCF_COMPS_MODEL8_model5.xls Chart 1 2 2" xfId="7889"/>
    <cellStyle name="p_DCF_COMPS_MODEL8_model5.xls Chart 1 2 2_Workforce" xfId="20571"/>
    <cellStyle name="p_DCF_COMPS_MODEL8_model5.xls Chart 1 2_Workforce" xfId="20570"/>
    <cellStyle name="p_DCF_COMPS_MODEL8_model5.xls Chart 1 3" xfId="7890"/>
    <cellStyle name="p_DCF_COMPS_MODEL8_model5.xls Chart 1 3 2" xfId="7891"/>
    <cellStyle name="p_DCF_COMPS_MODEL8_model5.xls Chart 1 3 2_Workforce" xfId="20573"/>
    <cellStyle name="p_DCF_COMPS_MODEL8_model5.xls Chart 1 3_Workforce" xfId="20572"/>
    <cellStyle name="p_DCF_COMPS_MODEL8_model5.xls Chart 1 4" xfId="7892"/>
    <cellStyle name="p_DCF_COMPS_MODEL8_model5.xls Chart 1 4_Workforce" xfId="20574"/>
    <cellStyle name="p_DCF_COMPS_MODEL8_model5.xls Chart 1_Workforce" xfId="20569"/>
    <cellStyle name="p_DCF_COMPS_MODEL8_model6.xls Chart 1" xfId="7893"/>
    <cellStyle name="p_DCF_COMPS_MODEL8_model6.xls Chart 1 2" xfId="7894"/>
    <cellStyle name="p_DCF_COMPS_MODEL8_model6.xls Chart 1 2 2" xfId="7895"/>
    <cellStyle name="p_DCF_COMPS_MODEL8_model6.xls Chart 1 2 2_Workforce" xfId="20577"/>
    <cellStyle name="p_DCF_COMPS_MODEL8_model6.xls Chart 1 2_Workforce" xfId="20576"/>
    <cellStyle name="p_DCF_COMPS_MODEL8_model6.xls Chart 1 3" xfId="7896"/>
    <cellStyle name="p_DCF_COMPS_MODEL8_model6.xls Chart 1 3 2" xfId="7897"/>
    <cellStyle name="p_DCF_COMPS_MODEL8_model6.xls Chart 1 3 2_Workforce" xfId="20579"/>
    <cellStyle name="p_DCF_COMPS_MODEL8_model6.xls Chart 1 3_Workforce" xfId="20578"/>
    <cellStyle name="p_DCF_COMPS_MODEL8_model6.xls Chart 1 4" xfId="7898"/>
    <cellStyle name="p_DCF_COMPS_MODEL8_model6.xls Chart 1 4_Workforce" xfId="20580"/>
    <cellStyle name="p_DCF_COMPS_MODEL8_model6.xls Chart 1_Workforce" xfId="20575"/>
    <cellStyle name="p_DCF_COMPS_MODEL8_ModelTemplate1" xfId="7899"/>
    <cellStyle name="p_DCF_COMPS_MODEL8_ModelTemplate1 2" xfId="7900"/>
    <cellStyle name="p_DCF_COMPS_MODEL8_ModelTemplate1 2 2" xfId="7901"/>
    <cellStyle name="p_DCF_COMPS_MODEL8_ModelTemplate1 2 2_Workforce" xfId="20583"/>
    <cellStyle name="p_DCF_COMPS_MODEL8_ModelTemplate1 2_Workforce" xfId="20582"/>
    <cellStyle name="p_DCF_COMPS_MODEL8_ModelTemplate1 3" xfId="7902"/>
    <cellStyle name="p_DCF_COMPS_MODEL8_ModelTemplate1 3 2" xfId="7903"/>
    <cellStyle name="p_DCF_COMPS_MODEL8_ModelTemplate1 3 2_Workforce" xfId="20585"/>
    <cellStyle name="p_DCF_COMPS_MODEL8_ModelTemplate1 3_Workforce" xfId="20584"/>
    <cellStyle name="p_DCF_COMPS_MODEL8_ModelTemplate1 4" xfId="7904"/>
    <cellStyle name="p_DCF_COMPS_MODEL8_ModelTemplate1 4_Workforce" xfId="20586"/>
    <cellStyle name="p_DCF_COMPS_MODEL8_ModelTemplate1_Merrill model" xfId="7905"/>
    <cellStyle name="p_DCF_COMPS_MODEL8_ModelTemplate1_Merrill model_Workforce" xfId="20587"/>
    <cellStyle name="p_DCF_COMPS_MODEL8_ModelTemplate1_Workforce" xfId="20581"/>
    <cellStyle name="p_DCF_COMPS_MODEL8_Newmodel12" xfId="7906"/>
    <cellStyle name="p_DCF_COMPS_MODEL8_Newmodel12 2" xfId="7907"/>
    <cellStyle name="p_DCF_COMPS_MODEL8_Newmodel12 2 2" xfId="7908"/>
    <cellStyle name="p_DCF_COMPS_MODEL8_Newmodel12 2 2_Workforce" xfId="20590"/>
    <cellStyle name="p_DCF_COMPS_MODEL8_Newmodel12 2_Workforce" xfId="20589"/>
    <cellStyle name="p_DCF_COMPS_MODEL8_Newmodel12 3" xfId="7909"/>
    <cellStyle name="p_DCF_COMPS_MODEL8_Newmodel12 3 2" xfId="7910"/>
    <cellStyle name="p_DCF_COMPS_MODEL8_Newmodel12 3 2_Workforce" xfId="20592"/>
    <cellStyle name="p_DCF_COMPS_MODEL8_Newmodel12 3_Workforce" xfId="20591"/>
    <cellStyle name="p_DCF_COMPS_MODEL8_Newmodel12 4" xfId="7911"/>
    <cellStyle name="p_DCF_COMPS_MODEL8_Newmodel12 4_Workforce" xfId="20593"/>
    <cellStyle name="p_DCF_COMPS_MODEL8_Newmodel12_Workforce" xfId="20588"/>
    <cellStyle name="p_DCF_COMPS_MODEL8_Potential full model template" xfId="7912"/>
    <cellStyle name="p_DCF_COMPS_MODEL8_Potential full model template 2" xfId="7913"/>
    <cellStyle name="p_DCF_COMPS_MODEL8_Potential full model template 2 2" xfId="7914"/>
    <cellStyle name="p_DCF_COMPS_MODEL8_Potential full model template 2 2_Workforce" xfId="20596"/>
    <cellStyle name="p_DCF_COMPS_MODEL8_Potential full model template 2_Workforce" xfId="20595"/>
    <cellStyle name="p_DCF_COMPS_MODEL8_Potential full model template 3" xfId="7915"/>
    <cellStyle name="p_DCF_COMPS_MODEL8_Potential full model template 3 2" xfId="7916"/>
    <cellStyle name="p_DCF_COMPS_MODEL8_Potential full model template 3 2_Workforce" xfId="20598"/>
    <cellStyle name="p_DCF_COMPS_MODEL8_Potential full model template 3_Workforce" xfId="20597"/>
    <cellStyle name="p_DCF_COMPS_MODEL8_Potential full model template 4" xfId="7917"/>
    <cellStyle name="p_DCF_COMPS_MODEL8_Potential full model template 4_Workforce" xfId="20599"/>
    <cellStyle name="p_DCF_COMPS_MODEL8_Potential full model template_Workforce" xfId="20594"/>
    <cellStyle name="p_DCF_COMPS_MODEL8_PwC (Version 10) Revised- CP site by site1" xfId="7918"/>
    <cellStyle name="p_DCF_COMPS_MODEL8_PwC (Version 10) Revised- CP site by site1 2" xfId="7919"/>
    <cellStyle name="p_DCF_COMPS_MODEL8_PwC (Version 10) Revised- CP site by site1 2 2" xfId="7920"/>
    <cellStyle name="p_DCF_COMPS_MODEL8_PwC (Version 10) Revised- CP site by site1 2 2_Workforce" xfId="20602"/>
    <cellStyle name="p_DCF_COMPS_MODEL8_PwC (Version 10) Revised- CP site by site1 2_Workforce" xfId="20601"/>
    <cellStyle name="p_DCF_COMPS_MODEL8_PwC (Version 10) Revised- CP site by site1 3" xfId="7921"/>
    <cellStyle name="p_DCF_COMPS_MODEL8_PwC (Version 10) Revised- CP site by site1 3 2" xfId="7922"/>
    <cellStyle name="p_DCF_COMPS_MODEL8_PwC (Version 10) Revised- CP site by site1 3 2_Workforce" xfId="20604"/>
    <cellStyle name="p_DCF_COMPS_MODEL8_PwC (Version 10) Revised- CP site by site1 3_Workforce" xfId="20603"/>
    <cellStyle name="p_DCF_COMPS_MODEL8_PwC (Version 10) Revised- CP site by site1 4" xfId="7923"/>
    <cellStyle name="p_DCF_COMPS_MODEL8_PwC (Version 10) Revised- CP site by site1 4_Workforce" xfId="20605"/>
    <cellStyle name="p_DCF_COMPS_MODEL8_PwC (Version 10) Revised- CP site by site1_Bridge Terms" xfId="7924"/>
    <cellStyle name="p_DCF_COMPS_MODEL8_PwC (Version 10) Revised- CP site by site1_Bridge Terms 2" xfId="7925"/>
    <cellStyle name="p_DCF_COMPS_MODEL8_PwC (Version 10) Revised- CP site by site1_Bridge Terms 2 2" xfId="7926"/>
    <cellStyle name="p_DCF_COMPS_MODEL8_PwC (Version 10) Revised- CP site by site1_Bridge Terms 2 2_Workforce" xfId="20608"/>
    <cellStyle name="p_DCF_COMPS_MODEL8_PwC (Version 10) Revised- CP site by site1_Bridge Terms 2_Workforce" xfId="20607"/>
    <cellStyle name="p_DCF_COMPS_MODEL8_PwC (Version 10) Revised- CP site by site1_Bridge Terms 3" xfId="7927"/>
    <cellStyle name="p_DCF_COMPS_MODEL8_PwC (Version 10) Revised- CP site by site1_Bridge Terms 3 2" xfId="7928"/>
    <cellStyle name="p_DCF_COMPS_MODEL8_PwC (Version 10) Revised- CP site by site1_Bridge Terms 3 2_Workforce" xfId="20610"/>
    <cellStyle name="p_DCF_COMPS_MODEL8_PwC (Version 10) Revised- CP site by site1_Bridge Terms 3_Workforce" xfId="20609"/>
    <cellStyle name="p_DCF_COMPS_MODEL8_PwC (Version 10) Revised- CP site by site1_Bridge Terms 4" xfId="7929"/>
    <cellStyle name="p_DCF_COMPS_MODEL8_PwC (Version 10) Revised- CP site by site1_Bridge Terms 4_Workforce" xfId="20611"/>
    <cellStyle name="p_DCF_COMPS_MODEL8_PwC (Version 10) Revised- CP site by site1_Bridge Terms_Workforce" xfId="20606"/>
    <cellStyle name="p_DCF_COMPS_MODEL8_PwC (Version 10) Revised- CP site by site1_finalised and conformed model2" xfId="7930"/>
    <cellStyle name="p_DCF_COMPS_MODEL8_PwC (Version 10) Revised- CP site by site1_finalised and conformed model2 2" xfId="7931"/>
    <cellStyle name="p_DCF_COMPS_MODEL8_PwC (Version 10) Revised- CP site by site1_finalised and conformed model2 2 2" xfId="7932"/>
    <cellStyle name="p_DCF_COMPS_MODEL8_PwC (Version 10) Revised- CP site by site1_finalised and conformed model2 2 2_Workforce" xfId="20614"/>
    <cellStyle name="p_DCF_COMPS_MODEL8_PwC (Version 10) Revised- CP site by site1_finalised and conformed model2 2_Workforce" xfId="20613"/>
    <cellStyle name="p_DCF_COMPS_MODEL8_PwC (Version 10) Revised- CP site by site1_finalised and conformed model2 3" xfId="7933"/>
    <cellStyle name="p_DCF_COMPS_MODEL8_PwC (Version 10) Revised- CP site by site1_finalised and conformed model2 3 2" xfId="7934"/>
    <cellStyle name="p_DCF_COMPS_MODEL8_PwC (Version 10) Revised- CP site by site1_finalised and conformed model2 3 2_Workforce" xfId="20616"/>
    <cellStyle name="p_DCF_COMPS_MODEL8_PwC (Version 10) Revised- CP site by site1_finalised and conformed model2 3_Workforce" xfId="20615"/>
    <cellStyle name="p_DCF_COMPS_MODEL8_PwC (Version 10) Revised- CP site by site1_finalised and conformed model2 4" xfId="7935"/>
    <cellStyle name="p_DCF_COMPS_MODEL8_PwC (Version 10) Revised- CP site by site1_finalised and conformed model2 4_Workforce" xfId="20617"/>
    <cellStyle name="p_DCF_COMPS_MODEL8_PwC (Version 10) Revised- CP site by site1_finalised and conformed model2_Workforce" xfId="20612"/>
    <cellStyle name="p_DCF_COMPS_MODEL8_PwC (Version 10) Revised- CP site by site1_LTM Analysis" xfId="7936"/>
    <cellStyle name="p_DCF_COMPS_MODEL8_PwC (Version 10) Revised- CP site by site1_LTM Analysis 2" xfId="7937"/>
    <cellStyle name="p_DCF_COMPS_MODEL8_PwC (Version 10) Revised- CP site by site1_LTM Analysis 2 2" xfId="7938"/>
    <cellStyle name="p_DCF_COMPS_MODEL8_PwC (Version 10) Revised- CP site by site1_LTM Analysis 2 2_Workforce" xfId="20620"/>
    <cellStyle name="p_DCF_COMPS_MODEL8_PwC (Version 10) Revised- CP site by site1_LTM Analysis 2_Workforce" xfId="20619"/>
    <cellStyle name="p_DCF_COMPS_MODEL8_PwC (Version 10) Revised- CP site by site1_LTM Analysis 3" xfId="7939"/>
    <cellStyle name="p_DCF_COMPS_MODEL8_PwC (Version 10) Revised- CP site by site1_LTM Analysis 3 2" xfId="7940"/>
    <cellStyle name="p_DCF_COMPS_MODEL8_PwC (Version 10) Revised- CP site by site1_LTM Analysis 3 2_Workforce" xfId="20622"/>
    <cellStyle name="p_DCF_COMPS_MODEL8_PwC (Version 10) Revised- CP site by site1_LTM Analysis 3_Workforce" xfId="20621"/>
    <cellStyle name="p_DCF_COMPS_MODEL8_PwC (Version 10) Revised- CP site by site1_LTM Analysis 4" xfId="7941"/>
    <cellStyle name="p_DCF_COMPS_MODEL8_PwC (Version 10) Revised- CP site by site1_LTM Analysis 4_Workforce" xfId="20623"/>
    <cellStyle name="p_DCF_COMPS_MODEL8_PwC (Version 10) Revised- CP site by site1_LTM Analysis_Workforce" xfId="20618"/>
    <cellStyle name="p_DCF_COMPS_MODEL8_PwC (Version 10) Revised- CP site by site1_model28" xfId="7942"/>
    <cellStyle name="p_DCF_COMPS_MODEL8_PwC (Version 10) Revised- CP site by site1_model28 2" xfId="7943"/>
    <cellStyle name="p_DCF_COMPS_MODEL8_PwC (Version 10) Revised- CP site by site1_model28 2 2" xfId="7944"/>
    <cellStyle name="p_DCF_COMPS_MODEL8_PwC (Version 10) Revised- CP site by site1_model28 2 2_Workforce" xfId="20626"/>
    <cellStyle name="p_DCF_COMPS_MODEL8_PwC (Version 10) Revised- CP site by site1_model28 2_Workforce" xfId="20625"/>
    <cellStyle name="p_DCF_COMPS_MODEL8_PwC (Version 10) Revised- CP site by site1_model28 3" xfId="7945"/>
    <cellStyle name="p_DCF_COMPS_MODEL8_PwC (Version 10) Revised- CP site by site1_model28 3 2" xfId="7946"/>
    <cellStyle name="p_DCF_COMPS_MODEL8_PwC (Version 10) Revised- CP site by site1_model28 3 2_Workforce" xfId="20628"/>
    <cellStyle name="p_DCF_COMPS_MODEL8_PwC (Version 10) Revised- CP site by site1_model28 3_Workforce" xfId="20627"/>
    <cellStyle name="p_DCF_COMPS_MODEL8_PwC (Version 10) Revised- CP site by site1_model28 4" xfId="7947"/>
    <cellStyle name="p_DCF_COMPS_MODEL8_PwC (Version 10) Revised- CP site by site1_model28 4_Workforce" xfId="20629"/>
    <cellStyle name="p_DCF_COMPS_MODEL8_PwC (Version 10) Revised- CP site by site1_model28_Workforce" xfId="20624"/>
    <cellStyle name="p_DCF_COMPS_MODEL8_PwC (Version 10) Revised- CP site by site1_Workforce" xfId="20600"/>
    <cellStyle name="p_DCF_COMPS_MODEL8_splash mod 050700" xfId="7948"/>
    <cellStyle name="p_DCF_COMPS_MODEL8_splash mod 050700 2" xfId="7949"/>
    <cellStyle name="p_DCF_COMPS_MODEL8_splash mod 050700 2 2" xfId="7950"/>
    <cellStyle name="p_DCF_COMPS_MODEL8_splash mod 050700 2 2_Workforce" xfId="20632"/>
    <cellStyle name="p_DCF_COMPS_MODEL8_splash mod 050700 2_Workforce" xfId="20631"/>
    <cellStyle name="p_DCF_COMPS_MODEL8_splash mod 050700 3" xfId="7951"/>
    <cellStyle name="p_DCF_COMPS_MODEL8_splash mod 050700 3 2" xfId="7952"/>
    <cellStyle name="p_DCF_COMPS_MODEL8_splash mod 050700 3 2_Workforce" xfId="20634"/>
    <cellStyle name="p_DCF_COMPS_MODEL8_splash mod 050700 3_Workforce" xfId="20633"/>
    <cellStyle name="p_DCF_COMPS_MODEL8_splash mod 050700 4" xfId="7953"/>
    <cellStyle name="p_DCF_COMPS_MODEL8_splash mod 050700 4_Workforce" xfId="20635"/>
    <cellStyle name="p_DCF_COMPS_MODEL8_splash mod 050700_Workforce" xfId="20630"/>
    <cellStyle name="p_DCF_COMPS_MODEL8_wh_smith model7" xfId="7954"/>
    <cellStyle name="p_DCF_COMPS_MODEL8_wh_smith model7 2" xfId="7955"/>
    <cellStyle name="p_DCF_COMPS_MODEL8_wh_smith model7 2 2" xfId="7956"/>
    <cellStyle name="p_DCF_COMPS_MODEL8_wh_smith model7 2 2_Workforce" xfId="20638"/>
    <cellStyle name="p_DCF_COMPS_MODEL8_wh_smith model7 2_Workforce" xfId="20637"/>
    <cellStyle name="p_DCF_COMPS_MODEL8_wh_smith model7 3" xfId="7957"/>
    <cellStyle name="p_DCF_COMPS_MODEL8_wh_smith model7 3 2" xfId="7958"/>
    <cellStyle name="p_DCF_COMPS_MODEL8_wh_smith model7 3 2_Workforce" xfId="20640"/>
    <cellStyle name="p_DCF_COMPS_MODEL8_wh_smith model7 3_Workforce" xfId="20639"/>
    <cellStyle name="p_DCF_COMPS_MODEL8_wh_smith model7 4" xfId="7959"/>
    <cellStyle name="p_DCF_COMPS_MODEL8_wh_smith model7 4_Workforce" xfId="20641"/>
    <cellStyle name="p_DCF_COMPS_MODEL8_wh_smith model7_Merrill model" xfId="7960"/>
    <cellStyle name="p_DCF_COMPS_MODEL8_wh_smith model7_Merrill model_Workforce" xfId="20642"/>
    <cellStyle name="p_DCF_COMPS_MODEL8_wh_smith model7_Workforce" xfId="20636"/>
    <cellStyle name="p_DCF_COMPS_MODEL8_Workforce" xfId="20431"/>
    <cellStyle name="p_DCF_COMPS_Potential full model template" xfId="7961"/>
    <cellStyle name="p_DCF_COMPS_Potential full model template 2" xfId="7962"/>
    <cellStyle name="p_DCF_COMPS_Potential full model template 2 2" xfId="7963"/>
    <cellStyle name="p_DCF_COMPS_Potential full model template 2 2_Workforce" xfId="20645"/>
    <cellStyle name="p_DCF_COMPS_Potential full model template 2_Workforce" xfId="20644"/>
    <cellStyle name="p_DCF_COMPS_Potential full model template 3" xfId="7964"/>
    <cellStyle name="p_DCF_COMPS_Potential full model template 3 2" xfId="7965"/>
    <cellStyle name="p_DCF_COMPS_Potential full model template 3 2_Workforce" xfId="20647"/>
    <cellStyle name="p_DCF_COMPS_Potential full model template 3_Workforce" xfId="20646"/>
    <cellStyle name="p_DCF_COMPS_Potential full model template 4" xfId="7966"/>
    <cellStyle name="p_DCF_COMPS_Potential full model template 4_Workforce" xfId="20648"/>
    <cellStyle name="p_DCF_COMPS_Potential full model template_Merrill model" xfId="7967"/>
    <cellStyle name="p_DCF_COMPS_Potential full model template_Merrill model_Workforce" xfId="20649"/>
    <cellStyle name="p_DCF_COMPS_Potential full model template_Workforce" xfId="20643"/>
    <cellStyle name="p_DCF_COMPS_PwC (Version 10) Revised- CP site by site1" xfId="7968"/>
    <cellStyle name="p_DCF_COMPS_PwC (Version 10) Revised- CP site by site1_Bridge Terms" xfId="7969"/>
    <cellStyle name="p_DCF_COMPS_PwC (Version 10) Revised- CP site by site1_Bridge Terms_Workforce" xfId="20651"/>
    <cellStyle name="p_DCF_COMPS_PwC (Version 10) Revised- CP site by site1_finalised and conformed model2" xfId="7970"/>
    <cellStyle name="p_DCF_COMPS_PwC (Version 10) Revised- CP site by site1_finalised and conformed model2_1" xfId="7971"/>
    <cellStyle name="p_DCF_COMPS_PwC (Version 10) Revised- CP site by site1_finalised and conformed model2_1_Workforce" xfId="20653"/>
    <cellStyle name="p_DCF_COMPS_PwC (Version 10) Revised- CP site by site1_finalised and conformed model2_Workforce" xfId="20652"/>
    <cellStyle name="p_DCF_COMPS_PwC (Version 10) Revised- CP site by site1_LTM Analysis" xfId="7972"/>
    <cellStyle name="p_DCF_COMPS_PwC (Version 10) Revised- CP site by site1_LTM Analysis_Workforce" xfId="20654"/>
    <cellStyle name="p_DCF_COMPS_PwC (Version 10) Revised- CP site by site1_model28" xfId="7973"/>
    <cellStyle name="p_DCF_COMPS_PwC (Version 10) Revised- CP site by site1_model28_Workforce" xfId="20655"/>
    <cellStyle name="p_DCF_COMPS_PwC (Version 10) Revised- CP site by site1_Workforce" xfId="20650"/>
    <cellStyle name="p_DCF_COMPS_PwC (Version 7) Revised- CP site by site" xfId="7974"/>
    <cellStyle name="p_DCF_COMPS_PwC (Version 7) Revised- CP site by site_Workforce" xfId="20656"/>
    <cellStyle name="p_DCF_COMPS_splash mod 050700" xfId="7975"/>
    <cellStyle name="p_DCF_COMPS_splash mod 050700_Workforce" xfId="20657"/>
    <cellStyle name="p_DCF_COMPS_tables2" xfId="7976"/>
    <cellStyle name="p_DCF_COMPS_tables2 2" xfId="7977"/>
    <cellStyle name="p_DCF_COMPS_tables2 2 2" xfId="7978"/>
    <cellStyle name="p_DCF_COMPS_tables2 2 2_Workforce" xfId="20660"/>
    <cellStyle name="p_DCF_COMPS_tables2 2_Workforce" xfId="20659"/>
    <cellStyle name="p_DCF_COMPS_tables2 3" xfId="7979"/>
    <cellStyle name="p_DCF_COMPS_tables2 3 2" xfId="7980"/>
    <cellStyle name="p_DCF_COMPS_tables2 3 2_Workforce" xfId="20662"/>
    <cellStyle name="p_DCF_COMPS_tables2 3_Workforce" xfId="20661"/>
    <cellStyle name="p_DCF_COMPS_tables2 4" xfId="7981"/>
    <cellStyle name="p_DCF_COMPS_tables2 4_Workforce" xfId="20663"/>
    <cellStyle name="p_DCF_COMPS_tables2_24-10-Q3c 08-11" xfId="7982"/>
    <cellStyle name="p_DCF_COMPS_tables2_24-10-Q3c 08-11 2" xfId="7983"/>
    <cellStyle name="p_DCF_COMPS_tables2_24-10-Q3c 08-11 2 2" xfId="7984"/>
    <cellStyle name="p_DCF_COMPS_tables2_24-10-Q3c 08-11 2 2_Workforce" xfId="20666"/>
    <cellStyle name="p_DCF_COMPS_tables2_24-10-Q3c 08-11 2_Workforce" xfId="20665"/>
    <cellStyle name="p_DCF_COMPS_tables2_24-10-Q3c 08-11 3" xfId="7985"/>
    <cellStyle name="p_DCF_COMPS_tables2_24-10-Q3c 08-11 3 2" xfId="7986"/>
    <cellStyle name="p_DCF_COMPS_tables2_24-10-Q3c 08-11 3 2_Workforce" xfId="20668"/>
    <cellStyle name="p_DCF_COMPS_tables2_24-10-Q3c 08-11 3_Workforce" xfId="20667"/>
    <cellStyle name="p_DCF_COMPS_tables2_24-10-Q3c 08-11 4" xfId="7987"/>
    <cellStyle name="p_DCF_COMPS_tables2_24-10-Q3c 08-11 4_Workforce" xfId="20669"/>
    <cellStyle name="p_DCF_COMPS_tables2_24-10-Q3c 08-11_Workforce" xfId="20664"/>
    <cellStyle name="p_DCF_COMPS_tables2_Apax Banks Model2" xfId="7988"/>
    <cellStyle name="p_DCF_COMPS_tables2_Apax Banks Model2 2" xfId="7989"/>
    <cellStyle name="p_DCF_COMPS_tables2_Apax Banks Model2 2 2" xfId="7990"/>
    <cellStyle name="p_DCF_COMPS_tables2_Apax Banks Model2 2 2_Workforce" xfId="20672"/>
    <cellStyle name="p_DCF_COMPS_tables2_Apax Banks Model2 2_Workforce" xfId="20671"/>
    <cellStyle name="p_DCF_COMPS_tables2_Apax Banks Model2 3" xfId="7991"/>
    <cellStyle name="p_DCF_COMPS_tables2_Apax Banks Model2 3 2" xfId="7992"/>
    <cellStyle name="p_DCF_COMPS_tables2_Apax Banks Model2 3 2_Workforce" xfId="20674"/>
    <cellStyle name="p_DCF_COMPS_tables2_Apax Banks Model2 3_Workforce" xfId="20673"/>
    <cellStyle name="p_DCF_COMPS_tables2_Apax Banks Model2 4" xfId="7993"/>
    <cellStyle name="p_DCF_COMPS_tables2_Apax Banks Model2 4_Workforce" xfId="20675"/>
    <cellStyle name="p_DCF_COMPS_tables2_Apax Banks Model2_Workforce" xfId="20670"/>
    <cellStyle name="p_DCF_COMPS_tables2_Arrow Model 7" xfId="7994"/>
    <cellStyle name="p_DCF_COMPS_tables2_Arrow Model 7 2" xfId="7995"/>
    <cellStyle name="p_DCF_COMPS_tables2_Arrow Model 7 2 2" xfId="7996"/>
    <cellStyle name="p_DCF_COMPS_tables2_Arrow Model 7 2 2_Workforce" xfId="20678"/>
    <cellStyle name="p_DCF_COMPS_tables2_Arrow Model 7 2_Workforce" xfId="20677"/>
    <cellStyle name="p_DCF_COMPS_tables2_Arrow Model 7 3" xfId="7997"/>
    <cellStyle name="p_DCF_COMPS_tables2_Arrow Model 7 3 2" xfId="7998"/>
    <cellStyle name="p_DCF_COMPS_tables2_Arrow Model 7 3 2_Workforce" xfId="20680"/>
    <cellStyle name="p_DCF_COMPS_tables2_Arrow Model 7 3_Workforce" xfId="20679"/>
    <cellStyle name="p_DCF_COMPS_tables2_Arrow Model 7 4" xfId="7999"/>
    <cellStyle name="p_DCF_COMPS_tables2_Arrow Model 7 4_Workforce" xfId="20681"/>
    <cellStyle name="p_DCF_COMPS_tables2_Arrow Model 7_Merrill model" xfId="8000"/>
    <cellStyle name="p_DCF_COMPS_tables2_Arrow Model 7_Merrill model_Workforce" xfId="20682"/>
    <cellStyle name="p_DCF_COMPS_tables2_Arrow Model 7_Workforce" xfId="20676"/>
    <cellStyle name="p_DCF_COMPS_tables2_Atlasmod011_new_Covenants" xfId="8001"/>
    <cellStyle name="p_DCF_COMPS_tables2_Atlasmod011_new_Covenants_1" xfId="8002"/>
    <cellStyle name="p_DCF_COMPS_tables2_Atlasmod011_new_Covenants_1 2" xfId="8003"/>
    <cellStyle name="p_DCF_COMPS_tables2_Atlasmod011_new_Covenants_1 2 2" xfId="8004"/>
    <cellStyle name="p_DCF_COMPS_tables2_Atlasmod011_new_Covenants_1 2 2_Workforce" xfId="20686"/>
    <cellStyle name="p_DCF_COMPS_tables2_Atlasmod011_new_Covenants_1 2_Workforce" xfId="20685"/>
    <cellStyle name="p_DCF_COMPS_tables2_Atlasmod011_new_Covenants_1 3" xfId="8005"/>
    <cellStyle name="p_DCF_COMPS_tables2_Atlasmod011_new_Covenants_1 3 2" xfId="8006"/>
    <cellStyle name="p_DCF_COMPS_tables2_Atlasmod011_new_Covenants_1 3 2_Workforce" xfId="20688"/>
    <cellStyle name="p_DCF_COMPS_tables2_Atlasmod011_new_Covenants_1 3_Workforce" xfId="20687"/>
    <cellStyle name="p_DCF_COMPS_tables2_Atlasmod011_new_Covenants_1 4" xfId="8007"/>
    <cellStyle name="p_DCF_COMPS_tables2_Atlasmod011_new_Covenants_1 4_Workforce" xfId="20689"/>
    <cellStyle name="p_DCF_COMPS_tables2_Atlasmod011_new_Covenants_1_Workforce" xfId="20684"/>
    <cellStyle name="p_DCF_COMPS_tables2_Atlasmod011_new_Covenants_Workforce" xfId="20683"/>
    <cellStyle name="p_DCF_COMPS_tables2_Book2" xfId="8008"/>
    <cellStyle name="p_DCF_COMPS_tables2_Book2 2" xfId="8009"/>
    <cellStyle name="p_DCF_COMPS_tables2_Book2 2 2" xfId="8010"/>
    <cellStyle name="p_DCF_COMPS_tables2_Book2 2 2_Workforce" xfId="20692"/>
    <cellStyle name="p_DCF_COMPS_tables2_Book2 2_Workforce" xfId="20691"/>
    <cellStyle name="p_DCF_COMPS_tables2_Book2 3" xfId="8011"/>
    <cellStyle name="p_DCF_COMPS_tables2_Book2 3 2" xfId="8012"/>
    <cellStyle name="p_DCF_COMPS_tables2_Book2 3 2_Workforce" xfId="20694"/>
    <cellStyle name="p_DCF_COMPS_tables2_Book2 3_Workforce" xfId="20693"/>
    <cellStyle name="p_DCF_COMPS_tables2_Book2 4" xfId="8013"/>
    <cellStyle name="p_DCF_COMPS_tables2_Book2 4_Workforce" xfId="20695"/>
    <cellStyle name="p_DCF_COMPS_tables2_Book2_Workforce" xfId="20690"/>
    <cellStyle name="p_DCF_COMPS_tables2_Bouygues Model_20_4_01" xfId="8014"/>
    <cellStyle name="p_DCF_COMPS_tables2_Bouygues Model_20_4_01 2" xfId="8015"/>
    <cellStyle name="p_DCF_COMPS_tables2_Bouygues Model_20_4_01 2 2" xfId="8016"/>
    <cellStyle name="p_DCF_COMPS_tables2_Bouygues Model_20_4_01 2 2_Workforce" xfId="20698"/>
    <cellStyle name="p_DCF_COMPS_tables2_Bouygues Model_20_4_01 2_Workforce" xfId="20697"/>
    <cellStyle name="p_DCF_COMPS_tables2_Bouygues Model_20_4_01 3" xfId="8017"/>
    <cellStyle name="p_DCF_COMPS_tables2_Bouygues Model_20_4_01 3 2" xfId="8018"/>
    <cellStyle name="p_DCF_COMPS_tables2_Bouygues Model_20_4_01 3 2_Workforce" xfId="20700"/>
    <cellStyle name="p_DCF_COMPS_tables2_Bouygues Model_20_4_01 3_Workforce" xfId="20699"/>
    <cellStyle name="p_DCF_COMPS_tables2_Bouygues Model_20_4_01 4" xfId="8019"/>
    <cellStyle name="p_DCF_COMPS_tables2_Bouygues Model_20_4_01 4_Workforce" xfId="20701"/>
    <cellStyle name="p_DCF_COMPS_tables2_Bouygues Model_20_4_01_Merrill model" xfId="8020"/>
    <cellStyle name="p_DCF_COMPS_tables2_Bouygues Model_20_4_01_Merrill model_Workforce" xfId="20702"/>
    <cellStyle name="p_DCF_COMPS_tables2_Bouygues Model_20_4_01_Workforce" xfId="20696"/>
    <cellStyle name="p_DCF_COMPS_tables2_Bridge Terms" xfId="8021"/>
    <cellStyle name="p_DCF_COMPS_tables2_Bridge Terms 2" xfId="8022"/>
    <cellStyle name="p_DCF_COMPS_tables2_Bridge Terms 2 2" xfId="8023"/>
    <cellStyle name="p_DCF_COMPS_tables2_Bridge Terms 2 2_Workforce" xfId="20705"/>
    <cellStyle name="p_DCF_COMPS_tables2_Bridge Terms 2_Workforce" xfId="20704"/>
    <cellStyle name="p_DCF_COMPS_tables2_Bridge Terms 3" xfId="8024"/>
    <cellStyle name="p_DCF_COMPS_tables2_Bridge Terms 3 2" xfId="8025"/>
    <cellStyle name="p_DCF_COMPS_tables2_Bridge Terms 3 2_Workforce" xfId="20707"/>
    <cellStyle name="p_DCF_COMPS_tables2_Bridge Terms 3_Workforce" xfId="20706"/>
    <cellStyle name="p_DCF_COMPS_tables2_Bridge Terms 4" xfId="8026"/>
    <cellStyle name="p_DCF_COMPS_tables2_Bridge Terms 4_Workforce" xfId="20708"/>
    <cellStyle name="p_DCF_COMPS_tables2_Bridge Terms_Workforce" xfId="20703"/>
    <cellStyle name="p_DCF_COMPS_tables2_BWG model_aip_final" xfId="8027"/>
    <cellStyle name="p_DCF_COMPS_tables2_BWG model_aip_final 2" xfId="8028"/>
    <cellStyle name="p_DCF_COMPS_tables2_BWG model_aip_final 2 2" xfId="8029"/>
    <cellStyle name="p_DCF_COMPS_tables2_BWG model_aip_final 2 2_Workforce" xfId="20711"/>
    <cellStyle name="p_DCF_COMPS_tables2_BWG model_aip_final 2_Workforce" xfId="20710"/>
    <cellStyle name="p_DCF_COMPS_tables2_BWG model_aip_final 3" xfId="8030"/>
    <cellStyle name="p_DCF_COMPS_tables2_BWG model_aip_final 3 2" xfId="8031"/>
    <cellStyle name="p_DCF_COMPS_tables2_BWG model_aip_final 3 2_Workforce" xfId="20713"/>
    <cellStyle name="p_DCF_COMPS_tables2_BWG model_aip_final 3_Workforce" xfId="20712"/>
    <cellStyle name="p_DCF_COMPS_tables2_BWG model_aip_final 4" xfId="8032"/>
    <cellStyle name="p_DCF_COMPS_tables2_BWG model_aip_final 4_Workforce" xfId="20714"/>
    <cellStyle name="p_DCF_COMPS_tables2_BWG model_aip_final_Workforce" xfId="20709"/>
    <cellStyle name="p_DCF_COMPS_tables2_Casema - Carlyle Base Case" xfId="8033"/>
    <cellStyle name="p_DCF_COMPS_tables2_Casema - Carlyle Base Case 2" xfId="8034"/>
    <cellStyle name="p_DCF_COMPS_tables2_Casema - Carlyle Base Case 2 2" xfId="8035"/>
    <cellStyle name="p_DCF_COMPS_tables2_Casema - Carlyle Base Case 2 2_Workforce" xfId="20717"/>
    <cellStyle name="p_DCF_COMPS_tables2_Casema - Carlyle Base Case 2_Workforce" xfId="20716"/>
    <cellStyle name="p_DCF_COMPS_tables2_Casema - Carlyle Base Case 3" xfId="8036"/>
    <cellStyle name="p_DCF_COMPS_tables2_Casema - Carlyle Base Case 3 2" xfId="8037"/>
    <cellStyle name="p_DCF_COMPS_tables2_Casema - Carlyle Base Case 3 2_Workforce" xfId="20719"/>
    <cellStyle name="p_DCF_COMPS_tables2_Casema - Carlyle Base Case 3_Workforce" xfId="20718"/>
    <cellStyle name="p_DCF_COMPS_tables2_Casema - Carlyle Base Case 4" xfId="8038"/>
    <cellStyle name="p_DCF_COMPS_tables2_Casema - Carlyle Base Case 4_Workforce" xfId="20720"/>
    <cellStyle name="p_DCF_COMPS_tables2_Casema - Carlyle Base Case_Workforce" xfId="20715"/>
    <cellStyle name="p_DCF_COMPS_tables2_Consolidated Model - Overfund13NewBank &amp; HY rate" xfId="8039"/>
    <cellStyle name="p_DCF_COMPS_tables2_Consolidated Model - Overfund13NewBank &amp; HY rate_Workforce" xfId="20721"/>
    <cellStyle name="p_DCF_COMPS_tables2_Consolidated Model - Overfund14NewBank &amp; HY rate" xfId="8040"/>
    <cellStyle name="p_DCF_COMPS_tables2_Consolidated Model - Overfund14NewBank &amp; HY rate_Workforce" xfId="20722"/>
    <cellStyle name="p_DCF_COMPS_tables2_ESCOperatingModel Revised Base Case Banks 260101" xfId="8041"/>
    <cellStyle name="p_DCF_COMPS_tables2_ESCOperatingModel Revised Base Case Banks 260101 2" xfId="8042"/>
    <cellStyle name="p_DCF_COMPS_tables2_ESCOperatingModel Revised Base Case Banks 260101 2 2" xfId="8043"/>
    <cellStyle name="p_DCF_COMPS_tables2_ESCOperatingModel Revised Base Case Banks 260101 2 2_Workforce" xfId="20725"/>
    <cellStyle name="p_DCF_COMPS_tables2_ESCOperatingModel Revised Base Case Banks 260101 2_Workforce" xfId="20724"/>
    <cellStyle name="p_DCF_COMPS_tables2_ESCOperatingModel Revised Base Case Banks 260101 3" xfId="8044"/>
    <cellStyle name="p_DCF_COMPS_tables2_ESCOperatingModel Revised Base Case Banks 260101 3 2" xfId="8045"/>
    <cellStyle name="p_DCF_COMPS_tables2_ESCOperatingModel Revised Base Case Banks 260101 3 2_Workforce" xfId="20727"/>
    <cellStyle name="p_DCF_COMPS_tables2_ESCOperatingModel Revised Base Case Banks 260101 3_Workforce" xfId="20726"/>
    <cellStyle name="p_DCF_COMPS_tables2_ESCOperatingModel Revised Base Case Banks 260101 4" xfId="8046"/>
    <cellStyle name="p_DCF_COMPS_tables2_ESCOperatingModel Revised Base Case Banks 260101 4_Workforce" xfId="20728"/>
    <cellStyle name="p_DCF_COMPS_tables2_ESCOperatingModel Revised Base Case Banks 260101_Workforce" xfId="20723"/>
    <cellStyle name="p_DCF_COMPS_tables2_finalised and conformed model2" xfId="8047"/>
    <cellStyle name="p_DCF_COMPS_tables2_finalised and conformed model2 2" xfId="8048"/>
    <cellStyle name="p_DCF_COMPS_tables2_finalised and conformed model2 2 2" xfId="8049"/>
    <cellStyle name="p_DCF_COMPS_tables2_finalised and conformed model2 2 2_Workforce" xfId="20731"/>
    <cellStyle name="p_DCF_COMPS_tables2_finalised and conformed model2 2_Workforce" xfId="20730"/>
    <cellStyle name="p_DCF_COMPS_tables2_finalised and conformed model2 3" xfId="8050"/>
    <cellStyle name="p_DCF_COMPS_tables2_finalised and conformed model2 3 2" xfId="8051"/>
    <cellStyle name="p_DCF_COMPS_tables2_finalised and conformed model2 3 2_Workforce" xfId="20733"/>
    <cellStyle name="p_DCF_COMPS_tables2_finalised and conformed model2 3_Workforce" xfId="20732"/>
    <cellStyle name="p_DCF_COMPS_tables2_finalised and conformed model2 4" xfId="8052"/>
    <cellStyle name="p_DCF_COMPS_tables2_finalised and conformed model2 4_Workforce" xfId="20734"/>
    <cellStyle name="p_DCF_COMPS_tables2_finalised and conformed model2_1" xfId="8053"/>
    <cellStyle name="p_DCF_COMPS_tables2_finalised and conformed model2_1 2" xfId="8054"/>
    <cellStyle name="p_DCF_COMPS_tables2_finalised and conformed model2_1 2 2" xfId="8055"/>
    <cellStyle name="p_DCF_COMPS_tables2_finalised and conformed model2_1 2 2_Workforce" xfId="20737"/>
    <cellStyle name="p_DCF_COMPS_tables2_finalised and conformed model2_1 2_Workforce" xfId="20736"/>
    <cellStyle name="p_DCF_COMPS_tables2_finalised and conformed model2_1 3" xfId="8056"/>
    <cellStyle name="p_DCF_COMPS_tables2_finalised and conformed model2_1 3 2" xfId="8057"/>
    <cellStyle name="p_DCF_COMPS_tables2_finalised and conformed model2_1 3 2_Workforce" xfId="20739"/>
    <cellStyle name="p_DCF_COMPS_tables2_finalised and conformed model2_1 3_Workforce" xfId="20738"/>
    <cellStyle name="p_DCF_COMPS_tables2_finalised and conformed model2_1 4" xfId="8058"/>
    <cellStyle name="p_DCF_COMPS_tables2_finalised and conformed model2_1 4_Workforce" xfId="20740"/>
    <cellStyle name="p_DCF_COMPS_tables2_finalised and conformed model2_1_Workforce" xfId="20735"/>
    <cellStyle name="p_DCF_COMPS_tables2_finalised and conformed model2_Workforce" xfId="20729"/>
    <cellStyle name="p_DCF_COMPS_tables2_FinanceModelTrinity" xfId="8059"/>
    <cellStyle name="p_DCF_COMPS_tables2_FinanceModelTrinity 2" xfId="8060"/>
    <cellStyle name="p_DCF_COMPS_tables2_FinanceModelTrinity 2 2" xfId="8061"/>
    <cellStyle name="p_DCF_COMPS_tables2_FinanceModelTrinity 2 2_Workforce" xfId="20743"/>
    <cellStyle name="p_DCF_COMPS_tables2_FinanceModelTrinity 2_Workforce" xfId="20742"/>
    <cellStyle name="p_DCF_COMPS_tables2_FinanceModelTrinity 3" xfId="8062"/>
    <cellStyle name="p_DCF_COMPS_tables2_FinanceModelTrinity 3 2" xfId="8063"/>
    <cellStyle name="p_DCF_COMPS_tables2_FinanceModelTrinity 3 2_Workforce" xfId="20745"/>
    <cellStyle name="p_DCF_COMPS_tables2_FinanceModelTrinity 3_Workforce" xfId="20744"/>
    <cellStyle name="p_DCF_COMPS_tables2_FinanceModelTrinity 4" xfId="8064"/>
    <cellStyle name="p_DCF_COMPS_tables2_FinanceModelTrinity 4_Workforce" xfId="20746"/>
    <cellStyle name="p_DCF_COMPS_tables2_FinanceModelTrinity_Workforce" xfId="20741"/>
    <cellStyle name="p_DCF_COMPS_tables2_Financials6_for sales force" xfId="8065"/>
    <cellStyle name="p_DCF_COMPS_tables2_Financials6_for sales force_Workforce" xfId="20747"/>
    <cellStyle name="p_DCF_COMPS_tables2_Last Update of Model - Version 39" xfId="8066"/>
    <cellStyle name="p_DCF_COMPS_tables2_Last Update of Model - Version 39_Workforce" xfId="20748"/>
    <cellStyle name="p_DCF_COMPS_tables2_LTM Analysis" xfId="8067"/>
    <cellStyle name="p_DCF_COMPS_tables2_LTM Analysis 2" xfId="8068"/>
    <cellStyle name="p_DCF_COMPS_tables2_LTM Analysis 2 2" xfId="8069"/>
    <cellStyle name="p_DCF_COMPS_tables2_LTM Analysis 2 2_Workforce" xfId="20751"/>
    <cellStyle name="p_DCF_COMPS_tables2_LTM Analysis 2_Workforce" xfId="20750"/>
    <cellStyle name="p_DCF_COMPS_tables2_LTM Analysis 3" xfId="8070"/>
    <cellStyle name="p_DCF_COMPS_tables2_LTM Analysis 3 2" xfId="8071"/>
    <cellStyle name="p_DCF_COMPS_tables2_LTM Analysis 3 2_Workforce" xfId="20753"/>
    <cellStyle name="p_DCF_COMPS_tables2_LTM Analysis 3_Workforce" xfId="20752"/>
    <cellStyle name="p_DCF_COMPS_tables2_LTM Analysis 4" xfId="8072"/>
    <cellStyle name="p_DCF_COMPS_tables2_LTM Analysis 4_Workforce" xfId="20754"/>
    <cellStyle name="p_DCF_COMPS_tables2_LTM Analysis_Workforce" xfId="20749"/>
    <cellStyle name="p_DCF_COMPS_tables2_Merrill model" xfId="8073"/>
    <cellStyle name="p_DCF_COMPS_tables2_Merrill model_Workforce" xfId="20755"/>
    <cellStyle name="p_DCF_COMPS_tables2_mezzcalc" xfId="8074"/>
    <cellStyle name="p_DCF_COMPS_tables2_mezzcalc 2" xfId="8075"/>
    <cellStyle name="p_DCF_COMPS_tables2_mezzcalc 2 2" xfId="8076"/>
    <cellStyle name="p_DCF_COMPS_tables2_mezzcalc 2 2_Workforce" xfId="20758"/>
    <cellStyle name="p_DCF_COMPS_tables2_mezzcalc 2_Workforce" xfId="20757"/>
    <cellStyle name="p_DCF_COMPS_tables2_mezzcalc 3" xfId="8077"/>
    <cellStyle name="p_DCF_COMPS_tables2_mezzcalc 3 2" xfId="8078"/>
    <cellStyle name="p_DCF_COMPS_tables2_mezzcalc 3 2_Workforce" xfId="20760"/>
    <cellStyle name="p_DCF_COMPS_tables2_mezzcalc 3_Workforce" xfId="20759"/>
    <cellStyle name="p_DCF_COMPS_tables2_mezzcalc 4" xfId="8079"/>
    <cellStyle name="p_DCF_COMPS_tables2_mezzcalc 4_Workforce" xfId="20761"/>
    <cellStyle name="p_DCF_COMPS_tables2_mezzcalc_Workforce" xfId="20756"/>
    <cellStyle name="p_DCF_COMPS_tables2_MinimodelMC" xfId="8080"/>
    <cellStyle name="p_DCF_COMPS_tables2_MinimodelMC 2" xfId="8081"/>
    <cellStyle name="p_DCF_COMPS_tables2_MinimodelMC 2 2" xfId="8082"/>
    <cellStyle name="p_DCF_COMPS_tables2_MinimodelMC 2 2_Workforce" xfId="20764"/>
    <cellStyle name="p_DCF_COMPS_tables2_MinimodelMC 2_Workforce" xfId="20763"/>
    <cellStyle name="p_DCF_COMPS_tables2_MinimodelMC 3" xfId="8083"/>
    <cellStyle name="p_DCF_COMPS_tables2_MinimodelMC 3 2" xfId="8084"/>
    <cellStyle name="p_DCF_COMPS_tables2_MinimodelMC 3 2_Workforce" xfId="20766"/>
    <cellStyle name="p_DCF_COMPS_tables2_MinimodelMC 3_Workforce" xfId="20765"/>
    <cellStyle name="p_DCF_COMPS_tables2_MinimodelMC 4" xfId="8085"/>
    <cellStyle name="p_DCF_COMPS_tables2_MinimodelMC 4_Workforce" xfId="20767"/>
    <cellStyle name="p_DCF_COMPS_tables2_MinimodelMC_Workforce" xfId="20762"/>
    <cellStyle name="p_DCF_COMPS_tables2_Model 10" xfId="8086"/>
    <cellStyle name="p_DCF_COMPS_tables2_Model 10 2" xfId="8087"/>
    <cellStyle name="p_DCF_COMPS_tables2_Model 10 2 2" xfId="8088"/>
    <cellStyle name="p_DCF_COMPS_tables2_Model 10 2 2_Workforce" xfId="20770"/>
    <cellStyle name="p_DCF_COMPS_tables2_Model 10 2_Workforce" xfId="20769"/>
    <cellStyle name="p_DCF_COMPS_tables2_Model 10 3" xfId="8089"/>
    <cellStyle name="p_DCF_COMPS_tables2_Model 10 3 2" xfId="8090"/>
    <cellStyle name="p_DCF_COMPS_tables2_Model 10 3 2_Workforce" xfId="20772"/>
    <cellStyle name="p_DCF_COMPS_tables2_Model 10 3_Workforce" xfId="20771"/>
    <cellStyle name="p_DCF_COMPS_tables2_Model 10 4" xfId="8091"/>
    <cellStyle name="p_DCF_COMPS_tables2_Model 10 4_Workforce" xfId="20773"/>
    <cellStyle name="p_DCF_COMPS_tables2_Model 10_Workforce" xfId="20768"/>
    <cellStyle name="p_DCF_COMPS_tables2_Model 41" xfId="8092"/>
    <cellStyle name="p_DCF_COMPS_tables2_Model 41 2" xfId="8093"/>
    <cellStyle name="p_DCF_COMPS_tables2_Model 41 2 2" xfId="8094"/>
    <cellStyle name="p_DCF_COMPS_tables2_Model 41 2 2_Workforce" xfId="20776"/>
    <cellStyle name="p_DCF_COMPS_tables2_Model 41 2_Workforce" xfId="20775"/>
    <cellStyle name="p_DCF_COMPS_tables2_Model 41 3" xfId="8095"/>
    <cellStyle name="p_DCF_COMPS_tables2_Model 41 3 2" xfId="8096"/>
    <cellStyle name="p_DCF_COMPS_tables2_Model 41 3 2_Workforce" xfId="20778"/>
    <cellStyle name="p_DCF_COMPS_tables2_Model 41 3_Workforce" xfId="20777"/>
    <cellStyle name="p_DCF_COMPS_tables2_Model 41 4" xfId="8097"/>
    <cellStyle name="p_DCF_COMPS_tables2_Model 41 4_Workforce" xfId="20779"/>
    <cellStyle name="p_DCF_COMPS_tables2_Model 41_Workforce" xfId="20774"/>
    <cellStyle name="p_DCF_COMPS_tables2_Model_30" xfId="8098"/>
    <cellStyle name="p_DCF_COMPS_tables2_Model_30 2" xfId="8099"/>
    <cellStyle name="p_DCF_COMPS_tables2_Model_30 2 2" xfId="8100"/>
    <cellStyle name="p_DCF_COMPS_tables2_Model_30 2 2_Workforce" xfId="20782"/>
    <cellStyle name="p_DCF_COMPS_tables2_Model_30 2_Workforce" xfId="20781"/>
    <cellStyle name="p_DCF_COMPS_tables2_Model_30 3" xfId="8101"/>
    <cellStyle name="p_DCF_COMPS_tables2_Model_30 3 2" xfId="8102"/>
    <cellStyle name="p_DCF_COMPS_tables2_Model_30 3 2_Workforce" xfId="20784"/>
    <cellStyle name="p_DCF_COMPS_tables2_Model_30 3_Workforce" xfId="20783"/>
    <cellStyle name="p_DCF_COMPS_tables2_Model_30 4" xfId="8103"/>
    <cellStyle name="p_DCF_COMPS_tables2_Model_30 4_Workforce" xfId="20785"/>
    <cellStyle name="p_DCF_COMPS_tables2_Model_30_Workforce" xfId="20780"/>
    <cellStyle name="p_DCF_COMPS_tables2_model11.xls Chart 1" xfId="8104"/>
    <cellStyle name="p_DCF_COMPS_tables2_model11.xls Chart 1 2" xfId="8105"/>
    <cellStyle name="p_DCF_COMPS_tables2_model11.xls Chart 1 2 2" xfId="8106"/>
    <cellStyle name="p_DCF_COMPS_tables2_model11.xls Chart 1 2 2_Workforce" xfId="20788"/>
    <cellStyle name="p_DCF_COMPS_tables2_model11.xls Chart 1 2_Workforce" xfId="20787"/>
    <cellStyle name="p_DCF_COMPS_tables2_model11.xls Chart 1 3" xfId="8107"/>
    <cellStyle name="p_DCF_COMPS_tables2_model11.xls Chart 1 3 2" xfId="8108"/>
    <cellStyle name="p_DCF_COMPS_tables2_model11.xls Chart 1 3 2_Workforce" xfId="20790"/>
    <cellStyle name="p_DCF_COMPS_tables2_model11.xls Chart 1 3_Workforce" xfId="20789"/>
    <cellStyle name="p_DCF_COMPS_tables2_model11.xls Chart 1 4" xfId="8109"/>
    <cellStyle name="p_DCF_COMPS_tables2_model11.xls Chart 1 4_Workforce" xfId="20791"/>
    <cellStyle name="p_DCF_COMPS_tables2_model11.xls Chart 1_Workforce" xfId="20786"/>
    <cellStyle name="p_DCF_COMPS_tables2_model14" xfId="8110"/>
    <cellStyle name="p_DCF_COMPS_tables2_model14_Workforce" xfId="20792"/>
    <cellStyle name="p_DCF_COMPS_tables2_model28" xfId="8111"/>
    <cellStyle name="p_DCF_COMPS_tables2_model28 2" xfId="8112"/>
    <cellStyle name="p_DCF_COMPS_tables2_model28 2 2" xfId="8113"/>
    <cellStyle name="p_DCF_COMPS_tables2_model28 2 2_Workforce" xfId="20795"/>
    <cellStyle name="p_DCF_COMPS_tables2_model28 2_Workforce" xfId="20794"/>
    <cellStyle name="p_DCF_COMPS_tables2_model28 3" xfId="8114"/>
    <cellStyle name="p_DCF_COMPS_tables2_model28 3 2" xfId="8115"/>
    <cellStyle name="p_DCF_COMPS_tables2_model28 3 2_Workforce" xfId="20797"/>
    <cellStyle name="p_DCF_COMPS_tables2_model28 3_Workforce" xfId="20796"/>
    <cellStyle name="p_DCF_COMPS_tables2_model28 4" xfId="8116"/>
    <cellStyle name="p_DCF_COMPS_tables2_model28 4_Workforce" xfId="20798"/>
    <cellStyle name="p_DCF_COMPS_tables2_model28_Workforce" xfId="20793"/>
    <cellStyle name="p_DCF_COMPS_tables2_Model34" xfId="8117"/>
    <cellStyle name="p_DCF_COMPS_tables2_Model34_Workforce" xfId="20799"/>
    <cellStyle name="p_DCF_COMPS_tables2_model5.xls Chart 1" xfId="8118"/>
    <cellStyle name="p_DCF_COMPS_tables2_model5.xls Chart 1 2" xfId="8119"/>
    <cellStyle name="p_DCF_COMPS_tables2_model5.xls Chart 1 2 2" xfId="8120"/>
    <cellStyle name="p_DCF_COMPS_tables2_model5.xls Chart 1 2 2_Workforce" xfId="20802"/>
    <cellStyle name="p_DCF_COMPS_tables2_model5.xls Chart 1 2_Workforce" xfId="20801"/>
    <cellStyle name="p_DCF_COMPS_tables2_model5.xls Chart 1 3" xfId="8121"/>
    <cellStyle name="p_DCF_COMPS_tables2_model5.xls Chart 1 3 2" xfId="8122"/>
    <cellStyle name="p_DCF_COMPS_tables2_model5.xls Chart 1 3 2_Workforce" xfId="20804"/>
    <cellStyle name="p_DCF_COMPS_tables2_model5.xls Chart 1 3_Workforce" xfId="20803"/>
    <cellStyle name="p_DCF_COMPS_tables2_model5.xls Chart 1 4" xfId="8123"/>
    <cellStyle name="p_DCF_COMPS_tables2_model5.xls Chart 1 4_Workforce" xfId="20805"/>
    <cellStyle name="p_DCF_COMPS_tables2_model5.xls Chart 1_Workforce" xfId="20800"/>
    <cellStyle name="p_DCF_COMPS_tables2_model6.xls Chart 1" xfId="8124"/>
    <cellStyle name="p_DCF_COMPS_tables2_model6.xls Chart 1 2" xfId="8125"/>
    <cellStyle name="p_DCF_COMPS_tables2_model6.xls Chart 1 2 2" xfId="8126"/>
    <cellStyle name="p_DCF_COMPS_tables2_model6.xls Chart 1 2 2_Workforce" xfId="20808"/>
    <cellStyle name="p_DCF_COMPS_tables2_model6.xls Chart 1 2_Workforce" xfId="20807"/>
    <cellStyle name="p_DCF_COMPS_tables2_model6.xls Chart 1 3" xfId="8127"/>
    <cellStyle name="p_DCF_COMPS_tables2_model6.xls Chart 1 3 2" xfId="8128"/>
    <cellStyle name="p_DCF_COMPS_tables2_model6.xls Chart 1 3 2_Workforce" xfId="20810"/>
    <cellStyle name="p_DCF_COMPS_tables2_model6.xls Chart 1 3_Workforce" xfId="20809"/>
    <cellStyle name="p_DCF_COMPS_tables2_model6.xls Chart 1 4" xfId="8129"/>
    <cellStyle name="p_DCF_COMPS_tables2_model6.xls Chart 1 4_Workforce" xfId="20811"/>
    <cellStyle name="p_DCF_COMPS_tables2_model6.xls Chart 1_Workforce" xfId="20806"/>
    <cellStyle name="p_DCF_COMPS_tables2_Potential full model template" xfId="8130"/>
    <cellStyle name="p_DCF_COMPS_tables2_Potential full model template 2" xfId="8131"/>
    <cellStyle name="p_DCF_COMPS_tables2_Potential full model template 2 2" xfId="8132"/>
    <cellStyle name="p_DCF_COMPS_tables2_Potential full model template 2 2_Workforce" xfId="20814"/>
    <cellStyle name="p_DCF_COMPS_tables2_Potential full model template 2_Workforce" xfId="20813"/>
    <cellStyle name="p_DCF_COMPS_tables2_Potential full model template 3" xfId="8133"/>
    <cellStyle name="p_DCF_COMPS_tables2_Potential full model template 3 2" xfId="8134"/>
    <cellStyle name="p_DCF_COMPS_tables2_Potential full model template 3 2_Workforce" xfId="20816"/>
    <cellStyle name="p_DCF_COMPS_tables2_Potential full model template 3_Workforce" xfId="20815"/>
    <cellStyle name="p_DCF_COMPS_tables2_Potential full model template 4" xfId="8135"/>
    <cellStyle name="p_DCF_COMPS_tables2_Potential full model template 4_Workforce" xfId="20817"/>
    <cellStyle name="p_DCF_COMPS_tables2_Potential full model template_Merrill model" xfId="8136"/>
    <cellStyle name="p_DCF_COMPS_tables2_Potential full model template_Merrill model_Workforce" xfId="20818"/>
    <cellStyle name="p_DCF_COMPS_tables2_Potential full model template_Workforce" xfId="20812"/>
    <cellStyle name="p_DCF_COMPS_tables2_PwC (Version 10) Revised- CP site by site1" xfId="8137"/>
    <cellStyle name="p_DCF_COMPS_tables2_PwC (Version 10) Revised- CP site by site1 2" xfId="8138"/>
    <cellStyle name="p_DCF_COMPS_tables2_PwC (Version 10) Revised- CP site by site1 2 2" xfId="8139"/>
    <cellStyle name="p_DCF_COMPS_tables2_PwC (Version 10) Revised- CP site by site1 2 2_Workforce" xfId="20821"/>
    <cellStyle name="p_DCF_COMPS_tables2_PwC (Version 10) Revised- CP site by site1 2_Workforce" xfId="20820"/>
    <cellStyle name="p_DCF_COMPS_tables2_PwC (Version 10) Revised- CP site by site1 3" xfId="8140"/>
    <cellStyle name="p_DCF_COMPS_tables2_PwC (Version 10) Revised- CP site by site1 3 2" xfId="8141"/>
    <cellStyle name="p_DCF_COMPS_tables2_PwC (Version 10) Revised- CP site by site1 3 2_Workforce" xfId="20823"/>
    <cellStyle name="p_DCF_COMPS_tables2_PwC (Version 10) Revised- CP site by site1 3_Workforce" xfId="20822"/>
    <cellStyle name="p_DCF_COMPS_tables2_PwC (Version 10) Revised- CP site by site1 4" xfId="8142"/>
    <cellStyle name="p_DCF_COMPS_tables2_PwC (Version 10) Revised- CP site by site1 4_Workforce" xfId="20824"/>
    <cellStyle name="p_DCF_COMPS_tables2_PwC (Version 10) Revised- CP site by site1_Bridge Terms" xfId="8143"/>
    <cellStyle name="p_DCF_COMPS_tables2_PwC (Version 10) Revised- CP site by site1_Bridge Terms 2" xfId="8144"/>
    <cellStyle name="p_DCF_COMPS_tables2_PwC (Version 10) Revised- CP site by site1_Bridge Terms 2 2" xfId="8145"/>
    <cellStyle name="p_DCF_COMPS_tables2_PwC (Version 10) Revised- CP site by site1_Bridge Terms 2 2_Workforce" xfId="20827"/>
    <cellStyle name="p_DCF_COMPS_tables2_PwC (Version 10) Revised- CP site by site1_Bridge Terms 2_Workforce" xfId="20826"/>
    <cellStyle name="p_DCF_COMPS_tables2_PwC (Version 10) Revised- CP site by site1_Bridge Terms 3" xfId="8146"/>
    <cellStyle name="p_DCF_COMPS_tables2_PwC (Version 10) Revised- CP site by site1_Bridge Terms 3 2" xfId="8147"/>
    <cellStyle name="p_DCF_COMPS_tables2_PwC (Version 10) Revised- CP site by site1_Bridge Terms 3 2_Workforce" xfId="20829"/>
    <cellStyle name="p_DCF_COMPS_tables2_PwC (Version 10) Revised- CP site by site1_Bridge Terms 3_Workforce" xfId="20828"/>
    <cellStyle name="p_DCF_COMPS_tables2_PwC (Version 10) Revised- CP site by site1_Bridge Terms 4" xfId="8148"/>
    <cellStyle name="p_DCF_COMPS_tables2_PwC (Version 10) Revised- CP site by site1_Bridge Terms 4_Workforce" xfId="20830"/>
    <cellStyle name="p_DCF_COMPS_tables2_PwC (Version 10) Revised- CP site by site1_Bridge Terms_Workforce" xfId="20825"/>
    <cellStyle name="p_DCF_COMPS_tables2_PwC (Version 10) Revised- CP site by site1_finalised and conformed model2" xfId="8149"/>
    <cellStyle name="p_DCF_COMPS_tables2_PwC (Version 10) Revised- CP site by site1_finalised and conformed model2 2" xfId="8150"/>
    <cellStyle name="p_DCF_COMPS_tables2_PwC (Version 10) Revised- CP site by site1_finalised and conformed model2 2 2" xfId="8151"/>
    <cellStyle name="p_DCF_COMPS_tables2_PwC (Version 10) Revised- CP site by site1_finalised and conformed model2 2 2_Workforce" xfId="20833"/>
    <cellStyle name="p_DCF_COMPS_tables2_PwC (Version 10) Revised- CP site by site1_finalised and conformed model2 2_Workforce" xfId="20832"/>
    <cellStyle name="p_DCF_COMPS_tables2_PwC (Version 10) Revised- CP site by site1_finalised and conformed model2 3" xfId="8152"/>
    <cellStyle name="p_DCF_COMPS_tables2_PwC (Version 10) Revised- CP site by site1_finalised and conformed model2 3 2" xfId="8153"/>
    <cellStyle name="p_DCF_COMPS_tables2_PwC (Version 10) Revised- CP site by site1_finalised and conformed model2 3 2_Workforce" xfId="20835"/>
    <cellStyle name="p_DCF_COMPS_tables2_PwC (Version 10) Revised- CP site by site1_finalised and conformed model2 3_Workforce" xfId="20834"/>
    <cellStyle name="p_DCF_COMPS_tables2_PwC (Version 10) Revised- CP site by site1_finalised and conformed model2 4" xfId="8154"/>
    <cellStyle name="p_DCF_COMPS_tables2_PwC (Version 10) Revised- CP site by site1_finalised and conformed model2 4_Workforce" xfId="20836"/>
    <cellStyle name="p_DCF_COMPS_tables2_PwC (Version 10) Revised- CP site by site1_finalised and conformed model2_Workforce" xfId="20831"/>
    <cellStyle name="p_DCF_COMPS_tables2_PwC (Version 10) Revised- CP site by site1_LTM Analysis" xfId="8155"/>
    <cellStyle name="p_DCF_COMPS_tables2_PwC (Version 10) Revised- CP site by site1_LTM Analysis 2" xfId="8156"/>
    <cellStyle name="p_DCF_COMPS_tables2_PwC (Version 10) Revised- CP site by site1_LTM Analysis 2 2" xfId="8157"/>
    <cellStyle name="p_DCF_COMPS_tables2_PwC (Version 10) Revised- CP site by site1_LTM Analysis 2 2_Workforce" xfId="20839"/>
    <cellStyle name="p_DCF_COMPS_tables2_PwC (Version 10) Revised- CP site by site1_LTM Analysis 2_Workforce" xfId="20838"/>
    <cellStyle name="p_DCF_COMPS_tables2_PwC (Version 10) Revised- CP site by site1_LTM Analysis 3" xfId="8158"/>
    <cellStyle name="p_DCF_COMPS_tables2_PwC (Version 10) Revised- CP site by site1_LTM Analysis 3 2" xfId="8159"/>
    <cellStyle name="p_DCF_COMPS_tables2_PwC (Version 10) Revised- CP site by site1_LTM Analysis 3 2_Workforce" xfId="20841"/>
    <cellStyle name="p_DCF_COMPS_tables2_PwC (Version 10) Revised- CP site by site1_LTM Analysis 3_Workforce" xfId="20840"/>
    <cellStyle name="p_DCF_COMPS_tables2_PwC (Version 10) Revised- CP site by site1_LTM Analysis 4" xfId="8160"/>
    <cellStyle name="p_DCF_COMPS_tables2_PwC (Version 10) Revised- CP site by site1_LTM Analysis 4_Workforce" xfId="20842"/>
    <cellStyle name="p_DCF_COMPS_tables2_PwC (Version 10) Revised- CP site by site1_LTM Analysis_Workforce" xfId="20837"/>
    <cellStyle name="p_DCF_COMPS_tables2_PwC (Version 10) Revised- CP site by site1_Modefuckup" xfId="8161"/>
    <cellStyle name="p_DCF_COMPS_tables2_PwC (Version 10) Revised- CP site by site1_Modefuckup 2" xfId="8162"/>
    <cellStyle name="p_DCF_COMPS_tables2_PwC (Version 10) Revised- CP site by site1_Modefuckup 2 2" xfId="8163"/>
    <cellStyle name="p_DCF_COMPS_tables2_PwC (Version 10) Revised- CP site by site1_Modefuckup 2 2_Workforce" xfId="20845"/>
    <cellStyle name="p_DCF_COMPS_tables2_PwC (Version 10) Revised- CP site by site1_Modefuckup 2_Workforce" xfId="20844"/>
    <cellStyle name="p_DCF_COMPS_tables2_PwC (Version 10) Revised- CP site by site1_Modefuckup 3" xfId="8164"/>
    <cellStyle name="p_DCF_COMPS_tables2_PwC (Version 10) Revised- CP site by site1_Modefuckup 3 2" xfId="8165"/>
    <cellStyle name="p_DCF_COMPS_tables2_PwC (Version 10) Revised- CP site by site1_Modefuckup 3 2_Workforce" xfId="20847"/>
    <cellStyle name="p_DCF_COMPS_tables2_PwC (Version 10) Revised- CP site by site1_Modefuckup 3_Workforce" xfId="20846"/>
    <cellStyle name="p_DCF_COMPS_tables2_PwC (Version 10) Revised- CP site by site1_Modefuckup 4" xfId="8166"/>
    <cellStyle name="p_DCF_COMPS_tables2_PwC (Version 10) Revised- CP site by site1_Modefuckup 4_Workforce" xfId="20848"/>
    <cellStyle name="p_DCF_COMPS_tables2_PwC (Version 10) Revised- CP site by site1_Modefuckup_Workforce" xfId="20843"/>
    <cellStyle name="p_DCF_COMPS_tables2_PwC (Version 10) Revised- CP site by site1_model28" xfId="8167"/>
    <cellStyle name="p_DCF_COMPS_tables2_PwC (Version 10) Revised- CP site by site1_model28 2" xfId="8168"/>
    <cellStyle name="p_DCF_COMPS_tables2_PwC (Version 10) Revised- CP site by site1_model28 2 2" xfId="8169"/>
    <cellStyle name="p_DCF_COMPS_tables2_PwC (Version 10) Revised- CP site by site1_model28 2 2_Workforce" xfId="20851"/>
    <cellStyle name="p_DCF_COMPS_tables2_PwC (Version 10) Revised- CP site by site1_model28 2_Workforce" xfId="20850"/>
    <cellStyle name="p_DCF_COMPS_tables2_PwC (Version 10) Revised- CP site by site1_model28 3" xfId="8170"/>
    <cellStyle name="p_DCF_COMPS_tables2_PwC (Version 10) Revised- CP site by site1_model28 3 2" xfId="8171"/>
    <cellStyle name="p_DCF_COMPS_tables2_PwC (Version 10) Revised- CP site by site1_model28 3 2_Workforce" xfId="20853"/>
    <cellStyle name="p_DCF_COMPS_tables2_PwC (Version 10) Revised- CP site by site1_model28 3_Workforce" xfId="20852"/>
    <cellStyle name="p_DCF_COMPS_tables2_PwC (Version 10) Revised- CP site by site1_model28 4" xfId="8172"/>
    <cellStyle name="p_DCF_COMPS_tables2_PwC (Version 10) Revised- CP site by site1_model28 4_Workforce" xfId="20854"/>
    <cellStyle name="p_DCF_COMPS_tables2_PwC (Version 10) Revised- CP site by site1_model28_Workforce" xfId="20849"/>
    <cellStyle name="p_DCF_COMPS_tables2_PwC (Version 10) Revised- CP site by site1_Workforce" xfId="20819"/>
    <cellStyle name="p_DCF_COMPS_tables2_splash mod 050700" xfId="8173"/>
    <cellStyle name="p_DCF_COMPS_tables2_splash mod 050700 2" xfId="8174"/>
    <cellStyle name="p_DCF_COMPS_tables2_splash mod 050700 2 2" xfId="8175"/>
    <cellStyle name="p_DCF_COMPS_tables2_splash mod 050700 2 2_Workforce" xfId="20857"/>
    <cellStyle name="p_DCF_COMPS_tables2_splash mod 050700 2_Workforce" xfId="20856"/>
    <cellStyle name="p_DCF_COMPS_tables2_splash mod 050700 3" xfId="8176"/>
    <cellStyle name="p_DCF_COMPS_tables2_splash mod 050700 3 2" xfId="8177"/>
    <cellStyle name="p_DCF_COMPS_tables2_splash mod 050700 3 2_Workforce" xfId="20859"/>
    <cellStyle name="p_DCF_COMPS_tables2_splash mod 050700 3_Workforce" xfId="20858"/>
    <cellStyle name="p_DCF_COMPS_tables2_splash mod 050700 4" xfId="8178"/>
    <cellStyle name="p_DCF_COMPS_tables2_splash mod 050700 4_Workforce" xfId="20860"/>
    <cellStyle name="p_DCF_COMPS_tables2_splash mod 050700_Workforce" xfId="20855"/>
    <cellStyle name="p_DCF_COMPS_tables2_wh_smith model7" xfId="8179"/>
    <cellStyle name="p_DCF_COMPS_tables2_wh_smith model7 2" xfId="8180"/>
    <cellStyle name="p_DCF_COMPS_tables2_wh_smith model7 2 2" xfId="8181"/>
    <cellStyle name="p_DCF_COMPS_tables2_wh_smith model7 2 2_Workforce" xfId="20863"/>
    <cellStyle name="p_DCF_COMPS_tables2_wh_smith model7 2_Workforce" xfId="20862"/>
    <cellStyle name="p_DCF_COMPS_tables2_wh_smith model7 3" xfId="8182"/>
    <cellStyle name="p_DCF_COMPS_tables2_wh_smith model7 3 2" xfId="8183"/>
    <cellStyle name="p_DCF_COMPS_tables2_wh_smith model7 3 2_Workforce" xfId="20865"/>
    <cellStyle name="p_DCF_COMPS_tables2_wh_smith model7 3_Workforce" xfId="20864"/>
    <cellStyle name="p_DCF_COMPS_tables2_wh_smith model7 4" xfId="8184"/>
    <cellStyle name="p_DCF_COMPS_tables2_wh_smith model7 4_Workforce" xfId="20866"/>
    <cellStyle name="p_DCF_COMPS_tables2_wh_smith model7_Merrill model" xfId="8185"/>
    <cellStyle name="p_DCF_COMPS_tables2_wh_smith model7_Merrill model_Workforce" xfId="20867"/>
    <cellStyle name="p_DCF_COMPS_tables2_wh_smith model7_Workforce" xfId="20861"/>
    <cellStyle name="p_DCF_COMPS_tables2_Workforce" xfId="20658"/>
    <cellStyle name="p_DCF_COMPS_Workforce" xfId="20088"/>
    <cellStyle name="p_DCF_Consolidated Model - Overfund13NewBank &amp; HY rate" xfId="8186"/>
    <cellStyle name="p_DCF_Consolidated Model - Overfund13NewBank &amp; HY rate_Workforce" xfId="20868"/>
    <cellStyle name="p_DCF_Consolidated Model - Overfund14NewBank &amp; HY rate" xfId="8187"/>
    <cellStyle name="p_DCF_Consolidated Model - Overfund14NewBank &amp; HY rate_Workforce" xfId="20869"/>
    <cellStyle name="p_DCF_CSCO" xfId="8188"/>
    <cellStyle name="p_DCF_CSCO_Workforce" xfId="20870"/>
    <cellStyle name="p_DCF_Debt Comps_02" xfId="8189"/>
    <cellStyle name="p_DCF_Debt Comps_02_Workforce" xfId="20871"/>
    <cellStyle name="p_DCF_debt3" xfId="8190"/>
    <cellStyle name="p_DCF_debt3_NewspaperCompsFeb11" xfId="8191"/>
    <cellStyle name="p_DCF_debt3_NewspaperCompsFeb11_Workforce" xfId="20873"/>
    <cellStyle name="p_DCF_debt3_Workforce" xfId="20872"/>
    <cellStyle name="p_DCF_ECIL" xfId="8192"/>
    <cellStyle name="p_DCF_ECIL_Workforce" xfId="20874"/>
    <cellStyle name="p_DCF_Eqcomp3" xfId="8193"/>
    <cellStyle name="p_DCF_Eqcomp3_NewspaperCompsFeb11" xfId="8194"/>
    <cellStyle name="p_DCF_Eqcomp3_NewspaperCompsFeb11_Workforce" xfId="20876"/>
    <cellStyle name="p_DCF_Eqcomp3_Workforce" xfId="20875"/>
    <cellStyle name="p_DCF_EQCOMP5" xfId="8195"/>
    <cellStyle name="p_DCF_EQCOMP5 2" xfId="8196"/>
    <cellStyle name="p_DCF_EQCOMP5 2 2" xfId="8197"/>
    <cellStyle name="p_DCF_EQCOMP5 2 2_Workforce" xfId="20879"/>
    <cellStyle name="p_DCF_EQCOMP5 2_Workforce" xfId="20878"/>
    <cellStyle name="p_DCF_EQCOMP5 3" xfId="8198"/>
    <cellStyle name="p_DCF_EQCOMP5 3 2" xfId="8199"/>
    <cellStyle name="p_DCF_EQCOMP5 3 2_Workforce" xfId="20881"/>
    <cellStyle name="p_DCF_EQCOMP5 3_Workforce" xfId="20880"/>
    <cellStyle name="p_DCF_EQCOMP5 4" xfId="8200"/>
    <cellStyle name="p_DCF_EQCOMP5 4_Workforce" xfId="20882"/>
    <cellStyle name="p_DCF_EQCOMP5_24-10-Q3c 08-11" xfId="8201"/>
    <cellStyle name="p_DCF_EQCOMP5_24-10-Q3c 08-11 2" xfId="8202"/>
    <cellStyle name="p_DCF_EQCOMP5_24-10-Q3c 08-11 2 2" xfId="8203"/>
    <cellStyle name="p_DCF_EQCOMP5_24-10-Q3c 08-11 2 2_Workforce" xfId="20885"/>
    <cellStyle name="p_DCF_EQCOMP5_24-10-Q3c 08-11 2_Workforce" xfId="20884"/>
    <cellStyle name="p_DCF_EQCOMP5_24-10-Q3c 08-11 3" xfId="8204"/>
    <cellStyle name="p_DCF_EQCOMP5_24-10-Q3c 08-11 3 2" xfId="8205"/>
    <cellStyle name="p_DCF_EQCOMP5_24-10-Q3c 08-11 3 2_Workforce" xfId="20887"/>
    <cellStyle name="p_DCF_EQCOMP5_24-10-Q3c 08-11 3_Workforce" xfId="20886"/>
    <cellStyle name="p_DCF_EQCOMP5_24-10-Q3c 08-11 4" xfId="8206"/>
    <cellStyle name="p_DCF_EQCOMP5_24-10-Q3c 08-11 4_Workforce" xfId="20888"/>
    <cellStyle name="p_DCF_EQCOMP5_24-10-Q3c 08-11_Workforce" xfId="20883"/>
    <cellStyle name="p_DCF_EQCOMP5_Apax Banks Model2" xfId="8207"/>
    <cellStyle name="p_DCF_EQCOMP5_Apax Banks Model2_Workforce" xfId="20889"/>
    <cellStyle name="p_DCF_EQCOMP5_Arrow Model 7" xfId="8208"/>
    <cellStyle name="p_DCF_EQCOMP5_Arrow Model 7 2" xfId="8209"/>
    <cellStyle name="p_DCF_EQCOMP5_Arrow Model 7 2 2" xfId="8210"/>
    <cellStyle name="p_DCF_EQCOMP5_Arrow Model 7 2 2_Workforce" xfId="20892"/>
    <cellStyle name="p_DCF_EQCOMP5_Arrow Model 7 2_Workforce" xfId="20891"/>
    <cellStyle name="p_DCF_EQCOMP5_Arrow Model 7 3" xfId="8211"/>
    <cellStyle name="p_DCF_EQCOMP5_Arrow Model 7 3 2" xfId="8212"/>
    <cellStyle name="p_DCF_EQCOMP5_Arrow Model 7 3 2_Workforce" xfId="20894"/>
    <cellStyle name="p_DCF_EQCOMP5_Arrow Model 7 3_Workforce" xfId="20893"/>
    <cellStyle name="p_DCF_EQCOMP5_Arrow Model 7 4" xfId="8213"/>
    <cellStyle name="p_DCF_EQCOMP5_Arrow Model 7 4_Workforce" xfId="20895"/>
    <cellStyle name="p_DCF_EQCOMP5_Arrow Model 7_Merrill model" xfId="8214"/>
    <cellStyle name="p_DCF_EQCOMP5_Arrow Model 7_Merrill model_Workforce" xfId="20896"/>
    <cellStyle name="p_DCF_EQCOMP5_Arrow Model 7_Workforce" xfId="20890"/>
    <cellStyle name="p_DCF_EQCOMP5_Book2" xfId="8215"/>
    <cellStyle name="p_DCF_EQCOMP5_Book2 2" xfId="8216"/>
    <cellStyle name="p_DCF_EQCOMP5_Book2 2 2" xfId="8217"/>
    <cellStyle name="p_DCF_EQCOMP5_Book2 2 2_Workforce" xfId="20899"/>
    <cellStyle name="p_DCF_EQCOMP5_Book2 2_Workforce" xfId="20898"/>
    <cellStyle name="p_DCF_EQCOMP5_Book2 3" xfId="8218"/>
    <cellStyle name="p_DCF_EQCOMP5_Book2 3 2" xfId="8219"/>
    <cellStyle name="p_DCF_EQCOMP5_Book2 3 2_Workforce" xfId="20901"/>
    <cellStyle name="p_DCF_EQCOMP5_Book2 3_Workforce" xfId="20900"/>
    <cellStyle name="p_DCF_EQCOMP5_Book2 4" xfId="8220"/>
    <cellStyle name="p_DCF_EQCOMP5_Book2 4_Workforce" xfId="20902"/>
    <cellStyle name="p_DCF_EQCOMP5_Book2_Workforce" xfId="20897"/>
    <cellStyle name="p_DCF_EQCOMP5_Bouygues Model_20_4_01" xfId="8221"/>
    <cellStyle name="p_DCF_EQCOMP5_Bouygues Model_20_4_01 2" xfId="8222"/>
    <cellStyle name="p_DCF_EQCOMP5_Bouygues Model_20_4_01 2 2" xfId="8223"/>
    <cellStyle name="p_DCF_EQCOMP5_Bouygues Model_20_4_01 2 2_Workforce" xfId="20905"/>
    <cellStyle name="p_DCF_EQCOMP5_Bouygues Model_20_4_01 2_Workforce" xfId="20904"/>
    <cellStyle name="p_DCF_EQCOMP5_Bouygues Model_20_4_01 3" xfId="8224"/>
    <cellStyle name="p_DCF_EQCOMP5_Bouygues Model_20_4_01 3 2" xfId="8225"/>
    <cellStyle name="p_DCF_EQCOMP5_Bouygues Model_20_4_01 3 2_Workforce" xfId="20907"/>
    <cellStyle name="p_DCF_EQCOMP5_Bouygues Model_20_4_01 3_Workforce" xfId="20906"/>
    <cellStyle name="p_DCF_EQCOMP5_Bouygues Model_20_4_01 4" xfId="8226"/>
    <cellStyle name="p_DCF_EQCOMP5_Bouygues Model_20_4_01 4_Workforce" xfId="20908"/>
    <cellStyle name="p_DCF_EQCOMP5_Bouygues Model_20_4_01_Merrill model" xfId="8227"/>
    <cellStyle name="p_DCF_EQCOMP5_Bouygues Model_20_4_01_Merrill model_Workforce" xfId="20909"/>
    <cellStyle name="p_DCF_EQCOMP5_Bouygues Model_20_4_01_Workforce" xfId="20903"/>
    <cellStyle name="p_DCF_EQCOMP5_Casema - Carlyle Base Case" xfId="8228"/>
    <cellStyle name="p_DCF_EQCOMP5_Casema - Carlyle Base Case 2" xfId="8229"/>
    <cellStyle name="p_DCF_EQCOMP5_Casema - Carlyle Base Case 2 2" xfId="8230"/>
    <cellStyle name="p_DCF_EQCOMP5_Casema - Carlyle Base Case 2 2_Workforce" xfId="20912"/>
    <cellStyle name="p_DCF_EQCOMP5_Casema - Carlyle Base Case 2_Workforce" xfId="20911"/>
    <cellStyle name="p_DCF_EQCOMP5_Casema - Carlyle Base Case 3" xfId="8231"/>
    <cellStyle name="p_DCF_EQCOMP5_Casema - Carlyle Base Case 3 2" xfId="8232"/>
    <cellStyle name="p_DCF_EQCOMP5_Casema - Carlyle Base Case 3 2_Workforce" xfId="20914"/>
    <cellStyle name="p_DCF_EQCOMP5_Casema - Carlyle Base Case 3_Workforce" xfId="20913"/>
    <cellStyle name="p_DCF_EQCOMP5_Casema - Carlyle Base Case 4" xfId="8233"/>
    <cellStyle name="p_DCF_EQCOMP5_Casema - Carlyle Base Case 4_Workforce" xfId="20915"/>
    <cellStyle name="p_DCF_EQCOMP5_Casema - Carlyle Base Case_Workforce" xfId="20910"/>
    <cellStyle name="p_DCF_EQCOMP5_Debt Comps_02" xfId="8234"/>
    <cellStyle name="p_DCF_EQCOMP5_Debt Comps_02_Workforce" xfId="20916"/>
    <cellStyle name="p_DCF_EQCOMP5_ESCOperatingModel Revised Base Case Banks 260101" xfId="8235"/>
    <cellStyle name="p_DCF_EQCOMP5_ESCOperatingModel Revised Base Case Banks 260101_Workforce" xfId="20917"/>
    <cellStyle name="p_DCF_EQCOMP5_FINALGRA" xfId="8236"/>
    <cellStyle name="p_DCF_EQCOMP5_FINALGRA 2" xfId="8237"/>
    <cellStyle name="p_DCF_EQCOMP5_FINALGRA 2 2" xfId="8238"/>
    <cellStyle name="p_DCF_EQCOMP5_FINALGRA 2 2_Workforce" xfId="20920"/>
    <cellStyle name="p_DCF_EQCOMP5_FINALGRA 2_Workforce" xfId="20919"/>
    <cellStyle name="p_DCF_EQCOMP5_FINALGRA 3" xfId="8239"/>
    <cellStyle name="p_DCF_EQCOMP5_FINALGRA 3 2" xfId="8240"/>
    <cellStyle name="p_DCF_EQCOMP5_FINALGRA 3 2_Workforce" xfId="20922"/>
    <cellStyle name="p_DCF_EQCOMP5_FINALGRA 3_Workforce" xfId="20921"/>
    <cellStyle name="p_DCF_EQCOMP5_FINALGRA 4" xfId="8241"/>
    <cellStyle name="p_DCF_EQCOMP5_FINALGRA 4_Workforce" xfId="20923"/>
    <cellStyle name="p_DCF_EQCOMP5_FINALGRA_24-10-Q3c 08-11" xfId="8242"/>
    <cellStyle name="p_DCF_EQCOMP5_FINALGRA_24-10-Q3c 08-11 2" xfId="8243"/>
    <cellStyle name="p_DCF_EQCOMP5_FINALGRA_24-10-Q3c 08-11 2 2" xfId="8244"/>
    <cellStyle name="p_DCF_EQCOMP5_FINALGRA_24-10-Q3c 08-11 2 2_Workforce" xfId="20926"/>
    <cellStyle name="p_DCF_EQCOMP5_FINALGRA_24-10-Q3c 08-11 2_Workforce" xfId="20925"/>
    <cellStyle name="p_DCF_EQCOMP5_FINALGRA_24-10-Q3c 08-11 3" xfId="8245"/>
    <cellStyle name="p_DCF_EQCOMP5_FINALGRA_24-10-Q3c 08-11 3 2" xfId="8246"/>
    <cellStyle name="p_DCF_EQCOMP5_FINALGRA_24-10-Q3c 08-11 3 2_Workforce" xfId="20928"/>
    <cellStyle name="p_DCF_EQCOMP5_FINALGRA_24-10-Q3c 08-11 3_Workforce" xfId="20927"/>
    <cellStyle name="p_DCF_EQCOMP5_FINALGRA_24-10-Q3c 08-11 4" xfId="8247"/>
    <cellStyle name="p_DCF_EQCOMP5_FINALGRA_24-10-Q3c 08-11 4_Workforce" xfId="20929"/>
    <cellStyle name="p_DCF_EQCOMP5_FINALGRA_24-10-Q3c 08-11_Workforce" xfId="20924"/>
    <cellStyle name="p_DCF_EQCOMP5_FINALGRA_Apax Banks Model2" xfId="8248"/>
    <cellStyle name="p_DCF_EQCOMP5_FINALGRA_Apax Banks Model2 2" xfId="8249"/>
    <cellStyle name="p_DCF_EQCOMP5_FINALGRA_Apax Banks Model2 2 2" xfId="8250"/>
    <cellStyle name="p_DCF_EQCOMP5_FINALGRA_Apax Banks Model2 2 2_Workforce" xfId="20932"/>
    <cellStyle name="p_DCF_EQCOMP5_FINALGRA_Apax Banks Model2 2_Workforce" xfId="20931"/>
    <cellStyle name="p_DCF_EQCOMP5_FINALGRA_Apax Banks Model2 3" xfId="8251"/>
    <cellStyle name="p_DCF_EQCOMP5_FINALGRA_Apax Banks Model2 3 2" xfId="8252"/>
    <cellStyle name="p_DCF_EQCOMP5_FINALGRA_Apax Banks Model2 3 2_Workforce" xfId="20934"/>
    <cellStyle name="p_DCF_EQCOMP5_FINALGRA_Apax Banks Model2 3_Workforce" xfId="20933"/>
    <cellStyle name="p_DCF_EQCOMP5_FINALGRA_Apax Banks Model2 4" xfId="8253"/>
    <cellStyle name="p_DCF_EQCOMP5_FINALGRA_Apax Banks Model2 4_Workforce" xfId="20935"/>
    <cellStyle name="p_DCF_EQCOMP5_FINALGRA_Apax Banks Model2_Workforce" xfId="20930"/>
    <cellStyle name="p_DCF_EQCOMP5_FINALGRA_Arrow Model 7" xfId="8254"/>
    <cellStyle name="p_DCF_EQCOMP5_FINALGRA_Arrow Model 7 2" xfId="8255"/>
    <cellStyle name="p_DCF_EQCOMP5_FINALGRA_Arrow Model 7 2 2" xfId="8256"/>
    <cellStyle name="p_DCF_EQCOMP5_FINALGRA_Arrow Model 7 2 2_Workforce" xfId="20938"/>
    <cellStyle name="p_DCF_EQCOMP5_FINALGRA_Arrow Model 7 2_Workforce" xfId="20937"/>
    <cellStyle name="p_DCF_EQCOMP5_FINALGRA_Arrow Model 7 3" xfId="8257"/>
    <cellStyle name="p_DCF_EQCOMP5_FINALGRA_Arrow Model 7 3 2" xfId="8258"/>
    <cellStyle name="p_DCF_EQCOMP5_FINALGRA_Arrow Model 7 3 2_Workforce" xfId="20940"/>
    <cellStyle name="p_DCF_EQCOMP5_FINALGRA_Arrow Model 7 3_Workforce" xfId="20939"/>
    <cellStyle name="p_DCF_EQCOMP5_FINALGRA_Arrow Model 7 4" xfId="8259"/>
    <cellStyle name="p_DCF_EQCOMP5_FINALGRA_Arrow Model 7 4_Workforce" xfId="20941"/>
    <cellStyle name="p_DCF_EQCOMP5_FINALGRA_Arrow Model 7_Merrill model" xfId="8260"/>
    <cellStyle name="p_DCF_EQCOMP5_FINALGRA_Arrow Model 7_Merrill model_Workforce" xfId="20942"/>
    <cellStyle name="p_DCF_EQCOMP5_FINALGRA_Arrow Model 7_Workforce" xfId="20936"/>
    <cellStyle name="p_DCF_EQCOMP5_FINALGRA_Atlasmod011_new_Covenants" xfId="8261"/>
    <cellStyle name="p_DCF_EQCOMP5_FINALGRA_Atlasmod011_new_Covenants_1" xfId="8262"/>
    <cellStyle name="p_DCF_EQCOMP5_FINALGRA_Atlasmod011_new_Covenants_1 2" xfId="8263"/>
    <cellStyle name="p_DCF_EQCOMP5_FINALGRA_Atlasmod011_new_Covenants_1 2 2" xfId="8264"/>
    <cellStyle name="p_DCF_EQCOMP5_FINALGRA_Atlasmod011_new_Covenants_1 2 2_Workforce" xfId="20946"/>
    <cellStyle name="p_DCF_EQCOMP5_FINALGRA_Atlasmod011_new_Covenants_1 2_Workforce" xfId="20945"/>
    <cellStyle name="p_DCF_EQCOMP5_FINALGRA_Atlasmod011_new_Covenants_1 3" xfId="8265"/>
    <cellStyle name="p_DCF_EQCOMP5_FINALGRA_Atlasmod011_new_Covenants_1 3 2" xfId="8266"/>
    <cellStyle name="p_DCF_EQCOMP5_FINALGRA_Atlasmod011_new_Covenants_1 3 2_Workforce" xfId="20948"/>
    <cellStyle name="p_DCF_EQCOMP5_FINALGRA_Atlasmod011_new_Covenants_1 3_Workforce" xfId="20947"/>
    <cellStyle name="p_DCF_EQCOMP5_FINALGRA_Atlasmod011_new_Covenants_1 4" xfId="8267"/>
    <cellStyle name="p_DCF_EQCOMP5_FINALGRA_Atlasmod011_new_Covenants_1 4_Workforce" xfId="20949"/>
    <cellStyle name="p_DCF_EQCOMP5_FINALGRA_Atlasmod011_new_Covenants_1_Workforce" xfId="20944"/>
    <cellStyle name="p_DCF_EQCOMP5_FINALGRA_Atlasmod011_new_Covenants_Workforce" xfId="20943"/>
    <cellStyle name="p_DCF_EQCOMP5_FINALGRA_Book2" xfId="8268"/>
    <cellStyle name="p_DCF_EQCOMP5_FINALGRA_Book2 2" xfId="8269"/>
    <cellStyle name="p_DCF_EQCOMP5_FINALGRA_Book2 2 2" xfId="8270"/>
    <cellStyle name="p_DCF_EQCOMP5_FINALGRA_Book2 2 2_Workforce" xfId="20952"/>
    <cellStyle name="p_DCF_EQCOMP5_FINALGRA_Book2 2_Workforce" xfId="20951"/>
    <cellStyle name="p_DCF_EQCOMP5_FINALGRA_Book2 3" xfId="8271"/>
    <cellStyle name="p_DCF_EQCOMP5_FINALGRA_Book2 3 2" xfId="8272"/>
    <cellStyle name="p_DCF_EQCOMP5_FINALGRA_Book2 3 2_Workforce" xfId="20954"/>
    <cellStyle name="p_DCF_EQCOMP5_FINALGRA_Book2 3_Workforce" xfId="20953"/>
    <cellStyle name="p_DCF_EQCOMP5_FINALGRA_Book2 4" xfId="8273"/>
    <cellStyle name="p_DCF_EQCOMP5_FINALGRA_Book2 4_Workforce" xfId="20955"/>
    <cellStyle name="p_DCF_EQCOMP5_FINALGRA_Book2_Workforce" xfId="20950"/>
    <cellStyle name="p_DCF_EQCOMP5_FINALGRA_Bouygues Model_20_4_01" xfId="8274"/>
    <cellStyle name="p_DCF_EQCOMP5_FINALGRA_Bouygues Model_20_4_01 2" xfId="8275"/>
    <cellStyle name="p_DCF_EQCOMP5_FINALGRA_Bouygues Model_20_4_01 2 2" xfId="8276"/>
    <cellStyle name="p_DCF_EQCOMP5_FINALGRA_Bouygues Model_20_4_01 2 2_Workforce" xfId="20958"/>
    <cellStyle name="p_DCF_EQCOMP5_FINALGRA_Bouygues Model_20_4_01 2_Workforce" xfId="20957"/>
    <cellStyle name="p_DCF_EQCOMP5_FINALGRA_Bouygues Model_20_4_01 3" xfId="8277"/>
    <cellStyle name="p_DCF_EQCOMP5_FINALGRA_Bouygues Model_20_4_01 3 2" xfId="8278"/>
    <cellStyle name="p_DCF_EQCOMP5_FINALGRA_Bouygues Model_20_4_01 3 2_Workforce" xfId="20960"/>
    <cellStyle name="p_DCF_EQCOMP5_FINALGRA_Bouygues Model_20_4_01 3_Workforce" xfId="20959"/>
    <cellStyle name="p_DCF_EQCOMP5_FINALGRA_Bouygues Model_20_4_01 4" xfId="8279"/>
    <cellStyle name="p_DCF_EQCOMP5_FINALGRA_Bouygues Model_20_4_01 4_Workforce" xfId="20961"/>
    <cellStyle name="p_DCF_EQCOMP5_FINALGRA_Bouygues Model_20_4_01_Merrill model" xfId="8280"/>
    <cellStyle name="p_DCF_EQCOMP5_FINALGRA_Bouygues Model_20_4_01_Merrill model_Workforce" xfId="20962"/>
    <cellStyle name="p_DCF_EQCOMP5_FINALGRA_Bouygues Model_20_4_01_Workforce" xfId="20956"/>
    <cellStyle name="p_DCF_EQCOMP5_FINALGRA_Bridge Terms" xfId="8281"/>
    <cellStyle name="p_DCF_EQCOMP5_FINALGRA_Bridge Terms 2" xfId="8282"/>
    <cellStyle name="p_DCF_EQCOMP5_FINALGRA_Bridge Terms 2 2" xfId="8283"/>
    <cellStyle name="p_DCF_EQCOMP5_FINALGRA_Bridge Terms 2 2_Workforce" xfId="20965"/>
    <cellStyle name="p_DCF_EQCOMP5_FINALGRA_Bridge Terms 2_Workforce" xfId="20964"/>
    <cellStyle name="p_DCF_EQCOMP5_FINALGRA_Bridge Terms 3" xfId="8284"/>
    <cellStyle name="p_DCF_EQCOMP5_FINALGRA_Bridge Terms 3 2" xfId="8285"/>
    <cellStyle name="p_DCF_EQCOMP5_FINALGRA_Bridge Terms 3 2_Workforce" xfId="20967"/>
    <cellStyle name="p_DCF_EQCOMP5_FINALGRA_Bridge Terms 3_Workforce" xfId="20966"/>
    <cellStyle name="p_DCF_EQCOMP5_FINALGRA_Bridge Terms 4" xfId="8286"/>
    <cellStyle name="p_DCF_EQCOMP5_FINALGRA_Bridge Terms 4_Workforce" xfId="20968"/>
    <cellStyle name="p_DCF_EQCOMP5_FINALGRA_Bridge Terms_Workforce" xfId="20963"/>
    <cellStyle name="p_DCF_EQCOMP5_FINALGRA_BWG model_aip_final" xfId="8287"/>
    <cellStyle name="p_DCF_EQCOMP5_FINALGRA_BWG model_aip_final 2" xfId="8288"/>
    <cellStyle name="p_DCF_EQCOMP5_FINALGRA_BWG model_aip_final 2 2" xfId="8289"/>
    <cellStyle name="p_DCF_EQCOMP5_FINALGRA_BWG model_aip_final 2 2_Workforce" xfId="20971"/>
    <cellStyle name="p_DCF_EQCOMP5_FINALGRA_BWG model_aip_final 2_Workforce" xfId="20970"/>
    <cellStyle name="p_DCF_EQCOMP5_FINALGRA_BWG model_aip_final 3" xfId="8290"/>
    <cellStyle name="p_DCF_EQCOMP5_FINALGRA_BWG model_aip_final 3 2" xfId="8291"/>
    <cellStyle name="p_DCF_EQCOMP5_FINALGRA_BWG model_aip_final 3 2_Workforce" xfId="20973"/>
    <cellStyle name="p_DCF_EQCOMP5_FINALGRA_BWG model_aip_final 3_Workforce" xfId="20972"/>
    <cellStyle name="p_DCF_EQCOMP5_FINALGRA_BWG model_aip_final 4" xfId="8292"/>
    <cellStyle name="p_DCF_EQCOMP5_FINALGRA_BWG model_aip_final 4_Workforce" xfId="20974"/>
    <cellStyle name="p_DCF_EQCOMP5_FINALGRA_BWG model_aip_final_Workforce" xfId="20969"/>
    <cellStyle name="p_DCF_EQCOMP5_FINALGRA_Casema - Carlyle Base Case" xfId="8293"/>
    <cellStyle name="p_DCF_EQCOMP5_FINALGRA_Casema - Carlyle Base Case 2" xfId="8294"/>
    <cellStyle name="p_DCF_EQCOMP5_FINALGRA_Casema - Carlyle Base Case 2 2" xfId="8295"/>
    <cellStyle name="p_DCF_EQCOMP5_FINALGRA_Casema - Carlyle Base Case 2 2_Workforce" xfId="20977"/>
    <cellStyle name="p_DCF_EQCOMP5_FINALGRA_Casema - Carlyle Base Case 2_Workforce" xfId="20976"/>
    <cellStyle name="p_DCF_EQCOMP5_FINALGRA_Casema - Carlyle Base Case 3" xfId="8296"/>
    <cellStyle name="p_DCF_EQCOMP5_FINALGRA_Casema - Carlyle Base Case 3 2" xfId="8297"/>
    <cellStyle name="p_DCF_EQCOMP5_FINALGRA_Casema - Carlyle Base Case 3 2_Workforce" xfId="20979"/>
    <cellStyle name="p_DCF_EQCOMP5_FINALGRA_Casema - Carlyle Base Case 3_Workforce" xfId="20978"/>
    <cellStyle name="p_DCF_EQCOMP5_FINALGRA_Casema - Carlyle Base Case 4" xfId="8298"/>
    <cellStyle name="p_DCF_EQCOMP5_FINALGRA_Casema - Carlyle Base Case 4_Workforce" xfId="20980"/>
    <cellStyle name="p_DCF_EQCOMP5_FINALGRA_Casema - Carlyle Base Case_Workforce" xfId="20975"/>
    <cellStyle name="p_DCF_EQCOMP5_FINALGRA_Consolidated Model - Overfund13NewBank &amp; HY rate" xfId="8299"/>
    <cellStyle name="p_DCF_EQCOMP5_FINALGRA_Consolidated Model - Overfund13NewBank &amp; HY rate_Workforce" xfId="20981"/>
    <cellStyle name="p_DCF_EQCOMP5_FINALGRA_Consolidated Model - Overfund14NewBank &amp; HY rate" xfId="8300"/>
    <cellStyle name="p_DCF_EQCOMP5_FINALGRA_Consolidated Model - Overfund14NewBank &amp; HY rate_Workforce" xfId="20982"/>
    <cellStyle name="p_DCF_EQCOMP5_FINALGRA_ESCOperatingModel Revised Base Case Banks 260101" xfId="8301"/>
    <cellStyle name="p_DCF_EQCOMP5_FINALGRA_ESCOperatingModel Revised Base Case Banks 260101 2" xfId="8302"/>
    <cellStyle name="p_DCF_EQCOMP5_FINALGRA_ESCOperatingModel Revised Base Case Banks 260101 2 2" xfId="8303"/>
    <cellStyle name="p_DCF_EQCOMP5_FINALGRA_ESCOperatingModel Revised Base Case Banks 260101 2 2_Workforce" xfId="20985"/>
    <cellStyle name="p_DCF_EQCOMP5_FINALGRA_ESCOperatingModel Revised Base Case Banks 260101 2_Workforce" xfId="20984"/>
    <cellStyle name="p_DCF_EQCOMP5_FINALGRA_ESCOperatingModel Revised Base Case Banks 260101 3" xfId="8304"/>
    <cellStyle name="p_DCF_EQCOMP5_FINALGRA_ESCOperatingModel Revised Base Case Banks 260101 3 2" xfId="8305"/>
    <cellStyle name="p_DCF_EQCOMP5_FINALGRA_ESCOperatingModel Revised Base Case Banks 260101 3 2_Workforce" xfId="20987"/>
    <cellStyle name="p_DCF_EQCOMP5_FINALGRA_ESCOperatingModel Revised Base Case Banks 260101 3_Workforce" xfId="20986"/>
    <cellStyle name="p_DCF_EQCOMP5_FINALGRA_ESCOperatingModel Revised Base Case Banks 260101 4" xfId="8306"/>
    <cellStyle name="p_DCF_EQCOMP5_FINALGRA_ESCOperatingModel Revised Base Case Banks 260101 4_Workforce" xfId="20988"/>
    <cellStyle name="p_DCF_EQCOMP5_FINALGRA_ESCOperatingModel Revised Base Case Banks 260101_Workforce" xfId="20983"/>
    <cellStyle name="p_DCF_EQCOMP5_FINALGRA_finalised and conformed model2" xfId="8307"/>
    <cellStyle name="p_DCF_EQCOMP5_FINALGRA_finalised and conformed model2 2" xfId="8308"/>
    <cellStyle name="p_DCF_EQCOMP5_FINALGRA_finalised and conformed model2 2 2" xfId="8309"/>
    <cellStyle name="p_DCF_EQCOMP5_FINALGRA_finalised and conformed model2 2 2_Workforce" xfId="20991"/>
    <cellStyle name="p_DCF_EQCOMP5_FINALGRA_finalised and conformed model2 2_Workforce" xfId="20990"/>
    <cellStyle name="p_DCF_EQCOMP5_FINALGRA_finalised and conformed model2 3" xfId="8310"/>
    <cellStyle name="p_DCF_EQCOMP5_FINALGRA_finalised and conformed model2 3 2" xfId="8311"/>
    <cellStyle name="p_DCF_EQCOMP5_FINALGRA_finalised and conformed model2 3 2_Workforce" xfId="20993"/>
    <cellStyle name="p_DCF_EQCOMP5_FINALGRA_finalised and conformed model2 3_Workforce" xfId="20992"/>
    <cellStyle name="p_DCF_EQCOMP5_FINALGRA_finalised and conformed model2 4" xfId="8312"/>
    <cellStyle name="p_DCF_EQCOMP5_FINALGRA_finalised and conformed model2 4_Workforce" xfId="20994"/>
    <cellStyle name="p_DCF_EQCOMP5_FINALGRA_finalised and conformed model2_1" xfId="8313"/>
    <cellStyle name="p_DCF_EQCOMP5_FINALGRA_finalised and conformed model2_1 2" xfId="8314"/>
    <cellStyle name="p_DCF_EQCOMP5_FINALGRA_finalised and conformed model2_1 2 2" xfId="8315"/>
    <cellStyle name="p_DCF_EQCOMP5_FINALGRA_finalised and conformed model2_1 2 2_Workforce" xfId="20997"/>
    <cellStyle name="p_DCF_EQCOMP5_FINALGRA_finalised and conformed model2_1 2_Workforce" xfId="20996"/>
    <cellStyle name="p_DCF_EQCOMP5_FINALGRA_finalised and conformed model2_1 3" xfId="8316"/>
    <cellStyle name="p_DCF_EQCOMP5_FINALGRA_finalised and conformed model2_1 3 2" xfId="8317"/>
    <cellStyle name="p_DCF_EQCOMP5_FINALGRA_finalised and conformed model2_1 3 2_Workforce" xfId="20999"/>
    <cellStyle name="p_DCF_EQCOMP5_FINALGRA_finalised and conformed model2_1 3_Workforce" xfId="20998"/>
    <cellStyle name="p_DCF_EQCOMP5_FINALGRA_finalised and conformed model2_1 4" xfId="8318"/>
    <cellStyle name="p_DCF_EQCOMP5_FINALGRA_finalised and conformed model2_1 4_Workforce" xfId="21000"/>
    <cellStyle name="p_DCF_EQCOMP5_FINALGRA_finalised and conformed model2_1_Workforce" xfId="20995"/>
    <cellStyle name="p_DCF_EQCOMP5_FINALGRA_finalised and conformed model2_Workforce" xfId="20989"/>
    <cellStyle name="p_DCF_EQCOMP5_FINALGRA_FinanceModelTrinity" xfId="8319"/>
    <cellStyle name="p_DCF_EQCOMP5_FINALGRA_FinanceModelTrinity 2" xfId="8320"/>
    <cellStyle name="p_DCF_EQCOMP5_FINALGRA_FinanceModelTrinity 2 2" xfId="8321"/>
    <cellStyle name="p_DCF_EQCOMP5_FINALGRA_FinanceModelTrinity 2 2_Workforce" xfId="21003"/>
    <cellStyle name="p_DCF_EQCOMP5_FINALGRA_FinanceModelTrinity 2_Workforce" xfId="21002"/>
    <cellStyle name="p_DCF_EQCOMP5_FINALGRA_FinanceModelTrinity 3" xfId="8322"/>
    <cellStyle name="p_DCF_EQCOMP5_FINALGRA_FinanceModelTrinity 3 2" xfId="8323"/>
    <cellStyle name="p_DCF_EQCOMP5_FINALGRA_FinanceModelTrinity 3 2_Workforce" xfId="21005"/>
    <cellStyle name="p_DCF_EQCOMP5_FINALGRA_FinanceModelTrinity 3_Workforce" xfId="21004"/>
    <cellStyle name="p_DCF_EQCOMP5_FINALGRA_FinanceModelTrinity 4" xfId="8324"/>
    <cellStyle name="p_DCF_EQCOMP5_FINALGRA_FinanceModelTrinity 4_Workforce" xfId="21006"/>
    <cellStyle name="p_DCF_EQCOMP5_FINALGRA_FinanceModelTrinity_Workforce" xfId="21001"/>
    <cellStyle name="p_DCF_EQCOMP5_FINALGRA_Financials6_for sales force" xfId="8325"/>
    <cellStyle name="p_DCF_EQCOMP5_FINALGRA_Financials6_for sales force_Workforce" xfId="21007"/>
    <cellStyle name="p_DCF_EQCOMP5_FINALGRA_Last Update of Model - Version 39" xfId="8326"/>
    <cellStyle name="p_DCF_EQCOMP5_FINALGRA_Last Update of Model - Version 39_Workforce" xfId="21008"/>
    <cellStyle name="p_DCF_EQCOMP5_FINALGRA_LTM Analysis" xfId="8327"/>
    <cellStyle name="p_DCF_EQCOMP5_FINALGRA_LTM Analysis 2" xfId="8328"/>
    <cellStyle name="p_DCF_EQCOMP5_FINALGRA_LTM Analysis 2 2" xfId="8329"/>
    <cellStyle name="p_DCF_EQCOMP5_FINALGRA_LTM Analysis 2 2_Workforce" xfId="21011"/>
    <cellStyle name="p_DCF_EQCOMP5_FINALGRA_LTM Analysis 2_Workforce" xfId="21010"/>
    <cellStyle name="p_DCF_EQCOMP5_FINALGRA_LTM Analysis 3" xfId="8330"/>
    <cellStyle name="p_DCF_EQCOMP5_FINALGRA_LTM Analysis 3 2" xfId="8331"/>
    <cellStyle name="p_DCF_EQCOMP5_FINALGRA_LTM Analysis 3 2_Workforce" xfId="21013"/>
    <cellStyle name="p_DCF_EQCOMP5_FINALGRA_LTM Analysis 3_Workforce" xfId="21012"/>
    <cellStyle name="p_DCF_EQCOMP5_FINALGRA_LTM Analysis 4" xfId="8332"/>
    <cellStyle name="p_DCF_EQCOMP5_FINALGRA_LTM Analysis 4_Workforce" xfId="21014"/>
    <cellStyle name="p_DCF_EQCOMP5_FINALGRA_LTM Analysis_Workforce" xfId="21009"/>
    <cellStyle name="p_DCF_EQCOMP5_FINALGRA_Merrill model" xfId="8333"/>
    <cellStyle name="p_DCF_EQCOMP5_FINALGRA_Merrill model_Workforce" xfId="21015"/>
    <cellStyle name="p_DCF_EQCOMP5_FINALGRA_mezzcalc" xfId="8334"/>
    <cellStyle name="p_DCF_EQCOMP5_FINALGRA_mezzcalc 2" xfId="8335"/>
    <cellStyle name="p_DCF_EQCOMP5_FINALGRA_mezzcalc 2 2" xfId="8336"/>
    <cellStyle name="p_DCF_EQCOMP5_FINALGRA_mezzcalc 2 2_Workforce" xfId="21018"/>
    <cellStyle name="p_DCF_EQCOMP5_FINALGRA_mezzcalc 2_Workforce" xfId="21017"/>
    <cellStyle name="p_DCF_EQCOMP5_FINALGRA_mezzcalc 3" xfId="8337"/>
    <cellStyle name="p_DCF_EQCOMP5_FINALGRA_mezzcalc 3 2" xfId="8338"/>
    <cellStyle name="p_DCF_EQCOMP5_FINALGRA_mezzcalc 3 2_Workforce" xfId="21020"/>
    <cellStyle name="p_DCF_EQCOMP5_FINALGRA_mezzcalc 3_Workforce" xfId="21019"/>
    <cellStyle name="p_DCF_EQCOMP5_FINALGRA_mezzcalc 4" xfId="8339"/>
    <cellStyle name="p_DCF_EQCOMP5_FINALGRA_mezzcalc 4_Workforce" xfId="21021"/>
    <cellStyle name="p_DCF_EQCOMP5_FINALGRA_mezzcalc_Workforce" xfId="21016"/>
    <cellStyle name="p_DCF_EQCOMP5_FINALGRA_MinimodelMC" xfId="8340"/>
    <cellStyle name="p_DCF_EQCOMP5_FINALGRA_MinimodelMC 2" xfId="8341"/>
    <cellStyle name="p_DCF_EQCOMP5_FINALGRA_MinimodelMC 2 2" xfId="8342"/>
    <cellStyle name="p_DCF_EQCOMP5_FINALGRA_MinimodelMC 2 2_Workforce" xfId="21024"/>
    <cellStyle name="p_DCF_EQCOMP5_FINALGRA_MinimodelMC 2_Workforce" xfId="21023"/>
    <cellStyle name="p_DCF_EQCOMP5_FINALGRA_MinimodelMC 3" xfId="8343"/>
    <cellStyle name="p_DCF_EQCOMP5_FINALGRA_MinimodelMC 3 2" xfId="8344"/>
    <cellStyle name="p_DCF_EQCOMP5_FINALGRA_MinimodelMC 3 2_Workforce" xfId="21026"/>
    <cellStyle name="p_DCF_EQCOMP5_FINALGRA_MinimodelMC 3_Workforce" xfId="21025"/>
    <cellStyle name="p_DCF_EQCOMP5_FINALGRA_MinimodelMC 4" xfId="8345"/>
    <cellStyle name="p_DCF_EQCOMP5_FINALGRA_MinimodelMC 4_Workforce" xfId="21027"/>
    <cellStyle name="p_DCF_EQCOMP5_FINALGRA_MinimodelMC_Workforce" xfId="21022"/>
    <cellStyle name="p_DCF_EQCOMP5_FINALGRA_Model 10" xfId="8346"/>
    <cellStyle name="p_DCF_EQCOMP5_FINALGRA_Model 10 2" xfId="8347"/>
    <cellStyle name="p_DCF_EQCOMP5_FINALGRA_Model 10 2 2" xfId="8348"/>
    <cellStyle name="p_DCF_EQCOMP5_FINALGRA_Model 10 2 2_Workforce" xfId="21030"/>
    <cellStyle name="p_DCF_EQCOMP5_FINALGRA_Model 10 2_Workforce" xfId="21029"/>
    <cellStyle name="p_DCF_EQCOMP5_FINALGRA_Model 10 3" xfId="8349"/>
    <cellStyle name="p_DCF_EQCOMP5_FINALGRA_Model 10 3 2" xfId="8350"/>
    <cellStyle name="p_DCF_EQCOMP5_FINALGRA_Model 10 3 2_Workforce" xfId="21032"/>
    <cellStyle name="p_DCF_EQCOMP5_FINALGRA_Model 10 3_Workforce" xfId="21031"/>
    <cellStyle name="p_DCF_EQCOMP5_FINALGRA_Model 10 4" xfId="8351"/>
    <cellStyle name="p_DCF_EQCOMP5_FINALGRA_Model 10 4_Workforce" xfId="21033"/>
    <cellStyle name="p_DCF_EQCOMP5_FINALGRA_Model 10_Workforce" xfId="21028"/>
    <cellStyle name="p_DCF_EQCOMP5_FINALGRA_Model 41" xfId="8352"/>
    <cellStyle name="p_DCF_EQCOMP5_FINALGRA_Model 41 2" xfId="8353"/>
    <cellStyle name="p_DCF_EQCOMP5_FINALGRA_Model 41 2 2" xfId="8354"/>
    <cellStyle name="p_DCF_EQCOMP5_FINALGRA_Model 41 2 2_Workforce" xfId="21036"/>
    <cellStyle name="p_DCF_EQCOMP5_FINALGRA_Model 41 2_Workforce" xfId="21035"/>
    <cellStyle name="p_DCF_EQCOMP5_FINALGRA_Model 41 3" xfId="8355"/>
    <cellStyle name="p_DCF_EQCOMP5_FINALGRA_Model 41 3 2" xfId="8356"/>
    <cellStyle name="p_DCF_EQCOMP5_FINALGRA_Model 41 3 2_Workforce" xfId="21038"/>
    <cellStyle name="p_DCF_EQCOMP5_FINALGRA_Model 41 3_Workforce" xfId="21037"/>
    <cellStyle name="p_DCF_EQCOMP5_FINALGRA_Model 41 4" xfId="8357"/>
    <cellStyle name="p_DCF_EQCOMP5_FINALGRA_Model 41 4_Workforce" xfId="21039"/>
    <cellStyle name="p_DCF_EQCOMP5_FINALGRA_Model 41_Workforce" xfId="21034"/>
    <cellStyle name="p_DCF_EQCOMP5_FINALGRA_Model_30" xfId="8358"/>
    <cellStyle name="p_DCF_EQCOMP5_FINALGRA_Model_30 2" xfId="8359"/>
    <cellStyle name="p_DCF_EQCOMP5_FINALGRA_Model_30 2 2" xfId="8360"/>
    <cellStyle name="p_DCF_EQCOMP5_FINALGRA_Model_30 2 2_Workforce" xfId="21042"/>
    <cellStyle name="p_DCF_EQCOMP5_FINALGRA_Model_30 2_Workforce" xfId="21041"/>
    <cellStyle name="p_DCF_EQCOMP5_FINALGRA_Model_30 3" xfId="8361"/>
    <cellStyle name="p_DCF_EQCOMP5_FINALGRA_Model_30 3 2" xfId="8362"/>
    <cellStyle name="p_DCF_EQCOMP5_FINALGRA_Model_30 3 2_Workforce" xfId="21044"/>
    <cellStyle name="p_DCF_EQCOMP5_FINALGRA_Model_30 3_Workforce" xfId="21043"/>
    <cellStyle name="p_DCF_EQCOMP5_FINALGRA_Model_30 4" xfId="8363"/>
    <cellStyle name="p_DCF_EQCOMP5_FINALGRA_Model_30 4_Workforce" xfId="21045"/>
    <cellStyle name="p_DCF_EQCOMP5_FINALGRA_Model_30_Workforce" xfId="21040"/>
    <cellStyle name="p_DCF_EQCOMP5_FINALGRA_model11.xls Chart 1" xfId="8364"/>
    <cellStyle name="p_DCF_EQCOMP5_FINALGRA_model11.xls Chart 1 2" xfId="8365"/>
    <cellStyle name="p_DCF_EQCOMP5_FINALGRA_model11.xls Chart 1 2 2" xfId="8366"/>
    <cellStyle name="p_DCF_EQCOMP5_FINALGRA_model11.xls Chart 1 2 2_Workforce" xfId="21048"/>
    <cellStyle name="p_DCF_EQCOMP5_FINALGRA_model11.xls Chart 1 2_Workforce" xfId="21047"/>
    <cellStyle name="p_DCF_EQCOMP5_FINALGRA_model11.xls Chart 1 3" xfId="8367"/>
    <cellStyle name="p_DCF_EQCOMP5_FINALGRA_model11.xls Chart 1 3 2" xfId="8368"/>
    <cellStyle name="p_DCF_EQCOMP5_FINALGRA_model11.xls Chart 1 3 2_Workforce" xfId="21050"/>
    <cellStyle name="p_DCF_EQCOMP5_FINALGRA_model11.xls Chart 1 3_Workforce" xfId="21049"/>
    <cellStyle name="p_DCF_EQCOMP5_FINALGRA_model11.xls Chart 1 4" xfId="8369"/>
    <cellStyle name="p_DCF_EQCOMP5_FINALGRA_model11.xls Chart 1 4_Workforce" xfId="21051"/>
    <cellStyle name="p_DCF_EQCOMP5_FINALGRA_model11.xls Chart 1_Workforce" xfId="21046"/>
    <cellStyle name="p_DCF_EQCOMP5_FINALGRA_model14" xfId="8370"/>
    <cellStyle name="p_DCF_EQCOMP5_FINALGRA_model14_Workforce" xfId="21052"/>
    <cellStyle name="p_DCF_EQCOMP5_FINALGRA_model28" xfId="8371"/>
    <cellStyle name="p_DCF_EQCOMP5_FINALGRA_model28 2" xfId="8372"/>
    <cellStyle name="p_DCF_EQCOMP5_FINALGRA_model28 2 2" xfId="8373"/>
    <cellStyle name="p_DCF_EQCOMP5_FINALGRA_model28 2 2_Workforce" xfId="21055"/>
    <cellStyle name="p_DCF_EQCOMP5_FINALGRA_model28 2_Workforce" xfId="21054"/>
    <cellStyle name="p_DCF_EQCOMP5_FINALGRA_model28 3" xfId="8374"/>
    <cellStyle name="p_DCF_EQCOMP5_FINALGRA_model28 3 2" xfId="8375"/>
    <cellStyle name="p_DCF_EQCOMP5_FINALGRA_model28 3 2_Workforce" xfId="21057"/>
    <cellStyle name="p_DCF_EQCOMP5_FINALGRA_model28 3_Workforce" xfId="21056"/>
    <cellStyle name="p_DCF_EQCOMP5_FINALGRA_model28 4" xfId="8376"/>
    <cellStyle name="p_DCF_EQCOMP5_FINALGRA_model28 4_Workforce" xfId="21058"/>
    <cellStyle name="p_DCF_EQCOMP5_FINALGRA_model28_Workforce" xfId="21053"/>
    <cellStyle name="p_DCF_EQCOMP5_FINALGRA_Model34" xfId="8377"/>
    <cellStyle name="p_DCF_EQCOMP5_FINALGRA_Model34_Workforce" xfId="21059"/>
    <cellStyle name="p_DCF_EQCOMP5_FINALGRA_model5.xls Chart 1" xfId="8378"/>
    <cellStyle name="p_DCF_EQCOMP5_FINALGRA_model5.xls Chart 1 2" xfId="8379"/>
    <cellStyle name="p_DCF_EQCOMP5_FINALGRA_model5.xls Chart 1 2 2" xfId="8380"/>
    <cellStyle name="p_DCF_EQCOMP5_FINALGRA_model5.xls Chart 1 2 2_Workforce" xfId="21062"/>
    <cellStyle name="p_DCF_EQCOMP5_FINALGRA_model5.xls Chart 1 2_Workforce" xfId="21061"/>
    <cellStyle name="p_DCF_EQCOMP5_FINALGRA_model5.xls Chart 1 3" xfId="8381"/>
    <cellStyle name="p_DCF_EQCOMP5_FINALGRA_model5.xls Chart 1 3 2" xfId="8382"/>
    <cellStyle name="p_DCF_EQCOMP5_FINALGRA_model5.xls Chart 1 3 2_Workforce" xfId="21064"/>
    <cellStyle name="p_DCF_EQCOMP5_FINALGRA_model5.xls Chart 1 3_Workforce" xfId="21063"/>
    <cellStyle name="p_DCF_EQCOMP5_FINALGRA_model5.xls Chart 1 4" xfId="8383"/>
    <cellStyle name="p_DCF_EQCOMP5_FINALGRA_model5.xls Chart 1 4_Workforce" xfId="21065"/>
    <cellStyle name="p_DCF_EQCOMP5_FINALGRA_model5.xls Chart 1_Workforce" xfId="21060"/>
    <cellStyle name="p_DCF_EQCOMP5_FINALGRA_model6.xls Chart 1" xfId="8384"/>
    <cellStyle name="p_DCF_EQCOMP5_FINALGRA_model6.xls Chart 1 2" xfId="8385"/>
    <cellStyle name="p_DCF_EQCOMP5_FINALGRA_model6.xls Chart 1 2 2" xfId="8386"/>
    <cellStyle name="p_DCF_EQCOMP5_FINALGRA_model6.xls Chart 1 2 2_Workforce" xfId="21068"/>
    <cellStyle name="p_DCF_EQCOMP5_FINALGRA_model6.xls Chart 1 2_Workforce" xfId="21067"/>
    <cellStyle name="p_DCF_EQCOMP5_FINALGRA_model6.xls Chart 1 3" xfId="8387"/>
    <cellStyle name="p_DCF_EQCOMP5_FINALGRA_model6.xls Chart 1 3 2" xfId="8388"/>
    <cellStyle name="p_DCF_EQCOMP5_FINALGRA_model6.xls Chart 1 3 2_Workforce" xfId="21070"/>
    <cellStyle name="p_DCF_EQCOMP5_FINALGRA_model6.xls Chart 1 3_Workforce" xfId="21069"/>
    <cellStyle name="p_DCF_EQCOMP5_FINALGRA_model6.xls Chart 1 4" xfId="8389"/>
    <cellStyle name="p_DCF_EQCOMP5_FINALGRA_model6.xls Chart 1 4_Workforce" xfId="21071"/>
    <cellStyle name="p_DCF_EQCOMP5_FINALGRA_model6.xls Chart 1_Workforce" xfId="21066"/>
    <cellStyle name="p_DCF_EQCOMP5_FINALGRA_Potential full model template" xfId="8390"/>
    <cellStyle name="p_DCF_EQCOMP5_FINALGRA_Potential full model template 2" xfId="8391"/>
    <cellStyle name="p_DCF_EQCOMP5_FINALGRA_Potential full model template 2 2" xfId="8392"/>
    <cellStyle name="p_DCF_EQCOMP5_FINALGRA_Potential full model template 2 2_Workforce" xfId="21074"/>
    <cellStyle name="p_DCF_EQCOMP5_FINALGRA_Potential full model template 2_Workforce" xfId="21073"/>
    <cellStyle name="p_DCF_EQCOMP5_FINALGRA_Potential full model template 3" xfId="8393"/>
    <cellStyle name="p_DCF_EQCOMP5_FINALGRA_Potential full model template 3 2" xfId="8394"/>
    <cellStyle name="p_DCF_EQCOMP5_FINALGRA_Potential full model template 3 2_Workforce" xfId="21076"/>
    <cellStyle name="p_DCF_EQCOMP5_FINALGRA_Potential full model template 3_Workforce" xfId="21075"/>
    <cellStyle name="p_DCF_EQCOMP5_FINALGRA_Potential full model template 4" xfId="8395"/>
    <cellStyle name="p_DCF_EQCOMP5_FINALGRA_Potential full model template 4_Workforce" xfId="21077"/>
    <cellStyle name="p_DCF_EQCOMP5_FINALGRA_Potential full model template_Merrill model" xfId="8396"/>
    <cellStyle name="p_DCF_EQCOMP5_FINALGRA_Potential full model template_Merrill model_Workforce" xfId="21078"/>
    <cellStyle name="p_DCF_EQCOMP5_FINALGRA_Potential full model template_Workforce" xfId="21072"/>
    <cellStyle name="p_DCF_EQCOMP5_FINALGRA_PwC (Version 10) Revised- CP site by site1" xfId="8397"/>
    <cellStyle name="p_DCF_EQCOMP5_FINALGRA_PwC (Version 10) Revised- CP site by site1 2" xfId="8398"/>
    <cellStyle name="p_DCF_EQCOMP5_FINALGRA_PwC (Version 10) Revised- CP site by site1 2 2" xfId="8399"/>
    <cellStyle name="p_DCF_EQCOMP5_FINALGRA_PwC (Version 10) Revised- CP site by site1 2 2_Workforce" xfId="21081"/>
    <cellStyle name="p_DCF_EQCOMP5_FINALGRA_PwC (Version 10) Revised- CP site by site1 2_Workforce" xfId="21080"/>
    <cellStyle name="p_DCF_EQCOMP5_FINALGRA_PwC (Version 10) Revised- CP site by site1 3" xfId="8400"/>
    <cellStyle name="p_DCF_EQCOMP5_FINALGRA_PwC (Version 10) Revised- CP site by site1 3 2" xfId="8401"/>
    <cellStyle name="p_DCF_EQCOMP5_FINALGRA_PwC (Version 10) Revised- CP site by site1 3 2_Workforce" xfId="21083"/>
    <cellStyle name="p_DCF_EQCOMP5_FINALGRA_PwC (Version 10) Revised- CP site by site1 3_Workforce" xfId="21082"/>
    <cellStyle name="p_DCF_EQCOMP5_FINALGRA_PwC (Version 10) Revised- CP site by site1 4" xfId="8402"/>
    <cellStyle name="p_DCF_EQCOMP5_FINALGRA_PwC (Version 10) Revised- CP site by site1 4_Workforce" xfId="21084"/>
    <cellStyle name="p_DCF_EQCOMP5_FINALGRA_PwC (Version 10) Revised- CP site by site1_Bridge Terms" xfId="8403"/>
    <cellStyle name="p_DCF_EQCOMP5_FINALGRA_PwC (Version 10) Revised- CP site by site1_Bridge Terms 2" xfId="8404"/>
    <cellStyle name="p_DCF_EQCOMP5_FINALGRA_PwC (Version 10) Revised- CP site by site1_Bridge Terms 2 2" xfId="8405"/>
    <cellStyle name="p_DCF_EQCOMP5_FINALGRA_PwC (Version 10) Revised- CP site by site1_Bridge Terms 2 2_Workforce" xfId="21087"/>
    <cellStyle name="p_DCF_EQCOMP5_FINALGRA_PwC (Version 10) Revised- CP site by site1_Bridge Terms 2_Workforce" xfId="21086"/>
    <cellStyle name="p_DCF_EQCOMP5_FINALGRA_PwC (Version 10) Revised- CP site by site1_Bridge Terms 3" xfId="8406"/>
    <cellStyle name="p_DCF_EQCOMP5_FINALGRA_PwC (Version 10) Revised- CP site by site1_Bridge Terms 3 2" xfId="8407"/>
    <cellStyle name="p_DCF_EQCOMP5_FINALGRA_PwC (Version 10) Revised- CP site by site1_Bridge Terms 3 2_Workforce" xfId="21089"/>
    <cellStyle name="p_DCF_EQCOMP5_FINALGRA_PwC (Version 10) Revised- CP site by site1_Bridge Terms 3_Workforce" xfId="21088"/>
    <cellStyle name="p_DCF_EQCOMP5_FINALGRA_PwC (Version 10) Revised- CP site by site1_Bridge Terms 4" xfId="8408"/>
    <cellStyle name="p_DCF_EQCOMP5_FINALGRA_PwC (Version 10) Revised- CP site by site1_Bridge Terms 4_Workforce" xfId="21090"/>
    <cellStyle name="p_DCF_EQCOMP5_FINALGRA_PwC (Version 10) Revised- CP site by site1_Bridge Terms_Workforce" xfId="21085"/>
    <cellStyle name="p_DCF_EQCOMP5_FINALGRA_PwC (Version 10) Revised- CP site by site1_finalised and conformed model2" xfId="8409"/>
    <cellStyle name="p_DCF_EQCOMP5_FINALGRA_PwC (Version 10) Revised- CP site by site1_finalised and conformed model2 2" xfId="8410"/>
    <cellStyle name="p_DCF_EQCOMP5_FINALGRA_PwC (Version 10) Revised- CP site by site1_finalised and conformed model2 2 2" xfId="8411"/>
    <cellStyle name="p_DCF_EQCOMP5_FINALGRA_PwC (Version 10) Revised- CP site by site1_finalised and conformed model2 2 2_Workforce" xfId="21093"/>
    <cellStyle name="p_DCF_EQCOMP5_FINALGRA_PwC (Version 10) Revised- CP site by site1_finalised and conformed model2 2_Workforce" xfId="21092"/>
    <cellStyle name="p_DCF_EQCOMP5_FINALGRA_PwC (Version 10) Revised- CP site by site1_finalised and conformed model2 3" xfId="8412"/>
    <cellStyle name="p_DCF_EQCOMP5_FINALGRA_PwC (Version 10) Revised- CP site by site1_finalised and conformed model2 3 2" xfId="8413"/>
    <cellStyle name="p_DCF_EQCOMP5_FINALGRA_PwC (Version 10) Revised- CP site by site1_finalised and conformed model2 3 2_Workforce" xfId="21095"/>
    <cellStyle name="p_DCF_EQCOMP5_FINALGRA_PwC (Version 10) Revised- CP site by site1_finalised and conformed model2 3_Workforce" xfId="21094"/>
    <cellStyle name="p_DCF_EQCOMP5_FINALGRA_PwC (Version 10) Revised- CP site by site1_finalised and conformed model2 4" xfId="8414"/>
    <cellStyle name="p_DCF_EQCOMP5_FINALGRA_PwC (Version 10) Revised- CP site by site1_finalised and conformed model2 4_Workforce" xfId="21096"/>
    <cellStyle name="p_DCF_EQCOMP5_FINALGRA_PwC (Version 10) Revised- CP site by site1_finalised and conformed model2_Workforce" xfId="21091"/>
    <cellStyle name="p_DCF_EQCOMP5_FINALGRA_PwC (Version 10) Revised- CP site by site1_LTM Analysis" xfId="8415"/>
    <cellStyle name="p_DCF_EQCOMP5_FINALGRA_PwC (Version 10) Revised- CP site by site1_LTM Analysis 2" xfId="8416"/>
    <cellStyle name="p_DCF_EQCOMP5_FINALGRA_PwC (Version 10) Revised- CP site by site1_LTM Analysis 2 2" xfId="8417"/>
    <cellStyle name="p_DCF_EQCOMP5_FINALGRA_PwC (Version 10) Revised- CP site by site1_LTM Analysis 2 2_Workforce" xfId="21099"/>
    <cellStyle name="p_DCF_EQCOMP5_FINALGRA_PwC (Version 10) Revised- CP site by site1_LTM Analysis 2_Workforce" xfId="21098"/>
    <cellStyle name="p_DCF_EQCOMP5_FINALGRA_PwC (Version 10) Revised- CP site by site1_LTM Analysis 3" xfId="8418"/>
    <cellStyle name="p_DCF_EQCOMP5_FINALGRA_PwC (Version 10) Revised- CP site by site1_LTM Analysis 3 2" xfId="8419"/>
    <cellStyle name="p_DCF_EQCOMP5_FINALGRA_PwC (Version 10) Revised- CP site by site1_LTM Analysis 3 2_Workforce" xfId="21101"/>
    <cellStyle name="p_DCF_EQCOMP5_FINALGRA_PwC (Version 10) Revised- CP site by site1_LTM Analysis 3_Workforce" xfId="21100"/>
    <cellStyle name="p_DCF_EQCOMP5_FINALGRA_PwC (Version 10) Revised- CP site by site1_LTM Analysis 4" xfId="8420"/>
    <cellStyle name="p_DCF_EQCOMP5_FINALGRA_PwC (Version 10) Revised- CP site by site1_LTM Analysis 4_Workforce" xfId="21102"/>
    <cellStyle name="p_DCF_EQCOMP5_FINALGRA_PwC (Version 10) Revised- CP site by site1_LTM Analysis_Workforce" xfId="21097"/>
    <cellStyle name="p_DCF_EQCOMP5_FINALGRA_PwC (Version 10) Revised- CP site by site1_Modefuckup" xfId="8421"/>
    <cellStyle name="p_DCF_EQCOMP5_FINALGRA_PwC (Version 10) Revised- CP site by site1_Modefuckup 2" xfId="8422"/>
    <cellStyle name="p_DCF_EQCOMP5_FINALGRA_PwC (Version 10) Revised- CP site by site1_Modefuckup 2 2" xfId="8423"/>
    <cellStyle name="p_DCF_EQCOMP5_FINALGRA_PwC (Version 10) Revised- CP site by site1_Modefuckup 2 2_Workforce" xfId="21105"/>
    <cellStyle name="p_DCF_EQCOMP5_FINALGRA_PwC (Version 10) Revised- CP site by site1_Modefuckup 2_Workforce" xfId="21104"/>
    <cellStyle name="p_DCF_EQCOMP5_FINALGRA_PwC (Version 10) Revised- CP site by site1_Modefuckup 3" xfId="8424"/>
    <cellStyle name="p_DCF_EQCOMP5_FINALGRA_PwC (Version 10) Revised- CP site by site1_Modefuckup 3 2" xfId="8425"/>
    <cellStyle name="p_DCF_EQCOMP5_FINALGRA_PwC (Version 10) Revised- CP site by site1_Modefuckup 3 2_Workforce" xfId="21107"/>
    <cellStyle name="p_DCF_EQCOMP5_FINALGRA_PwC (Version 10) Revised- CP site by site1_Modefuckup 3_Workforce" xfId="21106"/>
    <cellStyle name="p_DCF_EQCOMP5_FINALGRA_PwC (Version 10) Revised- CP site by site1_Modefuckup 4" xfId="8426"/>
    <cellStyle name="p_DCF_EQCOMP5_FINALGRA_PwC (Version 10) Revised- CP site by site1_Modefuckup 4_Workforce" xfId="21108"/>
    <cellStyle name="p_DCF_EQCOMP5_FINALGRA_PwC (Version 10) Revised- CP site by site1_Modefuckup_Workforce" xfId="21103"/>
    <cellStyle name="p_DCF_EQCOMP5_FINALGRA_PwC (Version 10) Revised- CP site by site1_model28" xfId="8427"/>
    <cellStyle name="p_DCF_EQCOMP5_FINALGRA_PwC (Version 10) Revised- CP site by site1_model28 2" xfId="8428"/>
    <cellStyle name="p_DCF_EQCOMP5_FINALGRA_PwC (Version 10) Revised- CP site by site1_model28 2 2" xfId="8429"/>
    <cellStyle name="p_DCF_EQCOMP5_FINALGRA_PwC (Version 10) Revised- CP site by site1_model28 2 2_Workforce" xfId="21111"/>
    <cellStyle name="p_DCF_EQCOMP5_FINALGRA_PwC (Version 10) Revised- CP site by site1_model28 2_Workforce" xfId="21110"/>
    <cellStyle name="p_DCF_EQCOMP5_FINALGRA_PwC (Version 10) Revised- CP site by site1_model28 3" xfId="8430"/>
    <cellStyle name="p_DCF_EQCOMP5_FINALGRA_PwC (Version 10) Revised- CP site by site1_model28 3 2" xfId="8431"/>
    <cellStyle name="p_DCF_EQCOMP5_FINALGRA_PwC (Version 10) Revised- CP site by site1_model28 3 2_Workforce" xfId="21113"/>
    <cellStyle name="p_DCF_EQCOMP5_FINALGRA_PwC (Version 10) Revised- CP site by site1_model28 3_Workforce" xfId="21112"/>
    <cellStyle name="p_DCF_EQCOMP5_FINALGRA_PwC (Version 10) Revised- CP site by site1_model28 4" xfId="8432"/>
    <cellStyle name="p_DCF_EQCOMP5_FINALGRA_PwC (Version 10) Revised- CP site by site1_model28 4_Workforce" xfId="21114"/>
    <cellStyle name="p_DCF_EQCOMP5_FINALGRA_PwC (Version 10) Revised- CP site by site1_model28_Workforce" xfId="21109"/>
    <cellStyle name="p_DCF_EQCOMP5_FINALGRA_PwC (Version 10) Revised- CP site by site1_Workforce" xfId="21079"/>
    <cellStyle name="p_DCF_EQCOMP5_FINALGRA_splash mod 050700" xfId="8433"/>
    <cellStyle name="p_DCF_EQCOMP5_FINALGRA_splash mod 050700 2" xfId="8434"/>
    <cellStyle name="p_DCF_EQCOMP5_FINALGRA_splash mod 050700 2 2" xfId="8435"/>
    <cellStyle name="p_DCF_EQCOMP5_FINALGRA_splash mod 050700 2 2_Workforce" xfId="21117"/>
    <cellStyle name="p_DCF_EQCOMP5_FINALGRA_splash mod 050700 2_Workforce" xfId="21116"/>
    <cellStyle name="p_DCF_EQCOMP5_FINALGRA_splash mod 050700 3" xfId="8436"/>
    <cellStyle name="p_DCF_EQCOMP5_FINALGRA_splash mod 050700 3 2" xfId="8437"/>
    <cellStyle name="p_DCF_EQCOMP5_FINALGRA_splash mod 050700 3 2_Workforce" xfId="21119"/>
    <cellStyle name="p_DCF_EQCOMP5_FINALGRA_splash mod 050700 3_Workforce" xfId="21118"/>
    <cellStyle name="p_DCF_EQCOMP5_FINALGRA_splash mod 050700 4" xfId="8438"/>
    <cellStyle name="p_DCF_EQCOMP5_FINALGRA_splash mod 050700 4_Workforce" xfId="21120"/>
    <cellStyle name="p_DCF_EQCOMP5_FINALGRA_splash mod 050700_Workforce" xfId="21115"/>
    <cellStyle name="p_DCF_EQCOMP5_FINALGRA_wh_smith model7" xfId="8439"/>
    <cellStyle name="p_DCF_EQCOMP5_FINALGRA_wh_smith model7 2" xfId="8440"/>
    <cellStyle name="p_DCF_EQCOMP5_FINALGRA_wh_smith model7 2 2" xfId="8441"/>
    <cellStyle name="p_DCF_EQCOMP5_FINALGRA_wh_smith model7 2 2_Workforce" xfId="21123"/>
    <cellStyle name="p_DCF_EQCOMP5_FINALGRA_wh_smith model7 2_Workforce" xfId="21122"/>
    <cellStyle name="p_DCF_EQCOMP5_FINALGRA_wh_smith model7 3" xfId="8442"/>
    <cellStyle name="p_DCF_EQCOMP5_FINALGRA_wh_smith model7 3 2" xfId="8443"/>
    <cellStyle name="p_DCF_EQCOMP5_FINALGRA_wh_smith model7 3 2_Workforce" xfId="21125"/>
    <cellStyle name="p_DCF_EQCOMP5_FINALGRA_wh_smith model7 3_Workforce" xfId="21124"/>
    <cellStyle name="p_DCF_EQCOMP5_FINALGRA_wh_smith model7 4" xfId="8444"/>
    <cellStyle name="p_DCF_EQCOMP5_FINALGRA_wh_smith model7 4_Workforce" xfId="21126"/>
    <cellStyle name="p_DCF_EQCOMP5_FINALGRA_wh_smith model7_Merrill model" xfId="8445"/>
    <cellStyle name="p_DCF_EQCOMP5_FINALGRA_wh_smith model7_Merrill model_Workforce" xfId="21127"/>
    <cellStyle name="p_DCF_EQCOMP5_FINALGRA_wh_smith model7_Workforce" xfId="21121"/>
    <cellStyle name="p_DCF_EQCOMP5_FINALGRA_Workforce" xfId="20918"/>
    <cellStyle name="p_DCF_EQCOMP5_FinanceModelTrinity" xfId="8446"/>
    <cellStyle name="p_DCF_EQCOMP5_FinanceModelTrinity 2" xfId="8447"/>
    <cellStyle name="p_DCF_EQCOMP5_FinanceModelTrinity 2 2" xfId="8448"/>
    <cellStyle name="p_DCF_EQCOMP5_FinanceModelTrinity 2 2_Workforce" xfId="21130"/>
    <cellStyle name="p_DCF_EQCOMP5_FinanceModelTrinity 2_Workforce" xfId="21129"/>
    <cellStyle name="p_DCF_EQCOMP5_FinanceModelTrinity 3" xfId="8449"/>
    <cellStyle name="p_DCF_EQCOMP5_FinanceModelTrinity 3 2" xfId="8450"/>
    <cellStyle name="p_DCF_EQCOMP5_FinanceModelTrinity 3 2_Workforce" xfId="21132"/>
    <cellStyle name="p_DCF_EQCOMP5_FinanceModelTrinity 3_Workforce" xfId="21131"/>
    <cellStyle name="p_DCF_EQCOMP5_FinanceModelTrinity 4" xfId="8451"/>
    <cellStyle name="p_DCF_EQCOMP5_FinanceModelTrinity 4_Workforce" xfId="21133"/>
    <cellStyle name="p_DCF_EQCOMP5_FinanceModelTrinity_Merrill model" xfId="8452"/>
    <cellStyle name="p_DCF_EQCOMP5_FinanceModelTrinity_Merrill model_Workforce" xfId="21134"/>
    <cellStyle name="p_DCF_EQCOMP5_FinanceModelTrinity_Workforce" xfId="21128"/>
    <cellStyle name="p_DCF_EQCOMP5_Merrill model" xfId="8453"/>
    <cellStyle name="p_DCF_EQCOMP5_Merrill model_Workforce" xfId="21135"/>
    <cellStyle name="p_DCF_EQCOMP5_MinimodelMC" xfId="8454"/>
    <cellStyle name="p_DCF_EQCOMP5_MinimodelMC 2" xfId="8455"/>
    <cellStyle name="p_DCF_EQCOMP5_MinimodelMC 2 2" xfId="8456"/>
    <cellStyle name="p_DCF_EQCOMP5_MinimodelMC 2 2_Workforce" xfId="21138"/>
    <cellStyle name="p_DCF_EQCOMP5_MinimodelMC 2_Workforce" xfId="21137"/>
    <cellStyle name="p_DCF_EQCOMP5_MinimodelMC 3" xfId="8457"/>
    <cellStyle name="p_DCF_EQCOMP5_MinimodelMC 3 2" xfId="8458"/>
    <cellStyle name="p_DCF_EQCOMP5_MinimodelMC 3 2_Workforce" xfId="21140"/>
    <cellStyle name="p_DCF_EQCOMP5_MinimodelMC 3_Workforce" xfId="21139"/>
    <cellStyle name="p_DCF_EQCOMP5_MinimodelMC 4" xfId="8459"/>
    <cellStyle name="p_DCF_EQCOMP5_MinimodelMC 4_Workforce" xfId="21141"/>
    <cellStyle name="p_DCF_EQCOMP5_MinimodelMC_Merrill model" xfId="8460"/>
    <cellStyle name="p_DCF_EQCOMP5_MinimodelMC_Merrill model_Workforce" xfId="21142"/>
    <cellStyle name="p_DCF_EQCOMP5_MinimodelMC_Workforce" xfId="21136"/>
    <cellStyle name="p_DCF_EQCOMP5_model11.xls Chart 1" xfId="8461"/>
    <cellStyle name="p_DCF_EQCOMP5_model11.xls Chart 1_Workforce" xfId="21143"/>
    <cellStyle name="p_DCF_EQCOMP5_Model3" xfId="8462"/>
    <cellStyle name="p_DCF_EQCOMP5_Model3_24-10-Q3c 08-11" xfId="8463"/>
    <cellStyle name="p_DCF_EQCOMP5_Model3_24-10-Q3c 08-11 2" xfId="8464"/>
    <cellStyle name="p_DCF_EQCOMP5_Model3_24-10-Q3c 08-11 2 2" xfId="8465"/>
    <cellStyle name="p_DCF_EQCOMP5_Model3_24-10-Q3c 08-11 2 2_Workforce" xfId="21147"/>
    <cellStyle name="p_DCF_EQCOMP5_Model3_24-10-Q3c 08-11 2_Workforce" xfId="21146"/>
    <cellStyle name="p_DCF_EQCOMP5_Model3_24-10-Q3c 08-11 3" xfId="8466"/>
    <cellStyle name="p_DCF_EQCOMP5_Model3_24-10-Q3c 08-11 3 2" xfId="8467"/>
    <cellStyle name="p_DCF_EQCOMP5_Model3_24-10-Q3c 08-11 3 2_Workforce" xfId="21149"/>
    <cellStyle name="p_DCF_EQCOMP5_Model3_24-10-Q3c 08-11 3_Workforce" xfId="21148"/>
    <cellStyle name="p_DCF_EQCOMP5_Model3_24-10-Q3c 08-11 4" xfId="8468"/>
    <cellStyle name="p_DCF_EQCOMP5_Model3_24-10-Q3c 08-11 4_Workforce" xfId="21150"/>
    <cellStyle name="p_DCF_EQCOMP5_Model3_24-10-Q3c 08-11_Workforce" xfId="21145"/>
    <cellStyle name="p_DCF_EQCOMP5_Model3_Arrow Model 7" xfId="8469"/>
    <cellStyle name="p_DCF_EQCOMP5_Model3_Arrow Model 7_Merrill model" xfId="8470"/>
    <cellStyle name="p_DCF_EQCOMP5_Model3_Arrow Model 7_Merrill model_Workforce" xfId="21152"/>
    <cellStyle name="p_DCF_EQCOMP5_Model3_Arrow Model 7_Workforce" xfId="21151"/>
    <cellStyle name="p_DCF_EQCOMP5_Model3_Atlasmod011_new_Covenants" xfId="8471"/>
    <cellStyle name="p_DCF_EQCOMP5_Model3_Atlasmod011_new_Covenants_mezzcalc" xfId="8472"/>
    <cellStyle name="p_DCF_EQCOMP5_Model3_Atlasmod011_new_Covenants_mezzcalc 2" xfId="8473"/>
    <cellStyle name="p_DCF_EQCOMP5_Model3_Atlasmod011_new_Covenants_mezzcalc 2 2" xfId="8474"/>
    <cellStyle name="p_DCF_EQCOMP5_Model3_Atlasmod011_new_Covenants_mezzcalc 2 2_Workforce" xfId="21156"/>
    <cellStyle name="p_DCF_EQCOMP5_Model3_Atlasmod011_new_Covenants_mezzcalc 2_Workforce" xfId="21155"/>
    <cellStyle name="p_DCF_EQCOMP5_Model3_Atlasmod011_new_Covenants_mezzcalc 3" xfId="8475"/>
    <cellStyle name="p_DCF_EQCOMP5_Model3_Atlasmod011_new_Covenants_mezzcalc 3 2" xfId="8476"/>
    <cellStyle name="p_DCF_EQCOMP5_Model3_Atlasmod011_new_Covenants_mezzcalc 3 2_Workforce" xfId="21158"/>
    <cellStyle name="p_DCF_EQCOMP5_Model3_Atlasmod011_new_Covenants_mezzcalc 3_Workforce" xfId="21157"/>
    <cellStyle name="p_DCF_EQCOMP5_Model3_Atlasmod011_new_Covenants_mezzcalc 4" xfId="8477"/>
    <cellStyle name="p_DCF_EQCOMP5_Model3_Atlasmod011_new_Covenants_mezzcalc 4_Workforce" xfId="21159"/>
    <cellStyle name="p_DCF_EQCOMP5_Model3_Atlasmod011_new_Covenants_mezzcalc_Workforce" xfId="21154"/>
    <cellStyle name="p_DCF_EQCOMP5_Model3_Atlasmod011_new_Covenants_Workforce" xfId="21153"/>
    <cellStyle name="p_DCF_EQCOMP5_Model3_Book2" xfId="8478"/>
    <cellStyle name="p_DCF_EQCOMP5_Model3_Book2 2" xfId="8479"/>
    <cellStyle name="p_DCF_EQCOMP5_Model3_Book2 2 2" xfId="8480"/>
    <cellStyle name="p_DCF_EQCOMP5_Model3_Book2 2 2_Workforce" xfId="21162"/>
    <cellStyle name="p_DCF_EQCOMP5_Model3_Book2 2_Workforce" xfId="21161"/>
    <cellStyle name="p_DCF_EQCOMP5_Model3_Book2 3" xfId="8481"/>
    <cellStyle name="p_DCF_EQCOMP5_Model3_Book2 3 2" xfId="8482"/>
    <cellStyle name="p_DCF_EQCOMP5_Model3_Book2 3 2_Workforce" xfId="21164"/>
    <cellStyle name="p_DCF_EQCOMP5_Model3_Book2 3_Workforce" xfId="21163"/>
    <cellStyle name="p_DCF_EQCOMP5_Model3_Book2 4" xfId="8483"/>
    <cellStyle name="p_DCF_EQCOMP5_Model3_Book2 4_Workforce" xfId="21165"/>
    <cellStyle name="p_DCF_EQCOMP5_Model3_Book2_Workforce" xfId="21160"/>
    <cellStyle name="p_DCF_EQCOMP5_Model3_Bouygues Model_20_4_01" xfId="8484"/>
    <cellStyle name="p_DCF_EQCOMP5_Model3_Bouygues Model_20_4_01 2" xfId="8485"/>
    <cellStyle name="p_DCF_EQCOMP5_Model3_Bouygues Model_20_4_01 2 2" xfId="8486"/>
    <cellStyle name="p_DCF_EQCOMP5_Model3_Bouygues Model_20_4_01 2 2_Workforce" xfId="21168"/>
    <cellStyle name="p_DCF_EQCOMP5_Model3_Bouygues Model_20_4_01 2_Workforce" xfId="21167"/>
    <cellStyle name="p_DCF_EQCOMP5_Model3_Bouygues Model_20_4_01 3" xfId="8487"/>
    <cellStyle name="p_DCF_EQCOMP5_Model3_Bouygues Model_20_4_01 3 2" xfId="8488"/>
    <cellStyle name="p_DCF_EQCOMP5_Model3_Bouygues Model_20_4_01 3 2_Workforce" xfId="21170"/>
    <cellStyle name="p_DCF_EQCOMP5_Model3_Bouygues Model_20_4_01 3_Workforce" xfId="21169"/>
    <cellStyle name="p_DCF_EQCOMP5_Model3_Bouygues Model_20_4_01 4" xfId="8489"/>
    <cellStyle name="p_DCF_EQCOMP5_Model3_Bouygues Model_20_4_01 4_Workforce" xfId="21171"/>
    <cellStyle name="p_DCF_EQCOMP5_Model3_Bouygues Model_20_4_01_Workforce" xfId="21166"/>
    <cellStyle name="p_DCF_EQCOMP5_Model3_Casema - Carlyle Base Case" xfId="8490"/>
    <cellStyle name="p_DCF_EQCOMP5_Model3_Casema - Carlyle Base Case_Workforce" xfId="21172"/>
    <cellStyle name="p_DCF_EQCOMP5_Model3_Consolidated Model - Overfund13NewBank &amp; HY rate" xfId="8491"/>
    <cellStyle name="p_DCF_EQCOMP5_Model3_Consolidated Model - Overfund13NewBank &amp; HY rate_Workforce" xfId="21173"/>
    <cellStyle name="p_DCF_EQCOMP5_Model3_Consolidated Model - Overfund14NewBank &amp; HY rate" xfId="8492"/>
    <cellStyle name="p_DCF_EQCOMP5_Model3_Consolidated Model - Overfund14NewBank &amp; HY rate_Workforce" xfId="21174"/>
    <cellStyle name="p_DCF_EQCOMP5_Model3_FinanceModelTrinity" xfId="8493"/>
    <cellStyle name="p_DCF_EQCOMP5_Model3_FinanceModelTrinity 2" xfId="8494"/>
    <cellStyle name="p_DCF_EQCOMP5_Model3_FinanceModelTrinity 2 2" xfId="8495"/>
    <cellStyle name="p_DCF_EQCOMP5_Model3_FinanceModelTrinity 2 2_Workforce" xfId="21177"/>
    <cellStyle name="p_DCF_EQCOMP5_Model3_FinanceModelTrinity 2_Workforce" xfId="21176"/>
    <cellStyle name="p_DCF_EQCOMP5_Model3_FinanceModelTrinity 3" xfId="8496"/>
    <cellStyle name="p_DCF_EQCOMP5_Model3_FinanceModelTrinity 3 2" xfId="8497"/>
    <cellStyle name="p_DCF_EQCOMP5_Model3_FinanceModelTrinity 3 2_Workforce" xfId="21179"/>
    <cellStyle name="p_DCF_EQCOMP5_Model3_FinanceModelTrinity 3_Workforce" xfId="21178"/>
    <cellStyle name="p_DCF_EQCOMP5_Model3_FinanceModelTrinity 4" xfId="8498"/>
    <cellStyle name="p_DCF_EQCOMP5_Model3_FinanceModelTrinity 4_Workforce" xfId="21180"/>
    <cellStyle name="p_DCF_EQCOMP5_Model3_FinanceModelTrinity_Bouygues Model_20_4_01" xfId="8499"/>
    <cellStyle name="p_DCF_EQCOMP5_Model3_FinanceModelTrinity_Bouygues Model_20_4_01_Merrill model" xfId="8500"/>
    <cellStyle name="p_DCF_EQCOMP5_Model3_FinanceModelTrinity_Bouygues Model_20_4_01_Merrill model_Workforce" xfId="21182"/>
    <cellStyle name="p_DCF_EQCOMP5_Model3_FinanceModelTrinity_Bouygues Model_20_4_01_Workforce" xfId="21181"/>
    <cellStyle name="p_DCF_EQCOMP5_Model3_FinanceModelTrinity_Merrill model" xfId="8501"/>
    <cellStyle name="p_DCF_EQCOMP5_Model3_FinanceModelTrinity_Merrill model_Workforce" xfId="21183"/>
    <cellStyle name="p_DCF_EQCOMP5_Model3_FinanceModelTrinity_Workforce" xfId="21175"/>
    <cellStyle name="p_DCF_EQCOMP5_Model3_Financials6_for sales force" xfId="8502"/>
    <cellStyle name="p_DCF_EQCOMP5_Model3_Financials6_for sales force_Workforce" xfId="21184"/>
    <cellStyle name="p_DCF_EQCOMP5_Model3_Last Update of Model - Version 39" xfId="8503"/>
    <cellStyle name="p_DCF_EQCOMP5_Model3_Last Update of Model - Version 39 2" xfId="8504"/>
    <cellStyle name="p_DCF_EQCOMP5_Model3_Last Update of Model - Version 39 2 2" xfId="8505"/>
    <cellStyle name="p_DCF_EQCOMP5_Model3_Last Update of Model - Version 39 2 2_Workforce" xfId="21187"/>
    <cellStyle name="p_DCF_EQCOMP5_Model3_Last Update of Model - Version 39 2_Workforce" xfId="21186"/>
    <cellStyle name="p_DCF_EQCOMP5_Model3_Last Update of Model - Version 39 3" xfId="8506"/>
    <cellStyle name="p_DCF_EQCOMP5_Model3_Last Update of Model - Version 39 3 2" xfId="8507"/>
    <cellStyle name="p_DCF_EQCOMP5_Model3_Last Update of Model - Version 39 3 2_Workforce" xfId="21189"/>
    <cellStyle name="p_DCF_EQCOMP5_Model3_Last Update of Model - Version 39 3_Workforce" xfId="21188"/>
    <cellStyle name="p_DCF_EQCOMP5_Model3_Last Update of Model - Version 39 4" xfId="8508"/>
    <cellStyle name="p_DCF_EQCOMP5_Model3_Last Update of Model - Version 39 4_Workforce" xfId="21190"/>
    <cellStyle name="p_DCF_EQCOMP5_Model3_Last Update of Model - Version 39_Workforce" xfId="21185"/>
    <cellStyle name="p_DCF_EQCOMP5_Model3_mezzcalc" xfId="8509"/>
    <cellStyle name="p_DCF_EQCOMP5_Model3_mezzcalc_Workforce" xfId="21191"/>
    <cellStyle name="p_DCF_EQCOMP5_Model3_MinimodelMC" xfId="8510"/>
    <cellStyle name="p_DCF_EQCOMP5_Model3_MinimodelMC 2" xfId="8511"/>
    <cellStyle name="p_DCF_EQCOMP5_Model3_MinimodelMC 2 2" xfId="8512"/>
    <cellStyle name="p_DCF_EQCOMP5_Model3_MinimodelMC 2 2_Workforce" xfId="21194"/>
    <cellStyle name="p_DCF_EQCOMP5_Model3_MinimodelMC 2_Workforce" xfId="21193"/>
    <cellStyle name="p_DCF_EQCOMP5_Model3_MinimodelMC 3" xfId="8513"/>
    <cellStyle name="p_DCF_EQCOMP5_Model3_MinimodelMC 3 2" xfId="8514"/>
    <cellStyle name="p_DCF_EQCOMP5_Model3_MinimodelMC 3 2_Workforce" xfId="21196"/>
    <cellStyle name="p_DCF_EQCOMP5_Model3_MinimodelMC 3_Workforce" xfId="21195"/>
    <cellStyle name="p_DCF_EQCOMP5_Model3_MinimodelMC 4" xfId="8515"/>
    <cellStyle name="p_DCF_EQCOMP5_Model3_MinimodelMC 4_Workforce" xfId="21197"/>
    <cellStyle name="p_DCF_EQCOMP5_Model3_MinimodelMC_Merrill model" xfId="8516"/>
    <cellStyle name="p_DCF_EQCOMP5_Model3_MinimodelMC_Merrill model_Workforce" xfId="21198"/>
    <cellStyle name="p_DCF_EQCOMP5_Model3_MinimodelMC_Workforce" xfId="21192"/>
    <cellStyle name="p_DCF_EQCOMP5_Model3_model14" xfId="8517"/>
    <cellStyle name="p_DCF_EQCOMP5_Model3_model14_Workforce" xfId="21199"/>
    <cellStyle name="p_DCF_EQCOMP5_Model3_Model34" xfId="8518"/>
    <cellStyle name="p_DCF_EQCOMP5_Model3_Model34_Workforce" xfId="21200"/>
    <cellStyle name="p_DCF_EQCOMP5_Model3_ModelTemplate1" xfId="8519"/>
    <cellStyle name="p_DCF_EQCOMP5_Model3_ModelTemplate1 2" xfId="8520"/>
    <cellStyle name="p_DCF_EQCOMP5_Model3_ModelTemplate1 2 2" xfId="8521"/>
    <cellStyle name="p_DCF_EQCOMP5_Model3_ModelTemplate1 2 2_Workforce" xfId="21203"/>
    <cellStyle name="p_DCF_EQCOMP5_Model3_ModelTemplate1 2_Workforce" xfId="21202"/>
    <cellStyle name="p_DCF_EQCOMP5_Model3_ModelTemplate1 3" xfId="8522"/>
    <cellStyle name="p_DCF_EQCOMP5_Model3_ModelTemplate1 3 2" xfId="8523"/>
    <cellStyle name="p_DCF_EQCOMP5_Model3_ModelTemplate1 3 2_Workforce" xfId="21205"/>
    <cellStyle name="p_DCF_EQCOMP5_Model3_ModelTemplate1 3_Workforce" xfId="21204"/>
    <cellStyle name="p_DCF_EQCOMP5_Model3_ModelTemplate1 4" xfId="8524"/>
    <cellStyle name="p_DCF_EQCOMP5_Model3_ModelTemplate1 4_Workforce" xfId="21206"/>
    <cellStyle name="p_DCF_EQCOMP5_Model3_ModelTemplate1_Merrill model" xfId="8525"/>
    <cellStyle name="p_DCF_EQCOMP5_Model3_ModelTemplate1_Merrill model_Workforce" xfId="21207"/>
    <cellStyle name="p_DCF_EQCOMP5_Model3_ModelTemplate1_Workforce" xfId="21201"/>
    <cellStyle name="p_DCF_EQCOMP5_Model3_Potential full model template" xfId="8526"/>
    <cellStyle name="p_DCF_EQCOMP5_Model3_Potential full model template_Merrill model" xfId="8527"/>
    <cellStyle name="p_DCF_EQCOMP5_Model3_Potential full model template_Merrill model_Workforce" xfId="21209"/>
    <cellStyle name="p_DCF_EQCOMP5_Model3_Potential full model template_Workforce" xfId="21208"/>
    <cellStyle name="p_DCF_EQCOMP5_Model3_wh_smith model7" xfId="8528"/>
    <cellStyle name="p_DCF_EQCOMP5_Model3_wh_smith model7 2" xfId="8529"/>
    <cellStyle name="p_DCF_EQCOMP5_Model3_wh_smith model7 2 2" xfId="8530"/>
    <cellStyle name="p_DCF_EQCOMP5_Model3_wh_smith model7 2 2_Workforce" xfId="21212"/>
    <cellStyle name="p_DCF_EQCOMP5_Model3_wh_smith model7 2_Workforce" xfId="21211"/>
    <cellStyle name="p_DCF_EQCOMP5_Model3_wh_smith model7 3" xfId="8531"/>
    <cellStyle name="p_DCF_EQCOMP5_Model3_wh_smith model7 3 2" xfId="8532"/>
    <cellStyle name="p_DCF_EQCOMP5_Model3_wh_smith model7 3 2_Workforce" xfId="21214"/>
    <cellStyle name="p_DCF_EQCOMP5_Model3_wh_smith model7 3_Workforce" xfId="21213"/>
    <cellStyle name="p_DCF_EQCOMP5_Model3_wh_smith model7 4" xfId="8533"/>
    <cellStyle name="p_DCF_EQCOMP5_Model3_wh_smith model7 4_Workforce" xfId="21215"/>
    <cellStyle name="p_DCF_EQCOMP5_Model3_wh_smith model7_Workforce" xfId="21210"/>
    <cellStyle name="p_DCF_EQCOMP5_Model3_Workforce" xfId="21144"/>
    <cellStyle name="p_DCF_EQCOMP5_model5.xls Chart 1" xfId="8534"/>
    <cellStyle name="p_DCF_EQCOMP5_model5.xls Chart 1_Workforce" xfId="21216"/>
    <cellStyle name="p_DCF_EQCOMP5_model6.xls Chart 1" xfId="8535"/>
    <cellStyle name="p_DCF_EQCOMP5_model6.xls Chart 1_Workforce" xfId="21217"/>
    <cellStyle name="p_DCF_EQCOMP5_MODEL8" xfId="8536"/>
    <cellStyle name="p_DCF_EQCOMP5_MODEL8 2" xfId="8537"/>
    <cellStyle name="p_DCF_EQCOMP5_MODEL8 2 2" xfId="8538"/>
    <cellStyle name="p_DCF_EQCOMP5_MODEL8 2 2_Workforce" xfId="21220"/>
    <cellStyle name="p_DCF_EQCOMP5_MODEL8 2_Workforce" xfId="21219"/>
    <cellStyle name="p_DCF_EQCOMP5_MODEL8 3" xfId="8539"/>
    <cellStyle name="p_DCF_EQCOMP5_MODEL8 3 2" xfId="8540"/>
    <cellStyle name="p_DCF_EQCOMP5_MODEL8 3 2_Workforce" xfId="21222"/>
    <cellStyle name="p_DCF_EQCOMP5_MODEL8 3_Workforce" xfId="21221"/>
    <cellStyle name="p_DCF_EQCOMP5_MODEL8 4" xfId="8541"/>
    <cellStyle name="p_DCF_EQCOMP5_MODEL8 4_Workforce" xfId="21223"/>
    <cellStyle name="p_DCF_EQCOMP5_MODEL8_24-10-Q3c 08-11" xfId="8542"/>
    <cellStyle name="p_DCF_EQCOMP5_MODEL8_24-10-Q3c 08-11 2" xfId="8543"/>
    <cellStyle name="p_DCF_EQCOMP5_MODEL8_24-10-Q3c 08-11 2 2" xfId="8544"/>
    <cellStyle name="p_DCF_EQCOMP5_MODEL8_24-10-Q3c 08-11 2 2_Workforce" xfId="21226"/>
    <cellStyle name="p_DCF_EQCOMP5_MODEL8_24-10-Q3c 08-11 2_Workforce" xfId="21225"/>
    <cellStyle name="p_DCF_EQCOMP5_MODEL8_24-10-Q3c 08-11 3" xfId="8545"/>
    <cellStyle name="p_DCF_EQCOMP5_MODEL8_24-10-Q3c 08-11 3 2" xfId="8546"/>
    <cellStyle name="p_DCF_EQCOMP5_MODEL8_24-10-Q3c 08-11 3 2_Workforce" xfId="21228"/>
    <cellStyle name="p_DCF_EQCOMP5_MODEL8_24-10-Q3c 08-11 3_Workforce" xfId="21227"/>
    <cellStyle name="p_DCF_EQCOMP5_MODEL8_24-10-Q3c 08-11 4" xfId="8547"/>
    <cellStyle name="p_DCF_EQCOMP5_MODEL8_24-10-Q3c 08-11 4_Workforce" xfId="21229"/>
    <cellStyle name="p_DCF_EQCOMP5_MODEL8_24-10-Q3c 08-11_Workforce" xfId="21224"/>
    <cellStyle name="p_DCF_EQCOMP5_MODEL8_Apax Banks Model2" xfId="8548"/>
    <cellStyle name="p_DCF_EQCOMP5_MODEL8_Apax Banks Model2 2" xfId="8549"/>
    <cellStyle name="p_DCF_EQCOMP5_MODEL8_Apax Banks Model2 2 2" xfId="8550"/>
    <cellStyle name="p_DCF_EQCOMP5_MODEL8_Apax Banks Model2 2 2_Workforce" xfId="21232"/>
    <cellStyle name="p_DCF_EQCOMP5_MODEL8_Apax Banks Model2 2_Workforce" xfId="21231"/>
    <cellStyle name="p_DCF_EQCOMP5_MODEL8_Apax Banks Model2 3" xfId="8551"/>
    <cellStyle name="p_DCF_EQCOMP5_MODEL8_Apax Banks Model2 3 2" xfId="8552"/>
    <cellStyle name="p_DCF_EQCOMP5_MODEL8_Apax Banks Model2 3 2_Workforce" xfId="21234"/>
    <cellStyle name="p_DCF_EQCOMP5_MODEL8_Apax Banks Model2 3_Workforce" xfId="21233"/>
    <cellStyle name="p_DCF_EQCOMP5_MODEL8_Apax Banks Model2 4" xfId="8553"/>
    <cellStyle name="p_DCF_EQCOMP5_MODEL8_Apax Banks Model2 4_Workforce" xfId="21235"/>
    <cellStyle name="p_DCF_EQCOMP5_MODEL8_Apax Banks Model2_Workforce" xfId="21230"/>
    <cellStyle name="p_DCF_EQCOMP5_MODEL8_Arrow Model 7" xfId="8554"/>
    <cellStyle name="p_DCF_EQCOMP5_MODEL8_Arrow Model 7 2" xfId="8555"/>
    <cellStyle name="p_DCF_EQCOMP5_MODEL8_Arrow Model 7 2 2" xfId="8556"/>
    <cellStyle name="p_DCF_EQCOMP5_MODEL8_Arrow Model 7 2 2_Workforce" xfId="21238"/>
    <cellStyle name="p_DCF_EQCOMP5_MODEL8_Arrow Model 7 2_Workforce" xfId="21237"/>
    <cellStyle name="p_DCF_EQCOMP5_MODEL8_Arrow Model 7 3" xfId="8557"/>
    <cellStyle name="p_DCF_EQCOMP5_MODEL8_Arrow Model 7 3 2" xfId="8558"/>
    <cellStyle name="p_DCF_EQCOMP5_MODEL8_Arrow Model 7 3 2_Workforce" xfId="21240"/>
    <cellStyle name="p_DCF_EQCOMP5_MODEL8_Arrow Model 7 3_Workforce" xfId="21239"/>
    <cellStyle name="p_DCF_EQCOMP5_MODEL8_Arrow Model 7 4" xfId="8559"/>
    <cellStyle name="p_DCF_EQCOMP5_MODEL8_Arrow Model 7 4_Workforce" xfId="21241"/>
    <cellStyle name="p_DCF_EQCOMP5_MODEL8_Arrow Model 7_Merrill model" xfId="8560"/>
    <cellStyle name="p_DCF_EQCOMP5_MODEL8_Arrow Model 7_Merrill model_Workforce" xfId="21242"/>
    <cellStyle name="p_DCF_EQCOMP5_MODEL8_Arrow Model 7_Workforce" xfId="21236"/>
    <cellStyle name="p_DCF_EQCOMP5_MODEL8_Atlasmod011_new_Covenants" xfId="8561"/>
    <cellStyle name="p_DCF_EQCOMP5_MODEL8_Atlasmod011_new_Covenants_mezzcalc" xfId="8562"/>
    <cellStyle name="p_DCF_EQCOMP5_MODEL8_Atlasmod011_new_Covenants_mezzcalc 2" xfId="8563"/>
    <cellStyle name="p_DCF_EQCOMP5_MODEL8_Atlasmod011_new_Covenants_mezzcalc 2 2" xfId="8564"/>
    <cellStyle name="p_DCF_EQCOMP5_MODEL8_Atlasmod011_new_Covenants_mezzcalc 2 2_Workforce" xfId="21246"/>
    <cellStyle name="p_DCF_EQCOMP5_MODEL8_Atlasmod011_new_Covenants_mezzcalc 2_Workforce" xfId="21245"/>
    <cellStyle name="p_DCF_EQCOMP5_MODEL8_Atlasmod011_new_Covenants_mezzcalc 3" xfId="8565"/>
    <cellStyle name="p_DCF_EQCOMP5_MODEL8_Atlasmod011_new_Covenants_mezzcalc 3 2" xfId="8566"/>
    <cellStyle name="p_DCF_EQCOMP5_MODEL8_Atlasmod011_new_Covenants_mezzcalc 3 2_Workforce" xfId="21248"/>
    <cellStyle name="p_DCF_EQCOMP5_MODEL8_Atlasmod011_new_Covenants_mezzcalc 3_Workforce" xfId="21247"/>
    <cellStyle name="p_DCF_EQCOMP5_MODEL8_Atlasmod011_new_Covenants_mezzcalc 4" xfId="8567"/>
    <cellStyle name="p_DCF_EQCOMP5_MODEL8_Atlasmod011_new_Covenants_mezzcalc 4_Workforce" xfId="21249"/>
    <cellStyle name="p_DCF_EQCOMP5_MODEL8_Atlasmod011_new_Covenants_mezzcalc_Workforce" xfId="21244"/>
    <cellStyle name="p_DCF_EQCOMP5_MODEL8_Atlasmod011_new_Covenants_Workforce" xfId="21243"/>
    <cellStyle name="p_DCF_EQCOMP5_MODEL8_Book2" xfId="8568"/>
    <cellStyle name="p_DCF_EQCOMP5_MODEL8_Book2 2" xfId="8569"/>
    <cellStyle name="p_DCF_EQCOMP5_MODEL8_Book2 2 2" xfId="8570"/>
    <cellStyle name="p_DCF_EQCOMP5_MODEL8_Book2 2 2_Workforce" xfId="21252"/>
    <cellStyle name="p_DCF_EQCOMP5_MODEL8_Book2 2_Workforce" xfId="21251"/>
    <cellStyle name="p_DCF_EQCOMP5_MODEL8_Book2 3" xfId="8571"/>
    <cellStyle name="p_DCF_EQCOMP5_MODEL8_Book2 3 2" xfId="8572"/>
    <cellStyle name="p_DCF_EQCOMP5_MODEL8_Book2 3 2_Workforce" xfId="21254"/>
    <cellStyle name="p_DCF_EQCOMP5_MODEL8_Book2 3_Workforce" xfId="21253"/>
    <cellStyle name="p_DCF_EQCOMP5_MODEL8_Book2 4" xfId="8573"/>
    <cellStyle name="p_DCF_EQCOMP5_MODEL8_Book2 4_Workforce" xfId="21255"/>
    <cellStyle name="p_DCF_EQCOMP5_MODEL8_Book2_Workforce" xfId="21250"/>
    <cellStyle name="p_DCF_EQCOMP5_MODEL8_Bouygues Model_20_4_01" xfId="8574"/>
    <cellStyle name="p_DCF_EQCOMP5_MODEL8_Bouygues Model_20_4_01 2" xfId="8575"/>
    <cellStyle name="p_DCF_EQCOMP5_MODEL8_Bouygues Model_20_4_01 2 2" xfId="8576"/>
    <cellStyle name="p_DCF_EQCOMP5_MODEL8_Bouygues Model_20_4_01 2 2_Workforce" xfId="21258"/>
    <cellStyle name="p_DCF_EQCOMP5_MODEL8_Bouygues Model_20_4_01 2_Workforce" xfId="21257"/>
    <cellStyle name="p_DCF_EQCOMP5_MODEL8_Bouygues Model_20_4_01 3" xfId="8577"/>
    <cellStyle name="p_DCF_EQCOMP5_MODEL8_Bouygues Model_20_4_01 3 2" xfId="8578"/>
    <cellStyle name="p_DCF_EQCOMP5_MODEL8_Bouygues Model_20_4_01 3 2_Workforce" xfId="21260"/>
    <cellStyle name="p_DCF_EQCOMP5_MODEL8_Bouygues Model_20_4_01 3_Workforce" xfId="21259"/>
    <cellStyle name="p_DCF_EQCOMP5_MODEL8_Bouygues Model_20_4_01 4" xfId="8579"/>
    <cellStyle name="p_DCF_EQCOMP5_MODEL8_Bouygues Model_20_4_01 4_Workforce" xfId="21261"/>
    <cellStyle name="p_DCF_EQCOMP5_MODEL8_Bouygues Model_20_4_01_Merrill model" xfId="8580"/>
    <cellStyle name="p_DCF_EQCOMP5_MODEL8_Bouygues Model_20_4_01_Merrill model_Workforce" xfId="21262"/>
    <cellStyle name="p_DCF_EQCOMP5_MODEL8_Bouygues Model_20_4_01_Workforce" xfId="21256"/>
    <cellStyle name="p_DCF_EQCOMP5_MODEL8_Bridge Terms" xfId="8581"/>
    <cellStyle name="p_DCF_EQCOMP5_MODEL8_Bridge Terms 2" xfId="8582"/>
    <cellStyle name="p_DCF_EQCOMP5_MODEL8_Bridge Terms 2 2" xfId="8583"/>
    <cellStyle name="p_DCF_EQCOMP5_MODEL8_Bridge Terms 2 2_Workforce" xfId="21265"/>
    <cellStyle name="p_DCF_EQCOMP5_MODEL8_Bridge Terms 2_Workforce" xfId="21264"/>
    <cellStyle name="p_DCF_EQCOMP5_MODEL8_Bridge Terms 3" xfId="8584"/>
    <cellStyle name="p_DCF_EQCOMP5_MODEL8_Bridge Terms 3 2" xfId="8585"/>
    <cellStyle name="p_DCF_EQCOMP5_MODEL8_Bridge Terms 3 2_Workforce" xfId="21267"/>
    <cellStyle name="p_DCF_EQCOMP5_MODEL8_Bridge Terms 3_Workforce" xfId="21266"/>
    <cellStyle name="p_DCF_EQCOMP5_MODEL8_Bridge Terms 4" xfId="8586"/>
    <cellStyle name="p_DCF_EQCOMP5_MODEL8_Bridge Terms 4_Workforce" xfId="21268"/>
    <cellStyle name="p_DCF_EQCOMP5_MODEL8_Bridge Terms_Workforce" xfId="21263"/>
    <cellStyle name="p_DCF_EQCOMP5_MODEL8_BWG model_aip_final" xfId="8587"/>
    <cellStyle name="p_DCF_EQCOMP5_MODEL8_BWG model_aip_final 2" xfId="8588"/>
    <cellStyle name="p_DCF_EQCOMP5_MODEL8_BWG model_aip_final 2 2" xfId="8589"/>
    <cellStyle name="p_DCF_EQCOMP5_MODEL8_BWG model_aip_final 2 2_Workforce" xfId="21271"/>
    <cellStyle name="p_DCF_EQCOMP5_MODEL8_BWG model_aip_final 2_Workforce" xfId="21270"/>
    <cellStyle name="p_DCF_EQCOMP5_MODEL8_BWG model_aip_final 3" xfId="8590"/>
    <cellStyle name="p_DCF_EQCOMP5_MODEL8_BWG model_aip_final 3 2" xfId="8591"/>
    <cellStyle name="p_DCF_EQCOMP5_MODEL8_BWG model_aip_final 3 2_Workforce" xfId="21273"/>
    <cellStyle name="p_DCF_EQCOMP5_MODEL8_BWG model_aip_final 3_Workforce" xfId="21272"/>
    <cellStyle name="p_DCF_EQCOMP5_MODEL8_BWG model_aip_final 4" xfId="8592"/>
    <cellStyle name="p_DCF_EQCOMP5_MODEL8_BWG model_aip_final 4_Workforce" xfId="21274"/>
    <cellStyle name="p_DCF_EQCOMP5_MODEL8_BWG model_aip_final_Workforce" xfId="21269"/>
    <cellStyle name="p_DCF_EQCOMP5_MODEL8_Casema - Carlyle Base Case" xfId="8593"/>
    <cellStyle name="p_DCF_EQCOMP5_MODEL8_Casema - Carlyle Base Case 2" xfId="8594"/>
    <cellStyle name="p_DCF_EQCOMP5_MODEL8_Casema - Carlyle Base Case 2 2" xfId="8595"/>
    <cellStyle name="p_DCF_EQCOMP5_MODEL8_Casema - Carlyle Base Case 2 2_Workforce" xfId="21277"/>
    <cellStyle name="p_DCF_EQCOMP5_MODEL8_Casema - Carlyle Base Case 2_Workforce" xfId="21276"/>
    <cellStyle name="p_DCF_EQCOMP5_MODEL8_Casema - Carlyle Base Case 3" xfId="8596"/>
    <cellStyle name="p_DCF_EQCOMP5_MODEL8_Casema - Carlyle Base Case 3 2" xfId="8597"/>
    <cellStyle name="p_DCF_EQCOMP5_MODEL8_Casema - Carlyle Base Case 3 2_Workforce" xfId="21279"/>
    <cellStyle name="p_DCF_EQCOMP5_MODEL8_Casema - Carlyle Base Case 3_Workforce" xfId="21278"/>
    <cellStyle name="p_DCF_EQCOMP5_MODEL8_Casema - Carlyle Base Case 4" xfId="8598"/>
    <cellStyle name="p_DCF_EQCOMP5_MODEL8_Casema - Carlyle Base Case 4_Workforce" xfId="21280"/>
    <cellStyle name="p_DCF_EQCOMP5_MODEL8_Casema - Carlyle Base Case_Workforce" xfId="21275"/>
    <cellStyle name="p_DCF_EQCOMP5_MODEL8_Consolidated Model - Overfund13NewBank &amp; HY rate" xfId="8599"/>
    <cellStyle name="p_DCF_EQCOMP5_MODEL8_Consolidated Model - Overfund13NewBank &amp; HY rate_Workforce" xfId="21281"/>
    <cellStyle name="p_DCF_EQCOMP5_MODEL8_Consolidated Model - Overfund14NewBank &amp; HY rate" xfId="8600"/>
    <cellStyle name="p_DCF_EQCOMP5_MODEL8_Consolidated Model - Overfund14NewBank &amp; HY rate_Workforce" xfId="21282"/>
    <cellStyle name="p_DCF_EQCOMP5_MODEL8_ESCOperatingModel Revised Base Case Banks 260101" xfId="8601"/>
    <cellStyle name="p_DCF_EQCOMP5_MODEL8_ESCOperatingModel Revised Base Case Banks 260101 2" xfId="8602"/>
    <cellStyle name="p_DCF_EQCOMP5_MODEL8_ESCOperatingModel Revised Base Case Banks 260101 2 2" xfId="8603"/>
    <cellStyle name="p_DCF_EQCOMP5_MODEL8_ESCOperatingModel Revised Base Case Banks 260101 2 2_Workforce" xfId="21285"/>
    <cellStyle name="p_DCF_EQCOMP5_MODEL8_ESCOperatingModel Revised Base Case Banks 260101 2_Workforce" xfId="21284"/>
    <cellStyle name="p_DCF_EQCOMP5_MODEL8_ESCOperatingModel Revised Base Case Banks 260101 3" xfId="8604"/>
    <cellStyle name="p_DCF_EQCOMP5_MODEL8_ESCOperatingModel Revised Base Case Banks 260101 3 2" xfId="8605"/>
    <cellStyle name="p_DCF_EQCOMP5_MODEL8_ESCOperatingModel Revised Base Case Banks 260101 3 2_Workforce" xfId="21287"/>
    <cellStyle name="p_DCF_EQCOMP5_MODEL8_ESCOperatingModel Revised Base Case Banks 260101 3_Workforce" xfId="21286"/>
    <cellStyle name="p_DCF_EQCOMP5_MODEL8_ESCOperatingModel Revised Base Case Banks 260101 4" xfId="8606"/>
    <cellStyle name="p_DCF_EQCOMP5_MODEL8_ESCOperatingModel Revised Base Case Banks 260101 4_Workforce" xfId="21288"/>
    <cellStyle name="p_DCF_EQCOMP5_MODEL8_ESCOperatingModel Revised Base Case Banks 260101_Workforce" xfId="21283"/>
    <cellStyle name="p_DCF_EQCOMP5_MODEL8_finalised and conformed model2" xfId="8607"/>
    <cellStyle name="p_DCF_EQCOMP5_MODEL8_finalised and conformed model2 2" xfId="8608"/>
    <cellStyle name="p_DCF_EQCOMP5_MODEL8_finalised and conformed model2 2 2" xfId="8609"/>
    <cellStyle name="p_DCF_EQCOMP5_MODEL8_finalised and conformed model2 2 2_Workforce" xfId="21291"/>
    <cellStyle name="p_DCF_EQCOMP5_MODEL8_finalised and conformed model2 2_Workforce" xfId="21290"/>
    <cellStyle name="p_DCF_EQCOMP5_MODEL8_finalised and conformed model2 3" xfId="8610"/>
    <cellStyle name="p_DCF_EQCOMP5_MODEL8_finalised and conformed model2 3 2" xfId="8611"/>
    <cellStyle name="p_DCF_EQCOMP5_MODEL8_finalised and conformed model2 3 2_Workforce" xfId="21293"/>
    <cellStyle name="p_DCF_EQCOMP5_MODEL8_finalised and conformed model2 3_Workforce" xfId="21292"/>
    <cellStyle name="p_DCF_EQCOMP5_MODEL8_finalised and conformed model2 4" xfId="8612"/>
    <cellStyle name="p_DCF_EQCOMP5_MODEL8_finalised and conformed model2 4_Workforce" xfId="21294"/>
    <cellStyle name="p_DCF_EQCOMP5_MODEL8_finalised and conformed model2_Workforce" xfId="21289"/>
    <cellStyle name="p_DCF_EQCOMP5_MODEL8_FinanceModelTrinity" xfId="8613"/>
    <cellStyle name="p_DCF_EQCOMP5_MODEL8_FinanceModelTrinity 2" xfId="8614"/>
    <cellStyle name="p_DCF_EQCOMP5_MODEL8_FinanceModelTrinity 2 2" xfId="8615"/>
    <cellStyle name="p_DCF_EQCOMP5_MODEL8_FinanceModelTrinity 2 2_Workforce" xfId="21297"/>
    <cellStyle name="p_DCF_EQCOMP5_MODEL8_FinanceModelTrinity 2_Workforce" xfId="21296"/>
    <cellStyle name="p_DCF_EQCOMP5_MODEL8_FinanceModelTrinity 3" xfId="8616"/>
    <cellStyle name="p_DCF_EQCOMP5_MODEL8_FinanceModelTrinity 3 2" xfId="8617"/>
    <cellStyle name="p_DCF_EQCOMP5_MODEL8_FinanceModelTrinity 3 2_Workforce" xfId="21299"/>
    <cellStyle name="p_DCF_EQCOMP5_MODEL8_FinanceModelTrinity 3_Workforce" xfId="21298"/>
    <cellStyle name="p_DCF_EQCOMP5_MODEL8_FinanceModelTrinity 4" xfId="8618"/>
    <cellStyle name="p_DCF_EQCOMP5_MODEL8_FinanceModelTrinity 4_Workforce" xfId="21300"/>
    <cellStyle name="p_DCF_EQCOMP5_MODEL8_FinanceModelTrinity_Bouygues Model_20_4_01" xfId="8619"/>
    <cellStyle name="p_DCF_EQCOMP5_MODEL8_FinanceModelTrinity_Bouygues Model_20_4_01 2" xfId="8620"/>
    <cellStyle name="p_DCF_EQCOMP5_MODEL8_FinanceModelTrinity_Bouygues Model_20_4_01 2 2" xfId="8621"/>
    <cellStyle name="p_DCF_EQCOMP5_MODEL8_FinanceModelTrinity_Bouygues Model_20_4_01 2 2_Workforce" xfId="21303"/>
    <cellStyle name="p_DCF_EQCOMP5_MODEL8_FinanceModelTrinity_Bouygues Model_20_4_01 2_Workforce" xfId="21302"/>
    <cellStyle name="p_DCF_EQCOMP5_MODEL8_FinanceModelTrinity_Bouygues Model_20_4_01 3" xfId="8622"/>
    <cellStyle name="p_DCF_EQCOMP5_MODEL8_FinanceModelTrinity_Bouygues Model_20_4_01 3 2" xfId="8623"/>
    <cellStyle name="p_DCF_EQCOMP5_MODEL8_FinanceModelTrinity_Bouygues Model_20_4_01 3 2_Workforce" xfId="21305"/>
    <cellStyle name="p_DCF_EQCOMP5_MODEL8_FinanceModelTrinity_Bouygues Model_20_4_01 3_Workforce" xfId="21304"/>
    <cellStyle name="p_DCF_EQCOMP5_MODEL8_FinanceModelTrinity_Bouygues Model_20_4_01 4" xfId="8624"/>
    <cellStyle name="p_DCF_EQCOMP5_MODEL8_FinanceModelTrinity_Bouygues Model_20_4_01 4_Workforce" xfId="21306"/>
    <cellStyle name="p_DCF_EQCOMP5_MODEL8_FinanceModelTrinity_Bouygues Model_20_4_01_Merrill model" xfId="8625"/>
    <cellStyle name="p_DCF_EQCOMP5_MODEL8_FinanceModelTrinity_Bouygues Model_20_4_01_Merrill model_Workforce" xfId="21307"/>
    <cellStyle name="p_DCF_EQCOMP5_MODEL8_FinanceModelTrinity_Bouygues Model_20_4_01_Workforce" xfId="21301"/>
    <cellStyle name="p_DCF_EQCOMP5_MODEL8_FinanceModelTrinity_Merrill model" xfId="8626"/>
    <cellStyle name="p_DCF_EQCOMP5_MODEL8_FinanceModelTrinity_Merrill model_Workforce" xfId="21308"/>
    <cellStyle name="p_DCF_EQCOMP5_MODEL8_FinanceModelTrinity_Workforce" xfId="21295"/>
    <cellStyle name="p_DCF_EQCOMP5_MODEL8_Financials6_for sales force" xfId="8627"/>
    <cellStyle name="p_DCF_EQCOMP5_MODEL8_Financials6_for sales force_Workforce" xfId="21309"/>
    <cellStyle name="p_DCF_EQCOMP5_MODEL8_Last Update of Model - Version 39" xfId="8628"/>
    <cellStyle name="p_DCF_EQCOMP5_MODEL8_Last Update of Model - Version 39 2" xfId="8629"/>
    <cellStyle name="p_DCF_EQCOMP5_MODEL8_Last Update of Model - Version 39 2 2" xfId="8630"/>
    <cellStyle name="p_DCF_EQCOMP5_MODEL8_Last Update of Model - Version 39 2 2_Workforce" xfId="21312"/>
    <cellStyle name="p_DCF_EQCOMP5_MODEL8_Last Update of Model - Version 39 2_Workforce" xfId="21311"/>
    <cellStyle name="p_DCF_EQCOMP5_MODEL8_Last Update of Model - Version 39 3" xfId="8631"/>
    <cellStyle name="p_DCF_EQCOMP5_MODEL8_Last Update of Model - Version 39 3 2" xfId="8632"/>
    <cellStyle name="p_DCF_EQCOMP5_MODEL8_Last Update of Model - Version 39 3 2_Workforce" xfId="21314"/>
    <cellStyle name="p_DCF_EQCOMP5_MODEL8_Last Update of Model - Version 39 3_Workforce" xfId="21313"/>
    <cellStyle name="p_DCF_EQCOMP5_MODEL8_Last Update of Model - Version 39 4" xfId="8633"/>
    <cellStyle name="p_DCF_EQCOMP5_MODEL8_Last Update of Model - Version 39 4_Workforce" xfId="21315"/>
    <cellStyle name="p_DCF_EQCOMP5_MODEL8_Last Update of Model - Version 39_Workforce" xfId="21310"/>
    <cellStyle name="p_DCF_EQCOMP5_MODEL8_LTM Analysis" xfId="8634"/>
    <cellStyle name="p_DCF_EQCOMP5_MODEL8_LTM Analysis 2" xfId="8635"/>
    <cellStyle name="p_DCF_EQCOMP5_MODEL8_LTM Analysis 2 2" xfId="8636"/>
    <cellStyle name="p_DCF_EQCOMP5_MODEL8_LTM Analysis 2 2_Workforce" xfId="21318"/>
    <cellStyle name="p_DCF_EQCOMP5_MODEL8_LTM Analysis 2_Workforce" xfId="21317"/>
    <cellStyle name="p_DCF_EQCOMP5_MODEL8_LTM Analysis 3" xfId="8637"/>
    <cellStyle name="p_DCF_EQCOMP5_MODEL8_LTM Analysis 3 2" xfId="8638"/>
    <cellStyle name="p_DCF_EQCOMP5_MODEL8_LTM Analysis 3 2_Workforce" xfId="21320"/>
    <cellStyle name="p_DCF_EQCOMP5_MODEL8_LTM Analysis 3_Workforce" xfId="21319"/>
    <cellStyle name="p_DCF_EQCOMP5_MODEL8_LTM Analysis 4" xfId="8639"/>
    <cellStyle name="p_DCF_EQCOMP5_MODEL8_LTM Analysis 4_Workforce" xfId="21321"/>
    <cellStyle name="p_DCF_EQCOMP5_MODEL8_LTM Analysis_Workforce" xfId="21316"/>
    <cellStyle name="p_DCF_EQCOMP5_MODEL8_Merrill model" xfId="8640"/>
    <cellStyle name="p_DCF_EQCOMP5_MODEL8_Merrill model_Workforce" xfId="21322"/>
    <cellStyle name="p_DCF_EQCOMP5_MODEL8_mezzcalc" xfId="8641"/>
    <cellStyle name="p_DCF_EQCOMP5_MODEL8_mezzcalc 2" xfId="8642"/>
    <cellStyle name="p_DCF_EQCOMP5_MODEL8_mezzcalc 2 2" xfId="8643"/>
    <cellStyle name="p_DCF_EQCOMP5_MODEL8_mezzcalc 2 2_Workforce" xfId="21325"/>
    <cellStyle name="p_DCF_EQCOMP5_MODEL8_mezzcalc 2_Workforce" xfId="21324"/>
    <cellStyle name="p_DCF_EQCOMP5_MODEL8_mezzcalc 3" xfId="8644"/>
    <cellStyle name="p_DCF_EQCOMP5_MODEL8_mezzcalc 3 2" xfId="8645"/>
    <cellStyle name="p_DCF_EQCOMP5_MODEL8_mezzcalc 3 2_Workforce" xfId="21327"/>
    <cellStyle name="p_DCF_EQCOMP5_MODEL8_mezzcalc 3_Workforce" xfId="21326"/>
    <cellStyle name="p_DCF_EQCOMP5_MODEL8_mezzcalc 4" xfId="8646"/>
    <cellStyle name="p_DCF_EQCOMP5_MODEL8_mezzcalc 4_Workforce" xfId="21328"/>
    <cellStyle name="p_DCF_EQCOMP5_MODEL8_mezzcalc_Workforce" xfId="21323"/>
    <cellStyle name="p_DCF_EQCOMP5_MODEL8_MinimodelMC" xfId="8647"/>
    <cellStyle name="p_DCF_EQCOMP5_MODEL8_MinimodelMC 2" xfId="8648"/>
    <cellStyle name="p_DCF_EQCOMP5_MODEL8_MinimodelMC 2 2" xfId="8649"/>
    <cellStyle name="p_DCF_EQCOMP5_MODEL8_MinimodelMC 2 2_Workforce" xfId="21331"/>
    <cellStyle name="p_DCF_EQCOMP5_MODEL8_MinimodelMC 2_Workforce" xfId="21330"/>
    <cellStyle name="p_DCF_EQCOMP5_MODEL8_MinimodelMC 3" xfId="8650"/>
    <cellStyle name="p_DCF_EQCOMP5_MODEL8_MinimodelMC 3 2" xfId="8651"/>
    <cellStyle name="p_DCF_EQCOMP5_MODEL8_MinimodelMC 3 2_Workforce" xfId="21333"/>
    <cellStyle name="p_DCF_EQCOMP5_MODEL8_MinimodelMC 3_Workforce" xfId="21332"/>
    <cellStyle name="p_DCF_EQCOMP5_MODEL8_MinimodelMC 4" xfId="8652"/>
    <cellStyle name="p_DCF_EQCOMP5_MODEL8_MinimodelMC 4_Workforce" xfId="21334"/>
    <cellStyle name="p_DCF_EQCOMP5_MODEL8_MinimodelMC_Merrill model" xfId="8653"/>
    <cellStyle name="p_DCF_EQCOMP5_MODEL8_MinimodelMC_Merrill model_Workforce" xfId="21335"/>
    <cellStyle name="p_DCF_EQCOMP5_MODEL8_MinimodelMC_Workforce" xfId="21329"/>
    <cellStyle name="p_DCF_EQCOMP5_MODEL8_Model_9" xfId="8654"/>
    <cellStyle name="p_DCF_EQCOMP5_MODEL8_Model_9 2" xfId="8655"/>
    <cellStyle name="p_DCF_EQCOMP5_MODEL8_Model_9 2 2" xfId="8656"/>
    <cellStyle name="p_DCF_EQCOMP5_MODEL8_Model_9 2 2_Workforce" xfId="21338"/>
    <cellStyle name="p_DCF_EQCOMP5_MODEL8_Model_9 2_Workforce" xfId="21337"/>
    <cellStyle name="p_DCF_EQCOMP5_MODEL8_Model_9 3" xfId="8657"/>
    <cellStyle name="p_DCF_EQCOMP5_MODEL8_Model_9 3 2" xfId="8658"/>
    <cellStyle name="p_DCF_EQCOMP5_MODEL8_Model_9 3 2_Workforce" xfId="21340"/>
    <cellStyle name="p_DCF_EQCOMP5_MODEL8_Model_9 3_Workforce" xfId="21339"/>
    <cellStyle name="p_DCF_EQCOMP5_MODEL8_Model_9 4" xfId="8659"/>
    <cellStyle name="p_DCF_EQCOMP5_MODEL8_Model_9 4_Workforce" xfId="21341"/>
    <cellStyle name="p_DCF_EQCOMP5_MODEL8_Model_9_Workforce" xfId="21336"/>
    <cellStyle name="p_DCF_EQCOMP5_MODEL8_model11.xls Chart 1" xfId="8660"/>
    <cellStyle name="p_DCF_EQCOMP5_MODEL8_model11.xls Chart 1 2" xfId="8661"/>
    <cellStyle name="p_DCF_EQCOMP5_MODEL8_model11.xls Chart 1 2 2" xfId="8662"/>
    <cellStyle name="p_DCF_EQCOMP5_MODEL8_model11.xls Chart 1 2 2_Workforce" xfId="21344"/>
    <cellStyle name="p_DCF_EQCOMP5_MODEL8_model11.xls Chart 1 2_Workforce" xfId="21343"/>
    <cellStyle name="p_DCF_EQCOMP5_MODEL8_model11.xls Chart 1 3" xfId="8663"/>
    <cellStyle name="p_DCF_EQCOMP5_MODEL8_model11.xls Chart 1 3 2" xfId="8664"/>
    <cellStyle name="p_DCF_EQCOMP5_MODEL8_model11.xls Chart 1 3 2_Workforce" xfId="21346"/>
    <cellStyle name="p_DCF_EQCOMP5_MODEL8_model11.xls Chart 1 3_Workforce" xfId="21345"/>
    <cellStyle name="p_DCF_EQCOMP5_MODEL8_model11.xls Chart 1 4" xfId="8665"/>
    <cellStyle name="p_DCF_EQCOMP5_MODEL8_model11.xls Chart 1 4_Workforce" xfId="21347"/>
    <cellStyle name="p_DCF_EQCOMP5_MODEL8_model11.xls Chart 1_Workforce" xfId="21342"/>
    <cellStyle name="p_DCF_EQCOMP5_MODEL8_model14" xfId="8666"/>
    <cellStyle name="p_DCF_EQCOMP5_MODEL8_model14_Workforce" xfId="21348"/>
    <cellStyle name="p_DCF_EQCOMP5_MODEL8_model28" xfId="8667"/>
    <cellStyle name="p_DCF_EQCOMP5_MODEL8_model28 2" xfId="8668"/>
    <cellStyle name="p_DCF_EQCOMP5_MODEL8_model28 2 2" xfId="8669"/>
    <cellStyle name="p_DCF_EQCOMP5_MODEL8_model28 2 2_Workforce" xfId="21351"/>
    <cellStyle name="p_DCF_EQCOMP5_MODEL8_model28 2_Workforce" xfId="21350"/>
    <cellStyle name="p_DCF_EQCOMP5_MODEL8_model28 3" xfId="8670"/>
    <cellStyle name="p_DCF_EQCOMP5_MODEL8_model28 3 2" xfId="8671"/>
    <cellStyle name="p_DCF_EQCOMP5_MODEL8_model28 3 2_Workforce" xfId="21353"/>
    <cellStyle name="p_DCF_EQCOMP5_MODEL8_model28 3_Workforce" xfId="21352"/>
    <cellStyle name="p_DCF_EQCOMP5_MODEL8_model28 4" xfId="8672"/>
    <cellStyle name="p_DCF_EQCOMP5_MODEL8_model28 4_Workforce" xfId="21354"/>
    <cellStyle name="p_DCF_EQCOMP5_MODEL8_model28_Workforce" xfId="21349"/>
    <cellStyle name="p_DCF_EQCOMP5_MODEL8_Model34" xfId="8673"/>
    <cellStyle name="p_DCF_EQCOMP5_MODEL8_Model34_Workforce" xfId="21355"/>
    <cellStyle name="p_DCF_EQCOMP5_MODEL8_model5.xls Chart 1" xfId="8674"/>
    <cellStyle name="p_DCF_EQCOMP5_MODEL8_model5.xls Chart 1 2" xfId="8675"/>
    <cellStyle name="p_DCF_EQCOMP5_MODEL8_model5.xls Chart 1 2 2" xfId="8676"/>
    <cellStyle name="p_DCF_EQCOMP5_MODEL8_model5.xls Chart 1 2 2_Workforce" xfId="21358"/>
    <cellStyle name="p_DCF_EQCOMP5_MODEL8_model5.xls Chart 1 2_Workforce" xfId="21357"/>
    <cellStyle name="p_DCF_EQCOMP5_MODEL8_model5.xls Chart 1 3" xfId="8677"/>
    <cellStyle name="p_DCF_EQCOMP5_MODEL8_model5.xls Chart 1 3 2" xfId="8678"/>
    <cellStyle name="p_DCF_EQCOMP5_MODEL8_model5.xls Chart 1 3 2_Workforce" xfId="21360"/>
    <cellStyle name="p_DCF_EQCOMP5_MODEL8_model5.xls Chart 1 3_Workforce" xfId="21359"/>
    <cellStyle name="p_DCF_EQCOMP5_MODEL8_model5.xls Chart 1 4" xfId="8679"/>
    <cellStyle name="p_DCF_EQCOMP5_MODEL8_model5.xls Chart 1 4_Workforce" xfId="21361"/>
    <cellStyle name="p_DCF_EQCOMP5_MODEL8_model5.xls Chart 1_Workforce" xfId="21356"/>
    <cellStyle name="p_DCF_EQCOMP5_MODEL8_model6.xls Chart 1" xfId="8680"/>
    <cellStyle name="p_DCF_EQCOMP5_MODEL8_model6.xls Chart 1 2" xfId="8681"/>
    <cellStyle name="p_DCF_EQCOMP5_MODEL8_model6.xls Chart 1 2 2" xfId="8682"/>
    <cellStyle name="p_DCF_EQCOMP5_MODEL8_model6.xls Chart 1 2 2_Workforce" xfId="21364"/>
    <cellStyle name="p_DCF_EQCOMP5_MODEL8_model6.xls Chart 1 2_Workforce" xfId="21363"/>
    <cellStyle name="p_DCF_EQCOMP5_MODEL8_model6.xls Chart 1 3" xfId="8683"/>
    <cellStyle name="p_DCF_EQCOMP5_MODEL8_model6.xls Chart 1 3 2" xfId="8684"/>
    <cellStyle name="p_DCF_EQCOMP5_MODEL8_model6.xls Chart 1 3 2_Workforce" xfId="21366"/>
    <cellStyle name="p_DCF_EQCOMP5_MODEL8_model6.xls Chart 1 3_Workforce" xfId="21365"/>
    <cellStyle name="p_DCF_EQCOMP5_MODEL8_model6.xls Chart 1 4" xfId="8685"/>
    <cellStyle name="p_DCF_EQCOMP5_MODEL8_model6.xls Chart 1 4_Workforce" xfId="21367"/>
    <cellStyle name="p_DCF_EQCOMP5_MODEL8_model6.xls Chart 1_Workforce" xfId="21362"/>
    <cellStyle name="p_DCF_EQCOMP5_MODEL8_ModelTemplate1" xfId="8686"/>
    <cellStyle name="p_DCF_EQCOMP5_MODEL8_ModelTemplate1 2" xfId="8687"/>
    <cellStyle name="p_DCF_EQCOMP5_MODEL8_ModelTemplate1 2 2" xfId="8688"/>
    <cellStyle name="p_DCF_EQCOMP5_MODEL8_ModelTemplate1 2 2_Workforce" xfId="21370"/>
    <cellStyle name="p_DCF_EQCOMP5_MODEL8_ModelTemplate1 2_Workforce" xfId="21369"/>
    <cellStyle name="p_DCF_EQCOMP5_MODEL8_ModelTemplate1 3" xfId="8689"/>
    <cellStyle name="p_DCF_EQCOMP5_MODEL8_ModelTemplate1 3 2" xfId="8690"/>
    <cellStyle name="p_DCF_EQCOMP5_MODEL8_ModelTemplate1 3 2_Workforce" xfId="21372"/>
    <cellStyle name="p_DCF_EQCOMP5_MODEL8_ModelTemplate1 3_Workforce" xfId="21371"/>
    <cellStyle name="p_DCF_EQCOMP5_MODEL8_ModelTemplate1 4" xfId="8691"/>
    <cellStyle name="p_DCF_EQCOMP5_MODEL8_ModelTemplate1 4_Workforce" xfId="21373"/>
    <cellStyle name="p_DCF_EQCOMP5_MODEL8_ModelTemplate1_Merrill model" xfId="8692"/>
    <cellStyle name="p_DCF_EQCOMP5_MODEL8_ModelTemplate1_Merrill model_Workforce" xfId="21374"/>
    <cellStyle name="p_DCF_EQCOMP5_MODEL8_ModelTemplate1_Workforce" xfId="21368"/>
    <cellStyle name="p_DCF_EQCOMP5_MODEL8_Newmodel12" xfId="8693"/>
    <cellStyle name="p_DCF_EQCOMP5_MODEL8_Newmodel12 2" xfId="8694"/>
    <cellStyle name="p_DCF_EQCOMP5_MODEL8_Newmodel12 2 2" xfId="8695"/>
    <cellStyle name="p_DCF_EQCOMP5_MODEL8_Newmodel12 2 2_Workforce" xfId="21377"/>
    <cellStyle name="p_DCF_EQCOMP5_MODEL8_Newmodel12 2_Workforce" xfId="21376"/>
    <cellStyle name="p_DCF_EQCOMP5_MODEL8_Newmodel12 3" xfId="8696"/>
    <cellStyle name="p_DCF_EQCOMP5_MODEL8_Newmodel12 3 2" xfId="8697"/>
    <cellStyle name="p_DCF_EQCOMP5_MODEL8_Newmodel12 3 2_Workforce" xfId="21379"/>
    <cellStyle name="p_DCF_EQCOMP5_MODEL8_Newmodel12 3_Workforce" xfId="21378"/>
    <cellStyle name="p_DCF_EQCOMP5_MODEL8_Newmodel12 4" xfId="8698"/>
    <cellStyle name="p_DCF_EQCOMP5_MODEL8_Newmodel12 4_Workforce" xfId="21380"/>
    <cellStyle name="p_DCF_EQCOMP5_MODEL8_Newmodel12_Workforce" xfId="21375"/>
    <cellStyle name="p_DCF_EQCOMP5_MODEL8_Potential full model template" xfId="8699"/>
    <cellStyle name="p_DCF_EQCOMP5_MODEL8_Potential full model template 2" xfId="8700"/>
    <cellStyle name="p_DCF_EQCOMP5_MODEL8_Potential full model template 2 2" xfId="8701"/>
    <cellStyle name="p_DCF_EQCOMP5_MODEL8_Potential full model template 2 2_Workforce" xfId="21383"/>
    <cellStyle name="p_DCF_EQCOMP5_MODEL8_Potential full model template 2_Workforce" xfId="21382"/>
    <cellStyle name="p_DCF_EQCOMP5_MODEL8_Potential full model template 3" xfId="8702"/>
    <cellStyle name="p_DCF_EQCOMP5_MODEL8_Potential full model template 3 2" xfId="8703"/>
    <cellStyle name="p_DCF_EQCOMP5_MODEL8_Potential full model template 3 2_Workforce" xfId="21385"/>
    <cellStyle name="p_DCF_EQCOMP5_MODEL8_Potential full model template 3_Workforce" xfId="21384"/>
    <cellStyle name="p_DCF_EQCOMP5_MODEL8_Potential full model template 4" xfId="8704"/>
    <cellStyle name="p_DCF_EQCOMP5_MODEL8_Potential full model template 4_Workforce" xfId="21386"/>
    <cellStyle name="p_DCF_EQCOMP5_MODEL8_Potential full model template_Workforce" xfId="21381"/>
    <cellStyle name="p_DCF_EQCOMP5_MODEL8_PwC (Version 10) Revised- CP site by site1" xfId="8705"/>
    <cellStyle name="p_DCF_EQCOMP5_MODEL8_PwC (Version 10) Revised- CP site by site1 2" xfId="8706"/>
    <cellStyle name="p_DCF_EQCOMP5_MODEL8_PwC (Version 10) Revised- CP site by site1 2 2" xfId="8707"/>
    <cellStyle name="p_DCF_EQCOMP5_MODEL8_PwC (Version 10) Revised- CP site by site1 2 2_Workforce" xfId="21389"/>
    <cellStyle name="p_DCF_EQCOMP5_MODEL8_PwC (Version 10) Revised- CP site by site1 2_Workforce" xfId="21388"/>
    <cellStyle name="p_DCF_EQCOMP5_MODEL8_PwC (Version 10) Revised- CP site by site1 3" xfId="8708"/>
    <cellStyle name="p_DCF_EQCOMP5_MODEL8_PwC (Version 10) Revised- CP site by site1 3 2" xfId="8709"/>
    <cellStyle name="p_DCF_EQCOMP5_MODEL8_PwC (Version 10) Revised- CP site by site1 3 2_Workforce" xfId="21391"/>
    <cellStyle name="p_DCF_EQCOMP5_MODEL8_PwC (Version 10) Revised- CP site by site1 3_Workforce" xfId="21390"/>
    <cellStyle name="p_DCF_EQCOMP5_MODEL8_PwC (Version 10) Revised- CP site by site1 4" xfId="8710"/>
    <cellStyle name="p_DCF_EQCOMP5_MODEL8_PwC (Version 10) Revised- CP site by site1 4_Workforce" xfId="21392"/>
    <cellStyle name="p_DCF_EQCOMP5_MODEL8_PwC (Version 10) Revised- CP site by site1_Bridge Terms" xfId="8711"/>
    <cellStyle name="p_DCF_EQCOMP5_MODEL8_PwC (Version 10) Revised- CP site by site1_Bridge Terms 2" xfId="8712"/>
    <cellStyle name="p_DCF_EQCOMP5_MODEL8_PwC (Version 10) Revised- CP site by site1_Bridge Terms 2 2" xfId="8713"/>
    <cellStyle name="p_DCF_EQCOMP5_MODEL8_PwC (Version 10) Revised- CP site by site1_Bridge Terms 2 2_Workforce" xfId="21395"/>
    <cellStyle name="p_DCF_EQCOMP5_MODEL8_PwC (Version 10) Revised- CP site by site1_Bridge Terms 2_Workforce" xfId="21394"/>
    <cellStyle name="p_DCF_EQCOMP5_MODEL8_PwC (Version 10) Revised- CP site by site1_Bridge Terms 3" xfId="8714"/>
    <cellStyle name="p_DCF_EQCOMP5_MODEL8_PwC (Version 10) Revised- CP site by site1_Bridge Terms 3 2" xfId="8715"/>
    <cellStyle name="p_DCF_EQCOMP5_MODEL8_PwC (Version 10) Revised- CP site by site1_Bridge Terms 3 2_Workforce" xfId="21397"/>
    <cellStyle name="p_DCF_EQCOMP5_MODEL8_PwC (Version 10) Revised- CP site by site1_Bridge Terms 3_Workforce" xfId="21396"/>
    <cellStyle name="p_DCF_EQCOMP5_MODEL8_PwC (Version 10) Revised- CP site by site1_Bridge Terms 4" xfId="8716"/>
    <cellStyle name="p_DCF_EQCOMP5_MODEL8_PwC (Version 10) Revised- CP site by site1_Bridge Terms 4_Workforce" xfId="21398"/>
    <cellStyle name="p_DCF_EQCOMP5_MODEL8_PwC (Version 10) Revised- CP site by site1_Bridge Terms_Workforce" xfId="21393"/>
    <cellStyle name="p_DCF_EQCOMP5_MODEL8_PwC (Version 10) Revised- CP site by site1_finalised and conformed model2" xfId="8717"/>
    <cellStyle name="p_DCF_EQCOMP5_MODEL8_PwC (Version 10) Revised- CP site by site1_finalised and conformed model2 2" xfId="8718"/>
    <cellStyle name="p_DCF_EQCOMP5_MODEL8_PwC (Version 10) Revised- CP site by site1_finalised and conformed model2 2 2" xfId="8719"/>
    <cellStyle name="p_DCF_EQCOMP5_MODEL8_PwC (Version 10) Revised- CP site by site1_finalised and conformed model2 2 2_Workforce" xfId="21401"/>
    <cellStyle name="p_DCF_EQCOMP5_MODEL8_PwC (Version 10) Revised- CP site by site1_finalised and conformed model2 2_Workforce" xfId="21400"/>
    <cellStyle name="p_DCF_EQCOMP5_MODEL8_PwC (Version 10) Revised- CP site by site1_finalised and conformed model2 3" xfId="8720"/>
    <cellStyle name="p_DCF_EQCOMP5_MODEL8_PwC (Version 10) Revised- CP site by site1_finalised and conformed model2 3 2" xfId="8721"/>
    <cellStyle name="p_DCF_EQCOMP5_MODEL8_PwC (Version 10) Revised- CP site by site1_finalised and conformed model2 3 2_Workforce" xfId="21403"/>
    <cellStyle name="p_DCF_EQCOMP5_MODEL8_PwC (Version 10) Revised- CP site by site1_finalised and conformed model2 3_Workforce" xfId="21402"/>
    <cellStyle name="p_DCF_EQCOMP5_MODEL8_PwC (Version 10) Revised- CP site by site1_finalised and conformed model2 4" xfId="8722"/>
    <cellStyle name="p_DCF_EQCOMP5_MODEL8_PwC (Version 10) Revised- CP site by site1_finalised and conformed model2 4_Workforce" xfId="21404"/>
    <cellStyle name="p_DCF_EQCOMP5_MODEL8_PwC (Version 10) Revised- CP site by site1_finalised and conformed model2_Workforce" xfId="21399"/>
    <cellStyle name="p_DCF_EQCOMP5_MODEL8_PwC (Version 10) Revised- CP site by site1_LTM Analysis" xfId="8723"/>
    <cellStyle name="p_DCF_EQCOMP5_MODEL8_PwC (Version 10) Revised- CP site by site1_LTM Analysis 2" xfId="8724"/>
    <cellStyle name="p_DCF_EQCOMP5_MODEL8_PwC (Version 10) Revised- CP site by site1_LTM Analysis 2 2" xfId="8725"/>
    <cellStyle name="p_DCF_EQCOMP5_MODEL8_PwC (Version 10) Revised- CP site by site1_LTM Analysis 2 2_Workforce" xfId="21407"/>
    <cellStyle name="p_DCF_EQCOMP5_MODEL8_PwC (Version 10) Revised- CP site by site1_LTM Analysis 2_Workforce" xfId="21406"/>
    <cellStyle name="p_DCF_EQCOMP5_MODEL8_PwC (Version 10) Revised- CP site by site1_LTM Analysis 3" xfId="8726"/>
    <cellStyle name="p_DCF_EQCOMP5_MODEL8_PwC (Version 10) Revised- CP site by site1_LTM Analysis 3 2" xfId="8727"/>
    <cellStyle name="p_DCF_EQCOMP5_MODEL8_PwC (Version 10) Revised- CP site by site1_LTM Analysis 3 2_Workforce" xfId="21409"/>
    <cellStyle name="p_DCF_EQCOMP5_MODEL8_PwC (Version 10) Revised- CP site by site1_LTM Analysis 3_Workforce" xfId="21408"/>
    <cellStyle name="p_DCF_EQCOMP5_MODEL8_PwC (Version 10) Revised- CP site by site1_LTM Analysis 4" xfId="8728"/>
    <cellStyle name="p_DCF_EQCOMP5_MODEL8_PwC (Version 10) Revised- CP site by site1_LTM Analysis 4_Workforce" xfId="21410"/>
    <cellStyle name="p_DCF_EQCOMP5_MODEL8_PwC (Version 10) Revised- CP site by site1_LTM Analysis_Workforce" xfId="21405"/>
    <cellStyle name="p_DCF_EQCOMP5_MODEL8_PwC (Version 10) Revised- CP site by site1_model28" xfId="8729"/>
    <cellStyle name="p_DCF_EQCOMP5_MODEL8_PwC (Version 10) Revised- CP site by site1_model28 2" xfId="8730"/>
    <cellStyle name="p_DCF_EQCOMP5_MODEL8_PwC (Version 10) Revised- CP site by site1_model28 2 2" xfId="8731"/>
    <cellStyle name="p_DCF_EQCOMP5_MODEL8_PwC (Version 10) Revised- CP site by site1_model28 2 2_Workforce" xfId="21413"/>
    <cellStyle name="p_DCF_EQCOMP5_MODEL8_PwC (Version 10) Revised- CP site by site1_model28 2_Workforce" xfId="21412"/>
    <cellStyle name="p_DCF_EQCOMP5_MODEL8_PwC (Version 10) Revised- CP site by site1_model28 3" xfId="8732"/>
    <cellStyle name="p_DCF_EQCOMP5_MODEL8_PwC (Version 10) Revised- CP site by site1_model28 3 2" xfId="8733"/>
    <cellStyle name="p_DCF_EQCOMP5_MODEL8_PwC (Version 10) Revised- CP site by site1_model28 3 2_Workforce" xfId="21415"/>
    <cellStyle name="p_DCF_EQCOMP5_MODEL8_PwC (Version 10) Revised- CP site by site1_model28 3_Workforce" xfId="21414"/>
    <cellStyle name="p_DCF_EQCOMP5_MODEL8_PwC (Version 10) Revised- CP site by site1_model28 4" xfId="8734"/>
    <cellStyle name="p_DCF_EQCOMP5_MODEL8_PwC (Version 10) Revised- CP site by site1_model28 4_Workforce" xfId="21416"/>
    <cellStyle name="p_DCF_EQCOMP5_MODEL8_PwC (Version 10) Revised- CP site by site1_model28_Workforce" xfId="21411"/>
    <cellStyle name="p_DCF_EQCOMP5_MODEL8_PwC (Version 10) Revised- CP site by site1_Workforce" xfId="21387"/>
    <cellStyle name="p_DCF_EQCOMP5_MODEL8_splash mod 050700" xfId="8735"/>
    <cellStyle name="p_DCF_EQCOMP5_MODEL8_splash mod 050700 2" xfId="8736"/>
    <cellStyle name="p_DCF_EQCOMP5_MODEL8_splash mod 050700 2 2" xfId="8737"/>
    <cellStyle name="p_DCF_EQCOMP5_MODEL8_splash mod 050700 2 2_Workforce" xfId="21419"/>
    <cellStyle name="p_DCF_EQCOMP5_MODEL8_splash mod 050700 2_Workforce" xfId="21418"/>
    <cellStyle name="p_DCF_EQCOMP5_MODEL8_splash mod 050700 3" xfId="8738"/>
    <cellStyle name="p_DCF_EQCOMP5_MODEL8_splash mod 050700 3 2" xfId="8739"/>
    <cellStyle name="p_DCF_EQCOMP5_MODEL8_splash mod 050700 3 2_Workforce" xfId="21421"/>
    <cellStyle name="p_DCF_EQCOMP5_MODEL8_splash mod 050700 3_Workforce" xfId="21420"/>
    <cellStyle name="p_DCF_EQCOMP5_MODEL8_splash mod 050700 4" xfId="8740"/>
    <cellStyle name="p_DCF_EQCOMP5_MODEL8_splash mod 050700 4_Workforce" xfId="21422"/>
    <cellStyle name="p_DCF_EQCOMP5_MODEL8_splash mod 050700_Workforce" xfId="21417"/>
    <cellStyle name="p_DCF_EQCOMP5_MODEL8_wh_smith model7" xfId="8741"/>
    <cellStyle name="p_DCF_EQCOMP5_MODEL8_wh_smith model7 2" xfId="8742"/>
    <cellStyle name="p_DCF_EQCOMP5_MODEL8_wh_smith model7 2 2" xfId="8743"/>
    <cellStyle name="p_DCF_EQCOMP5_MODEL8_wh_smith model7 2 2_Workforce" xfId="21425"/>
    <cellStyle name="p_DCF_EQCOMP5_MODEL8_wh_smith model7 2_Workforce" xfId="21424"/>
    <cellStyle name="p_DCF_EQCOMP5_MODEL8_wh_smith model7 3" xfId="8744"/>
    <cellStyle name="p_DCF_EQCOMP5_MODEL8_wh_smith model7 3 2" xfId="8745"/>
    <cellStyle name="p_DCF_EQCOMP5_MODEL8_wh_smith model7 3 2_Workforce" xfId="21427"/>
    <cellStyle name="p_DCF_EQCOMP5_MODEL8_wh_smith model7 3_Workforce" xfId="21426"/>
    <cellStyle name="p_DCF_EQCOMP5_MODEL8_wh_smith model7 4" xfId="8746"/>
    <cellStyle name="p_DCF_EQCOMP5_MODEL8_wh_smith model7 4_Workforce" xfId="21428"/>
    <cellStyle name="p_DCF_EQCOMP5_MODEL8_wh_smith model7_Merrill model" xfId="8747"/>
    <cellStyle name="p_DCF_EQCOMP5_MODEL8_wh_smith model7_Merrill model_Workforce" xfId="21429"/>
    <cellStyle name="p_DCF_EQCOMP5_MODEL8_wh_smith model7_Workforce" xfId="21423"/>
    <cellStyle name="p_DCF_EQCOMP5_MODEL8_Workforce" xfId="21218"/>
    <cellStyle name="p_DCF_EQCOMP5_Potential full model template" xfId="8748"/>
    <cellStyle name="p_DCF_EQCOMP5_Potential full model template 2" xfId="8749"/>
    <cellStyle name="p_DCF_EQCOMP5_Potential full model template 2 2" xfId="8750"/>
    <cellStyle name="p_DCF_EQCOMP5_Potential full model template 2 2_Workforce" xfId="21432"/>
    <cellStyle name="p_DCF_EQCOMP5_Potential full model template 2_Workforce" xfId="21431"/>
    <cellStyle name="p_DCF_EQCOMP5_Potential full model template 3" xfId="8751"/>
    <cellStyle name="p_DCF_EQCOMP5_Potential full model template 3 2" xfId="8752"/>
    <cellStyle name="p_DCF_EQCOMP5_Potential full model template 3 2_Workforce" xfId="21434"/>
    <cellStyle name="p_DCF_EQCOMP5_Potential full model template 3_Workforce" xfId="21433"/>
    <cellStyle name="p_DCF_EQCOMP5_Potential full model template 4" xfId="8753"/>
    <cellStyle name="p_DCF_EQCOMP5_Potential full model template 4_Workforce" xfId="21435"/>
    <cellStyle name="p_DCF_EQCOMP5_Potential full model template_Merrill model" xfId="8754"/>
    <cellStyle name="p_DCF_EQCOMP5_Potential full model template_Merrill model_Workforce" xfId="21436"/>
    <cellStyle name="p_DCF_EQCOMP5_Potential full model template_Workforce" xfId="21430"/>
    <cellStyle name="p_DCF_EQCOMP5_PwC (Version 10) Revised- CP site by site1" xfId="8755"/>
    <cellStyle name="p_DCF_EQCOMP5_PwC (Version 10) Revised- CP site by site1_Bridge Terms" xfId="8756"/>
    <cellStyle name="p_DCF_EQCOMP5_PwC (Version 10) Revised- CP site by site1_Bridge Terms_Workforce" xfId="21438"/>
    <cellStyle name="p_DCF_EQCOMP5_PwC (Version 10) Revised- CP site by site1_finalised and conformed model2" xfId="8757"/>
    <cellStyle name="p_DCF_EQCOMP5_PwC (Version 10) Revised- CP site by site1_finalised and conformed model2_1" xfId="8758"/>
    <cellStyle name="p_DCF_EQCOMP5_PwC (Version 10) Revised- CP site by site1_finalised and conformed model2_1_Workforce" xfId="21440"/>
    <cellStyle name="p_DCF_EQCOMP5_PwC (Version 10) Revised- CP site by site1_finalised and conformed model2_Workforce" xfId="21439"/>
    <cellStyle name="p_DCF_EQCOMP5_PwC (Version 10) Revised- CP site by site1_LTM Analysis" xfId="8759"/>
    <cellStyle name="p_DCF_EQCOMP5_PwC (Version 10) Revised- CP site by site1_LTM Analysis_Workforce" xfId="21441"/>
    <cellStyle name="p_DCF_EQCOMP5_PwC (Version 10) Revised- CP site by site1_model28" xfId="8760"/>
    <cellStyle name="p_DCF_EQCOMP5_PwC (Version 10) Revised- CP site by site1_model28_Workforce" xfId="21442"/>
    <cellStyle name="p_DCF_EQCOMP5_PwC (Version 10) Revised- CP site by site1_Workforce" xfId="21437"/>
    <cellStyle name="p_DCF_EQCOMP5_PwC (Version 7) Revised- CP site by site" xfId="8761"/>
    <cellStyle name="p_DCF_EQCOMP5_PwC (Version 7) Revised- CP site by site_Workforce" xfId="21443"/>
    <cellStyle name="p_DCF_EQCOMP5_splash mod 050700" xfId="8762"/>
    <cellStyle name="p_DCF_EQCOMP5_splash mod 050700_Workforce" xfId="21444"/>
    <cellStyle name="p_DCF_EQCOMP5_tables2" xfId="8763"/>
    <cellStyle name="p_DCF_EQCOMP5_tables2 2" xfId="8764"/>
    <cellStyle name="p_DCF_EQCOMP5_tables2 2 2" xfId="8765"/>
    <cellStyle name="p_DCF_EQCOMP5_tables2 2 2_Workforce" xfId="21447"/>
    <cellStyle name="p_DCF_EQCOMP5_tables2 2_Workforce" xfId="21446"/>
    <cellStyle name="p_DCF_EQCOMP5_tables2 3" xfId="8766"/>
    <cellStyle name="p_DCF_EQCOMP5_tables2 3 2" xfId="8767"/>
    <cellStyle name="p_DCF_EQCOMP5_tables2 3 2_Workforce" xfId="21449"/>
    <cellStyle name="p_DCF_EQCOMP5_tables2 3_Workforce" xfId="21448"/>
    <cellStyle name="p_DCF_EQCOMP5_tables2 4" xfId="8768"/>
    <cellStyle name="p_DCF_EQCOMP5_tables2 4_Workforce" xfId="21450"/>
    <cellStyle name="p_DCF_EQCOMP5_tables2_24-10-Q3c 08-11" xfId="8769"/>
    <cellStyle name="p_DCF_EQCOMP5_tables2_24-10-Q3c 08-11 2" xfId="8770"/>
    <cellStyle name="p_DCF_EQCOMP5_tables2_24-10-Q3c 08-11 2 2" xfId="8771"/>
    <cellStyle name="p_DCF_EQCOMP5_tables2_24-10-Q3c 08-11 2 2_Workforce" xfId="21453"/>
    <cellStyle name="p_DCF_EQCOMP5_tables2_24-10-Q3c 08-11 2_Workforce" xfId="21452"/>
    <cellStyle name="p_DCF_EQCOMP5_tables2_24-10-Q3c 08-11 3" xfId="8772"/>
    <cellStyle name="p_DCF_EQCOMP5_tables2_24-10-Q3c 08-11 3 2" xfId="8773"/>
    <cellStyle name="p_DCF_EQCOMP5_tables2_24-10-Q3c 08-11 3 2_Workforce" xfId="21455"/>
    <cellStyle name="p_DCF_EQCOMP5_tables2_24-10-Q3c 08-11 3_Workforce" xfId="21454"/>
    <cellStyle name="p_DCF_EQCOMP5_tables2_24-10-Q3c 08-11 4" xfId="8774"/>
    <cellStyle name="p_DCF_EQCOMP5_tables2_24-10-Q3c 08-11 4_Workforce" xfId="21456"/>
    <cellStyle name="p_DCF_EQCOMP5_tables2_24-10-Q3c 08-11_Workforce" xfId="21451"/>
    <cellStyle name="p_DCF_EQCOMP5_tables2_Apax Banks Model2" xfId="8775"/>
    <cellStyle name="p_DCF_EQCOMP5_tables2_Apax Banks Model2 2" xfId="8776"/>
    <cellStyle name="p_DCF_EQCOMP5_tables2_Apax Banks Model2 2 2" xfId="8777"/>
    <cellStyle name="p_DCF_EQCOMP5_tables2_Apax Banks Model2 2 2_Workforce" xfId="21459"/>
    <cellStyle name="p_DCF_EQCOMP5_tables2_Apax Banks Model2 2_Workforce" xfId="21458"/>
    <cellStyle name="p_DCF_EQCOMP5_tables2_Apax Banks Model2 3" xfId="8778"/>
    <cellStyle name="p_DCF_EQCOMP5_tables2_Apax Banks Model2 3 2" xfId="8779"/>
    <cellStyle name="p_DCF_EQCOMP5_tables2_Apax Banks Model2 3 2_Workforce" xfId="21461"/>
    <cellStyle name="p_DCF_EQCOMP5_tables2_Apax Banks Model2 3_Workforce" xfId="21460"/>
    <cellStyle name="p_DCF_EQCOMP5_tables2_Apax Banks Model2 4" xfId="8780"/>
    <cellStyle name="p_DCF_EQCOMP5_tables2_Apax Banks Model2 4_Workforce" xfId="21462"/>
    <cellStyle name="p_DCF_EQCOMP5_tables2_Apax Banks Model2_Workforce" xfId="21457"/>
    <cellStyle name="p_DCF_EQCOMP5_tables2_Arrow Model 7" xfId="8781"/>
    <cellStyle name="p_DCF_EQCOMP5_tables2_Arrow Model 7 2" xfId="8782"/>
    <cellStyle name="p_DCF_EQCOMP5_tables2_Arrow Model 7 2 2" xfId="8783"/>
    <cellStyle name="p_DCF_EQCOMP5_tables2_Arrow Model 7 2 2_Workforce" xfId="21465"/>
    <cellStyle name="p_DCF_EQCOMP5_tables2_Arrow Model 7 2_Workforce" xfId="21464"/>
    <cellStyle name="p_DCF_EQCOMP5_tables2_Arrow Model 7 3" xfId="8784"/>
    <cellStyle name="p_DCF_EQCOMP5_tables2_Arrow Model 7 3 2" xfId="8785"/>
    <cellStyle name="p_DCF_EQCOMP5_tables2_Arrow Model 7 3 2_Workforce" xfId="21467"/>
    <cellStyle name="p_DCF_EQCOMP5_tables2_Arrow Model 7 3_Workforce" xfId="21466"/>
    <cellStyle name="p_DCF_EQCOMP5_tables2_Arrow Model 7 4" xfId="8786"/>
    <cellStyle name="p_DCF_EQCOMP5_tables2_Arrow Model 7 4_Workforce" xfId="21468"/>
    <cellStyle name="p_DCF_EQCOMP5_tables2_Arrow Model 7_Merrill model" xfId="8787"/>
    <cellStyle name="p_DCF_EQCOMP5_tables2_Arrow Model 7_Merrill model_Workforce" xfId="21469"/>
    <cellStyle name="p_DCF_EQCOMP5_tables2_Arrow Model 7_Workforce" xfId="21463"/>
    <cellStyle name="p_DCF_EQCOMP5_tables2_Atlasmod011_new_Covenants" xfId="8788"/>
    <cellStyle name="p_DCF_EQCOMP5_tables2_Atlasmod011_new_Covenants_1" xfId="8789"/>
    <cellStyle name="p_DCF_EQCOMP5_tables2_Atlasmod011_new_Covenants_1 2" xfId="8790"/>
    <cellStyle name="p_DCF_EQCOMP5_tables2_Atlasmod011_new_Covenants_1 2 2" xfId="8791"/>
    <cellStyle name="p_DCF_EQCOMP5_tables2_Atlasmod011_new_Covenants_1 2 2_Workforce" xfId="21473"/>
    <cellStyle name="p_DCF_EQCOMP5_tables2_Atlasmod011_new_Covenants_1 2_Workforce" xfId="21472"/>
    <cellStyle name="p_DCF_EQCOMP5_tables2_Atlasmod011_new_Covenants_1 3" xfId="8792"/>
    <cellStyle name="p_DCF_EQCOMP5_tables2_Atlasmod011_new_Covenants_1 3 2" xfId="8793"/>
    <cellStyle name="p_DCF_EQCOMP5_tables2_Atlasmod011_new_Covenants_1 3 2_Workforce" xfId="21475"/>
    <cellStyle name="p_DCF_EQCOMP5_tables2_Atlasmod011_new_Covenants_1 3_Workforce" xfId="21474"/>
    <cellStyle name="p_DCF_EQCOMP5_tables2_Atlasmod011_new_Covenants_1 4" xfId="8794"/>
    <cellStyle name="p_DCF_EQCOMP5_tables2_Atlasmod011_new_Covenants_1 4_Workforce" xfId="21476"/>
    <cellStyle name="p_DCF_EQCOMP5_tables2_Atlasmod011_new_Covenants_1_Workforce" xfId="21471"/>
    <cellStyle name="p_DCF_EQCOMP5_tables2_Atlasmod011_new_Covenants_Workforce" xfId="21470"/>
    <cellStyle name="p_DCF_EQCOMP5_tables2_Book2" xfId="8795"/>
    <cellStyle name="p_DCF_EQCOMP5_tables2_Book2 2" xfId="8796"/>
    <cellStyle name="p_DCF_EQCOMP5_tables2_Book2 2 2" xfId="8797"/>
    <cellStyle name="p_DCF_EQCOMP5_tables2_Book2 2 2_Workforce" xfId="21479"/>
    <cellStyle name="p_DCF_EQCOMP5_tables2_Book2 2_Workforce" xfId="21478"/>
    <cellStyle name="p_DCF_EQCOMP5_tables2_Book2 3" xfId="8798"/>
    <cellStyle name="p_DCF_EQCOMP5_tables2_Book2 3 2" xfId="8799"/>
    <cellStyle name="p_DCF_EQCOMP5_tables2_Book2 3 2_Workforce" xfId="21481"/>
    <cellStyle name="p_DCF_EQCOMP5_tables2_Book2 3_Workforce" xfId="21480"/>
    <cellStyle name="p_DCF_EQCOMP5_tables2_Book2 4" xfId="8800"/>
    <cellStyle name="p_DCF_EQCOMP5_tables2_Book2 4_Workforce" xfId="21482"/>
    <cellStyle name="p_DCF_EQCOMP5_tables2_Book2_Workforce" xfId="21477"/>
    <cellStyle name="p_DCF_EQCOMP5_tables2_Bouygues Model_20_4_01" xfId="8801"/>
    <cellStyle name="p_DCF_EQCOMP5_tables2_Bouygues Model_20_4_01 2" xfId="8802"/>
    <cellStyle name="p_DCF_EQCOMP5_tables2_Bouygues Model_20_4_01 2 2" xfId="8803"/>
    <cellStyle name="p_DCF_EQCOMP5_tables2_Bouygues Model_20_4_01 2 2_Workforce" xfId="21485"/>
    <cellStyle name="p_DCF_EQCOMP5_tables2_Bouygues Model_20_4_01 2_Workforce" xfId="21484"/>
    <cellStyle name="p_DCF_EQCOMP5_tables2_Bouygues Model_20_4_01 3" xfId="8804"/>
    <cellStyle name="p_DCF_EQCOMP5_tables2_Bouygues Model_20_4_01 3 2" xfId="8805"/>
    <cellStyle name="p_DCF_EQCOMP5_tables2_Bouygues Model_20_4_01 3 2_Workforce" xfId="21487"/>
    <cellStyle name="p_DCF_EQCOMP5_tables2_Bouygues Model_20_4_01 3_Workforce" xfId="21486"/>
    <cellStyle name="p_DCF_EQCOMP5_tables2_Bouygues Model_20_4_01 4" xfId="8806"/>
    <cellStyle name="p_DCF_EQCOMP5_tables2_Bouygues Model_20_4_01 4_Workforce" xfId="21488"/>
    <cellStyle name="p_DCF_EQCOMP5_tables2_Bouygues Model_20_4_01_Merrill model" xfId="8807"/>
    <cellStyle name="p_DCF_EQCOMP5_tables2_Bouygues Model_20_4_01_Merrill model_Workforce" xfId="21489"/>
    <cellStyle name="p_DCF_EQCOMP5_tables2_Bouygues Model_20_4_01_Workforce" xfId="21483"/>
    <cellStyle name="p_DCF_EQCOMP5_tables2_Bridge Terms" xfId="8808"/>
    <cellStyle name="p_DCF_EQCOMP5_tables2_Bridge Terms 2" xfId="8809"/>
    <cellStyle name="p_DCF_EQCOMP5_tables2_Bridge Terms 2 2" xfId="8810"/>
    <cellStyle name="p_DCF_EQCOMP5_tables2_Bridge Terms 2 2_Workforce" xfId="21492"/>
    <cellStyle name="p_DCF_EQCOMP5_tables2_Bridge Terms 2_Workforce" xfId="21491"/>
    <cellStyle name="p_DCF_EQCOMP5_tables2_Bridge Terms 3" xfId="8811"/>
    <cellStyle name="p_DCF_EQCOMP5_tables2_Bridge Terms 3 2" xfId="8812"/>
    <cellStyle name="p_DCF_EQCOMP5_tables2_Bridge Terms 3 2_Workforce" xfId="21494"/>
    <cellStyle name="p_DCF_EQCOMP5_tables2_Bridge Terms 3_Workforce" xfId="21493"/>
    <cellStyle name="p_DCF_EQCOMP5_tables2_Bridge Terms 4" xfId="8813"/>
    <cellStyle name="p_DCF_EQCOMP5_tables2_Bridge Terms 4_Workforce" xfId="21495"/>
    <cellStyle name="p_DCF_EQCOMP5_tables2_Bridge Terms_Workforce" xfId="21490"/>
    <cellStyle name="p_DCF_EQCOMP5_tables2_BWG model_aip_final" xfId="8814"/>
    <cellStyle name="p_DCF_EQCOMP5_tables2_BWG model_aip_final 2" xfId="8815"/>
    <cellStyle name="p_DCF_EQCOMP5_tables2_BWG model_aip_final 2 2" xfId="8816"/>
    <cellStyle name="p_DCF_EQCOMP5_tables2_BWG model_aip_final 2 2_Workforce" xfId="21498"/>
    <cellStyle name="p_DCF_EQCOMP5_tables2_BWG model_aip_final 2_Workforce" xfId="21497"/>
    <cellStyle name="p_DCF_EQCOMP5_tables2_BWG model_aip_final 3" xfId="8817"/>
    <cellStyle name="p_DCF_EQCOMP5_tables2_BWG model_aip_final 3 2" xfId="8818"/>
    <cellStyle name="p_DCF_EQCOMP5_tables2_BWG model_aip_final 3 2_Workforce" xfId="21500"/>
    <cellStyle name="p_DCF_EQCOMP5_tables2_BWG model_aip_final 3_Workforce" xfId="21499"/>
    <cellStyle name="p_DCF_EQCOMP5_tables2_BWG model_aip_final 4" xfId="8819"/>
    <cellStyle name="p_DCF_EQCOMP5_tables2_BWG model_aip_final 4_Workforce" xfId="21501"/>
    <cellStyle name="p_DCF_EQCOMP5_tables2_BWG model_aip_final_Workforce" xfId="21496"/>
    <cellStyle name="p_DCF_EQCOMP5_tables2_Casema - Carlyle Base Case" xfId="8820"/>
    <cellStyle name="p_DCF_EQCOMP5_tables2_Casema - Carlyle Base Case 2" xfId="8821"/>
    <cellStyle name="p_DCF_EQCOMP5_tables2_Casema - Carlyle Base Case 2 2" xfId="8822"/>
    <cellStyle name="p_DCF_EQCOMP5_tables2_Casema - Carlyle Base Case 2 2_Workforce" xfId="21504"/>
    <cellStyle name="p_DCF_EQCOMP5_tables2_Casema - Carlyle Base Case 2_Workforce" xfId="21503"/>
    <cellStyle name="p_DCF_EQCOMP5_tables2_Casema - Carlyle Base Case 3" xfId="8823"/>
    <cellStyle name="p_DCF_EQCOMP5_tables2_Casema - Carlyle Base Case 3 2" xfId="8824"/>
    <cellStyle name="p_DCF_EQCOMP5_tables2_Casema - Carlyle Base Case 3 2_Workforce" xfId="21506"/>
    <cellStyle name="p_DCF_EQCOMP5_tables2_Casema - Carlyle Base Case 3_Workforce" xfId="21505"/>
    <cellStyle name="p_DCF_EQCOMP5_tables2_Casema - Carlyle Base Case 4" xfId="8825"/>
    <cellStyle name="p_DCF_EQCOMP5_tables2_Casema - Carlyle Base Case 4_Workforce" xfId="21507"/>
    <cellStyle name="p_DCF_EQCOMP5_tables2_Casema - Carlyle Base Case_Workforce" xfId="21502"/>
    <cellStyle name="p_DCF_EQCOMP5_tables2_Consolidated Model - Overfund13NewBank &amp; HY rate" xfId="8826"/>
    <cellStyle name="p_DCF_EQCOMP5_tables2_Consolidated Model - Overfund13NewBank &amp; HY rate_Workforce" xfId="21508"/>
    <cellStyle name="p_DCF_EQCOMP5_tables2_Consolidated Model - Overfund14NewBank &amp; HY rate" xfId="8827"/>
    <cellStyle name="p_DCF_EQCOMP5_tables2_Consolidated Model - Overfund14NewBank &amp; HY rate_Workforce" xfId="21509"/>
    <cellStyle name="p_DCF_EQCOMP5_tables2_ESCOperatingModel Revised Base Case Banks 260101" xfId="8828"/>
    <cellStyle name="p_DCF_EQCOMP5_tables2_ESCOperatingModel Revised Base Case Banks 260101 2" xfId="8829"/>
    <cellStyle name="p_DCF_EQCOMP5_tables2_ESCOperatingModel Revised Base Case Banks 260101 2 2" xfId="8830"/>
    <cellStyle name="p_DCF_EQCOMP5_tables2_ESCOperatingModel Revised Base Case Banks 260101 2 2_Workforce" xfId="21512"/>
    <cellStyle name="p_DCF_EQCOMP5_tables2_ESCOperatingModel Revised Base Case Banks 260101 2_Workforce" xfId="21511"/>
    <cellStyle name="p_DCF_EQCOMP5_tables2_ESCOperatingModel Revised Base Case Banks 260101 3" xfId="8831"/>
    <cellStyle name="p_DCF_EQCOMP5_tables2_ESCOperatingModel Revised Base Case Banks 260101 3 2" xfId="8832"/>
    <cellStyle name="p_DCF_EQCOMP5_tables2_ESCOperatingModel Revised Base Case Banks 260101 3 2_Workforce" xfId="21514"/>
    <cellStyle name="p_DCF_EQCOMP5_tables2_ESCOperatingModel Revised Base Case Banks 260101 3_Workforce" xfId="21513"/>
    <cellStyle name="p_DCF_EQCOMP5_tables2_ESCOperatingModel Revised Base Case Banks 260101 4" xfId="8833"/>
    <cellStyle name="p_DCF_EQCOMP5_tables2_ESCOperatingModel Revised Base Case Banks 260101 4_Workforce" xfId="21515"/>
    <cellStyle name="p_DCF_EQCOMP5_tables2_ESCOperatingModel Revised Base Case Banks 260101_Workforce" xfId="21510"/>
    <cellStyle name="p_DCF_EQCOMP5_tables2_finalised and conformed model2" xfId="8834"/>
    <cellStyle name="p_DCF_EQCOMP5_tables2_finalised and conformed model2 2" xfId="8835"/>
    <cellStyle name="p_DCF_EQCOMP5_tables2_finalised and conformed model2 2 2" xfId="8836"/>
    <cellStyle name="p_DCF_EQCOMP5_tables2_finalised and conformed model2 2 2_Workforce" xfId="21518"/>
    <cellStyle name="p_DCF_EQCOMP5_tables2_finalised and conformed model2 2_Workforce" xfId="21517"/>
    <cellStyle name="p_DCF_EQCOMP5_tables2_finalised and conformed model2 3" xfId="8837"/>
    <cellStyle name="p_DCF_EQCOMP5_tables2_finalised and conformed model2 3 2" xfId="8838"/>
    <cellStyle name="p_DCF_EQCOMP5_tables2_finalised and conformed model2 3 2_Workforce" xfId="21520"/>
    <cellStyle name="p_DCF_EQCOMP5_tables2_finalised and conformed model2 3_Workforce" xfId="21519"/>
    <cellStyle name="p_DCF_EQCOMP5_tables2_finalised and conformed model2 4" xfId="8839"/>
    <cellStyle name="p_DCF_EQCOMP5_tables2_finalised and conformed model2 4_Workforce" xfId="21521"/>
    <cellStyle name="p_DCF_EQCOMP5_tables2_finalised and conformed model2_1" xfId="8840"/>
    <cellStyle name="p_DCF_EQCOMP5_tables2_finalised and conformed model2_1 2" xfId="8841"/>
    <cellStyle name="p_DCF_EQCOMP5_tables2_finalised and conformed model2_1 2 2" xfId="8842"/>
    <cellStyle name="p_DCF_EQCOMP5_tables2_finalised and conformed model2_1 2 2_Workforce" xfId="21524"/>
    <cellStyle name="p_DCF_EQCOMP5_tables2_finalised and conformed model2_1 2_Workforce" xfId="21523"/>
    <cellStyle name="p_DCF_EQCOMP5_tables2_finalised and conformed model2_1 3" xfId="8843"/>
    <cellStyle name="p_DCF_EQCOMP5_tables2_finalised and conformed model2_1 3 2" xfId="8844"/>
    <cellStyle name="p_DCF_EQCOMP5_tables2_finalised and conformed model2_1 3 2_Workforce" xfId="21526"/>
    <cellStyle name="p_DCF_EQCOMP5_tables2_finalised and conformed model2_1 3_Workforce" xfId="21525"/>
    <cellStyle name="p_DCF_EQCOMP5_tables2_finalised and conformed model2_1 4" xfId="8845"/>
    <cellStyle name="p_DCF_EQCOMP5_tables2_finalised and conformed model2_1 4_Workforce" xfId="21527"/>
    <cellStyle name="p_DCF_EQCOMP5_tables2_finalised and conformed model2_1_Workforce" xfId="21522"/>
    <cellStyle name="p_DCF_EQCOMP5_tables2_finalised and conformed model2_Workforce" xfId="21516"/>
    <cellStyle name="p_DCF_EQCOMP5_tables2_FinanceModelTrinity" xfId="8846"/>
    <cellStyle name="p_DCF_EQCOMP5_tables2_FinanceModelTrinity 2" xfId="8847"/>
    <cellStyle name="p_DCF_EQCOMP5_tables2_FinanceModelTrinity 2 2" xfId="8848"/>
    <cellStyle name="p_DCF_EQCOMP5_tables2_FinanceModelTrinity 2 2_Workforce" xfId="21530"/>
    <cellStyle name="p_DCF_EQCOMP5_tables2_FinanceModelTrinity 2_Workforce" xfId="21529"/>
    <cellStyle name="p_DCF_EQCOMP5_tables2_FinanceModelTrinity 3" xfId="8849"/>
    <cellStyle name="p_DCF_EQCOMP5_tables2_FinanceModelTrinity 3 2" xfId="8850"/>
    <cellStyle name="p_DCF_EQCOMP5_tables2_FinanceModelTrinity 3 2_Workforce" xfId="21532"/>
    <cellStyle name="p_DCF_EQCOMP5_tables2_FinanceModelTrinity 3_Workforce" xfId="21531"/>
    <cellStyle name="p_DCF_EQCOMP5_tables2_FinanceModelTrinity 4" xfId="8851"/>
    <cellStyle name="p_DCF_EQCOMP5_tables2_FinanceModelTrinity 4_Workforce" xfId="21533"/>
    <cellStyle name="p_DCF_EQCOMP5_tables2_FinanceModelTrinity_Workforce" xfId="21528"/>
    <cellStyle name="p_DCF_EQCOMP5_tables2_Financials6_for sales force" xfId="8852"/>
    <cellStyle name="p_DCF_EQCOMP5_tables2_Financials6_for sales force_Workforce" xfId="21534"/>
    <cellStyle name="p_DCF_EQCOMP5_tables2_Last Update of Model - Version 39" xfId="8853"/>
    <cellStyle name="p_DCF_EQCOMP5_tables2_Last Update of Model - Version 39_Workforce" xfId="21535"/>
    <cellStyle name="p_DCF_EQCOMP5_tables2_LTM Analysis" xfId="8854"/>
    <cellStyle name="p_DCF_EQCOMP5_tables2_LTM Analysis 2" xfId="8855"/>
    <cellStyle name="p_DCF_EQCOMP5_tables2_LTM Analysis 2 2" xfId="8856"/>
    <cellStyle name="p_DCF_EQCOMP5_tables2_LTM Analysis 2 2_Workforce" xfId="21538"/>
    <cellStyle name="p_DCF_EQCOMP5_tables2_LTM Analysis 2_Workforce" xfId="21537"/>
    <cellStyle name="p_DCF_EQCOMP5_tables2_LTM Analysis 3" xfId="8857"/>
    <cellStyle name="p_DCF_EQCOMP5_tables2_LTM Analysis 3 2" xfId="8858"/>
    <cellStyle name="p_DCF_EQCOMP5_tables2_LTM Analysis 3 2_Workforce" xfId="21540"/>
    <cellStyle name="p_DCF_EQCOMP5_tables2_LTM Analysis 3_Workforce" xfId="21539"/>
    <cellStyle name="p_DCF_EQCOMP5_tables2_LTM Analysis 4" xfId="8859"/>
    <cellStyle name="p_DCF_EQCOMP5_tables2_LTM Analysis 4_Workforce" xfId="21541"/>
    <cellStyle name="p_DCF_EQCOMP5_tables2_LTM Analysis_Workforce" xfId="21536"/>
    <cellStyle name="p_DCF_EQCOMP5_tables2_Merrill model" xfId="8860"/>
    <cellStyle name="p_DCF_EQCOMP5_tables2_Merrill model_Workforce" xfId="21542"/>
    <cellStyle name="p_DCF_EQCOMP5_tables2_mezzcalc" xfId="8861"/>
    <cellStyle name="p_DCF_EQCOMP5_tables2_mezzcalc 2" xfId="8862"/>
    <cellStyle name="p_DCF_EQCOMP5_tables2_mezzcalc 2 2" xfId="8863"/>
    <cellStyle name="p_DCF_EQCOMP5_tables2_mezzcalc 2 2_Workforce" xfId="21545"/>
    <cellStyle name="p_DCF_EQCOMP5_tables2_mezzcalc 2_Workforce" xfId="21544"/>
    <cellStyle name="p_DCF_EQCOMP5_tables2_mezzcalc 3" xfId="8864"/>
    <cellStyle name="p_DCF_EQCOMP5_tables2_mezzcalc 3 2" xfId="8865"/>
    <cellStyle name="p_DCF_EQCOMP5_tables2_mezzcalc 3 2_Workforce" xfId="21547"/>
    <cellStyle name="p_DCF_EQCOMP5_tables2_mezzcalc 3_Workforce" xfId="21546"/>
    <cellStyle name="p_DCF_EQCOMP5_tables2_mezzcalc 4" xfId="8866"/>
    <cellStyle name="p_DCF_EQCOMP5_tables2_mezzcalc 4_Workforce" xfId="21548"/>
    <cellStyle name="p_DCF_EQCOMP5_tables2_mezzcalc_Workforce" xfId="21543"/>
    <cellStyle name="p_DCF_EQCOMP5_tables2_MinimodelMC" xfId="8867"/>
    <cellStyle name="p_DCF_EQCOMP5_tables2_MinimodelMC 2" xfId="8868"/>
    <cellStyle name="p_DCF_EQCOMP5_tables2_MinimodelMC 2 2" xfId="8869"/>
    <cellStyle name="p_DCF_EQCOMP5_tables2_MinimodelMC 2 2_Workforce" xfId="21551"/>
    <cellStyle name="p_DCF_EQCOMP5_tables2_MinimodelMC 2_Workforce" xfId="21550"/>
    <cellStyle name="p_DCF_EQCOMP5_tables2_MinimodelMC 3" xfId="8870"/>
    <cellStyle name="p_DCF_EQCOMP5_tables2_MinimodelMC 3 2" xfId="8871"/>
    <cellStyle name="p_DCF_EQCOMP5_tables2_MinimodelMC 3 2_Workforce" xfId="21553"/>
    <cellStyle name="p_DCF_EQCOMP5_tables2_MinimodelMC 3_Workforce" xfId="21552"/>
    <cellStyle name="p_DCF_EQCOMP5_tables2_MinimodelMC 4" xfId="8872"/>
    <cellStyle name="p_DCF_EQCOMP5_tables2_MinimodelMC 4_Workforce" xfId="21554"/>
    <cellStyle name="p_DCF_EQCOMP5_tables2_MinimodelMC_Workforce" xfId="21549"/>
    <cellStyle name="p_DCF_EQCOMP5_tables2_Model 10" xfId="8873"/>
    <cellStyle name="p_DCF_EQCOMP5_tables2_Model 10 2" xfId="8874"/>
    <cellStyle name="p_DCF_EQCOMP5_tables2_Model 10 2 2" xfId="8875"/>
    <cellStyle name="p_DCF_EQCOMP5_tables2_Model 10 2 2_Workforce" xfId="21557"/>
    <cellStyle name="p_DCF_EQCOMP5_tables2_Model 10 2_Workforce" xfId="21556"/>
    <cellStyle name="p_DCF_EQCOMP5_tables2_Model 10 3" xfId="8876"/>
    <cellStyle name="p_DCF_EQCOMP5_tables2_Model 10 3 2" xfId="8877"/>
    <cellStyle name="p_DCF_EQCOMP5_tables2_Model 10 3 2_Workforce" xfId="21559"/>
    <cellStyle name="p_DCF_EQCOMP5_tables2_Model 10 3_Workforce" xfId="21558"/>
    <cellStyle name="p_DCF_EQCOMP5_tables2_Model 10 4" xfId="8878"/>
    <cellStyle name="p_DCF_EQCOMP5_tables2_Model 10 4_Workforce" xfId="21560"/>
    <cellStyle name="p_DCF_EQCOMP5_tables2_Model 10_Workforce" xfId="21555"/>
    <cellStyle name="p_DCF_EQCOMP5_tables2_Model 41" xfId="8879"/>
    <cellStyle name="p_DCF_EQCOMP5_tables2_Model 41 2" xfId="8880"/>
    <cellStyle name="p_DCF_EQCOMP5_tables2_Model 41 2 2" xfId="8881"/>
    <cellStyle name="p_DCF_EQCOMP5_tables2_Model 41 2 2_Workforce" xfId="21563"/>
    <cellStyle name="p_DCF_EQCOMP5_tables2_Model 41 2_Workforce" xfId="21562"/>
    <cellStyle name="p_DCF_EQCOMP5_tables2_Model 41 3" xfId="8882"/>
    <cellStyle name="p_DCF_EQCOMP5_tables2_Model 41 3 2" xfId="8883"/>
    <cellStyle name="p_DCF_EQCOMP5_tables2_Model 41 3 2_Workforce" xfId="21565"/>
    <cellStyle name="p_DCF_EQCOMP5_tables2_Model 41 3_Workforce" xfId="21564"/>
    <cellStyle name="p_DCF_EQCOMP5_tables2_Model 41 4" xfId="8884"/>
    <cellStyle name="p_DCF_EQCOMP5_tables2_Model 41 4_Workforce" xfId="21566"/>
    <cellStyle name="p_DCF_EQCOMP5_tables2_Model 41_Workforce" xfId="21561"/>
    <cellStyle name="p_DCF_EQCOMP5_tables2_Model_30" xfId="8885"/>
    <cellStyle name="p_DCF_EQCOMP5_tables2_Model_30 2" xfId="8886"/>
    <cellStyle name="p_DCF_EQCOMP5_tables2_Model_30 2 2" xfId="8887"/>
    <cellStyle name="p_DCF_EQCOMP5_tables2_Model_30 2 2_Workforce" xfId="21569"/>
    <cellStyle name="p_DCF_EQCOMP5_tables2_Model_30 2_Workforce" xfId="21568"/>
    <cellStyle name="p_DCF_EQCOMP5_tables2_Model_30 3" xfId="8888"/>
    <cellStyle name="p_DCF_EQCOMP5_tables2_Model_30 3 2" xfId="8889"/>
    <cellStyle name="p_DCF_EQCOMP5_tables2_Model_30 3 2_Workforce" xfId="21571"/>
    <cellStyle name="p_DCF_EQCOMP5_tables2_Model_30 3_Workforce" xfId="21570"/>
    <cellStyle name="p_DCF_EQCOMP5_tables2_Model_30 4" xfId="8890"/>
    <cellStyle name="p_DCF_EQCOMP5_tables2_Model_30 4_Workforce" xfId="21572"/>
    <cellStyle name="p_DCF_EQCOMP5_tables2_Model_30_Workforce" xfId="21567"/>
    <cellStyle name="p_DCF_EQCOMP5_tables2_model11.xls Chart 1" xfId="8891"/>
    <cellStyle name="p_DCF_EQCOMP5_tables2_model11.xls Chart 1 2" xfId="8892"/>
    <cellStyle name="p_DCF_EQCOMP5_tables2_model11.xls Chart 1 2 2" xfId="8893"/>
    <cellStyle name="p_DCF_EQCOMP5_tables2_model11.xls Chart 1 2 2_Workforce" xfId="21575"/>
    <cellStyle name="p_DCF_EQCOMP5_tables2_model11.xls Chart 1 2_Workforce" xfId="21574"/>
    <cellStyle name="p_DCF_EQCOMP5_tables2_model11.xls Chart 1 3" xfId="8894"/>
    <cellStyle name="p_DCF_EQCOMP5_tables2_model11.xls Chart 1 3 2" xfId="8895"/>
    <cellStyle name="p_DCF_EQCOMP5_tables2_model11.xls Chart 1 3 2_Workforce" xfId="21577"/>
    <cellStyle name="p_DCF_EQCOMP5_tables2_model11.xls Chart 1 3_Workforce" xfId="21576"/>
    <cellStyle name="p_DCF_EQCOMP5_tables2_model11.xls Chart 1 4" xfId="8896"/>
    <cellStyle name="p_DCF_EQCOMP5_tables2_model11.xls Chart 1 4_Workforce" xfId="21578"/>
    <cellStyle name="p_DCF_EQCOMP5_tables2_model11.xls Chart 1_Workforce" xfId="21573"/>
    <cellStyle name="p_DCF_EQCOMP5_tables2_model14" xfId="8897"/>
    <cellStyle name="p_DCF_EQCOMP5_tables2_model14_Workforce" xfId="21579"/>
    <cellStyle name="p_DCF_EQCOMP5_tables2_model28" xfId="8898"/>
    <cellStyle name="p_DCF_EQCOMP5_tables2_model28 2" xfId="8899"/>
    <cellStyle name="p_DCF_EQCOMP5_tables2_model28 2 2" xfId="8900"/>
    <cellStyle name="p_DCF_EQCOMP5_tables2_model28 2 2_Workforce" xfId="21582"/>
    <cellStyle name="p_DCF_EQCOMP5_tables2_model28 2_Workforce" xfId="21581"/>
    <cellStyle name="p_DCF_EQCOMP5_tables2_model28 3" xfId="8901"/>
    <cellStyle name="p_DCF_EQCOMP5_tables2_model28 3 2" xfId="8902"/>
    <cellStyle name="p_DCF_EQCOMP5_tables2_model28 3 2_Workforce" xfId="21584"/>
    <cellStyle name="p_DCF_EQCOMP5_tables2_model28 3_Workforce" xfId="21583"/>
    <cellStyle name="p_DCF_EQCOMP5_tables2_model28 4" xfId="8903"/>
    <cellStyle name="p_DCF_EQCOMP5_tables2_model28 4_Workforce" xfId="21585"/>
    <cellStyle name="p_DCF_EQCOMP5_tables2_model28_Workforce" xfId="21580"/>
    <cellStyle name="p_DCF_EQCOMP5_tables2_Model34" xfId="8904"/>
    <cellStyle name="p_DCF_EQCOMP5_tables2_Model34_Workforce" xfId="21586"/>
    <cellStyle name="p_DCF_EQCOMP5_tables2_model5.xls Chart 1" xfId="8905"/>
    <cellStyle name="p_DCF_EQCOMP5_tables2_model5.xls Chart 1 2" xfId="8906"/>
    <cellStyle name="p_DCF_EQCOMP5_tables2_model5.xls Chart 1 2 2" xfId="8907"/>
    <cellStyle name="p_DCF_EQCOMP5_tables2_model5.xls Chart 1 2 2_Workforce" xfId="21589"/>
    <cellStyle name="p_DCF_EQCOMP5_tables2_model5.xls Chart 1 2_Workforce" xfId="21588"/>
    <cellStyle name="p_DCF_EQCOMP5_tables2_model5.xls Chart 1 3" xfId="8908"/>
    <cellStyle name="p_DCF_EQCOMP5_tables2_model5.xls Chart 1 3 2" xfId="8909"/>
    <cellStyle name="p_DCF_EQCOMP5_tables2_model5.xls Chart 1 3 2_Workforce" xfId="21591"/>
    <cellStyle name="p_DCF_EQCOMP5_tables2_model5.xls Chart 1 3_Workforce" xfId="21590"/>
    <cellStyle name="p_DCF_EQCOMP5_tables2_model5.xls Chart 1 4" xfId="8910"/>
    <cellStyle name="p_DCF_EQCOMP5_tables2_model5.xls Chart 1 4_Workforce" xfId="21592"/>
    <cellStyle name="p_DCF_EQCOMP5_tables2_model5.xls Chart 1_Workforce" xfId="21587"/>
    <cellStyle name="p_DCF_EQCOMP5_tables2_model6.xls Chart 1" xfId="8911"/>
    <cellStyle name="p_DCF_EQCOMP5_tables2_model6.xls Chart 1 2" xfId="8912"/>
    <cellStyle name="p_DCF_EQCOMP5_tables2_model6.xls Chart 1 2 2" xfId="8913"/>
    <cellStyle name="p_DCF_EQCOMP5_tables2_model6.xls Chart 1 2 2_Workforce" xfId="21595"/>
    <cellStyle name="p_DCF_EQCOMP5_tables2_model6.xls Chart 1 2_Workforce" xfId="21594"/>
    <cellStyle name="p_DCF_EQCOMP5_tables2_model6.xls Chart 1 3" xfId="8914"/>
    <cellStyle name="p_DCF_EQCOMP5_tables2_model6.xls Chart 1 3 2" xfId="8915"/>
    <cellStyle name="p_DCF_EQCOMP5_tables2_model6.xls Chart 1 3 2_Workforce" xfId="21597"/>
    <cellStyle name="p_DCF_EQCOMP5_tables2_model6.xls Chart 1 3_Workforce" xfId="21596"/>
    <cellStyle name="p_DCF_EQCOMP5_tables2_model6.xls Chart 1 4" xfId="8916"/>
    <cellStyle name="p_DCF_EQCOMP5_tables2_model6.xls Chart 1 4_Workforce" xfId="21598"/>
    <cellStyle name="p_DCF_EQCOMP5_tables2_model6.xls Chart 1_Workforce" xfId="21593"/>
    <cellStyle name="p_DCF_EQCOMP5_tables2_Potential full model template" xfId="8917"/>
    <cellStyle name="p_DCF_EQCOMP5_tables2_Potential full model template 2" xfId="8918"/>
    <cellStyle name="p_DCF_EQCOMP5_tables2_Potential full model template 2 2" xfId="8919"/>
    <cellStyle name="p_DCF_EQCOMP5_tables2_Potential full model template 2 2_Workforce" xfId="21601"/>
    <cellStyle name="p_DCF_EQCOMP5_tables2_Potential full model template 2_Workforce" xfId="21600"/>
    <cellStyle name="p_DCF_EQCOMP5_tables2_Potential full model template 3" xfId="8920"/>
    <cellStyle name="p_DCF_EQCOMP5_tables2_Potential full model template 3 2" xfId="8921"/>
    <cellStyle name="p_DCF_EQCOMP5_tables2_Potential full model template 3 2_Workforce" xfId="21603"/>
    <cellStyle name="p_DCF_EQCOMP5_tables2_Potential full model template 3_Workforce" xfId="21602"/>
    <cellStyle name="p_DCF_EQCOMP5_tables2_Potential full model template 4" xfId="8922"/>
    <cellStyle name="p_DCF_EQCOMP5_tables2_Potential full model template 4_Workforce" xfId="21604"/>
    <cellStyle name="p_DCF_EQCOMP5_tables2_Potential full model template_Merrill model" xfId="8923"/>
    <cellStyle name="p_DCF_EQCOMP5_tables2_Potential full model template_Merrill model_Workforce" xfId="21605"/>
    <cellStyle name="p_DCF_EQCOMP5_tables2_Potential full model template_Workforce" xfId="21599"/>
    <cellStyle name="p_DCF_EQCOMP5_tables2_PwC (Version 10) Revised- CP site by site1" xfId="8924"/>
    <cellStyle name="p_DCF_EQCOMP5_tables2_PwC (Version 10) Revised- CP site by site1 2" xfId="8925"/>
    <cellStyle name="p_DCF_EQCOMP5_tables2_PwC (Version 10) Revised- CP site by site1 2 2" xfId="8926"/>
    <cellStyle name="p_DCF_EQCOMP5_tables2_PwC (Version 10) Revised- CP site by site1 2 2_Workforce" xfId="21608"/>
    <cellStyle name="p_DCF_EQCOMP5_tables2_PwC (Version 10) Revised- CP site by site1 2_Workforce" xfId="21607"/>
    <cellStyle name="p_DCF_EQCOMP5_tables2_PwC (Version 10) Revised- CP site by site1 3" xfId="8927"/>
    <cellStyle name="p_DCF_EQCOMP5_tables2_PwC (Version 10) Revised- CP site by site1 3 2" xfId="8928"/>
    <cellStyle name="p_DCF_EQCOMP5_tables2_PwC (Version 10) Revised- CP site by site1 3 2_Workforce" xfId="21610"/>
    <cellStyle name="p_DCF_EQCOMP5_tables2_PwC (Version 10) Revised- CP site by site1 3_Workforce" xfId="21609"/>
    <cellStyle name="p_DCF_EQCOMP5_tables2_PwC (Version 10) Revised- CP site by site1 4" xfId="8929"/>
    <cellStyle name="p_DCF_EQCOMP5_tables2_PwC (Version 10) Revised- CP site by site1 4_Workforce" xfId="21611"/>
    <cellStyle name="p_DCF_EQCOMP5_tables2_PwC (Version 10) Revised- CP site by site1_Bridge Terms" xfId="8930"/>
    <cellStyle name="p_DCF_EQCOMP5_tables2_PwC (Version 10) Revised- CP site by site1_Bridge Terms 2" xfId="8931"/>
    <cellStyle name="p_DCF_EQCOMP5_tables2_PwC (Version 10) Revised- CP site by site1_Bridge Terms 2 2" xfId="8932"/>
    <cellStyle name="p_DCF_EQCOMP5_tables2_PwC (Version 10) Revised- CP site by site1_Bridge Terms 2 2_Workforce" xfId="21614"/>
    <cellStyle name="p_DCF_EQCOMP5_tables2_PwC (Version 10) Revised- CP site by site1_Bridge Terms 2_Workforce" xfId="21613"/>
    <cellStyle name="p_DCF_EQCOMP5_tables2_PwC (Version 10) Revised- CP site by site1_Bridge Terms 3" xfId="8933"/>
    <cellStyle name="p_DCF_EQCOMP5_tables2_PwC (Version 10) Revised- CP site by site1_Bridge Terms 3 2" xfId="8934"/>
    <cellStyle name="p_DCF_EQCOMP5_tables2_PwC (Version 10) Revised- CP site by site1_Bridge Terms 3 2_Workforce" xfId="21616"/>
    <cellStyle name="p_DCF_EQCOMP5_tables2_PwC (Version 10) Revised- CP site by site1_Bridge Terms 3_Workforce" xfId="21615"/>
    <cellStyle name="p_DCF_EQCOMP5_tables2_PwC (Version 10) Revised- CP site by site1_Bridge Terms 4" xfId="8935"/>
    <cellStyle name="p_DCF_EQCOMP5_tables2_PwC (Version 10) Revised- CP site by site1_Bridge Terms 4_Workforce" xfId="21617"/>
    <cellStyle name="p_DCF_EQCOMP5_tables2_PwC (Version 10) Revised- CP site by site1_Bridge Terms_Workforce" xfId="21612"/>
    <cellStyle name="p_DCF_EQCOMP5_tables2_PwC (Version 10) Revised- CP site by site1_finalised and conformed model2" xfId="8936"/>
    <cellStyle name="p_DCF_EQCOMP5_tables2_PwC (Version 10) Revised- CP site by site1_finalised and conformed model2 2" xfId="8937"/>
    <cellStyle name="p_DCF_EQCOMP5_tables2_PwC (Version 10) Revised- CP site by site1_finalised and conformed model2 2 2" xfId="8938"/>
    <cellStyle name="p_DCF_EQCOMP5_tables2_PwC (Version 10) Revised- CP site by site1_finalised and conformed model2 2 2_Workforce" xfId="21620"/>
    <cellStyle name="p_DCF_EQCOMP5_tables2_PwC (Version 10) Revised- CP site by site1_finalised and conformed model2 2_Workforce" xfId="21619"/>
    <cellStyle name="p_DCF_EQCOMP5_tables2_PwC (Version 10) Revised- CP site by site1_finalised and conformed model2 3" xfId="8939"/>
    <cellStyle name="p_DCF_EQCOMP5_tables2_PwC (Version 10) Revised- CP site by site1_finalised and conformed model2 3 2" xfId="8940"/>
    <cellStyle name="p_DCF_EQCOMP5_tables2_PwC (Version 10) Revised- CP site by site1_finalised and conformed model2 3 2_Workforce" xfId="21622"/>
    <cellStyle name="p_DCF_EQCOMP5_tables2_PwC (Version 10) Revised- CP site by site1_finalised and conformed model2 3_Workforce" xfId="21621"/>
    <cellStyle name="p_DCF_EQCOMP5_tables2_PwC (Version 10) Revised- CP site by site1_finalised and conformed model2 4" xfId="8941"/>
    <cellStyle name="p_DCF_EQCOMP5_tables2_PwC (Version 10) Revised- CP site by site1_finalised and conformed model2 4_Workforce" xfId="21623"/>
    <cellStyle name="p_DCF_EQCOMP5_tables2_PwC (Version 10) Revised- CP site by site1_finalised and conformed model2_Workforce" xfId="21618"/>
    <cellStyle name="p_DCF_EQCOMP5_tables2_PwC (Version 10) Revised- CP site by site1_LTM Analysis" xfId="8942"/>
    <cellStyle name="p_DCF_EQCOMP5_tables2_PwC (Version 10) Revised- CP site by site1_LTM Analysis 2" xfId="8943"/>
    <cellStyle name="p_DCF_EQCOMP5_tables2_PwC (Version 10) Revised- CP site by site1_LTM Analysis 2 2" xfId="8944"/>
    <cellStyle name="p_DCF_EQCOMP5_tables2_PwC (Version 10) Revised- CP site by site1_LTM Analysis 2 2_Workforce" xfId="21626"/>
    <cellStyle name="p_DCF_EQCOMP5_tables2_PwC (Version 10) Revised- CP site by site1_LTM Analysis 2_Workforce" xfId="21625"/>
    <cellStyle name="p_DCF_EQCOMP5_tables2_PwC (Version 10) Revised- CP site by site1_LTM Analysis 3" xfId="8945"/>
    <cellStyle name="p_DCF_EQCOMP5_tables2_PwC (Version 10) Revised- CP site by site1_LTM Analysis 3 2" xfId="8946"/>
    <cellStyle name="p_DCF_EQCOMP5_tables2_PwC (Version 10) Revised- CP site by site1_LTM Analysis 3 2_Workforce" xfId="21628"/>
    <cellStyle name="p_DCF_EQCOMP5_tables2_PwC (Version 10) Revised- CP site by site1_LTM Analysis 3_Workforce" xfId="21627"/>
    <cellStyle name="p_DCF_EQCOMP5_tables2_PwC (Version 10) Revised- CP site by site1_LTM Analysis 4" xfId="8947"/>
    <cellStyle name="p_DCF_EQCOMP5_tables2_PwC (Version 10) Revised- CP site by site1_LTM Analysis 4_Workforce" xfId="21629"/>
    <cellStyle name="p_DCF_EQCOMP5_tables2_PwC (Version 10) Revised- CP site by site1_LTM Analysis_Workforce" xfId="21624"/>
    <cellStyle name="p_DCF_EQCOMP5_tables2_PwC (Version 10) Revised- CP site by site1_Modefuckup" xfId="8948"/>
    <cellStyle name="p_DCF_EQCOMP5_tables2_PwC (Version 10) Revised- CP site by site1_Modefuckup 2" xfId="8949"/>
    <cellStyle name="p_DCF_EQCOMP5_tables2_PwC (Version 10) Revised- CP site by site1_Modefuckup 2 2" xfId="8950"/>
    <cellStyle name="p_DCF_EQCOMP5_tables2_PwC (Version 10) Revised- CP site by site1_Modefuckup 2 2_Workforce" xfId="21632"/>
    <cellStyle name="p_DCF_EQCOMP5_tables2_PwC (Version 10) Revised- CP site by site1_Modefuckup 2_Workforce" xfId="21631"/>
    <cellStyle name="p_DCF_EQCOMP5_tables2_PwC (Version 10) Revised- CP site by site1_Modefuckup 3" xfId="8951"/>
    <cellStyle name="p_DCF_EQCOMP5_tables2_PwC (Version 10) Revised- CP site by site1_Modefuckup 3 2" xfId="8952"/>
    <cellStyle name="p_DCF_EQCOMP5_tables2_PwC (Version 10) Revised- CP site by site1_Modefuckup 3 2_Workforce" xfId="21634"/>
    <cellStyle name="p_DCF_EQCOMP5_tables2_PwC (Version 10) Revised- CP site by site1_Modefuckup 3_Workforce" xfId="21633"/>
    <cellStyle name="p_DCF_EQCOMP5_tables2_PwC (Version 10) Revised- CP site by site1_Modefuckup 4" xfId="8953"/>
    <cellStyle name="p_DCF_EQCOMP5_tables2_PwC (Version 10) Revised- CP site by site1_Modefuckup 4_Workforce" xfId="21635"/>
    <cellStyle name="p_DCF_EQCOMP5_tables2_PwC (Version 10) Revised- CP site by site1_Modefuckup_Workforce" xfId="21630"/>
    <cellStyle name="p_DCF_EQCOMP5_tables2_PwC (Version 10) Revised- CP site by site1_model28" xfId="8954"/>
    <cellStyle name="p_DCF_EQCOMP5_tables2_PwC (Version 10) Revised- CP site by site1_model28 2" xfId="8955"/>
    <cellStyle name="p_DCF_EQCOMP5_tables2_PwC (Version 10) Revised- CP site by site1_model28 2 2" xfId="8956"/>
    <cellStyle name="p_DCF_EQCOMP5_tables2_PwC (Version 10) Revised- CP site by site1_model28 2 2_Workforce" xfId="21638"/>
    <cellStyle name="p_DCF_EQCOMP5_tables2_PwC (Version 10) Revised- CP site by site1_model28 2_Workforce" xfId="21637"/>
    <cellStyle name="p_DCF_EQCOMP5_tables2_PwC (Version 10) Revised- CP site by site1_model28 3" xfId="8957"/>
    <cellStyle name="p_DCF_EQCOMP5_tables2_PwC (Version 10) Revised- CP site by site1_model28 3 2" xfId="8958"/>
    <cellStyle name="p_DCF_EQCOMP5_tables2_PwC (Version 10) Revised- CP site by site1_model28 3 2_Workforce" xfId="21640"/>
    <cellStyle name="p_DCF_EQCOMP5_tables2_PwC (Version 10) Revised- CP site by site1_model28 3_Workforce" xfId="21639"/>
    <cellStyle name="p_DCF_EQCOMP5_tables2_PwC (Version 10) Revised- CP site by site1_model28 4" xfId="8959"/>
    <cellStyle name="p_DCF_EQCOMP5_tables2_PwC (Version 10) Revised- CP site by site1_model28 4_Workforce" xfId="21641"/>
    <cellStyle name="p_DCF_EQCOMP5_tables2_PwC (Version 10) Revised- CP site by site1_model28_Workforce" xfId="21636"/>
    <cellStyle name="p_DCF_EQCOMP5_tables2_PwC (Version 10) Revised- CP site by site1_Workforce" xfId="21606"/>
    <cellStyle name="p_DCF_EQCOMP5_tables2_splash mod 050700" xfId="8960"/>
    <cellStyle name="p_DCF_EQCOMP5_tables2_splash mod 050700 2" xfId="8961"/>
    <cellStyle name="p_DCF_EQCOMP5_tables2_splash mod 050700 2 2" xfId="8962"/>
    <cellStyle name="p_DCF_EQCOMP5_tables2_splash mod 050700 2 2_Workforce" xfId="21644"/>
    <cellStyle name="p_DCF_EQCOMP5_tables2_splash mod 050700 2_Workforce" xfId="21643"/>
    <cellStyle name="p_DCF_EQCOMP5_tables2_splash mod 050700 3" xfId="8963"/>
    <cellStyle name="p_DCF_EQCOMP5_tables2_splash mod 050700 3 2" xfId="8964"/>
    <cellStyle name="p_DCF_EQCOMP5_tables2_splash mod 050700 3 2_Workforce" xfId="21646"/>
    <cellStyle name="p_DCF_EQCOMP5_tables2_splash mod 050700 3_Workforce" xfId="21645"/>
    <cellStyle name="p_DCF_EQCOMP5_tables2_splash mod 050700 4" xfId="8965"/>
    <cellStyle name="p_DCF_EQCOMP5_tables2_splash mod 050700 4_Workforce" xfId="21647"/>
    <cellStyle name="p_DCF_EQCOMP5_tables2_splash mod 050700_Workforce" xfId="21642"/>
    <cellStyle name="p_DCF_EQCOMP5_tables2_wh_smith model7" xfId="8966"/>
    <cellStyle name="p_DCF_EQCOMP5_tables2_wh_smith model7 2" xfId="8967"/>
    <cellStyle name="p_DCF_EQCOMP5_tables2_wh_smith model7 2 2" xfId="8968"/>
    <cellStyle name="p_DCF_EQCOMP5_tables2_wh_smith model7 2 2_Workforce" xfId="21650"/>
    <cellStyle name="p_DCF_EQCOMP5_tables2_wh_smith model7 2_Workforce" xfId="21649"/>
    <cellStyle name="p_DCF_EQCOMP5_tables2_wh_smith model7 3" xfId="8969"/>
    <cellStyle name="p_DCF_EQCOMP5_tables2_wh_smith model7 3 2" xfId="8970"/>
    <cellStyle name="p_DCF_EQCOMP5_tables2_wh_smith model7 3 2_Workforce" xfId="21652"/>
    <cellStyle name="p_DCF_EQCOMP5_tables2_wh_smith model7 3_Workforce" xfId="21651"/>
    <cellStyle name="p_DCF_EQCOMP5_tables2_wh_smith model7 4" xfId="8971"/>
    <cellStyle name="p_DCF_EQCOMP5_tables2_wh_smith model7 4_Workforce" xfId="21653"/>
    <cellStyle name="p_DCF_EQCOMP5_tables2_wh_smith model7_Merrill model" xfId="8972"/>
    <cellStyle name="p_DCF_EQCOMP5_tables2_wh_smith model7_Merrill model_Workforce" xfId="21654"/>
    <cellStyle name="p_DCF_EQCOMP5_tables2_wh_smith model7_Workforce" xfId="21648"/>
    <cellStyle name="p_DCF_EQCOMP5_tables2_Workforce" xfId="21445"/>
    <cellStyle name="p_DCF_EQCOMP5_Workforce" xfId="20877"/>
    <cellStyle name="p_DCF_Equity &amp; M&amp;A Comps  (1)" xfId="8973"/>
    <cellStyle name="p_DCF_Equity &amp; M&amp;A Comps  (1) 2" xfId="8974"/>
    <cellStyle name="p_DCF_Equity &amp; M&amp;A Comps  (1) 2 2" xfId="8975"/>
    <cellStyle name="p_DCF_Equity &amp; M&amp;A Comps  (1) 2 2_Workforce" xfId="21657"/>
    <cellStyle name="p_DCF_Equity &amp; M&amp;A Comps  (1) 2_Workforce" xfId="21656"/>
    <cellStyle name="p_DCF_Equity &amp; M&amp;A Comps  (1) 3" xfId="8976"/>
    <cellStyle name="p_DCF_Equity &amp; M&amp;A Comps  (1) 3 2" xfId="8977"/>
    <cellStyle name="p_DCF_Equity &amp; M&amp;A Comps  (1) 3 2_Workforce" xfId="21659"/>
    <cellStyle name="p_DCF_Equity &amp; M&amp;A Comps  (1) 3_Workforce" xfId="21658"/>
    <cellStyle name="p_DCF_Equity &amp; M&amp;A Comps  (1) 4" xfId="8978"/>
    <cellStyle name="p_DCF_Equity &amp; M&amp;A Comps  (1) 4_Workforce" xfId="21660"/>
    <cellStyle name="p_DCF_Equity &amp; M&amp;A Comps  (1)_Workforce" xfId="21655"/>
    <cellStyle name="p_DCF_Equity comps(19 may 01)" xfId="8979"/>
    <cellStyle name="p_DCF_Equity comps(19 may 01).xls Chart 1" xfId="8980"/>
    <cellStyle name="p_DCF_Equity comps(19 may 01).xls Chart 1_Workforce" xfId="21662"/>
    <cellStyle name="p_DCF_Equity comps(19 may 01)_Workforce" xfId="21661"/>
    <cellStyle name="p_DCF_Equity comps_Xantic temp" xfId="8981"/>
    <cellStyle name="p_DCF_Equity comps_Xantic temp_Workforce" xfId="21663"/>
    <cellStyle name="p_DCF_Fin Model 4" xfId="8982"/>
    <cellStyle name="p_DCF_Fin Model 4_Workforce" xfId="21664"/>
    <cellStyle name="p_DCF_Financials6_for sales force" xfId="8983"/>
    <cellStyle name="p_DCF_Financials6_for sales force_Workforce" xfId="21665"/>
    <cellStyle name="p_DCF_HYCOMPS5" xfId="8984"/>
    <cellStyle name="p_DCF_HYCOMPS5 2" xfId="8985"/>
    <cellStyle name="p_DCF_HYCOMPS5 2 2" xfId="8986"/>
    <cellStyle name="p_DCF_HYCOMPS5 2 2_Workforce" xfId="21668"/>
    <cellStyle name="p_DCF_HYCOMPS5 2_Workforce" xfId="21667"/>
    <cellStyle name="p_DCF_HYCOMPS5 3" xfId="8987"/>
    <cellStyle name="p_DCF_HYCOMPS5 3 2" xfId="8988"/>
    <cellStyle name="p_DCF_HYCOMPS5 3 2_Workforce" xfId="21670"/>
    <cellStyle name="p_DCF_HYCOMPS5 3_Workforce" xfId="21669"/>
    <cellStyle name="p_DCF_HYCOMPS5 4" xfId="8989"/>
    <cellStyle name="p_DCF_HYCOMPS5 4_Workforce" xfId="21671"/>
    <cellStyle name="p_DCF_HYCOMPS5_24-10-Q3c 08-11" xfId="8990"/>
    <cellStyle name="p_DCF_HYCOMPS5_24-10-Q3c 08-11 2" xfId="8991"/>
    <cellStyle name="p_DCF_HYCOMPS5_24-10-Q3c 08-11 2 2" xfId="8992"/>
    <cellStyle name="p_DCF_HYCOMPS5_24-10-Q3c 08-11 2 2_Workforce" xfId="21674"/>
    <cellStyle name="p_DCF_HYCOMPS5_24-10-Q3c 08-11 2_Workforce" xfId="21673"/>
    <cellStyle name="p_DCF_HYCOMPS5_24-10-Q3c 08-11 3" xfId="8993"/>
    <cellStyle name="p_DCF_HYCOMPS5_24-10-Q3c 08-11 3 2" xfId="8994"/>
    <cellStyle name="p_DCF_HYCOMPS5_24-10-Q3c 08-11 3 2_Workforce" xfId="21676"/>
    <cellStyle name="p_DCF_HYCOMPS5_24-10-Q3c 08-11 3_Workforce" xfId="21675"/>
    <cellStyle name="p_DCF_HYCOMPS5_24-10-Q3c 08-11 4" xfId="8995"/>
    <cellStyle name="p_DCF_HYCOMPS5_24-10-Q3c 08-11 4_Workforce" xfId="21677"/>
    <cellStyle name="p_DCF_HYCOMPS5_24-10-Q3c 08-11_Workforce" xfId="21672"/>
    <cellStyle name="p_DCF_HYCOMPS5_Apax Banks Model2" xfId="8996"/>
    <cellStyle name="p_DCF_HYCOMPS5_Apax Banks Model2_Workforce" xfId="21678"/>
    <cellStyle name="p_DCF_HYCOMPS5_Arrow Model 7" xfId="8997"/>
    <cellStyle name="p_DCF_HYCOMPS5_Arrow Model 7 2" xfId="8998"/>
    <cellStyle name="p_DCF_HYCOMPS5_Arrow Model 7 2 2" xfId="8999"/>
    <cellStyle name="p_DCF_HYCOMPS5_Arrow Model 7 2 2_Workforce" xfId="21681"/>
    <cellStyle name="p_DCF_HYCOMPS5_Arrow Model 7 2_Workforce" xfId="21680"/>
    <cellStyle name="p_DCF_HYCOMPS5_Arrow Model 7 3" xfId="9000"/>
    <cellStyle name="p_DCF_HYCOMPS5_Arrow Model 7 3 2" xfId="9001"/>
    <cellStyle name="p_DCF_HYCOMPS5_Arrow Model 7 3 2_Workforce" xfId="21683"/>
    <cellStyle name="p_DCF_HYCOMPS5_Arrow Model 7 3_Workforce" xfId="21682"/>
    <cellStyle name="p_DCF_HYCOMPS5_Arrow Model 7 4" xfId="9002"/>
    <cellStyle name="p_DCF_HYCOMPS5_Arrow Model 7 4_Workforce" xfId="21684"/>
    <cellStyle name="p_DCF_HYCOMPS5_Arrow Model 7_Merrill model" xfId="9003"/>
    <cellStyle name="p_DCF_HYCOMPS5_Arrow Model 7_Merrill model_Workforce" xfId="21685"/>
    <cellStyle name="p_DCF_HYCOMPS5_Arrow Model 7_Workforce" xfId="21679"/>
    <cellStyle name="p_DCF_HYCOMPS5_Book2" xfId="9004"/>
    <cellStyle name="p_DCF_HYCOMPS5_Book2 2" xfId="9005"/>
    <cellStyle name="p_DCF_HYCOMPS5_Book2 2 2" xfId="9006"/>
    <cellStyle name="p_DCF_HYCOMPS5_Book2 2 2_Workforce" xfId="21688"/>
    <cellStyle name="p_DCF_HYCOMPS5_Book2 2_Workforce" xfId="21687"/>
    <cellStyle name="p_DCF_HYCOMPS5_Book2 3" xfId="9007"/>
    <cellStyle name="p_DCF_HYCOMPS5_Book2 3 2" xfId="9008"/>
    <cellStyle name="p_DCF_HYCOMPS5_Book2 3 2_Workforce" xfId="21690"/>
    <cellStyle name="p_DCF_HYCOMPS5_Book2 3_Workforce" xfId="21689"/>
    <cellStyle name="p_DCF_HYCOMPS5_Book2 4" xfId="9009"/>
    <cellStyle name="p_DCF_HYCOMPS5_Book2 4_Workforce" xfId="21691"/>
    <cellStyle name="p_DCF_HYCOMPS5_Book2_Workforce" xfId="21686"/>
    <cellStyle name="p_DCF_HYCOMPS5_Bouygues Model_20_4_01" xfId="9010"/>
    <cellStyle name="p_DCF_HYCOMPS5_Bouygues Model_20_4_01 2" xfId="9011"/>
    <cellStyle name="p_DCF_HYCOMPS5_Bouygues Model_20_4_01 2 2" xfId="9012"/>
    <cellStyle name="p_DCF_HYCOMPS5_Bouygues Model_20_4_01 2 2_Workforce" xfId="21694"/>
    <cellStyle name="p_DCF_HYCOMPS5_Bouygues Model_20_4_01 2_Workforce" xfId="21693"/>
    <cellStyle name="p_DCF_HYCOMPS5_Bouygues Model_20_4_01 3" xfId="9013"/>
    <cellStyle name="p_DCF_HYCOMPS5_Bouygues Model_20_4_01 3 2" xfId="9014"/>
    <cellStyle name="p_DCF_HYCOMPS5_Bouygues Model_20_4_01 3 2_Workforce" xfId="21696"/>
    <cellStyle name="p_DCF_HYCOMPS5_Bouygues Model_20_4_01 3_Workforce" xfId="21695"/>
    <cellStyle name="p_DCF_HYCOMPS5_Bouygues Model_20_4_01 4" xfId="9015"/>
    <cellStyle name="p_DCF_HYCOMPS5_Bouygues Model_20_4_01 4_Workforce" xfId="21697"/>
    <cellStyle name="p_DCF_HYCOMPS5_Bouygues Model_20_4_01_Merrill model" xfId="9016"/>
    <cellStyle name="p_DCF_HYCOMPS5_Bouygues Model_20_4_01_Merrill model_Workforce" xfId="21698"/>
    <cellStyle name="p_DCF_HYCOMPS5_Bouygues Model_20_4_01_Workforce" xfId="21692"/>
    <cellStyle name="p_DCF_HYCOMPS5_Casema - Carlyle Base Case" xfId="9017"/>
    <cellStyle name="p_DCF_HYCOMPS5_Casema - Carlyle Base Case 2" xfId="9018"/>
    <cellStyle name="p_DCF_HYCOMPS5_Casema - Carlyle Base Case 2 2" xfId="9019"/>
    <cellStyle name="p_DCF_HYCOMPS5_Casema - Carlyle Base Case 2 2_Workforce" xfId="21701"/>
    <cellStyle name="p_DCF_HYCOMPS5_Casema - Carlyle Base Case 2_Workforce" xfId="21700"/>
    <cellStyle name="p_DCF_HYCOMPS5_Casema - Carlyle Base Case 3" xfId="9020"/>
    <cellStyle name="p_DCF_HYCOMPS5_Casema - Carlyle Base Case 3 2" xfId="9021"/>
    <cellStyle name="p_DCF_HYCOMPS5_Casema - Carlyle Base Case 3 2_Workforce" xfId="21703"/>
    <cellStyle name="p_DCF_HYCOMPS5_Casema - Carlyle Base Case 3_Workforce" xfId="21702"/>
    <cellStyle name="p_DCF_HYCOMPS5_Casema - Carlyle Base Case 4" xfId="9022"/>
    <cellStyle name="p_DCF_HYCOMPS5_Casema - Carlyle Base Case 4_Workforce" xfId="21704"/>
    <cellStyle name="p_DCF_HYCOMPS5_Casema - Carlyle Base Case_Workforce" xfId="21699"/>
    <cellStyle name="p_DCF_HYCOMPS5_Debt Comps_02" xfId="9023"/>
    <cellStyle name="p_DCF_HYCOMPS5_Debt Comps_02_Workforce" xfId="21705"/>
    <cellStyle name="p_DCF_HYCOMPS5_ESCOperatingModel Revised Base Case Banks 260101" xfId="9024"/>
    <cellStyle name="p_DCF_HYCOMPS5_ESCOperatingModel Revised Base Case Banks 260101_Workforce" xfId="21706"/>
    <cellStyle name="p_DCF_HYCOMPS5_FINALGRA" xfId="9025"/>
    <cellStyle name="p_DCF_HYCOMPS5_FINALGRA 2" xfId="9026"/>
    <cellStyle name="p_DCF_HYCOMPS5_FINALGRA 2 2" xfId="9027"/>
    <cellStyle name="p_DCF_HYCOMPS5_FINALGRA 2 2_Workforce" xfId="21709"/>
    <cellStyle name="p_DCF_HYCOMPS5_FINALGRA 2_Workforce" xfId="21708"/>
    <cellStyle name="p_DCF_HYCOMPS5_FINALGRA 3" xfId="9028"/>
    <cellStyle name="p_DCF_HYCOMPS5_FINALGRA 3 2" xfId="9029"/>
    <cellStyle name="p_DCF_HYCOMPS5_FINALGRA 3 2_Workforce" xfId="21711"/>
    <cellStyle name="p_DCF_HYCOMPS5_FINALGRA 3_Workforce" xfId="21710"/>
    <cellStyle name="p_DCF_HYCOMPS5_FINALGRA 4" xfId="9030"/>
    <cellStyle name="p_DCF_HYCOMPS5_FINALGRA 4_Workforce" xfId="21712"/>
    <cellStyle name="p_DCF_HYCOMPS5_FINALGRA_24-10-Q3c 08-11" xfId="9031"/>
    <cellStyle name="p_DCF_HYCOMPS5_FINALGRA_24-10-Q3c 08-11 2" xfId="9032"/>
    <cellStyle name="p_DCF_HYCOMPS5_FINALGRA_24-10-Q3c 08-11 2 2" xfId="9033"/>
    <cellStyle name="p_DCF_HYCOMPS5_FINALGRA_24-10-Q3c 08-11 2 2_Workforce" xfId="21715"/>
    <cellStyle name="p_DCF_HYCOMPS5_FINALGRA_24-10-Q3c 08-11 2_Workforce" xfId="21714"/>
    <cellStyle name="p_DCF_HYCOMPS5_FINALGRA_24-10-Q3c 08-11 3" xfId="9034"/>
    <cellStyle name="p_DCF_HYCOMPS5_FINALGRA_24-10-Q3c 08-11 3 2" xfId="9035"/>
    <cellStyle name="p_DCF_HYCOMPS5_FINALGRA_24-10-Q3c 08-11 3 2_Workforce" xfId="21717"/>
    <cellStyle name="p_DCF_HYCOMPS5_FINALGRA_24-10-Q3c 08-11 3_Workforce" xfId="21716"/>
    <cellStyle name="p_DCF_HYCOMPS5_FINALGRA_24-10-Q3c 08-11 4" xfId="9036"/>
    <cellStyle name="p_DCF_HYCOMPS5_FINALGRA_24-10-Q3c 08-11 4_Workforce" xfId="21718"/>
    <cellStyle name="p_DCF_HYCOMPS5_FINALGRA_24-10-Q3c 08-11_Workforce" xfId="21713"/>
    <cellStyle name="p_DCF_HYCOMPS5_FINALGRA_Apax Banks Model2" xfId="9037"/>
    <cellStyle name="p_DCF_HYCOMPS5_FINALGRA_Apax Banks Model2 2" xfId="9038"/>
    <cellStyle name="p_DCF_HYCOMPS5_FINALGRA_Apax Banks Model2 2 2" xfId="9039"/>
    <cellStyle name="p_DCF_HYCOMPS5_FINALGRA_Apax Banks Model2 2 2_Workforce" xfId="21721"/>
    <cellStyle name="p_DCF_HYCOMPS5_FINALGRA_Apax Banks Model2 2_Workforce" xfId="21720"/>
    <cellStyle name="p_DCF_HYCOMPS5_FINALGRA_Apax Banks Model2 3" xfId="9040"/>
    <cellStyle name="p_DCF_HYCOMPS5_FINALGRA_Apax Banks Model2 3 2" xfId="9041"/>
    <cellStyle name="p_DCF_HYCOMPS5_FINALGRA_Apax Banks Model2 3 2_Workforce" xfId="21723"/>
    <cellStyle name="p_DCF_HYCOMPS5_FINALGRA_Apax Banks Model2 3_Workforce" xfId="21722"/>
    <cellStyle name="p_DCF_HYCOMPS5_FINALGRA_Apax Banks Model2 4" xfId="9042"/>
    <cellStyle name="p_DCF_HYCOMPS5_FINALGRA_Apax Banks Model2 4_Workforce" xfId="21724"/>
    <cellStyle name="p_DCF_HYCOMPS5_FINALGRA_Apax Banks Model2_Workforce" xfId="21719"/>
    <cellStyle name="p_DCF_HYCOMPS5_FINALGRA_Arrow Model 7" xfId="9043"/>
    <cellStyle name="p_DCF_HYCOMPS5_FINALGRA_Arrow Model 7 2" xfId="9044"/>
    <cellStyle name="p_DCF_HYCOMPS5_FINALGRA_Arrow Model 7 2 2" xfId="9045"/>
    <cellStyle name="p_DCF_HYCOMPS5_FINALGRA_Arrow Model 7 2 2_Workforce" xfId="21727"/>
    <cellStyle name="p_DCF_HYCOMPS5_FINALGRA_Arrow Model 7 2_Workforce" xfId="21726"/>
    <cellStyle name="p_DCF_HYCOMPS5_FINALGRA_Arrow Model 7 3" xfId="9046"/>
    <cellStyle name="p_DCF_HYCOMPS5_FINALGRA_Arrow Model 7 3 2" xfId="9047"/>
    <cellStyle name="p_DCF_HYCOMPS5_FINALGRA_Arrow Model 7 3 2_Workforce" xfId="21729"/>
    <cellStyle name="p_DCF_HYCOMPS5_FINALGRA_Arrow Model 7 3_Workforce" xfId="21728"/>
    <cellStyle name="p_DCF_HYCOMPS5_FINALGRA_Arrow Model 7 4" xfId="9048"/>
    <cellStyle name="p_DCF_HYCOMPS5_FINALGRA_Arrow Model 7 4_Workforce" xfId="21730"/>
    <cellStyle name="p_DCF_HYCOMPS5_FINALGRA_Arrow Model 7_Merrill model" xfId="9049"/>
    <cellStyle name="p_DCF_HYCOMPS5_FINALGRA_Arrow Model 7_Merrill model_Workforce" xfId="21731"/>
    <cellStyle name="p_DCF_HYCOMPS5_FINALGRA_Arrow Model 7_Workforce" xfId="21725"/>
    <cellStyle name="p_DCF_HYCOMPS5_FINALGRA_Atlasmod011_new_Covenants" xfId="9050"/>
    <cellStyle name="p_DCF_HYCOMPS5_FINALGRA_Atlasmod011_new_Covenants_1" xfId="9051"/>
    <cellStyle name="p_DCF_HYCOMPS5_FINALGRA_Atlasmod011_new_Covenants_1 2" xfId="9052"/>
    <cellStyle name="p_DCF_HYCOMPS5_FINALGRA_Atlasmod011_new_Covenants_1 2 2" xfId="9053"/>
    <cellStyle name="p_DCF_HYCOMPS5_FINALGRA_Atlasmod011_new_Covenants_1 2 2_Workforce" xfId="21735"/>
    <cellStyle name="p_DCF_HYCOMPS5_FINALGRA_Atlasmod011_new_Covenants_1 2_Workforce" xfId="21734"/>
    <cellStyle name="p_DCF_HYCOMPS5_FINALGRA_Atlasmod011_new_Covenants_1 3" xfId="9054"/>
    <cellStyle name="p_DCF_HYCOMPS5_FINALGRA_Atlasmod011_new_Covenants_1 3 2" xfId="9055"/>
    <cellStyle name="p_DCF_HYCOMPS5_FINALGRA_Atlasmod011_new_Covenants_1 3 2_Workforce" xfId="21737"/>
    <cellStyle name="p_DCF_HYCOMPS5_FINALGRA_Atlasmod011_new_Covenants_1 3_Workforce" xfId="21736"/>
    <cellStyle name="p_DCF_HYCOMPS5_FINALGRA_Atlasmod011_new_Covenants_1 4" xfId="9056"/>
    <cellStyle name="p_DCF_HYCOMPS5_FINALGRA_Atlasmod011_new_Covenants_1 4_Workforce" xfId="21738"/>
    <cellStyle name="p_DCF_HYCOMPS5_FINALGRA_Atlasmod011_new_Covenants_1_Workforce" xfId="21733"/>
    <cellStyle name="p_DCF_HYCOMPS5_FINALGRA_Atlasmod011_new_Covenants_Workforce" xfId="21732"/>
    <cellStyle name="p_DCF_HYCOMPS5_FINALGRA_Book2" xfId="9057"/>
    <cellStyle name="p_DCF_HYCOMPS5_FINALGRA_Book2 2" xfId="9058"/>
    <cellStyle name="p_DCF_HYCOMPS5_FINALGRA_Book2 2 2" xfId="9059"/>
    <cellStyle name="p_DCF_HYCOMPS5_FINALGRA_Book2 2 2_Workforce" xfId="21741"/>
    <cellStyle name="p_DCF_HYCOMPS5_FINALGRA_Book2 2_Workforce" xfId="21740"/>
    <cellStyle name="p_DCF_HYCOMPS5_FINALGRA_Book2 3" xfId="9060"/>
    <cellStyle name="p_DCF_HYCOMPS5_FINALGRA_Book2 3 2" xfId="9061"/>
    <cellStyle name="p_DCF_HYCOMPS5_FINALGRA_Book2 3 2_Workforce" xfId="21743"/>
    <cellStyle name="p_DCF_HYCOMPS5_FINALGRA_Book2 3_Workforce" xfId="21742"/>
    <cellStyle name="p_DCF_HYCOMPS5_FINALGRA_Book2 4" xfId="9062"/>
    <cellStyle name="p_DCF_HYCOMPS5_FINALGRA_Book2 4_Workforce" xfId="21744"/>
    <cellStyle name="p_DCF_HYCOMPS5_FINALGRA_Book2_Workforce" xfId="21739"/>
    <cellStyle name="p_DCF_HYCOMPS5_FINALGRA_Bouygues Model_20_4_01" xfId="9063"/>
    <cellStyle name="p_DCF_HYCOMPS5_FINALGRA_Bouygues Model_20_4_01 2" xfId="9064"/>
    <cellStyle name="p_DCF_HYCOMPS5_FINALGRA_Bouygues Model_20_4_01 2 2" xfId="9065"/>
    <cellStyle name="p_DCF_HYCOMPS5_FINALGRA_Bouygues Model_20_4_01 2 2_Workforce" xfId="21747"/>
    <cellStyle name="p_DCF_HYCOMPS5_FINALGRA_Bouygues Model_20_4_01 2_Workforce" xfId="21746"/>
    <cellStyle name="p_DCF_HYCOMPS5_FINALGRA_Bouygues Model_20_4_01 3" xfId="9066"/>
    <cellStyle name="p_DCF_HYCOMPS5_FINALGRA_Bouygues Model_20_4_01 3 2" xfId="9067"/>
    <cellStyle name="p_DCF_HYCOMPS5_FINALGRA_Bouygues Model_20_4_01 3 2_Workforce" xfId="21749"/>
    <cellStyle name="p_DCF_HYCOMPS5_FINALGRA_Bouygues Model_20_4_01 3_Workforce" xfId="21748"/>
    <cellStyle name="p_DCF_HYCOMPS5_FINALGRA_Bouygues Model_20_4_01 4" xfId="9068"/>
    <cellStyle name="p_DCF_HYCOMPS5_FINALGRA_Bouygues Model_20_4_01 4_Workforce" xfId="21750"/>
    <cellStyle name="p_DCF_HYCOMPS5_FINALGRA_Bouygues Model_20_4_01_Merrill model" xfId="9069"/>
    <cellStyle name="p_DCF_HYCOMPS5_FINALGRA_Bouygues Model_20_4_01_Merrill model_Workforce" xfId="21751"/>
    <cellStyle name="p_DCF_HYCOMPS5_FINALGRA_Bouygues Model_20_4_01_Workforce" xfId="21745"/>
    <cellStyle name="p_DCF_HYCOMPS5_FINALGRA_Bridge Terms" xfId="9070"/>
    <cellStyle name="p_DCF_HYCOMPS5_FINALGRA_Bridge Terms 2" xfId="9071"/>
    <cellStyle name="p_DCF_HYCOMPS5_FINALGRA_Bridge Terms 2 2" xfId="9072"/>
    <cellStyle name="p_DCF_HYCOMPS5_FINALGRA_Bridge Terms 2 2_Workforce" xfId="21754"/>
    <cellStyle name="p_DCF_HYCOMPS5_FINALGRA_Bridge Terms 2_Workforce" xfId="21753"/>
    <cellStyle name="p_DCF_HYCOMPS5_FINALGRA_Bridge Terms 3" xfId="9073"/>
    <cellStyle name="p_DCF_HYCOMPS5_FINALGRA_Bridge Terms 3 2" xfId="9074"/>
    <cellStyle name="p_DCF_HYCOMPS5_FINALGRA_Bridge Terms 3 2_Workforce" xfId="21756"/>
    <cellStyle name="p_DCF_HYCOMPS5_FINALGRA_Bridge Terms 3_Workforce" xfId="21755"/>
    <cellStyle name="p_DCF_HYCOMPS5_FINALGRA_Bridge Terms 4" xfId="9075"/>
    <cellStyle name="p_DCF_HYCOMPS5_FINALGRA_Bridge Terms 4_Workforce" xfId="21757"/>
    <cellStyle name="p_DCF_HYCOMPS5_FINALGRA_Bridge Terms_Workforce" xfId="21752"/>
    <cellStyle name="p_DCF_HYCOMPS5_FINALGRA_BWG model_aip_final" xfId="9076"/>
    <cellStyle name="p_DCF_HYCOMPS5_FINALGRA_BWG model_aip_final 2" xfId="9077"/>
    <cellStyle name="p_DCF_HYCOMPS5_FINALGRA_BWG model_aip_final 2 2" xfId="9078"/>
    <cellStyle name="p_DCF_HYCOMPS5_FINALGRA_BWG model_aip_final 2 2_Workforce" xfId="21760"/>
    <cellStyle name="p_DCF_HYCOMPS5_FINALGRA_BWG model_aip_final 2_Workforce" xfId="21759"/>
    <cellStyle name="p_DCF_HYCOMPS5_FINALGRA_BWG model_aip_final 3" xfId="9079"/>
    <cellStyle name="p_DCF_HYCOMPS5_FINALGRA_BWG model_aip_final 3 2" xfId="9080"/>
    <cellStyle name="p_DCF_HYCOMPS5_FINALGRA_BWG model_aip_final 3 2_Workforce" xfId="21762"/>
    <cellStyle name="p_DCF_HYCOMPS5_FINALGRA_BWG model_aip_final 3_Workforce" xfId="21761"/>
    <cellStyle name="p_DCF_HYCOMPS5_FINALGRA_BWG model_aip_final 4" xfId="9081"/>
    <cellStyle name="p_DCF_HYCOMPS5_FINALGRA_BWG model_aip_final 4_Workforce" xfId="21763"/>
    <cellStyle name="p_DCF_HYCOMPS5_FINALGRA_BWG model_aip_final_Workforce" xfId="21758"/>
    <cellStyle name="p_DCF_HYCOMPS5_FINALGRA_Casema - Carlyle Base Case" xfId="9082"/>
    <cellStyle name="p_DCF_HYCOMPS5_FINALGRA_Casema - Carlyle Base Case 2" xfId="9083"/>
    <cellStyle name="p_DCF_HYCOMPS5_FINALGRA_Casema - Carlyle Base Case 2 2" xfId="9084"/>
    <cellStyle name="p_DCF_HYCOMPS5_FINALGRA_Casema - Carlyle Base Case 2 2_Workforce" xfId="21766"/>
    <cellStyle name="p_DCF_HYCOMPS5_FINALGRA_Casema - Carlyle Base Case 2_Workforce" xfId="21765"/>
    <cellStyle name="p_DCF_HYCOMPS5_FINALGRA_Casema - Carlyle Base Case 3" xfId="9085"/>
    <cellStyle name="p_DCF_HYCOMPS5_FINALGRA_Casema - Carlyle Base Case 3 2" xfId="9086"/>
    <cellStyle name="p_DCF_HYCOMPS5_FINALGRA_Casema - Carlyle Base Case 3 2_Workforce" xfId="21768"/>
    <cellStyle name="p_DCF_HYCOMPS5_FINALGRA_Casema - Carlyle Base Case 3_Workforce" xfId="21767"/>
    <cellStyle name="p_DCF_HYCOMPS5_FINALGRA_Casema - Carlyle Base Case 4" xfId="9087"/>
    <cellStyle name="p_DCF_HYCOMPS5_FINALGRA_Casema - Carlyle Base Case 4_Workforce" xfId="21769"/>
    <cellStyle name="p_DCF_HYCOMPS5_FINALGRA_Casema - Carlyle Base Case_Workforce" xfId="21764"/>
    <cellStyle name="p_DCF_HYCOMPS5_FINALGRA_Consolidated Model - Overfund13NewBank &amp; HY rate" xfId="9088"/>
    <cellStyle name="p_DCF_HYCOMPS5_FINALGRA_Consolidated Model - Overfund13NewBank &amp; HY rate_Workforce" xfId="21770"/>
    <cellStyle name="p_DCF_HYCOMPS5_FINALGRA_Consolidated Model - Overfund14NewBank &amp; HY rate" xfId="9089"/>
    <cellStyle name="p_DCF_HYCOMPS5_FINALGRA_Consolidated Model - Overfund14NewBank &amp; HY rate_Workforce" xfId="21771"/>
    <cellStyle name="p_DCF_HYCOMPS5_FINALGRA_ESCOperatingModel Revised Base Case Banks 260101" xfId="9090"/>
    <cellStyle name="p_DCF_HYCOMPS5_FINALGRA_ESCOperatingModel Revised Base Case Banks 260101 2" xfId="9091"/>
    <cellStyle name="p_DCF_HYCOMPS5_FINALGRA_ESCOperatingModel Revised Base Case Banks 260101 2 2" xfId="9092"/>
    <cellStyle name="p_DCF_HYCOMPS5_FINALGRA_ESCOperatingModel Revised Base Case Banks 260101 2 2_Workforce" xfId="21774"/>
    <cellStyle name="p_DCF_HYCOMPS5_FINALGRA_ESCOperatingModel Revised Base Case Banks 260101 2_Workforce" xfId="21773"/>
    <cellStyle name="p_DCF_HYCOMPS5_FINALGRA_ESCOperatingModel Revised Base Case Banks 260101 3" xfId="9093"/>
    <cellStyle name="p_DCF_HYCOMPS5_FINALGRA_ESCOperatingModel Revised Base Case Banks 260101 3 2" xfId="9094"/>
    <cellStyle name="p_DCF_HYCOMPS5_FINALGRA_ESCOperatingModel Revised Base Case Banks 260101 3 2_Workforce" xfId="21776"/>
    <cellStyle name="p_DCF_HYCOMPS5_FINALGRA_ESCOperatingModel Revised Base Case Banks 260101 3_Workforce" xfId="21775"/>
    <cellStyle name="p_DCF_HYCOMPS5_FINALGRA_ESCOperatingModel Revised Base Case Banks 260101 4" xfId="9095"/>
    <cellStyle name="p_DCF_HYCOMPS5_FINALGRA_ESCOperatingModel Revised Base Case Banks 260101 4_Workforce" xfId="21777"/>
    <cellStyle name="p_DCF_HYCOMPS5_FINALGRA_ESCOperatingModel Revised Base Case Banks 260101_Workforce" xfId="21772"/>
    <cellStyle name="p_DCF_HYCOMPS5_FINALGRA_finalised and conformed model2" xfId="9096"/>
    <cellStyle name="p_DCF_HYCOMPS5_FINALGRA_finalised and conformed model2 2" xfId="9097"/>
    <cellStyle name="p_DCF_HYCOMPS5_FINALGRA_finalised and conformed model2 2 2" xfId="9098"/>
    <cellStyle name="p_DCF_HYCOMPS5_FINALGRA_finalised and conformed model2 2 2_Workforce" xfId="21780"/>
    <cellStyle name="p_DCF_HYCOMPS5_FINALGRA_finalised and conformed model2 2_Workforce" xfId="21779"/>
    <cellStyle name="p_DCF_HYCOMPS5_FINALGRA_finalised and conformed model2 3" xfId="9099"/>
    <cellStyle name="p_DCF_HYCOMPS5_FINALGRA_finalised and conformed model2 3 2" xfId="9100"/>
    <cellStyle name="p_DCF_HYCOMPS5_FINALGRA_finalised and conformed model2 3 2_Workforce" xfId="21782"/>
    <cellStyle name="p_DCF_HYCOMPS5_FINALGRA_finalised and conformed model2 3_Workforce" xfId="21781"/>
    <cellStyle name="p_DCF_HYCOMPS5_FINALGRA_finalised and conformed model2 4" xfId="9101"/>
    <cellStyle name="p_DCF_HYCOMPS5_FINALGRA_finalised and conformed model2 4_Workforce" xfId="21783"/>
    <cellStyle name="p_DCF_HYCOMPS5_FINALGRA_finalised and conformed model2_1" xfId="9102"/>
    <cellStyle name="p_DCF_HYCOMPS5_FINALGRA_finalised and conformed model2_1 2" xfId="9103"/>
    <cellStyle name="p_DCF_HYCOMPS5_FINALGRA_finalised and conformed model2_1 2 2" xfId="9104"/>
    <cellStyle name="p_DCF_HYCOMPS5_FINALGRA_finalised and conformed model2_1 2 2_Workforce" xfId="21786"/>
    <cellStyle name="p_DCF_HYCOMPS5_FINALGRA_finalised and conformed model2_1 2_Workforce" xfId="21785"/>
    <cellStyle name="p_DCF_HYCOMPS5_FINALGRA_finalised and conformed model2_1 3" xfId="9105"/>
    <cellStyle name="p_DCF_HYCOMPS5_FINALGRA_finalised and conformed model2_1 3 2" xfId="9106"/>
    <cellStyle name="p_DCF_HYCOMPS5_FINALGRA_finalised and conformed model2_1 3 2_Workforce" xfId="21788"/>
    <cellStyle name="p_DCF_HYCOMPS5_FINALGRA_finalised and conformed model2_1 3_Workforce" xfId="21787"/>
    <cellStyle name="p_DCF_HYCOMPS5_FINALGRA_finalised and conformed model2_1 4" xfId="9107"/>
    <cellStyle name="p_DCF_HYCOMPS5_FINALGRA_finalised and conformed model2_1 4_Workforce" xfId="21789"/>
    <cellStyle name="p_DCF_HYCOMPS5_FINALGRA_finalised and conformed model2_1_Workforce" xfId="21784"/>
    <cellStyle name="p_DCF_HYCOMPS5_FINALGRA_finalised and conformed model2_Workforce" xfId="21778"/>
    <cellStyle name="p_DCF_HYCOMPS5_FINALGRA_FinanceModelTrinity" xfId="9108"/>
    <cellStyle name="p_DCF_HYCOMPS5_FINALGRA_FinanceModelTrinity 2" xfId="9109"/>
    <cellStyle name="p_DCF_HYCOMPS5_FINALGRA_FinanceModelTrinity 2 2" xfId="9110"/>
    <cellStyle name="p_DCF_HYCOMPS5_FINALGRA_FinanceModelTrinity 2 2_Workforce" xfId="21792"/>
    <cellStyle name="p_DCF_HYCOMPS5_FINALGRA_FinanceModelTrinity 2_Workforce" xfId="21791"/>
    <cellStyle name="p_DCF_HYCOMPS5_FINALGRA_FinanceModelTrinity 3" xfId="9111"/>
    <cellStyle name="p_DCF_HYCOMPS5_FINALGRA_FinanceModelTrinity 3 2" xfId="9112"/>
    <cellStyle name="p_DCF_HYCOMPS5_FINALGRA_FinanceModelTrinity 3 2_Workforce" xfId="21794"/>
    <cellStyle name="p_DCF_HYCOMPS5_FINALGRA_FinanceModelTrinity 3_Workforce" xfId="21793"/>
    <cellStyle name="p_DCF_HYCOMPS5_FINALGRA_FinanceModelTrinity 4" xfId="9113"/>
    <cellStyle name="p_DCF_HYCOMPS5_FINALGRA_FinanceModelTrinity 4_Workforce" xfId="21795"/>
    <cellStyle name="p_DCF_HYCOMPS5_FINALGRA_FinanceModelTrinity_Workforce" xfId="21790"/>
    <cellStyle name="p_DCF_HYCOMPS5_FINALGRA_Financials6_for sales force" xfId="9114"/>
    <cellStyle name="p_DCF_HYCOMPS5_FINALGRA_Financials6_for sales force_Workforce" xfId="21796"/>
    <cellStyle name="p_DCF_HYCOMPS5_FINALGRA_Last Update of Model - Version 39" xfId="9115"/>
    <cellStyle name="p_DCF_HYCOMPS5_FINALGRA_Last Update of Model - Version 39_Workforce" xfId="21797"/>
    <cellStyle name="p_DCF_HYCOMPS5_FINALGRA_LTM Analysis" xfId="9116"/>
    <cellStyle name="p_DCF_HYCOMPS5_FINALGRA_LTM Analysis 2" xfId="9117"/>
    <cellStyle name="p_DCF_HYCOMPS5_FINALGRA_LTM Analysis 2 2" xfId="9118"/>
    <cellStyle name="p_DCF_HYCOMPS5_FINALGRA_LTM Analysis 2 2_Workforce" xfId="21800"/>
    <cellStyle name="p_DCF_HYCOMPS5_FINALGRA_LTM Analysis 2_Workforce" xfId="21799"/>
    <cellStyle name="p_DCF_HYCOMPS5_FINALGRA_LTM Analysis 3" xfId="9119"/>
    <cellStyle name="p_DCF_HYCOMPS5_FINALGRA_LTM Analysis 3 2" xfId="9120"/>
    <cellStyle name="p_DCF_HYCOMPS5_FINALGRA_LTM Analysis 3 2_Workforce" xfId="21802"/>
    <cellStyle name="p_DCF_HYCOMPS5_FINALGRA_LTM Analysis 3_Workforce" xfId="21801"/>
    <cellStyle name="p_DCF_HYCOMPS5_FINALGRA_LTM Analysis 4" xfId="9121"/>
    <cellStyle name="p_DCF_HYCOMPS5_FINALGRA_LTM Analysis 4_Workforce" xfId="21803"/>
    <cellStyle name="p_DCF_HYCOMPS5_FINALGRA_LTM Analysis_Workforce" xfId="21798"/>
    <cellStyle name="p_DCF_HYCOMPS5_FINALGRA_Merrill model" xfId="9122"/>
    <cellStyle name="p_DCF_HYCOMPS5_FINALGRA_Merrill model_Workforce" xfId="21804"/>
    <cellStyle name="p_DCF_HYCOMPS5_FINALGRA_mezzcalc" xfId="9123"/>
    <cellStyle name="p_DCF_HYCOMPS5_FINALGRA_mezzcalc 2" xfId="9124"/>
    <cellStyle name="p_DCF_HYCOMPS5_FINALGRA_mezzcalc 2 2" xfId="9125"/>
    <cellStyle name="p_DCF_HYCOMPS5_FINALGRA_mezzcalc 2 2_Workforce" xfId="21807"/>
    <cellStyle name="p_DCF_HYCOMPS5_FINALGRA_mezzcalc 2_Workforce" xfId="21806"/>
    <cellStyle name="p_DCF_HYCOMPS5_FINALGRA_mezzcalc 3" xfId="9126"/>
    <cellStyle name="p_DCF_HYCOMPS5_FINALGRA_mezzcalc 3 2" xfId="9127"/>
    <cellStyle name="p_DCF_HYCOMPS5_FINALGRA_mezzcalc 3 2_Workforce" xfId="21809"/>
    <cellStyle name="p_DCF_HYCOMPS5_FINALGRA_mezzcalc 3_Workforce" xfId="21808"/>
    <cellStyle name="p_DCF_HYCOMPS5_FINALGRA_mezzcalc 4" xfId="9128"/>
    <cellStyle name="p_DCF_HYCOMPS5_FINALGRA_mezzcalc 4_Workforce" xfId="21810"/>
    <cellStyle name="p_DCF_HYCOMPS5_FINALGRA_mezzcalc_Workforce" xfId="21805"/>
    <cellStyle name="p_DCF_HYCOMPS5_FINALGRA_MinimodelMC" xfId="9129"/>
    <cellStyle name="p_DCF_HYCOMPS5_FINALGRA_MinimodelMC 2" xfId="9130"/>
    <cellStyle name="p_DCF_HYCOMPS5_FINALGRA_MinimodelMC 2 2" xfId="9131"/>
    <cellStyle name="p_DCF_HYCOMPS5_FINALGRA_MinimodelMC 2 2_Workforce" xfId="21813"/>
    <cellStyle name="p_DCF_HYCOMPS5_FINALGRA_MinimodelMC 2_Workforce" xfId="21812"/>
    <cellStyle name="p_DCF_HYCOMPS5_FINALGRA_MinimodelMC 3" xfId="9132"/>
    <cellStyle name="p_DCF_HYCOMPS5_FINALGRA_MinimodelMC 3 2" xfId="9133"/>
    <cellStyle name="p_DCF_HYCOMPS5_FINALGRA_MinimodelMC 3 2_Workforce" xfId="21815"/>
    <cellStyle name="p_DCF_HYCOMPS5_FINALGRA_MinimodelMC 3_Workforce" xfId="21814"/>
    <cellStyle name="p_DCF_HYCOMPS5_FINALGRA_MinimodelMC 4" xfId="9134"/>
    <cellStyle name="p_DCF_HYCOMPS5_FINALGRA_MinimodelMC 4_Workforce" xfId="21816"/>
    <cellStyle name="p_DCF_HYCOMPS5_FINALGRA_MinimodelMC_Workforce" xfId="21811"/>
    <cellStyle name="p_DCF_HYCOMPS5_FINALGRA_Model 10" xfId="9135"/>
    <cellStyle name="p_DCF_HYCOMPS5_FINALGRA_Model 10 2" xfId="9136"/>
    <cellStyle name="p_DCF_HYCOMPS5_FINALGRA_Model 10 2 2" xfId="9137"/>
    <cellStyle name="p_DCF_HYCOMPS5_FINALGRA_Model 10 2 2_Workforce" xfId="21819"/>
    <cellStyle name="p_DCF_HYCOMPS5_FINALGRA_Model 10 2_Workforce" xfId="21818"/>
    <cellStyle name="p_DCF_HYCOMPS5_FINALGRA_Model 10 3" xfId="9138"/>
    <cellStyle name="p_DCF_HYCOMPS5_FINALGRA_Model 10 3 2" xfId="9139"/>
    <cellStyle name="p_DCF_HYCOMPS5_FINALGRA_Model 10 3 2_Workforce" xfId="21821"/>
    <cellStyle name="p_DCF_HYCOMPS5_FINALGRA_Model 10 3_Workforce" xfId="21820"/>
    <cellStyle name="p_DCF_HYCOMPS5_FINALGRA_Model 10 4" xfId="9140"/>
    <cellStyle name="p_DCF_HYCOMPS5_FINALGRA_Model 10 4_Workforce" xfId="21822"/>
    <cellStyle name="p_DCF_HYCOMPS5_FINALGRA_Model 10_Workforce" xfId="21817"/>
    <cellStyle name="p_DCF_HYCOMPS5_FINALGRA_Model 41" xfId="9141"/>
    <cellStyle name="p_DCF_HYCOMPS5_FINALGRA_Model 41 2" xfId="9142"/>
    <cellStyle name="p_DCF_HYCOMPS5_FINALGRA_Model 41 2 2" xfId="9143"/>
    <cellStyle name="p_DCF_HYCOMPS5_FINALGRA_Model 41 2 2_Workforce" xfId="21825"/>
    <cellStyle name="p_DCF_HYCOMPS5_FINALGRA_Model 41 2_Workforce" xfId="21824"/>
    <cellStyle name="p_DCF_HYCOMPS5_FINALGRA_Model 41 3" xfId="9144"/>
    <cellStyle name="p_DCF_HYCOMPS5_FINALGRA_Model 41 3 2" xfId="9145"/>
    <cellStyle name="p_DCF_HYCOMPS5_FINALGRA_Model 41 3 2_Workforce" xfId="21827"/>
    <cellStyle name="p_DCF_HYCOMPS5_FINALGRA_Model 41 3_Workforce" xfId="21826"/>
    <cellStyle name="p_DCF_HYCOMPS5_FINALGRA_Model 41 4" xfId="9146"/>
    <cellStyle name="p_DCF_HYCOMPS5_FINALGRA_Model 41 4_Workforce" xfId="21828"/>
    <cellStyle name="p_DCF_HYCOMPS5_FINALGRA_Model 41_Workforce" xfId="21823"/>
    <cellStyle name="p_DCF_HYCOMPS5_FINALGRA_Model_30" xfId="9147"/>
    <cellStyle name="p_DCF_HYCOMPS5_FINALGRA_Model_30 2" xfId="9148"/>
    <cellStyle name="p_DCF_HYCOMPS5_FINALGRA_Model_30 2 2" xfId="9149"/>
    <cellStyle name="p_DCF_HYCOMPS5_FINALGRA_Model_30 2 2_Workforce" xfId="21831"/>
    <cellStyle name="p_DCF_HYCOMPS5_FINALGRA_Model_30 2_Workforce" xfId="21830"/>
    <cellStyle name="p_DCF_HYCOMPS5_FINALGRA_Model_30 3" xfId="9150"/>
    <cellStyle name="p_DCF_HYCOMPS5_FINALGRA_Model_30 3 2" xfId="9151"/>
    <cellStyle name="p_DCF_HYCOMPS5_FINALGRA_Model_30 3 2_Workforce" xfId="21833"/>
    <cellStyle name="p_DCF_HYCOMPS5_FINALGRA_Model_30 3_Workforce" xfId="21832"/>
    <cellStyle name="p_DCF_HYCOMPS5_FINALGRA_Model_30 4" xfId="9152"/>
    <cellStyle name="p_DCF_HYCOMPS5_FINALGRA_Model_30 4_Workforce" xfId="21834"/>
    <cellStyle name="p_DCF_HYCOMPS5_FINALGRA_Model_30_Workforce" xfId="21829"/>
    <cellStyle name="p_DCF_HYCOMPS5_FINALGRA_model11.xls Chart 1" xfId="9153"/>
    <cellStyle name="p_DCF_HYCOMPS5_FINALGRA_model11.xls Chart 1 2" xfId="9154"/>
    <cellStyle name="p_DCF_HYCOMPS5_FINALGRA_model11.xls Chart 1 2 2" xfId="9155"/>
    <cellStyle name="p_DCF_HYCOMPS5_FINALGRA_model11.xls Chart 1 2 2_Workforce" xfId="21837"/>
    <cellStyle name="p_DCF_HYCOMPS5_FINALGRA_model11.xls Chart 1 2_Workforce" xfId="21836"/>
    <cellStyle name="p_DCF_HYCOMPS5_FINALGRA_model11.xls Chart 1 3" xfId="9156"/>
    <cellStyle name="p_DCF_HYCOMPS5_FINALGRA_model11.xls Chart 1 3 2" xfId="9157"/>
    <cellStyle name="p_DCF_HYCOMPS5_FINALGRA_model11.xls Chart 1 3 2_Workforce" xfId="21839"/>
    <cellStyle name="p_DCF_HYCOMPS5_FINALGRA_model11.xls Chart 1 3_Workforce" xfId="21838"/>
    <cellStyle name="p_DCF_HYCOMPS5_FINALGRA_model11.xls Chart 1 4" xfId="9158"/>
    <cellStyle name="p_DCF_HYCOMPS5_FINALGRA_model11.xls Chart 1 4_Workforce" xfId="21840"/>
    <cellStyle name="p_DCF_HYCOMPS5_FINALGRA_model11.xls Chart 1_Workforce" xfId="21835"/>
    <cellStyle name="p_DCF_HYCOMPS5_FINALGRA_model14" xfId="9159"/>
    <cellStyle name="p_DCF_HYCOMPS5_FINALGRA_model14_Workforce" xfId="21841"/>
    <cellStyle name="p_DCF_HYCOMPS5_FINALGRA_model28" xfId="9160"/>
    <cellStyle name="p_DCF_HYCOMPS5_FINALGRA_model28 2" xfId="9161"/>
    <cellStyle name="p_DCF_HYCOMPS5_FINALGRA_model28 2 2" xfId="9162"/>
    <cellStyle name="p_DCF_HYCOMPS5_FINALGRA_model28 2 2_Workforce" xfId="21844"/>
    <cellStyle name="p_DCF_HYCOMPS5_FINALGRA_model28 2_Workforce" xfId="21843"/>
    <cellStyle name="p_DCF_HYCOMPS5_FINALGRA_model28 3" xfId="9163"/>
    <cellStyle name="p_DCF_HYCOMPS5_FINALGRA_model28 3 2" xfId="9164"/>
    <cellStyle name="p_DCF_HYCOMPS5_FINALGRA_model28 3 2_Workforce" xfId="21846"/>
    <cellStyle name="p_DCF_HYCOMPS5_FINALGRA_model28 3_Workforce" xfId="21845"/>
    <cellStyle name="p_DCF_HYCOMPS5_FINALGRA_model28 4" xfId="9165"/>
    <cellStyle name="p_DCF_HYCOMPS5_FINALGRA_model28 4_Workforce" xfId="21847"/>
    <cellStyle name="p_DCF_HYCOMPS5_FINALGRA_model28_Workforce" xfId="21842"/>
    <cellStyle name="p_DCF_HYCOMPS5_FINALGRA_Model34" xfId="9166"/>
    <cellStyle name="p_DCF_HYCOMPS5_FINALGRA_Model34_Workforce" xfId="21848"/>
    <cellStyle name="p_DCF_HYCOMPS5_FINALGRA_model5.xls Chart 1" xfId="9167"/>
    <cellStyle name="p_DCF_HYCOMPS5_FINALGRA_model5.xls Chart 1 2" xfId="9168"/>
    <cellStyle name="p_DCF_HYCOMPS5_FINALGRA_model5.xls Chart 1 2 2" xfId="9169"/>
    <cellStyle name="p_DCF_HYCOMPS5_FINALGRA_model5.xls Chart 1 2 2_Workforce" xfId="21851"/>
    <cellStyle name="p_DCF_HYCOMPS5_FINALGRA_model5.xls Chart 1 2_Workforce" xfId="21850"/>
    <cellStyle name="p_DCF_HYCOMPS5_FINALGRA_model5.xls Chart 1 3" xfId="9170"/>
    <cellStyle name="p_DCF_HYCOMPS5_FINALGRA_model5.xls Chart 1 3 2" xfId="9171"/>
    <cellStyle name="p_DCF_HYCOMPS5_FINALGRA_model5.xls Chart 1 3 2_Workforce" xfId="21853"/>
    <cellStyle name="p_DCF_HYCOMPS5_FINALGRA_model5.xls Chart 1 3_Workforce" xfId="21852"/>
    <cellStyle name="p_DCF_HYCOMPS5_FINALGRA_model5.xls Chart 1 4" xfId="9172"/>
    <cellStyle name="p_DCF_HYCOMPS5_FINALGRA_model5.xls Chart 1 4_Workforce" xfId="21854"/>
    <cellStyle name="p_DCF_HYCOMPS5_FINALGRA_model5.xls Chart 1_Workforce" xfId="21849"/>
    <cellStyle name="p_DCF_HYCOMPS5_FINALGRA_model6.xls Chart 1" xfId="9173"/>
    <cellStyle name="p_DCF_HYCOMPS5_FINALGRA_model6.xls Chart 1 2" xfId="9174"/>
    <cellStyle name="p_DCF_HYCOMPS5_FINALGRA_model6.xls Chart 1 2 2" xfId="9175"/>
    <cellStyle name="p_DCF_HYCOMPS5_FINALGRA_model6.xls Chart 1 2 2_Workforce" xfId="21857"/>
    <cellStyle name="p_DCF_HYCOMPS5_FINALGRA_model6.xls Chart 1 2_Workforce" xfId="21856"/>
    <cellStyle name="p_DCF_HYCOMPS5_FINALGRA_model6.xls Chart 1 3" xfId="9176"/>
    <cellStyle name="p_DCF_HYCOMPS5_FINALGRA_model6.xls Chart 1 3 2" xfId="9177"/>
    <cellStyle name="p_DCF_HYCOMPS5_FINALGRA_model6.xls Chart 1 3 2_Workforce" xfId="21859"/>
    <cellStyle name="p_DCF_HYCOMPS5_FINALGRA_model6.xls Chart 1 3_Workforce" xfId="21858"/>
    <cellStyle name="p_DCF_HYCOMPS5_FINALGRA_model6.xls Chart 1 4" xfId="9178"/>
    <cellStyle name="p_DCF_HYCOMPS5_FINALGRA_model6.xls Chart 1 4_Workforce" xfId="21860"/>
    <cellStyle name="p_DCF_HYCOMPS5_FINALGRA_model6.xls Chart 1_Workforce" xfId="21855"/>
    <cellStyle name="p_DCF_HYCOMPS5_FINALGRA_Potential full model template" xfId="9179"/>
    <cellStyle name="p_DCF_HYCOMPS5_FINALGRA_Potential full model template 2" xfId="9180"/>
    <cellStyle name="p_DCF_HYCOMPS5_FINALGRA_Potential full model template 2 2" xfId="9181"/>
    <cellStyle name="p_DCF_HYCOMPS5_FINALGRA_Potential full model template 2 2_Workforce" xfId="21863"/>
    <cellStyle name="p_DCF_HYCOMPS5_FINALGRA_Potential full model template 2_Workforce" xfId="21862"/>
    <cellStyle name="p_DCF_HYCOMPS5_FINALGRA_Potential full model template 3" xfId="9182"/>
    <cellStyle name="p_DCF_HYCOMPS5_FINALGRA_Potential full model template 3 2" xfId="9183"/>
    <cellStyle name="p_DCF_HYCOMPS5_FINALGRA_Potential full model template 3 2_Workforce" xfId="21865"/>
    <cellStyle name="p_DCF_HYCOMPS5_FINALGRA_Potential full model template 3_Workforce" xfId="21864"/>
    <cellStyle name="p_DCF_HYCOMPS5_FINALGRA_Potential full model template 4" xfId="9184"/>
    <cellStyle name="p_DCF_HYCOMPS5_FINALGRA_Potential full model template 4_Workforce" xfId="21866"/>
    <cellStyle name="p_DCF_HYCOMPS5_FINALGRA_Potential full model template_Merrill model" xfId="9185"/>
    <cellStyle name="p_DCF_HYCOMPS5_FINALGRA_Potential full model template_Merrill model_Workforce" xfId="21867"/>
    <cellStyle name="p_DCF_HYCOMPS5_FINALGRA_Potential full model template_Workforce" xfId="21861"/>
    <cellStyle name="p_DCF_HYCOMPS5_FINALGRA_PwC (Version 10) Revised- CP site by site1" xfId="9186"/>
    <cellStyle name="p_DCF_HYCOMPS5_FINALGRA_PwC (Version 10) Revised- CP site by site1 2" xfId="9187"/>
    <cellStyle name="p_DCF_HYCOMPS5_FINALGRA_PwC (Version 10) Revised- CP site by site1 2 2" xfId="9188"/>
    <cellStyle name="p_DCF_HYCOMPS5_FINALGRA_PwC (Version 10) Revised- CP site by site1 2 2_Workforce" xfId="21870"/>
    <cellStyle name="p_DCF_HYCOMPS5_FINALGRA_PwC (Version 10) Revised- CP site by site1 2_Workforce" xfId="21869"/>
    <cellStyle name="p_DCF_HYCOMPS5_FINALGRA_PwC (Version 10) Revised- CP site by site1 3" xfId="9189"/>
    <cellStyle name="p_DCF_HYCOMPS5_FINALGRA_PwC (Version 10) Revised- CP site by site1 3 2" xfId="9190"/>
    <cellStyle name="p_DCF_HYCOMPS5_FINALGRA_PwC (Version 10) Revised- CP site by site1 3 2_Workforce" xfId="21872"/>
    <cellStyle name="p_DCF_HYCOMPS5_FINALGRA_PwC (Version 10) Revised- CP site by site1 3_Workforce" xfId="21871"/>
    <cellStyle name="p_DCF_HYCOMPS5_FINALGRA_PwC (Version 10) Revised- CP site by site1 4" xfId="9191"/>
    <cellStyle name="p_DCF_HYCOMPS5_FINALGRA_PwC (Version 10) Revised- CP site by site1 4_Workforce" xfId="21873"/>
    <cellStyle name="p_DCF_HYCOMPS5_FINALGRA_PwC (Version 10) Revised- CP site by site1_Bridge Terms" xfId="9192"/>
    <cellStyle name="p_DCF_HYCOMPS5_FINALGRA_PwC (Version 10) Revised- CP site by site1_Bridge Terms 2" xfId="9193"/>
    <cellStyle name="p_DCF_HYCOMPS5_FINALGRA_PwC (Version 10) Revised- CP site by site1_Bridge Terms 2 2" xfId="9194"/>
    <cellStyle name="p_DCF_HYCOMPS5_FINALGRA_PwC (Version 10) Revised- CP site by site1_Bridge Terms 2 2_Workforce" xfId="21876"/>
    <cellStyle name="p_DCF_HYCOMPS5_FINALGRA_PwC (Version 10) Revised- CP site by site1_Bridge Terms 2_Workforce" xfId="21875"/>
    <cellStyle name="p_DCF_HYCOMPS5_FINALGRA_PwC (Version 10) Revised- CP site by site1_Bridge Terms 3" xfId="9195"/>
    <cellStyle name="p_DCF_HYCOMPS5_FINALGRA_PwC (Version 10) Revised- CP site by site1_Bridge Terms 3 2" xfId="9196"/>
    <cellStyle name="p_DCF_HYCOMPS5_FINALGRA_PwC (Version 10) Revised- CP site by site1_Bridge Terms 3 2_Workforce" xfId="21878"/>
    <cellStyle name="p_DCF_HYCOMPS5_FINALGRA_PwC (Version 10) Revised- CP site by site1_Bridge Terms 3_Workforce" xfId="21877"/>
    <cellStyle name="p_DCF_HYCOMPS5_FINALGRA_PwC (Version 10) Revised- CP site by site1_Bridge Terms 4" xfId="9197"/>
    <cellStyle name="p_DCF_HYCOMPS5_FINALGRA_PwC (Version 10) Revised- CP site by site1_Bridge Terms 4_Workforce" xfId="21879"/>
    <cellStyle name="p_DCF_HYCOMPS5_FINALGRA_PwC (Version 10) Revised- CP site by site1_Bridge Terms_Workforce" xfId="21874"/>
    <cellStyle name="p_DCF_HYCOMPS5_FINALGRA_PwC (Version 10) Revised- CP site by site1_finalised and conformed model2" xfId="9198"/>
    <cellStyle name="p_DCF_HYCOMPS5_FINALGRA_PwC (Version 10) Revised- CP site by site1_finalised and conformed model2 2" xfId="9199"/>
    <cellStyle name="p_DCF_HYCOMPS5_FINALGRA_PwC (Version 10) Revised- CP site by site1_finalised and conformed model2 2 2" xfId="9200"/>
    <cellStyle name="p_DCF_HYCOMPS5_FINALGRA_PwC (Version 10) Revised- CP site by site1_finalised and conformed model2 2 2_Workforce" xfId="21882"/>
    <cellStyle name="p_DCF_HYCOMPS5_FINALGRA_PwC (Version 10) Revised- CP site by site1_finalised and conformed model2 2_Workforce" xfId="21881"/>
    <cellStyle name="p_DCF_HYCOMPS5_FINALGRA_PwC (Version 10) Revised- CP site by site1_finalised and conformed model2 3" xfId="9201"/>
    <cellStyle name="p_DCF_HYCOMPS5_FINALGRA_PwC (Version 10) Revised- CP site by site1_finalised and conformed model2 3 2" xfId="9202"/>
    <cellStyle name="p_DCF_HYCOMPS5_FINALGRA_PwC (Version 10) Revised- CP site by site1_finalised and conformed model2 3 2_Workforce" xfId="21884"/>
    <cellStyle name="p_DCF_HYCOMPS5_FINALGRA_PwC (Version 10) Revised- CP site by site1_finalised and conformed model2 3_Workforce" xfId="21883"/>
    <cellStyle name="p_DCF_HYCOMPS5_FINALGRA_PwC (Version 10) Revised- CP site by site1_finalised and conformed model2 4" xfId="9203"/>
    <cellStyle name="p_DCF_HYCOMPS5_FINALGRA_PwC (Version 10) Revised- CP site by site1_finalised and conformed model2 4_Workforce" xfId="21885"/>
    <cellStyle name="p_DCF_HYCOMPS5_FINALGRA_PwC (Version 10) Revised- CP site by site1_finalised and conformed model2_Workforce" xfId="21880"/>
    <cellStyle name="p_DCF_HYCOMPS5_FINALGRA_PwC (Version 10) Revised- CP site by site1_LTM Analysis" xfId="9204"/>
    <cellStyle name="p_DCF_HYCOMPS5_FINALGRA_PwC (Version 10) Revised- CP site by site1_LTM Analysis 2" xfId="9205"/>
    <cellStyle name="p_DCF_HYCOMPS5_FINALGRA_PwC (Version 10) Revised- CP site by site1_LTM Analysis 2 2" xfId="9206"/>
    <cellStyle name="p_DCF_HYCOMPS5_FINALGRA_PwC (Version 10) Revised- CP site by site1_LTM Analysis 2 2_Workforce" xfId="21888"/>
    <cellStyle name="p_DCF_HYCOMPS5_FINALGRA_PwC (Version 10) Revised- CP site by site1_LTM Analysis 2_Workforce" xfId="21887"/>
    <cellStyle name="p_DCF_HYCOMPS5_FINALGRA_PwC (Version 10) Revised- CP site by site1_LTM Analysis 3" xfId="9207"/>
    <cellStyle name="p_DCF_HYCOMPS5_FINALGRA_PwC (Version 10) Revised- CP site by site1_LTM Analysis 3 2" xfId="9208"/>
    <cellStyle name="p_DCF_HYCOMPS5_FINALGRA_PwC (Version 10) Revised- CP site by site1_LTM Analysis 3 2_Workforce" xfId="21890"/>
    <cellStyle name="p_DCF_HYCOMPS5_FINALGRA_PwC (Version 10) Revised- CP site by site1_LTM Analysis 3_Workforce" xfId="21889"/>
    <cellStyle name="p_DCF_HYCOMPS5_FINALGRA_PwC (Version 10) Revised- CP site by site1_LTM Analysis 4" xfId="9209"/>
    <cellStyle name="p_DCF_HYCOMPS5_FINALGRA_PwC (Version 10) Revised- CP site by site1_LTM Analysis 4_Workforce" xfId="21891"/>
    <cellStyle name="p_DCF_HYCOMPS5_FINALGRA_PwC (Version 10) Revised- CP site by site1_LTM Analysis_Workforce" xfId="21886"/>
    <cellStyle name="p_DCF_HYCOMPS5_FINALGRA_PwC (Version 10) Revised- CP site by site1_Modefuckup" xfId="9210"/>
    <cellStyle name="p_DCF_HYCOMPS5_FINALGRA_PwC (Version 10) Revised- CP site by site1_Modefuckup 2" xfId="9211"/>
    <cellStyle name="p_DCF_HYCOMPS5_FINALGRA_PwC (Version 10) Revised- CP site by site1_Modefuckup 2 2" xfId="9212"/>
    <cellStyle name="p_DCF_HYCOMPS5_FINALGRA_PwC (Version 10) Revised- CP site by site1_Modefuckup 2 2_Workforce" xfId="21894"/>
    <cellStyle name="p_DCF_HYCOMPS5_FINALGRA_PwC (Version 10) Revised- CP site by site1_Modefuckup 2_Workforce" xfId="21893"/>
    <cellStyle name="p_DCF_HYCOMPS5_FINALGRA_PwC (Version 10) Revised- CP site by site1_Modefuckup 3" xfId="9213"/>
    <cellStyle name="p_DCF_HYCOMPS5_FINALGRA_PwC (Version 10) Revised- CP site by site1_Modefuckup 3 2" xfId="9214"/>
    <cellStyle name="p_DCF_HYCOMPS5_FINALGRA_PwC (Version 10) Revised- CP site by site1_Modefuckup 3 2_Workforce" xfId="21896"/>
    <cellStyle name="p_DCF_HYCOMPS5_FINALGRA_PwC (Version 10) Revised- CP site by site1_Modefuckup 3_Workforce" xfId="21895"/>
    <cellStyle name="p_DCF_HYCOMPS5_FINALGRA_PwC (Version 10) Revised- CP site by site1_Modefuckup 4" xfId="9215"/>
    <cellStyle name="p_DCF_HYCOMPS5_FINALGRA_PwC (Version 10) Revised- CP site by site1_Modefuckup 4_Workforce" xfId="21897"/>
    <cellStyle name="p_DCF_HYCOMPS5_FINALGRA_PwC (Version 10) Revised- CP site by site1_Modefuckup_Workforce" xfId="21892"/>
    <cellStyle name="p_DCF_HYCOMPS5_FINALGRA_PwC (Version 10) Revised- CP site by site1_model28" xfId="9216"/>
    <cellStyle name="p_DCF_HYCOMPS5_FINALGRA_PwC (Version 10) Revised- CP site by site1_model28 2" xfId="9217"/>
    <cellStyle name="p_DCF_HYCOMPS5_FINALGRA_PwC (Version 10) Revised- CP site by site1_model28 2 2" xfId="9218"/>
    <cellStyle name="p_DCF_HYCOMPS5_FINALGRA_PwC (Version 10) Revised- CP site by site1_model28 2 2_Workforce" xfId="21900"/>
    <cellStyle name="p_DCF_HYCOMPS5_FINALGRA_PwC (Version 10) Revised- CP site by site1_model28 2_Workforce" xfId="21899"/>
    <cellStyle name="p_DCF_HYCOMPS5_FINALGRA_PwC (Version 10) Revised- CP site by site1_model28 3" xfId="9219"/>
    <cellStyle name="p_DCF_HYCOMPS5_FINALGRA_PwC (Version 10) Revised- CP site by site1_model28 3 2" xfId="9220"/>
    <cellStyle name="p_DCF_HYCOMPS5_FINALGRA_PwC (Version 10) Revised- CP site by site1_model28 3 2_Workforce" xfId="21902"/>
    <cellStyle name="p_DCF_HYCOMPS5_FINALGRA_PwC (Version 10) Revised- CP site by site1_model28 3_Workforce" xfId="21901"/>
    <cellStyle name="p_DCF_HYCOMPS5_FINALGRA_PwC (Version 10) Revised- CP site by site1_model28 4" xfId="9221"/>
    <cellStyle name="p_DCF_HYCOMPS5_FINALGRA_PwC (Version 10) Revised- CP site by site1_model28 4_Workforce" xfId="21903"/>
    <cellStyle name="p_DCF_HYCOMPS5_FINALGRA_PwC (Version 10) Revised- CP site by site1_model28_Workforce" xfId="21898"/>
    <cellStyle name="p_DCF_HYCOMPS5_FINALGRA_PwC (Version 10) Revised- CP site by site1_Workforce" xfId="21868"/>
    <cellStyle name="p_DCF_HYCOMPS5_FINALGRA_splash mod 050700" xfId="9222"/>
    <cellStyle name="p_DCF_HYCOMPS5_FINALGRA_splash mod 050700 2" xfId="9223"/>
    <cellStyle name="p_DCF_HYCOMPS5_FINALGRA_splash mod 050700 2 2" xfId="9224"/>
    <cellStyle name="p_DCF_HYCOMPS5_FINALGRA_splash mod 050700 2 2_Workforce" xfId="21906"/>
    <cellStyle name="p_DCF_HYCOMPS5_FINALGRA_splash mod 050700 2_Workforce" xfId="21905"/>
    <cellStyle name="p_DCF_HYCOMPS5_FINALGRA_splash mod 050700 3" xfId="9225"/>
    <cellStyle name="p_DCF_HYCOMPS5_FINALGRA_splash mod 050700 3 2" xfId="9226"/>
    <cellStyle name="p_DCF_HYCOMPS5_FINALGRA_splash mod 050700 3 2_Workforce" xfId="21908"/>
    <cellStyle name="p_DCF_HYCOMPS5_FINALGRA_splash mod 050700 3_Workforce" xfId="21907"/>
    <cellStyle name="p_DCF_HYCOMPS5_FINALGRA_splash mod 050700 4" xfId="9227"/>
    <cellStyle name="p_DCF_HYCOMPS5_FINALGRA_splash mod 050700 4_Workforce" xfId="21909"/>
    <cellStyle name="p_DCF_HYCOMPS5_FINALGRA_splash mod 050700_Workforce" xfId="21904"/>
    <cellStyle name="p_DCF_HYCOMPS5_FINALGRA_wh_smith model7" xfId="9228"/>
    <cellStyle name="p_DCF_HYCOMPS5_FINALGRA_wh_smith model7 2" xfId="9229"/>
    <cellStyle name="p_DCF_HYCOMPS5_FINALGRA_wh_smith model7 2 2" xfId="9230"/>
    <cellStyle name="p_DCF_HYCOMPS5_FINALGRA_wh_smith model7 2 2_Workforce" xfId="21912"/>
    <cellStyle name="p_DCF_HYCOMPS5_FINALGRA_wh_smith model7 2_Workforce" xfId="21911"/>
    <cellStyle name="p_DCF_HYCOMPS5_FINALGRA_wh_smith model7 3" xfId="9231"/>
    <cellStyle name="p_DCF_HYCOMPS5_FINALGRA_wh_smith model7 3 2" xfId="9232"/>
    <cellStyle name="p_DCF_HYCOMPS5_FINALGRA_wh_smith model7 3 2_Workforce" xfId="21914"/>
    <cellStyle name="p_DCF_HYCOMPS5_FINALGRA_wh_smith model7 3_Workforce" xfId="21913"/>
    <cellStyle name="p_DCF_HYCOMPS5_FINALGRA_wh_smith model7 4" xfId="9233"/>
    <cellStyle name="p_DCF_HYCOMPS5_FINALGRA_wh_smith model7 4_Workforce" xfId="21915"/>
    <cellStyle name="p_DCF_HYCOMPS5_FINALGRA_wh_smith model7_Merrill model" xfId="9234"/>
    <cellStyle name="p_DCF_HYCOMPS5_FINALGRA_wh_smith model7_Merrill model_Workforce" xfId="21916"/>
    <cellStyle name="p_DCF_HYCOMPS5_FINALGRA_wh_smith model7_Workforce" xfId="21910"/>
    <cellStyle name="p_DCF_HYCOMPS5_FINALGRA_Workforce" xfId="21707"/>
    <cellStyle name="p_DCF_HYCOMPS5_FinanceModelTrinity" xfId="9235"/>
    <cellStyle name="p_DCF_HYCOMPS5_FinanceModelTrinity 2" xfId="9236"/>
    <cellStyle name="p_DCF_HYCOMPS5_FinanceModelTrinity 2 2" xfId="9237"/>
    <cellStyle name="p_DCF_HYCOMPS5_FinanceModelTrinity 2 2_Workforce" xfId="21919"/>
    <cellStyle name="p_DCF_HYCOMPS5_FinanceModelTrinity 2_Workforce" xfId="21918"/>
    <cellStyle name="p_DCF_HYCOMPS5_FinanceModelTrinity 3" xfId="9238"/>
    <cellStyle name="p_DCF_HYCOMPS5_FinanceModelTrinity 3 2" xfId="9239"/>
    <cellStyle name="p_DCF_HYCOMPS5_FinanceModelTrinity 3 2_Workforce" xfId="21921"/>
    <cellStyle name="p_DCF_HYCOMPS5_FinanceModelTrinity 3_Workforce" xfId="21920"/>
    <cellStyle name="p_DCF_HYCOMPS5_FinanceModelTrinity 4" xfId="9240"/>
    <cellStyle name="p_DCF_HYCOMPS5_FinanceModelTrinity 4_Workforce" xfId="21922"/>
    <cellStyle name="p_DCF_HYCOMPS5_FinanceModelTrinity_Merrill model" xfId="9241"/>
    <cellStyle name="p_DCF_HYCOMPS5_FinanceModelTrinity_Merrill model_Workforce" xfId="21923"/>
    <cellStyle name="p_DCF_HYCOMPS5_FinanceModelTrinity_Workforce" xfId="21917"/>
    <cellStyle name="p_DCF_HYCOMPS5_Merrill model" xfId="9242"/>
    <cellStyle name="p_DCF_HYCOMPS5_Merrill model_Workforce" xfId="21924"/>
    <cellStyle name="p_DCF_HYCOMPS5_MinimodelMC" xfId="9243"/>
    <cellStyle name="p_DCF_HYCOMPS5_MinimodelMC 2" xfId="9244"/>
    <cellStyle name="p_DCF_HYCOMPS5_MinimodelMC 2 2" xfId="9245"/>
    <cellStyle name="p_DCF_HYCOMPS5_MinimodelMC 2 2_Workforce" xfId="21927"/>
    <cellStyle name="p_DCF_HYCOMPS5_MinimodelMC 2_Workforce" xfId="21926"/>
    <cellStyle name="p_DCF_HYCOMPS5_MinimodelMC 3" xfId="9246"/>
    <cellStyle name="p_DCF_HYCOMPS5_MinimodelMC 3 2" xfId="9247"/>
    <cellStyle name="p_DCF_HYCOMPS5_MinimodelMC 3 2_Workforce" xfId="21929"/>
    <cellStyle name="p_DCF_HYCOMPS5_MinimodelMC 3_Workforce" xfId="21928"/>
    <cellStyle name="p_DCF_HYCOMPS5_MinimodelMC 4" xfId="9248"/>
    <cellStyle name="p_DCF_HYCOMPS5_MinimodelMC 4_Workforce" xfId="21930"/>
    <cellStyle name="p_DCF_HYCOMPS5_MinimodelMC_Merrill model" xfId="9249"/>
    <cellStyle name="p_DCF_HYCOMPS5_MinimodelMC_Merrill model_Workforce" xfId="21931"/>
    <cellStyle name="p_DCF_HYCOMPS5_MinimodelMC_Workforce" xfId="21925"/>
    <cellStyle name="p_DCF_HYCOMPS5_model11.xls Chart 1" xfId="9250"/>
    <cellStyle name="p_DCF_HYCOMPS5_model11.xls Chart 1_Workforce" xfId="21932"/>
    <cellStyle name="p_DCF_HYCOMPS5_Model3" xfId="9251"/>
    <cellStyle name="p_DCF_HYCOMPS5_Model3_24-10-Q3c 08-11" xfId="9252"/>
    <cellStyle name="p_DCF_HYCOMPS5_Model3_24-10-Q3c 08-11 2" xfId="9253"/>
    <cellStyle name="p_DCF_HYCOMPS5_Model3_24-10-Q3c 08-11 2 2" xfId="9254"/>
    <cellStyle name="p_DCF_HYCOMPS5_Model3_24-10-Q3c 08-11 2 2_Workforce" xfId="21936"/>
    <cellStyle name="p_DCF_HYCOMPS5_Model3_24-10-Q3c 08-11 2_Workforce" xfId="21935"/>
    <cellStyle name="p_DCF_HYCOMPS5_Model3_24-10-Q3c 08-11 3" xfId="9255"/>
    <cellStyle name="p_DCF_HYCOMPS5_Model3_24-10-Q3c 08-11 3 2" xfId="9256"/>
    <cellStyle name="p_DCF_HYCOMPS5_Model3_24-10-Q3c 08-11 3 2_Workforce" xfId="21938"/>
    <cellStyle name="p_DCF_HYCOMPS5_Model3_24-10-Q3c 08-11 3_Workforce" xfId="21937"/>
    <cellStyle name="p_DCF_HYCOMPS5_Model3_24-10-Q3c 08-11 4" xfId="9257"/>
    <cellStyle name="p_DCF_HYCOMPS5_Model3_24-10-Q3c 08-11 4_Workforce" xfId="21939"/>
    <cellStyle name="p_DCF_HYCOMPS5_Model3_24-10-Q3c 08-11_Workforce" xfId="21934"/>
    <cellStyle name="p_DCF_HYCOMPS5_Model3_Arrow Model 7" xfId="9258"/>
    <cellStyle name="p_DCF_HYCOMPS5_Model3_Arrow Model 7_Merrill model" xfId="9259"/>
    <cellStyle name="p_DCF_HYCOMPS5_Model3_Arrow Model 7_Merrill model_Workforce" xfId="21941"/>
    <cellStyle name="p_DCF_HYCOMPS5_Model3_Arrow Model 7_Workforce" xfId="21940"/>
    <cellStyle name="p_DCF_HYCOMPS5_Model3_Atlasmod011_new_Covenants" xfId="9260"/>
    <cellStyle name="p_DCF_HYCOMPS5_Model3_Atlasmod011_new_Covenants_mezzcalc" xfId="9261"/>
    <cellStyle name="p_DCF_HYCOMPS5_Model3_Atlasmod011_new_Covenants_mezzcalc 2" xfId="9262"/>
    <cellStyle name="p_DCF_HYCOMPS5_Model3_Atlasmod011_new_Covenants_mezzcalc 2 2" xfId="9263"/>
    <cellStyle name="p_DCF_HYCOMPS5_Model3_Atlasmod011_new_Covenants_mezzcalc 2 2_Workforce" xfId="21945"/>
    <cellStyle name="p_DCF_HYCOMPS5_Model3_Atlasmod011_new_Covenants_mezzcalc 2_Workforce" xfId="21944"/>
    <cellStyle name="p_DCF_HYCOMPS5_Model3_Atlasmod011_new_Covenants_mezzcalc 3" xfId="9264"/>
    <cellStyle name="p_DCF_HYCOMPS5_Model3_Atlasmod011_new_Covenants_mezzcalc 3 2" xfId="9265"/>
    <cellStyle name="p_DCF_HYCOMPS5_Model3_Atlasmod011_new_Covenants_mezzcalc 3 2_Workforce" xfId="21947"/>
    <cellStyle name="p_DCF_HYCOMPS5_Model3_Atlasmod011_new_Covenants_mezzcalc 3_Workforce" xfId="21946"/>
    <cellStyle name="p_DCF_HYCOMPS5_Model3_Atlasmod011_new_Covenants_mezzcalc 4" xfId="9266"/>
    <cellStyle name="p_DCF_HYCOMPS5_Model3_Atlasmod011_new_Covenants_mezzcalc 4_Workforce" xfId="21948"/>
    <cellStyle name="p_DCF_HYCOMPS5_Model3_Atlasmod011_new_Covenants_mezzcalc_Workforce" xfId="21943"/>
    <cellStyle name="p_DCF_HYCOMPS5_Model3_Atlasmod011_new_Covenants_Workforce" xfId="21942"/>
    <cellStyle name="p_DCF_HYCOMPS5_Model3_Book2" xfId="9267"/>
    <cellStyle name="p_DCF_HYCOMPS5_Model3_Book2 2" xfId="9268"/>
    <cellStyle name="p_DCF_HYCOMPS5_Model3_Book2 2 2" xfId="9269"/>
    <cellStyle name="p_DCF_HYCOMPS5_Model3_Book2 2 2_Workforce" xfId="21951"/>
    <cellStyle name="p_DCF_HYCOMPS5_Model3_Book2 2_Workforce" xfId="21950"/>
    <cellStyle name="p_DCF_HYCOMPS5_Model3_Book2 3" xfId="9270"/>
    <cellStyle name="p_DCF_HYCOMPS5_Model3_Book2 3 2" xfId="9271"/>
    <cellStyle name="p_DCF_HYCOMPS5_Model3_Book2 3 2_Workforce" xfId="21953"/>
    <cellStyle name="p_DCF_HYCOMPS5_Model3_Book2 3_Workforce" xfId="21952"/>
    <cellStyle name="p_DCF_HYCOMPS5_Model3_Book2 4" xfId="9272"/>
    <cellStyle name="p_DCF_HYCOMPS5_Model3_Book2 4_Workforce" xfId="21954"/>
    <cellStyle name="p_DCF_HYCOMPS5_Model3_Book2_Workforce" xfId="21949"/>
    <cellStyle name="p_DCF_HYCOMPS5_Model3_Bouygues Model_20_4_01" xfId="9273"/>
    <cellStyle name="p_DCF_HYCOMPS5_Model3_Bouygues Model_20_4_01 2" xfId="9274"/>
    <cellStyle name="p_DCF_HYCOMPS5_Model3_Bouygues Model_20_4_01 2 2" xfId="9275"/>
    <cellStyle name="p_DCF_HYCOMPS5_Model3_Bouygues Model_20_4_01 2 2_Workforce" xfId="21957"/>
    <cellStyle name="p_DCF_HYCOMPS5_Model3_Bouygues Model_20_4_01 2_Workforce" xfId="21956"/>
    <cellStyle name="p_DCF_HYCOMPS5_Model3_Bouygues Model_20_4_01 3" xfId="9276"/>
    <cellStyle name="p_DCF_HYCOMPS5_Model3_Bouygues Model_20_4_01 3 2" xfId="9277"/>
    <cellStyle name="p_DCF_HYCOMPS5_Model3_Bouygues Model_20_4_01 3 2_Workforce" xfId="21959"/>
    <cellStyle name="p_DCF_HYCOMPS5_Model3_Bouygues Model_20_4_01 3_Workforce" xfId="21958"/>
    <cellStyle name="p_DCF_HYCOMPS5_Model3_Bouygues Model_20_4_01 4" xfId="9278"/>
    <cellStyle name="p_DCF_HYCOMPS5_Model3_Bouygues Model_20_4_01 4_Workforce" xfId="21960"/>
    <cellStyle name="p_DCF_HYCOMPS5_Model3_Bouygues Model_20_4_01_Workforce" xfId="21955"/>
    <cellStyle name="p_DCF_HYCOMPS5_Model3_Casema - Carlyle Base Case" xfId="9279"/>
    <cellStyle name="p_DCF_HYCOMPS5_Model3_Casema - Carlyle Base Case_Workforce" xfId="21961"/>
    <cellStyle name="p_DCF_HYCOMPS5_Model3_Consolidated Model - Overfund13NewBank &amp; HY rate" xfId="9280"/>
    <cellStyle name="p_DCF_HYCOMPS5_Model3_Consolidated Model - Overfund13NewBank &amp; HY rate_Workforce" xfId="21962"/>
    <cellStyle name="p_DCF_HYCOMPS5_Model3_Consolidated Model - Overfund14NewBank &amp; HY rate" xfId="9281"/>
    <cellStyle name="p_DCF_HYCOMPS5_Model3_Consolidated Model - Overfund14NewBank &amp; HY rate_Workforce" xfId="21963"/>
    <cellStyle name="p_DCF_HYCOMPS5_Model3_FinanceModelTrinity" xfId="9282"/>
    <cellStyle name="p_DCF_HYCOMPS5_Model3_FinanceModelTrinity 2" xfId="9283"/>
    <cellStyle name="p_DCF_HYCOMPS5_Model3_FinanceModelTrinity 2 2" xfId="9284"/>
    <cellStyle name="p_DCF_HYCOMPS5_Model3_FinanceModelTrinity 2 2_Workforce" xfId="21966"/>
    <cellStyle name="p_DCF_HYCOMPS5_Model3_FinanceModelTrinity 2_Workforce" xfId="21965"/>
    <cellStyle name="p_DCF_HYCOMPS5_Model3_FinanceModelTrinity 3" xfId="9285"/>
    <cellStyle name="p_DCF_HYCOMPS5_Model3_FinanceModelTrinity 3 2" xfId="9286"/>
    <cellStyle name="p_DCF_HYCOMPS5_Model3_FinanceModelTrinity 3 2_Workforce" xfId="21968"/>
    <cellStyle name="p_DCF_HYCOMPS5_Model3_FinanceModelTrinity 3_Workforce" xfId="21967"/>
    <cellStyle name="p_DCF_HYCOMPS5_Model3_FinanceModelTrinity 4" xfId="9287"/>
    <cellStyle name="p_DCF_HYCOMPS5_Model3_FinanceModelTrinity 4_Workforce" xfId="21969"/>
    <cellStyle name="p_DCF_HYCOMPS5_Model3_FinanceModelTrinity_Bouygues Model_20_4_01" xfId="9288"/>
    <cellStyle name="p_DCF_HYCOMPS5_Model3_FinanceModelTrinity_Bouygues Model_20_4_01_Merrill model" xfId="9289"/>
    <cellStyle name="p_DCF_HYCOMPS5_Model3_FinanceModelTrinity_Bouygues Model_20_4_01_Merrill model_Workforce" xfId="21971"/>
    <cellStyle name="p_DCF_HYCOMPS5_Model3_FinanceModelTrinity_Bouygues Model_20_4_01_Workforce" xfId="21970"/>
    <cellStyle name="p_DCF_HYCOMPS5_Model3_FinanceModelTrinity_Merrill model" xfId="9290"/>
    <cellStyle name="p_DCF_HYCOMPS5_Model3_FinanceModelTrinity_Merrill model_Workforce" xfId="21972"/>
    <cellStyle name="p_DCF_HYCOMPS5_Model3_FinanceModelTrinity_Workforce" xfId="21964"/>
    <cellStyle name="p_DCF_HYCOMPS5_Model3_Financials6_for sales force" xfId="9291"/>
    <cellStyle name="p_DCF_HYCOMPS5_Model3_Financials6_for sales force_Workforce" xfId="21973"/>
    <cellStyle name="p_DCF_HYCOMPS5_Model3_Last Update of Model - Version 39" xfId="9292"/>
    <cellStyle name="p_DCF_HYCOMPS5_Model3_Last Update of Model - Version 39 2" xfId="9293"/>
    <cellStyle name="p_DCF_HYCOMPS5_Model3_Last Update of Model - Version 39 2 2" xfId="9294"/>
    <cellStyle name="p_DCF_HYCOMPS5_Model3_Last Update of Model - Version 39 2 2_Workforce" xfId="21976"/>
    <cellStyle name="p_DCF_HYCOMPS5_Model3_Last Update of Model - Version 39 2_Workforce" xfId="21975"/>
    <cellStyle name="p_DCF_HYCOMPS5_Model3_Last Update of Model - Version 39 3" xfId="9295"/>
    <cellStyle name="p_DCF_HYCOMPS5_Model3_Last Update of Model - Version 39 3 2" xfId="9296"/>
    <cellStyle name="p_DCF_HYCOMPS5_Model3_Last Update of Model - Version 39 3 2_Workforce" xfId="21978"/>
    <cellStyle name="p_DCF_HYCOMPS5_Model3_Last Update of Model - Version 39 3_Workforce" xfId="21977"/>
    <cellStyle name="p_DCF_HYCOMPS5_Model3_Last Update of Model - Version 39 4" xfId="9297"/>
    <cellStyle name="p_DCF_HYCOMPS5_Model3_Last Update of Model - Version 39 4_Workforce" xfId="21979"/>
    <cellStyle name="p_DCF_HYCOMPS5_Model3_Last Update of Model - Version 39_Workforce" xfId="21974"/>
    <cellStyle name="p_DCF_HYCOMPS5_Model3_mezzcalc" xfId="9298"/>
    <cellStyle name="p_DCF_HYCOMPS5_Model3_mezzcalc_Workforce" xfId="21980"/>
    <cellStyle name="p_DCF_HYCOMPS5_Model3_MinimodelMC" xfId="9299"/>
    <cellStyle name="p_DCF_HYCOMPS5_Model3_MinimodelMC 2" xfId="9300"/>
    <cellStyle name="p_DCF_HYCOMPS5_Model3_MinimodelMC 2 2" xfId="9301"/>
    <cellStyle name="p_DCF_HYCOMPS5_Model3_MinimodelMC 2 2_Workforce" xfId="21983"/>
    <cellStyle name="p_DCF_HYCOMPS5_Model3_MinimodelMC 2_Workforce" xfId="21982"/>
    <cellStyle name="p_DCF_HYCOMPS5_Model3_MinimodelMC 3" xfId="9302"/>
    <cellStyle name="p_DCF_HYCOMPS5_Model3_MinimodelMC 3 2" xfId="9303"/>
    <cellStyle name="p_DCF_HYCOMPS5_Model3_MinimodelMC 3 2_Workforce" xfId="21985"/>
    <cellStyle name="p_DCF_HYCOMPS5_Model3_MinimodelMC 3_Workforce" xfId="21984"/>
    <cellStyle name="p_DCF_HYCOMPS5_Model3_MinimodelMC 4" xfId="9304"/>
    <cellStyle name="p_DCF_HYCOMPS5_Model3_MinimodelMC 4_Workforce" xfId="21986"/>
    <cellStyle name="p_DCF_HYCOMPS5_Model3_MinimodelMC_Merrill model" xfId="9305"/>
    <cellStyle name="p_DCF_HYCOMPS5_Model3_MinimodelMC_Merrill model_Workforce" xfId="21987"/>
    <cellStyle name="p_DCF_HYCOMPS5_Model3_MinimodelMC_Workforce" xfId="21981"/>
    <cellStyle name="p_DCF_HYCOMPS5_Model3_model14" xfId="9306"/>
    <cellStyle name="p_DCF_HYCOMPS5_Model3_model14_Workforce" xfId="21988"/>
    <cellStyle name="p_DCF_HYCOMPS5_Model3_Model34" xfId="9307"/>
    <cellStyle name="p_DCF_HYCOMPS5_Model3_Model34_Workforce" xfId="21989"/>
    <cellStyle name="p_DCF_HYCOMPS5_Model3_ModelTemplate1" xfId="9308"/>
    <cellStyle name="p_DCF_HYCOMPS5_Model3_ModelTemplate1 2" xfId="9309"/>
    <cellStyle name="p_DCF_HYCOMPS5_Model3_ModelTemplate1 2 2" xfId="9310"/>
    <cellStyle name="p_DCF_HYCOMPS5_Model3_ModelTemplate1 2 2_Workforce" xfId="21992"/>
    <cellStyle name="p_DCF_HYCOMPS5_Model3_ModelTemplate1 2_Workforce" xfId="21991"/>
    <cellStyle name="p_DCF_HYCOMPS5_Model3_ModelTemplate1 3" xfId="9311"/>
    <cellStyle name="p_DCF_HYCOMPS5_Model3_ModelTemplate1 3 2" xfId="9312"/>
    <cellStyle name="p_DCF_HYCOMPS5_Model3_ModelTemplate1 3 2_Workforce" xfId="21994"/>
    <cellStyle name="p_DCF_HYCOMPS5_Model3_ModelTemplate1 3_Workforce" xfId="21993"/>
    <cellStyle name="p_DCF_HYCOMPS5_Model3_ModelTemplate1 4" xfId="9313"/>
    <cellStyle name="p_DCF_HYCOMPS5_Model3_ModelTemplate1 4_Workforce" xfId="21995"/>
    <cellStyle name="p_DCF_HYCOMPS5_Model3_ModelTemplate1_Merrill model" xfId="9314"/>
    <cellStyle name="p_DCF_HYCOMPS5_Model3_ModelTemplate1_Merrill model_Workforce" xfId="21996"/>
    <cellStyle name="p_DCF_HYCOMPS5_Model3_ModelTemplate1_Workforce" xfId="21990"/>
    <cellStyle name="p_DCF_HYCOMPS5_Model3_Potential full model template" xfId="9315"/>
    <cellStyle name="p_DCF_HYCOMPS5_Model3_Potential full model template_Merrill model" xfId="9316"/>
    <cellStyle name="p_DCF_HYCOMPS5_Model3_Potential full model template_Merrill model_Workforce" xfId="21998"/>
    <cellStyle name="p_DCF_HYCOMPS5_Model3_Potential full model template_Workforce" xfId="21997"/>
    <cellStyle name="p_DCF_HYCOMPS5_Model3_wh_smith model7" xfId="9317"/>
    <cellStyle name="p_DCF_HYCOMPS5_Model3_wh_smith model7 2" xfId="9318"/>
    <cellStyle name="p_DCF_HYCOMPS5_Model3_wh_smith model7 2 2" xfId="9319"/>
    <cellStyle name="p_DCF_HYCOMPS5_Model3_wh_smith model7 2 2_Workforce" xfId="22001"/>
    <cellStyle name="p_DCF_HYCOMPS5_Model3_wh_smith model7 2_Workforce" xfId="22000"/>
    <cellStyle name="p_DCF_HYCOMPS5_Model3_wh_smith model7 3" xfId="9320"/>
    <cellStyle name="p_DCF_HYCOMPS5_Model3_wh_smith model7 3 2" xfId="9321"/>
    <cellStyle name="p_DCF_HYCOMPS5_Model3_wh_smith model7 3 2_Workforce" xfId="22003"/>
    <cellStyle name="p_DCF_HYCOMPS5_Model3_wh_smith model7 3_Workforce" xfId="22002"/>
    <cellStyle name="p_DCF_HYCOMPS5_Model3_wh_smith model7 4" xfId="9322"/>
    <cellStyle name="p_DCF_HYCOMPS5_Model3_wh_smith model7 4_Workforce" xfId="22004"/>
    <cellStyle name="p_DCF_HYCOMPS5_Model3_wh_smith model7_Workforce" xfId="21999"/>
    <cellStyle name="p_DCF_HYCOMPS5_Model3_Workforce" xfId="21933"/>
    <cellStyle name="p_DCF_HYCOMPS5_model5.xls Chart 1" xfId="9323"/>
    <cellStyle name="p_DCF_HYCOMPS5_model5.xls Chart 1_Workforce" xfId="22005"/>
    <cellStyle name="p_DCF_HYCOMPS5_model6.xls Chart 1" xfId="9324"/>
    <cellStyle name="p_DCF_HYCOMPS5_model6.xls Chart 1_Workforce" xfId="22006"/>
    <cellStyle name="p_DCF_HYCOMPS5_MODEL8" xfId="9325"/>
    <cellStyle name="p_DCF_HYCOMPS5_MODEL8 2" xfId="9326"/>
    <cellStyle name="p_DCF_HYCOMPS5_MODEL8 2 2" xfId="9327"/>
    <cellStyle name="p_DCF_HYCOMPS5_MODEL8 2 2_Workforce" xfId="22009"/>
    <cellStyle name="p_DCF_HYCOMPS5_MODEL8 2_Workforce" xfId="22008"/>
    <cellStyle name="p_DCF_HYCOMPS5_MODEL8 3" xfId="9328"/>
    <cellStyle name="p_DCF_HYCOMPS5_MODEL8 3 2" xfId="9329"/>
    <cellStyle name="p_DCF_HYCOMPS5_MODEL8 3 2_Workforce" xfId="22011"/>
    <cellStyle name="p_DCF_HYCOMPS5_MODEL8 3_Workforce" xfId="22010"/>
    <cellStyle name="p_DCF_HYCOMPS5_MODEL8 4" xfId="9330"/>
    <cellStyle name="p_DCF_HYCOMPS5_MODEL8 4_Workforce" xfId="22012"/>
    <cellStyle name="p_DCF_HYCOMPS5_MODEL8_24-10-Q3c 08-11" xfId="9331"/>
    <cellStyle name="p_DCF_HYCOMPS5_MODEL8_24-10-Q3c 08-11 2" xfId="9332"/>
    <cellStyle name="p_DCF_HYCOMPS5_MODEL8_24-10-Q3c 08-11 2 2" xfId="9333"/>
    <cellStyle name="p_DCF_HYCOMPS5_MODEL8_24-10-Q3c 08-11 2 2_Workforce" xfId="22015"/>
    <cellStyle name="p_DCF_HYCOMPS5_MODEL8_24-10-Q3c 08-11 2_Workforce" xfId="22014"/>
    <cellStyle name="p_DCF_HYCOMPS5_MODEL8_24-10-Q3c 08-11 3" xfId="9334"/>
    <cellStyle name="p_DCF_HYCOMPS5_MODEL8_24-10-Q3c 08-11 3 2" xfId="9335"/>
    <cellStyle name="p_DCF_HYCOMPS5_MODEL8_24-10-Q3c 08-11 3 2_Workforce" xfId="22017"/>
    <cellStyle name="p_DCF_HYCOMPS5_MODEL8_24-10-Q3c 08-11 3_Workforce" xfId="22016"/>
    <cellStyle name="p_DCF_HYCOMPS5_MODEL8_24-10-Q3c 08-11 4" xfId="9336"/>
    <cellStyle name="p_DCF_HYCOMPS5_MODEL8_24-10-Q3c 08-11 4_Workforce" xfId="22018"/>
    <cellStyle name="p_DCF_HYCOMPS5_MODEL8_24-10-Q3c 08-11_Workforce" xfId="22013"/>
    <cellStyle name="p_DCF_HYCOMPS5_MODEL8_Apax Banks Model2" xfId="9337"/>
    <cellStyle name="p_DCF_HYCOMPS5_MODEL8_Apax Banks Model2 2" xfId="9338"/>
    <cellStyle name="p_DCF_HYCOMPS5_MODEL8_Apax Banks Model2 2 2" xfId="9339"/>
    <cellStyle name="p_DCF_HYCOMPS5_MODEL8_Apax Banks Model2 2 2_Workforce" xfId="22021"/>
    <cellStyle name="p_DCF_HYCOMPS5_MODEL8_Apax Banks Model2 2_Workforce" xfId="22020"/>
    <cellStyle name="p_DCF_HYCOMPS5_MODEL8_Apax Banks Model2 3" xfId="9340"/>
    <cellStyle name="p_DCF_HYCOMPS5_MODEL8_Apax Banks Model2 3 2" xfId="9341"/>
    <cellStyle name="p_DCF_HYCOMPS5_MODEL8_Apax Banks Model2 3 2_Workforce" xfId="22023"/>
    <cellStyle name="p_DCF_HYCOMPS5_MODEL8_Apax Banks Model2 3_Workforce" xfId="22022"/>
    <cellStyle name="p_DCF_HYCOMPS5_MODEL8_Apax Banks Model2 4" xfId="9342"/>
    <cellStyle name="p_DCF_HYCOMPS5_MODEL8_Apax Banks Model2 4_Workforce" xfId="22024"/>
    <cellStyle name="p_DCF_HYCOMPS5_MODEL8_Apax Banks Model2_Workforce" xfId="22019"/>
    <cellStyle name="p_DCF_HYCOMPS5_MODEL8_Arrow Model 7" xfId="9343"/>
    <cellStyle name="p_DCF_HYCOMPS5_MODEL8_Arrow Model 7 2" xfId="9344"/>
    <cellStyle name="p_DCF_HYCOMPS5_MODEL8_Arrow Model 7 2 2" xfId="9345"/>
    <cellStyle name="p_DCF_HYCOMPS5_MODEL8_Arrow Model 7 2 2_Workforce" xfId="22027"/>
    <cellStyle name="p_DCF_HYCOMPS5_MODEL8_Arrow Model 7 2_Workforce" xfId="22026"/>
    <cellStyle name="p_DCF_HYCOMPS5_MODEL8_Arrow Model 7 3" xfId="9346"/>
    <cellStyle name="p_DCF_HYCOMPS5_MODEL8_Arrow Model 7 3 2" xfId="9347"/>
    <cellStyle name="p_DCF_HYCOMPS5_MODEL8_Arrow Model 7 3 2_Workforce" xfId="22029"/>
    <cellStyle name="p_DCF_HYCOMPS5_MODEL8_Arrow Model 7 3_Workforce" xfId="22028"/>
    <cellStyle name="p_DCF_HYCOMPS5_MODEL8_Arrow Model 7 4" xfId="9348"/>
    <cellStyle name="p_DCF_HYCOMPS5_MODEL8_Arrow Model 7 4_Workforce" xfId="22030"/>
    <cellStyle name="p_DCF_HYCOMPS5_MODEL8_Arrow Model 7_Merrill model" xfId="9349"/>
    <cellStyle name="p_DCF_HYCOMPS5_MODEL8_Arrow Model 7_Merrill model_Workforce" xfId="22031"/>
    <cellStyle name="p_DCF_HYCOMPS5_MODEL8_Arrow Model 7_Workforce" xfId="22025"/>
    <cellStyle name="p_DCF_HYCOMPS5_MODEL8_Atlasmod011_new_Covenants" xfId="9350"/>
    <cellStyle name="p_DCF_HYCOMPS5_MODEL8_Atlasmod011_new_Covenants_mezzcalc" xfId="9351"/>
    <cellStyle name="p_DCF_HYCOMPS5_MODEL8_Atlasmod011_new_Covenants_mezzcalc 2" xfId="9352"/>
    <cellStyle name="p_DCF_HYCOMPS5_MODEL8_Atlasmod011_new_Covenants_mezzcalc 2 2" xfId="9353"/>
    <cellStyle name="p_DCF_HYCOMPS5_MODEL8_Atlasmod011_new_Covenants_mezzcalc 2 2_Workforce" xfId="22035"/>
    <cellStyle name="p_DCF_HYCOMPS5_MODEL8_Atlasmod011_new_Covenants_mezzcalc 2_Workforce" xfId="22034"/>
    <cellStyle name="p_DCF_HYCOMPS5_MODEL8_Atlasmod011_new_Covenants_mezzcalc 3" xfId="9354"/>
    <cellStyle name="p_DCF_HYCOMPS5_MODEL8_Atlasmod011_new_Covenants_mezzcalc 3 2" xfId="9355"/>
    <cellStyle name="p_DCF_HYCOMPS5_MODEL8_Atlasmod011_new_Covenants_mezzcalc 3 2_Workforce" xfId="22037"/>
    <cellStyle name="p_DCF_HYCOMPS5_MODEL8_Atlasmod011_new_Covenants_mezzcalc 3_Workforce" xfId="22036"/>
    <cellStyle name="p_DCF_HYCOMPS5_MODEL8_Atlasmod011_new_Covenants_mezzcalc 4" xfId="9356"/>
    <cellStyle name="p_DCF_HYCOMPS5_MODEL8_Atlasmod011_new_Covenants_mezzcalc 4_Workforce" xfId="22038"/>
    <cellStyle name="p_DCF_HYCOMPS5_MODEL8_Atlasmod011_new_Covenants_mezzcalc_Workforce" xfId="22033"/>
    <cellStyle name="p_DCF_HYCOMPS5_MODEL8_Atlasmod011_new_Covenants_Workforce" xfId="22032"/>
    <cellStyle name="p_DCF_HYCOMPS5_MODEL8_Book2" xfId="9357"/>
    <cellStyle name="p_DCF_HYCOMPS5_MODEL8_Book2 2" xfId="9358"/>
    <cellStyle name="p_DCF_HYCOMPS5_MODEL8_Book2 2 2" xfId="9359"/>
    <cellStyle name="p_DCF_HYCOMPS5_MODEL8_Book2 2 2_Workforce" xfId="22041"/>
    <cellStyle name="p_DCF_HYCOMPS5_MODEL8_Book2 2_Workforce" xfId="22040"/>
    <cellStyle name="p_DCF_HYCOMPS5_MODEL8_Book2 3" xfId="9360"/>
    <cellStyle name="p_DCF_HYCOMPS5_MODEL8_Book2 3 2" xfId="9361"/>
    <cellStyle name="p_DCF_HYCOMPS5_MODEL8_Book2 3 2_Workforce" xfId="22043"/>
    <cellStyle name="p_DCF_HYCOMPS5_MODEL8_Book2 3_Workforce" xfId="22042"/>
    <cellStyle name="p_DCF_HYCOMPS5_MODEL8_Book2 4" xfId="9362"/>
    <cellStyle name="p_DCF_HYCOMPS5_MODEL8_Book2 4_Workforce" xfId="22044"/>
    <cellStyle name="p_DCF_HYCOMPS5_MODEL8_Book2_Workforce" xfId="22039"/>
    <cellStyle name="p_DCF_HYCOMPS5_MODEL8_Bouygues Model_20_4_01" xfId="9363"/>
    <cellStyle name="p_DCF_HYCOMPS5_MODEL8_Bouygues Model_20_4_01 2" xfId="9364"/>
    <cellStyle name="p_DCF_HYCOMPS5_MODEL8_Bouygues Model_20_4_01 2 2" xfId="9365"/>
    <cellStyle name="p_DCF_HYCOMPS5_MODEL8_Bouygues Model_20_4_01 2 2_Workforce" xfId="22047"/>
    <cellStyle name="p_DCF_HYCOMPS5_MODEL8_Bouygues Model_20_4_01 2_Workforce" xfId="22046"/>
    <cellStyle name="p_DCF_HYCOMPS5_MODEL8_Bouygues Model_20_4_01 3" xfId="9366"/>
    <cellStyle name="p_DCF_HYCOMPS5_MODEL8_Bouygues Model_20_4_01 3 2" xfId="9367"/>
    <cellStyle name="p_DCF_HYCOMPS5_MODEL8_Bouygues Model_20_4_01 3 2_Workforce" xfId="22049"/>
    <cellStyle name="p_DCF_HYCOMPS5_MODEL8_Bouygues Model_20_4_01 3_Workforce" xfId="22048"/>
    <cellStyle name="p_DCF_HYCOMPS5_MODEL8_Bouygues Model_20_4_01 4" xfId="9368"/>
    <cellStyle name="p_DCF_HYCOMPS5_MODEL8_Bouygues Model_20_4_01 4_Workforce" xfId="22050"/>
    <cellStyle name="p_DCF_HYCOMPS5_MODEL8_Bouygues Model_20_4_01_Merrill model" xfId="9369"/>
    <cellStyle name="p_DCF_HYCOMPS5_MODEL8_Bouygues Model_20_4_01_Merrill model_Workforce" xfId="22051"/>
    <cellStyle name="p_DCF_HYCOMPS5_MODEL8_Bouygues Model_20_4_01_Workforce" xfId="22045"/>
    <cellStyle name="p_DCF_HYCOMPS5_MODEL8_Bridge Terms" xfId="9370"/>
    <cellStyle name="p_DCF_HYCOMPS5_MODEL8_Bridge Terms 2" xfId="9371"/>
    <cellStyle name="p_DCF_HYCOMPS5_MODEL8_Bridge Terms 2 2" xfId="9372"/>
    <cellStyle name="p_DCF_HYCOMPS5_MODEL8_Bridge Terms 2 2_Workforce" xfId="22054"/>
    <cellStyle name="p_DCF_HYCOMPS5_MODEL8_Bridge Terms 2_Workforce" xfId="22053"/>
    <cellStyle name="p_DCF_HYCOMPS5_MODEL8_Bridge Terms 3" xfId="9373"/>
    <cellStyle name="p_DCF_HYCOMPS5_MODEL8_Bridge Terms 3 2" xfId="9374"/>
    <cellStyle name="p_DCF_HYCOMPS5_MODEL8_Bridge Terms 3 2_Workforce" xfId="22056"/>
    <cellStyle name="p_DCF_HYCOMPS5_MODEL8_Bridge Terms 3_Workforce" xfId="22055"/>
    <cellStyle name="p_DCF_HYCOMPS5_MODEL8_Bridge Terms 4" xfId="9375"/>
    <cellStyle name="p_DCF_HYCOMPS5_MODEL8_Bridge Terms 4_Workforce" xfId="22057"/>
    <cellStyle name="p_DCF_HYCOMPS5_MODEL8_Bridge Terms_Workforce" xfId="22052"/>
    <cellStyle name="p_DCF_HYCOMPS5_MODEL8_BWG model_aip_final" xfId="9376"/>
    <cellStyle name="p_DCF_HYCOMPS5_MODEL8_BWG model_aip_final 2" xfId="9377"/>
    <cellStyle name="p_DCF_HYCOMPS5_MODEL8_BWG model_aip_final 2 2" xfId="9378"/>
    <cellStyle name="p_DCF_HYCOMPS5_MODEL8_BWG model_aip_final 2 2_Workforce" xfId="22060"/>
    <cellStyle name="p_DCF_HYCOMPS5_MODEL8_BWG model_aip_final 2_Workforce" xfId="22059"/>
    <cellStyle name="p_DCF_HYCOMPS5_MODEL8_BWG model_aip_final 3" xfId="9379"/>
    <cellStyle name="p_DCF_HYCOMPS5_MODEL8_BWG model_aip_final 3 2" xfId="9380"/>
    <cellStyle name="p_DCF_HYCOMPS5_MODEL8_BWG model_aip_final 3 2_Workforce" xfId="22062"/>
    <cellStyle name="p_DCF_HYCOMPS5_MODEL8_BWG model_aip_final 3_Workforce" xfId="22061"/>
    <cellStyle name="p_DCF_HYCOMPS5_MODEL8_BWG model_aip_final 4" xfId="9381"/>
    <cellStyle name="p_DCF_HYCOMPS5_MODEL8_BWG model_aip_final 4_Workforce" xfId="22063"/>
    <cellStyle name="p_DCF_HYCOMPS5_MODEL8_BWG model_aip_final_Workforce" xfId="22058"/>
    <cellStyle name="p_DCF_HYCOMPS5_MODEL8_Casema - Carlyle Base Case" xfId="9382"/>
    <cellStyle name="p_DCF_HYCOMPS5_MODEL8_Casema - Carlyle Base Case 2" xfId="9383"/>
    <cellStyle name="p_DCF_HYCOMPS5_MODEL8_Casema - Carlyle Base Case 2 2" xfId="9384"/>
    <cellStyle name="p_DCF_HYCOMPS5_MODEL8_Casema - Carlyle Base Case 2 2_Workforce" xfId="22066"/>
    <cellStyle name="p_DCF_HYCOMPS5_MODEL8_Casema - Carlyle Base Case 2_Workforce" xfId="22065"/>
    <cellStyle name="p_DCF_HYCOMPS5_MODEL8_Casema - Carlyle Base Case 3" xfId="9385"/>
    <cellStyle name="p_DCF_HYCOMPS5_MODEL8_Casema - Carlyle Base Case 3 2" xfId="9386"/>
    <cellStyle name="p_DCF_HYCOMPS5_MODEL8_Casema - Carlyle Base Case 3 2_Workforce" xfId="22068"/>
    <cellStyle name="p_DCF_HYCOMPS5_MODEL8_Casema - Carlyle Base Case 3_Workforce" xfId="22067"/>
    <cellStyle name="p_DCF_HYCOMPS5_MODEL8_Casema - Carlyle Base Case 4" xfId="9387"/>
    <cellStyle name="p_DCF_HYCOMPS5_MODEL8_Casema - Carlyle Base Case 4_Workforce" xfId="22069"/>
    <cellStyle name="p_DCF_HYCOMPS5_MODEL8_Casema - Carlyle Base Case_Workforce" xfId="22064"/>
    <cellStyle name="p_DCF_HYCOMPS5_MODEL8_Consolidated Model - Overfund13NewBank &amp; HY rate" xfId="9388"/>
    <cellStyle name="p_DCF_HYCOMPS5_MODEL8_Consolidated Model - Overfund13NewBank &amp; HY rate_Workforce" xfId="22070"/>
    <cellStyle name="p_DCF_HYCOMPS5_MODEL8_Consolidated Model - Overfund14NewBank &amp; HY rate" xfId="9389"/>
    <cellStyle name="p_DCF_HYCOMPS5_MODEL8_Consolidated Model - Overfund14NewBank &amp; HY rate_Workforce" xfId="22071"/>
    <cellStyle name="p_DCF_HYCOMPS5_MODEL8_ESCOperatingModel Revised Base Case Banks 260101" xfId="9390"/>
    <cellStyle name="p_DCF_HYCOMPS5_MODEL8_ESCOperatingModel Revised Base Case Banks 260101 2" xfId="9391"/>
    <cellStyle name="p_DCF_HYCOMPS5_MODEL8_ESCOperatingModel Revised Base Case Banks 260101 2 2" xfId="9392"/>
    <cellStyle name="p_DCF_HYCOMPS5_MODEL8_ESCOperatingModel Revised Base Case Banks 260101 2 2_Workforce" xfId="22074"/>
    <cellStyle name="p_DCF_HYCOMPS5_MODEL8_ESCOperatingModel Revised Base Case Banks 260101 2_Workforce" xfId="22073"/>
    <cellStyle name="p_DCF_HYCOMPS5_MODEL8_ESCOperatingModel Revised Base Case Banks 260101 3" xfId="9393"/>
    <cellStyle name="p_DCF_HYCOMPS5_MODEL8_ESCOperatingModel Revised Base Case Banks 260101 3 2" xfId="9394"/>
    <cellStyle name="p_DCF_HYCOMPS5_MODEL8_ESCOperatingModel Revised Base Case Banks 260101 3 2_Workforce" xfId="22076"/>
    <cellStyle name="p_DCF_HYCOMPS5_MODEL8_ESCOperatingModel Revised Base Case Banks 260101 3_Workforce" xfId="22075"/>
    <cellStyle name="p_DCF_HYCOMPS5_MODEL8_ESCOperatingModel Revised Base Case Banks 260101 4" xfId="9395"/>
    <cellStyle name="p_DCF_HYCOMPS5_MODEL8_ESCOperatingModel Revised Base Case Banks 260101 4_Workforce" xfId="22077"/>
    <cellStyle name="p_DCF_HYCOMPS5_MODEL8_ESCOperatingModel Revised Base Case Banks 260101_Workforce" xfId="22072"/>
    <cellStyle name="p_DCF_HYCOMPS5_MODEL8_finalised and conformed model2" xfId="9396"/>
    <cellStyle name="p_DCF_HYCOMPS5_MODEL8_finalised and conformed model2 2" xfId="9397"/>
    <cellStyle name="p_DCF_HYCOMPS5_MODEL8_finalised and conformed model2 2 2" xfId="9398"/>
    <cellStyle name="p_DCF_HYCOMPS5_MODEL8_finalised and conformed model2 2 2_Workforce" xfId="22080"/>
    <cellStyle name="p_DCF_HYCOMPS5_MODEL8_finalised and conformed model2 2_Workforce" xfId="22079"/>
    <cellStyle name="p_DCF_HYCOMPS5_MODEL8_finalised and conformed model2 3" xfId="9399"/>
    <cellStyle name="p_DCF_HYCOMPS5_MODEL8_finalised and conformed model2 3 2" xfId="9400"/>
    <cellStyle name="p_DCF_HYCOMPS5_MODEL8_finalised and conformed model2 3 2_Workforce" xfId="22082"/>
    <cellStyle name="p_DCF_HYCOMPS5_MODEL8_finalised and conformed model2 3_Workforce" xfId="22081"/>
    <cellStyle name="p_DCF_HYCOMPS5_MODEL8_finalised and conformed model2 4" xfId="9401"/>
    <cellStyle name="p_DCF_HYCOMPS5_MODEL8_finalised and conformed model2 4_Workforce" xfId="22083"/>
    <cellStyle name="p_DCF_HYCOMPS5_MODEL8_finalised and conformed model2_Workforce" xfId="22078"/>
    <cellStyle name="p_DCF_HYCOMPS5_MODEL8_FinanceModelTrinity" xfId="9402"/>
    <cellStyle name="p_DCF_HYCOMPS5_MODEL8_FinanceModelTrinity 2" xfId="9403"/>
    <cellStyle name="p_DCF_HYCOMPS5_MODEL8_FinanceModelTrinity 2 2" xfId="9404"/>
    <cellStyle name="p_DCF_HYCOMPS5_MODEL8_FinanceModelTrinity 2 2_Workforce" xfId="22086"/>
    <cellStyle name="p_DCF_HYCOMPS5_MODEL8_FinanceModelTrinity 2_Workforce" xfId="22085"/>
    <cellStyle name="p_DCF_HYCOMPS5_MODEL8_FinanceModelTrinity 3" xfId="9405"/>
    <cellStyle name="p_DCF_HYCOMPS5_MODEL8_FinanceModelTrinity 3 2" xfId="9406"/>
    <cellStyle name="p_DCF_HYCOMPS5_MODEL8_FinanceModelTrinity 3 2_Workforce" xfId="22088"/>
    <cellStyle name="p_DCF_HYCOMPS5_MODEL8_FinanceModelTrinity 3_Workforce" xfId="22087"/>
    <cellStyle name="p_DCF_HYCOMPS5_MODEL8_FinanceModelTrinity 4" xfId="9407"/>
    <cellStyle name="p_DCF_HYCOMPS5_MODEL8_FinanceModelTrinity 4_Workforce" xfId="22089"/>
    <cellStyle name="p_DCF_HYCOMPS5_MODEL8_FinanceModelTrinity_Bouygues Model_20_4_01" xfId="9408"/>
    <cellStyle name="p_DCF_HYCOMPS5_MODEL8_FinanceModelTrinity_Bouygues Model_20_4_01 2" xfId="9409"/>
    <cellStyle name="p_DCF_HYCOMPS5_MODEL8_FinanceModelTrinity_Bouygues Model_20_4_01 2 2" xfId="9410"/>
    <cellStyle name="p_DCF_HYCOMPS5_MODEL8_FinanceModelTrinity_Bouygues Model_20_4_01 2 2_Workforce" xfId="22092"/>
    <cellStyle name="p_DCF_HYCOMPS5_MODEL8_FinanceModelTrinity_Bouygues Model_20_4_01 2_Workforce" xfId="22091"/>
    <cellStyle name="p_DCF_HYCOMPS5_MODEL8_FinanceModelTrinity_Bouygues Model_20_4_01 3" xfId="9411"/>
    <cellStyle name="p_DCF_HYCOMPS5_MODEL8_FinanceModelTrinity_Bouygues Model_20_4_01 3 2" xfId="9412"/>
    <cellStyle name="p_DCF_HYCOMPS5_MODEL8_FinanceModelTrinity_Bouygues Model_20_4_01 3 2_Workforce" xfId="22094"/>
    <cellStyle name="p_DCF_HYCOMPS5_MODEL8_FinanceModelTrinity_Bouygues Model_20_4_01 3_Workforce" xfId="22093"/>
    <cellStyle name="p_DCF_HYCOMPS5_MODEL8_FinanceModelTrinity_Bouygues Model_20_4_01 4" xfId="9413"/>
    <cellStyle name="p_DCF_HYCOMPS5_MODEL8_FinanceModelTrinity_Bouygues Model_20_4_01 4_Workforce" xfId="22095"/>
    <cellStyle name="p_DCF_HYCOMPS5_MODEL8_FinanceModelTrinity_Bouygues Model_20_4_01_Merrill model" xfId="9414"/>
    <cellStyle name="p_DCF_HYCOMPS5_MODEL8_FinanceModelTrinity_Bouygues Model_20_4_01_Merrill model_Workforce" xfId="22096"/>
    <cellStyle name="p_DCF_HYCOMPS5_MODEL8_FinanceModelTrinity_Bouygues Model_20_4_01_Workforce" xfId="22090"/>
    <cellStyle name="p_DCF_HYCOMPS5_MODEL8_FinanceModelTrinity_Merrill model" xfId="9415"/>
    <cellStyle name="p_DCF_HYCOMPS5_MODEL8_FinanceModelTrinity_Merrill model_Workforce" xfId="22097"/>
    <cellStyle name="p_DCF_HYCOMPS5_MODEL8_FinanceModelTrinity_Workforce" xfId="22084"/>
    <cellStyle name="p_DCF_HYCOMPS5_MODEL8_Financials6_for sales force" xfId="9416"/>
    <cellStyle name="p_DCF_HYCOMPS5_MODEL8_Financials6_for sales force_Workforce" xfId="22098"/>
    <cellStyle name="p_DCF_HYCOMPS5_MODEL8_Last Update of Model - Version 39" xfId="9417"/>
    <cellStyle name="p_DCF_HYCOMPS5_MODEL8_Last Update of Model - Version 39 2" xfId="9418"/>
    <cellStyle name="p_DCF_HYCOMPS5_MODEL8_Last Update of Model - Version 39 2 2" xfId="9419"/>
    <cellStyle name="p_DCF_HYCOMPS5_MODEL8_Last Update of Model - Version 39 2 2_Workforce" xfId="22101"/>
    <cellStyle name="p_DCF_HYCOMPS5_MODEL8_Last Update of Model - Version 39 2_Workforce" xfId="22100"/>
    <cellStyle name="p_DCF_HYCOMPS5_MODEL8_Last Update of Model - Version 39 3" xfId="9420"/>
    <cellStyle name="p_DCF_HYCOMPS5_MODEL8_Last Update of Model - Version 39 3 2" xfId="9421"/>
    <cellStyle name="p_DCF_HYCOMPS5_MODEL8_Last Update of Model - Version 39 3 2_Workforce" xfId="22103"/>
    <cellStyle name="p_DCF_HYCOMPS5_MODEL8_Last Update of Model - Version 39 3_Workforce" xfId="22102"/>
    <cellStyle name="p_DCF_HYCOMPS5_MODEL8_Last Update of Model - Version 39 4" xfId="9422"/>
    <cellStyle name="p_DCF_HYCOMPS5_MODEL8_Last Update of Model - Version 39 4_Workforce" xfId="22104"/>
    <cellStyle name="p_DCF_HYCOMPS5_MODEL8_Last Update of Model - Version 39_Workforce" xfId="22099"/>
    <cellStyle name="p_DCF_HYCOMPS5_MODEL8_LTM Analysis" xfId="9423"/>
    <cellStyle name="p_DCF_HYCOMPS5_MODEL8_LTM Analysis 2" xfId="9424"/>
    <cellStyle name="p_DCF_HYCOMPS5_MODEL8_LTM Analysis 2 2" xfId="9425"/>
    <cellStyle name="p_DCF_HYCOMPS5_MODEL8_LTM Analysis 2 2_Workforce" xfId="22107"/>
    <cellStyle name="p_DCF_HYCOMPS5_MODEL8_LTM Analysis 2_Workforce" xfId="22106"/>
    <cellStyle name="p_DCF_HYCOMPS5_MODEL8_LTM Analysis 3" xfId="9426"/>
    <cellStyle name="p_DCF_HYCOMPS5_MODEL8_LTM Analysis 3 2" xfId="9427"/>
    <cellStyle name="p_DCF_HYCOMPS5_MODEL8_LTM Analysis 3 2_Workforce" xfId="22109"/>
    <cellStyle name="p_DCF_HYCOMPS5_MODEL8_LTM Analysis 3_Workforce" xfId="22108"/>
    <cellStyle name="p_DCF_HYCOMPS5_MODEL8_LTM Analysis 4" xfId="9428"/>
    <cellStyle name="p_DCF_HYCOMPS5_MODEL8_LTM Analysis 4_Workforce" xfId="22110"/>
    <cellStyle name="p_DCF_HYCOMPS5_MODEL8_LTM Analysis_Workforce" xfId="22105"/>
    <cellStyle name="p_DCF_HYCOMPS5_MODEL8_Merrill model" xfId="9429"/>
    <cellStyle name="p_DCF_HYCOMPS5_MODEL8_Merrill model_Workforce" xfId="22111"/>
    <cellStyle name="p_DCF_HYCOMPS5_MODEL8_mezzcalc" xfId="9430"/>
    <cellStyle name="p_DCF_HYCOMPS5_MODEL8_mezzcalc 2" xfId="9431"/>
    <cellStyle name="p_DCF_HYCOMPS5_MODEL8_mezzcalc 2 2" xfId="9432"/>
    <cellStyle name="p_DCF_HYCOMPS5_MODEL8_mezzcalc 2 2_Workforce" xfId="22114"/>
    <cellStyle name="p_DCF_HYCOMPS5_MODEL8_mezzcalc 2_Workforce" xfId="22113"/>
    <cellStyle name="p_DCF_HYCOMPS5_MODEL8_mezzcalc 3" xfId="9433"/>
    <cellStyle name="p_DCF_HYCOMPS5_MODEL8_mezzcalc 3 2" xfId="9434"/>
    <cellStyle name="p_DCF_HYCOMPS5_MODEL8_mezzcalc 3 2_Workforce" xfId="22116"/>
    <cellStyle name="p_DCF_HYCOMPS5_MODEL8_mezzcalc 3_Workforce" xfId="22115"/>
    <cellStyle name="p_DCF_HYCOMPS5_MODEL8_mezzcalc 4" xfId="9435"/>
    <cellStyle name="p_DCF_HYCOMPS5_MODEL8_mezzcalc 4_Workforce" xfId="22117"/>
    <cellStyle name="p_DCF_HYCOMPS5_MODEL8_mezzcalc_Workforce" xfId="22112"/>
    <cellStyle name="p_DCF_HYCOMPS5_MODEL8_MinimodelMC" xfId="9436"/>
    <cellStyle name="p_DCF_HYCOMPS5_MODEL8_MinimodelMC 2" xfId="9437"/>
    <cellStyle name="p_DCF_HYCOMPS5_MODEL8_MinimodelMC 2 2" xfId="9438"/>
    <cellStyle name="p_DCF_HYCOMPS5_MODEL8_MinimodelMC 2 2_Workforce" xfId="22120"/>
    <cellStyle name="p_DCF_HYCOMPS5_MODEL8_MinimodelMC 2_Workforce" xfId="22119"/>
    <cellStyle name="p_DCF_HYCOMPS5_MODEL8_MinimodelMC 3" xfId="9439"/>
    <cellStyle name="p_DCF_HYCOMPS5_MODEL8_MinimodelMC 3 2" xfId="9440"/>
    <cellStyle name="p_DCF_HYCOMPS5_MODEL8_MinimodelMC 3 2_Workforce" xfId="22122"/>
    <cellStyle name="p_DCF_HYCOMPS5_MODEL8_MinimodelMC 3_Workforce" xfId="22121"/>
    <cellStyle name="p_DCF_HYCOMPS5_MODEL8_MinimodelMC 4" xfId="9441"/>
    <cellStyle name="p_DCF_HYCOMPS5_MODEL8_MinimodelMC 4_Workforce" xfId="22123"/>
    <cellStyle name="p_DCF_HYCOMPS5_MODEL8_MinimodelMC_Merrill model" xfId="9442"/>
    <cellStyle name="p_DCF_HYCOMPS5_MODEL8_MinimodelMC_Merrill model_Workforce" xfId="22124"/>
    <cellStyle name="p_DCF_HYCOMPS5_MODEL8_MinimodelMC_Workforce" xfId="22118"/>
    <cellStyle name="p_DCF_HYCOMPS5_MODEL8_Model_9" xfId="9443"/>
    <cellStyle name="p_DCF_HYCOMPS5_MODEL8_Model_9 2" xfId="9444"/>
    <cellStyle name="p_DCF_HYCOMPS5_MODEL8_Model_9 2 2" xfId="9445"/>
    <cellStyle name="p_DCF_HYCOMPS5_MODEL8_Model_9 2 2_Workforce" xfId="22127"/>
    <cellStyle name="p_DCF_HYCOMPS5_MODEL8_Model_9 2_Workforce" xfId="22126"/>
    <cellStyle name="p_DCF_HYCOMPS5_MODEL8_Model_9 3" xfId="9446"/>
    <cellStyle name="p_DCF_HYCOMPS5_MODEL8_Model_9 3 2" xfId="9447"/>
    <cellStyle name="p_DCF_HYCOMPS5_MODEL8_Model_9 3 2_Workforce" xfId="22129"/>
    <cellStyle name="p_DCF_HYCOMPS5_MODEL8_Model_9 3_Workforce" xfId="22128"/>
    <cellStyle name="p_DCF_HYCOMPS5_MODEL8_Model_9 4" xfId="9448"/>
    <cellStyle name="p_DCF_HYCOMPS5_MODEL8_Model_9 4_Workforce" xfId="22130"/>
    <cellStyle name="p_DCF_HYCOMPS5_MODEL8_Model_9_Workforce" xfId="22125"/>
    <cellStyle name="p_DCF_HYCOMPS5_MODEL8_model11.xls Chart 1" xfId="9449"/>
    <cellStyle name="p_DCF_HYCOMPS5_MODEL8_model11.xls Chart 1 2" xfId="9450"/>
    <cellStyle name="p_DCF_HYCOMPS5_MODEL8_model11.xls Chart 1 2 2" xfId="9451"/>
    <cellStyle name="p_DCF_HYCOMPS5_MODEL8_model11.xls Chart 1 2 2_Workforce" xfId="22133"/>
    <cellStyle name="p_DCF_HYCOMPS5_MODEL8_model11.xls Chart 1 2_Workforce" xfId="22132"/>
    <cellStyle name="p_DCF_HYCOMPS5_MODEL8_model11.xls Chart 1 3" xfId="9452"/>
    <cellStyle name="p_DCF_HYCOMPS5_MODEL8_model11.xls Chart 1 3 2" xfId="9453"/>
    <cellStyle name="p_DCF_HYCOMPS5_MODEL8_model11.xls Chart 1 3 2_Workforce" xfId="22135"/>
    <cellStyle name="p_DCF_HYCOMPS5_MODEL8_model11.xls Chart 1 3_Workforce" xfId="22134"/>
    <cellStyle name="p_DCF_HYCOMPS5_MODEL8_model11.xls Chart 1 4" xfId="9454"/>
    <cellStyle name="p_DCF_HYCOMPS5_MODEL8_model11.xls Chart 1 4_Workforce" xfId="22136"/>
    <cellStyle name="p_DCF_HYCOMPS5_MODEL8_model11.xls Chart 1_Workforce" xfId="22131"/>
    <cellStyle name="p_DCF_HYCOMPS5_MODEL8_model14" xfId="9455"/>
    <cellStyle name="p_DCF_HYCOMPS5_MODEL8_model14_Workforce" xfId="22137"/>
    <cellStyle name="p_DCF_HYCOMPS5_MODEL8_model28" xfId="9456"/>
    <cellStyle name="p_DCF_HYCOMPS5_MODEL8_model28 2" xfId="9457"/>
    <cellStyle name="p_DCF_HYCOMPS5_MODEL8_model28 2 2" xfId="9458"/>
    <cellStyle name="p_DCF_HYCOMPS5_MODEL8_model28 2 2_Workforce" xfId="22140"/>
    <cellStyle name="p_DCF_HYCOMPS5_MODEL8_model28 2_Workforce" xfId="22139"/>
    <cellStyle name="p_DCF_HYCOMPS5_MODEL8_model28 3" xfId="9459"/>
    <cellStyle name="p_DCF_HYCOMPS5_MODEL8_model28 3 2" xfId="9460"/>
    <cellStyle name="p_DCF_HYCOMPS5_MODEL8_model28 3 2_Workforce" xfId="22142"/>
    <cellStyle name="p_DCF_HYCOMPS5_MODEL8_model28 3_Workforce" xfId="22141"/>
    <cellStyle name="p_DCF_HYCOMPS5_MODEL8_model28 4" xfId="9461"/>
    <cellStyle name="p_DCF_HYCOMPS5_MODEL8_model28 4_Workforce" xfId="22143"/>
    <cellStyle name="p_DCF_HYCOMPS5_MODEL8_model28_Workforce" xfId="22138"/>
    <cellStyle name="p_DCF_HYCOMPS5_MODEL8_Model34" xfId="9462"/>
    <cellStyle name="p_DCF_HYCOMPS5_MODEL8_Model34_Workforce" xfId="22144"/>
    <cellStyle name="p_DCF_HYCOMPS5_MODEL8_model5.xls Chart 1" xfId="9463"/>
    <cellStyle name="p_DCF_HYCOMPS5_MODEL8_model5.xls Chart 1 2" xfId="9464"/>
    <cellStyle name="p_DCF_HYCOMPS5_MODEL8_model5.xls Chart 1 2 2" xfId="9465"/>
    <cellStyle name="p_DCF_HYCOMPS5_MODEL8_model5.xls Chart 1 2 2_Workforce" xfId="22147"/>
    <cellStyle name="p_DCF_HYCOMPS5_MODEL8_model5.xls Chart 1 2_Workforce" xfId="22146"/>
    <cellStyle name="p_DCF_HYCOMPS5_MODEL8_model5.xls Chart 1 3" xfId="9466"/>
    <cellStyle name="p_DCF_HYCOMPS5_MODEL8_model5.xls Chart 1 3 2" xfId="9467"/>
    <cellStyle name="p_DCF_HYCOMPS5_MODEL8_model5.xls Chart 1 3 2_Workforce" xfId="22149"/>
    <cellStyle name="p_DCF_HYCOMPS5_MODEL8_model5.xls Chart 1 3_Workforce" xfId="22148"/>
    <cellStyle name="p_DCF_HYCOMPS5_MODEL8_model5.xls Chart 1 4" xfId="9468"/>
    <cellStyle name="p_DCF_HYCOMPS5_MODEL8_model5.xls Chart 1 4_Workforce" xfId="22150"/>
    <cellStyle name="p_DCF_HYCOMPS5_MODEL8_model5.xls Chart 1_Workforce" xfId="22145"/>
    <cellStyle name="p_DCF_HYCOMPS5_MODEL8_model6.xls Chart 1" xfId="9469"/>
    <cellStyle name="p_DCF_HYCOMPS5_MODEL8_model6.xls Chart 1 2" xfId="9470"/>
    <cellStyle name="p_DCF_HYCOMPS5_MODEL8_model6.xls Chart 1 2 2" xfId="9471"/>
    <cellStyle name="p_DCF_HYCOMPS5_MODEL8_model6.xls Chart 1 2 2_Workforce" xfId="22153"/>
    <cellStyle name="p_DCF_HYCOMPS5_MODEL8_model6.xls Chart 1 2_Workforce" xfId="22152"/>
    <cellStyle name="p_DCF_HYCOMPS5_MODEL8_model6.xls Chart 1 3" xfId="9472"/>
    <cellStyle name="p_DCF_HYCOMPS5_MODEL8_model6.xls Chart 1 3 2" xfId="9473"/>
    <cellStyle name="p_DCF_HYCOMPS5_MODEL8_model6.xls Chart 1 3 2_Workforce" xfId="22155"/>
    <cellStyle name="p_DCF_HYCOMPS5_MODEL8_model6.xls Chart 1 3_Workforce" xfId="22154"/>
    <cellStyle name="p_DCF_HYCOMPS5_MODEL8_model6.xls Chart 1 4" xfId="9474"/>
    <cellStyle name="p_DCF_HYCOMPS5_MODEL8_model6.xls Chart 1 4_Workforce" xfId="22156"/>
    <cellStyle name="p_DCF_HYCOMPS5_MODEL8_model6.xls Chart 1_Workforce" xfId="22151"/>
    <cellStyle name="p_DCF_HYCOMPS5_MODEL8_ModelTemplate1" xfId="9475"/>
    <cellStyle name="p_DCF_HYCOMPS5_MODEL8_ModelTemplate1 2" xfId="9476"/>
    <cellStyle name="p_DCF_HYCOMPS5_MODEL8_ModelTemplate1 2 2" xfId="9477"/>
    <cellStyle name="p_DCF_HYCOMPS5_MODEL8_ModelTemplate1 2 2_Workforce" xfId="22159"/>
    <cellStyle name="p_DCF_HYCOMPS5_MODEL8_ModelTemplate1 2_Workforce" xfId="22158"/>
    <cellStyle name="p_DCF_HYCOMPS5_MODEL8_ModelTemplate1 3" xfId="9478"/>
    <cellStyle name="p_DCF_HYCOMPS5_MODEL8_ModelTemplate1 3 2" xfId="9479"/>
    <cellStyle name="p_DCF_HYCOMPS5_MODEL8_ModelTemplate1 3 2_Workforce" xfId="22161"/>
    <cellStyle name="p_DCF_HYCOMPS5_MODEL8_ModelTemplate1 3_Workforce" xfId="22160"/>
    <cellStyle name="p_DCF_HYCOMPS5_MODEL8_ModelTemplate1 4" xfId="9480"/>
    <cellStyle name="p_DCF_HYCOMPS5_MODEL8_ModelTemplate1 4_Workforce" xfId="22162"/>
    <cellStyle name="p_DCF_HYCOMPS5_MODEL8_ModelTemplate1_Merrill model" xfId="9481"/>
    <cellStyle name="p_DCF_HYCOMPS5_MODEL8_ModelTemplate1_Merrill model_Workforce" xfId="22163"/>
    <cellStyle name="p_DCF_HYCOMPS5_MODEL8_ModelTemplate1_Workforce" xfId="22157"/>
    <cellStyle name="p_DCF_HYCOMPS5_MODEL8_Newmodel12" xfId="9482"/>
    <cellStyle name="p_DCF_HYCOMPS5_MODEL8_Newmodel12 2" xfId="9483"/>
    <cellStyle name="p_DCF_HYCOMPS5_MODEL8_Newmodel12 2 2" xfId="9484"/>
    <cellStyle name="p_DCF_HYCOMPS5_MODEL8_Newmodel12 2 2_Workforce" xfId="22166"/>
    <cellStyle name="p_DCF_HYCOMPS5_MODEL8_Newmodel12 2_Workforce" xfId="22165"/>
    <cellStyle name="p_DCF_HYCOMPS5_MODEL8_Newmodel12 3" xfId="9485"/>
    <cellStyle name="p_DCF_HYCOMPS5_MODEL8_Newmodel12 3 2" xfId="9486"/>
    <cellStyle name="p_DCF_HYCOMPS5_MODEL8_Newmodel12 3 2_Workforce" xfId="22168"/>
    <cellStyle name="p_DCF_HYCOMPS5_MODEL8_Newmodel12 3_Workforce" xfId="22167"/>
    <cellStyle name="p_DCF_HYCOMPS5_MODEL8_Newmodel12 4" xfId="9487"/>
    <cellStyle name="p_DCF_HYCOMPS5_MODEL8_Newmodel12 4_Workforce" xfId="22169"/>
    <cellStyle name="p_DCF_HYCOMPS5_MODEL8_Newmodel12_Workforce" xfId="22164"/>
    <cellStyle name="p_DCF_HYCOMPS5_MODEL8_Potential full model template" xfId="9488"/>
    <cellStyle name="p_DCF_HYCOMPS5_MODEL8_Potential full model template 2" xfId="9489"/>
    <cellStyle name="p_DCF_HYCOMPS5_MODEL8_Potential full model template 2 2" xfId="9490"/>
    <cellStyle name="p_DCF_HYCOMPS5_MODEL8_Potential full model template 2 2_Workforce" xfId="22172"/>
    <cellStyle name="p_DCF_HYCOMPS5_MODEL8_Potential full model template 2_Workforce" xfId="22171"/>
    <cellStyle name="p_DCF_HYCOMPS5_MODEL8_Potential full model template 3" xfId="9491"/>
    <cellStyle name="p_DCF_HYCOMPS5_MODEL8_Potential full model template 3 2" xfId="9492"/>
    <cellStyle name="p_DCF_HYCOMPS5_MODEL8_Potential full model template 3 2_Workforce" xfId="22174"/>
    <cellStyle name="p_DCF_HYCOMPS5_MODEL8_Potential full model template 3_Workforce" xfId="22173"/>
    <cellStyle name="p_DCF_HYCOMPS5_MODEL8_Potential full model template 4" xfId="9493"/>
    <cellStyle name="p_DCF_HYCOMPS5_MODEL8_Potential full model template 4_Workforce" xfId="22175"/>
    <cellStyle name="p_DCF_HYCOMPS5_MODEL8_Potential full model template_Workforce" xfId="22170"/>
    <cellStyle name="p_DCF_HYCOMPS5_MODEL8_PwC (Version 10) Revised- CP site by site1" xfId="9494"/>
    <cellStyle name="p_DCF_HYCOMPS5_MODEL8_PwC (Version 10) Revised- CP site by site1 2" xfId="9495"/>
    <cellStyle name="p_DCF_HYCOMPS5_MODEL8_PwC (Version 10) Revised- CP site by site1 2 2" xfId="9496"/>
    <cellStyle name="p_DCF_HYCOMPS5_MODEL8_PwC (Version 10) Revised- CP site by site1 2 2_Workforce" xfId="22178"/>
    <cellStyle name="p_DCF_HYCOMPS5_MODEL8_PwC (Version 10) Revised- CP site by site1 2_Workforce" xfId="22177"/>
    <cellStyle name="p_DCF_HYCOMPS5_MODEL8_PwC (Version 10) Revised- CP site by site1 3" xfId="9497"/>
    <cellStyle name="p_DCF_HYCOMPS5_MODEL8_PwC (Version 10) Revised- CP site by site1 3 2" xfId="9498"/>
    <cellStyle name="p_DCF_HYCOMPS5_MODEL8_PwC (Version 10) Revised- CP site by site1 3 2_Workforce" xfId="22180"/>
    <cellStyle name="p_DCF_HYCOMPS5_MODEL8_PwC (Version 10) Revised- CP site by site1 3_Workforce" xfId="22179"/>
    <cellStyle name="p_DCF_HYCOMPS5_MODEL8_PwC (Version 10) Revised- CP site by site1 4" xfId="9499"/>
    <cellStyle name="p_DCF_HYCOMPS5_MODEL8_PwC (Version 10) Revised- CP site by site1 4_Workforce" xfId="22181"/>
    <cellStyle name="p_DCF_HYCOMPS5_MODEL8_PwC (Version 10) Revised- CP site by site1_Bridge Terms" xfId="9500"/>
    <cellStyle name="p_DCF_HYCOMPS5_MODEL8_PwC (Version 10) Revised- CP site by site1_Bridge Terms 2" xfId="9501"/>
    <cellStyle name="p_DCF_HYCOMPS5_MODEL8_PwC (Version 10) Revised- CP site by site1_Bridge Terms 2 2" xfId="9502"/>
    <cellStyle name="p_DCF_HYCOMPS5_MODEL8_PwC (Version 10) Revised- CP site by site1_Bridge Terms 2 2_Workforce" xfId="22184"/>
    <cellStyle name="p_DCF_HYCOMPS5_MODEL8_PwC (Version 10) Revised- CP site by site1_Bridge Terms 2_Workforce" xfId="22183"/>
    <cellStyle name="p_DCF_HYCOMPS5_MODEL8_PwC (Version 10) Revised- CP site by site1_Bridge Terms 3" xfId="9503"/>
    <cellStyle name="p_DCF_HYCOMPS5_MODEL8_PwC (Version 10) Revised- CP site by site1_Bridge Terms 3 2" xfId="9504"/>
    <cellStyle name="p_DCF_HYCOMPS5_MODEL8_PwC (Version 10) Revised- CP site by site1_Bridge Terms 3 2_Workforce" xfId="22186"/>
    <cellStyle name="p_DCF_HYCOMPS5_MODEL8_PwC (Version 10) Revised- CP site by site1_Bridge Terms 3_Workforce" xfId="22185"/>
    <cellStyle name="p_DCF_HYCOMPS5_MODEL8_PwC (Version 10) Revised- CP site by site1_Bridge Terms 4" xfId="9505"/>
    <cellStyle name="p_DCF_HYCOMPS5_MODEL8_PwC (Version 10) Revised- CP site by site1_Bridge Terms 4_Workforce" xfId="22187"/>
    <cellStyle name="p_DCF_HYCOMPS5_MODEL8_PwC (Version 10) Revised- CP site by site1_Bridge Terms_Workforce" xfId="22182"/>
    <cellStyle name="p_DCF_HYCOMPS5_MODEL8_PwC (Version 10) Revised- CP site by site1_finalised and conformed model2" xfId="9506"/>
    <cellStyle name="p_DCF_HYCOMPS5_MODEL8_PwC (Version 10) Revised- CP site by site1_finalised and conformed model2 2" xfId="9507"/>
    <cellStyle name="p_DCF_HYCOMPS5_MODEL8_PwC (Version 10) Revised- CP site by site1_finalised and conformed model2 2 2" xfId="9508"/>
    <cellStyle name="p_DCF_HYCOMPS5_MODEL8_PwC (Version 10) Revised- CP site by site1_finalised and conformed model2 2 2_Workforce" xfId="22190"/>
    <cellStyle name="p_DCF_HYCOMPS5_MODEL8_PwC (Version 10) Revised- CP site by site1_finalised and conformed model2 2_Workforce" xfId="22189"/>
    <cellStyle name="p_DCF_HYCOMPS5_MODEL8_PwC (Version 10) Revised- CP site by site1_finalised and conformed model2 3" xfId="9509"/>
    <cellStyle name="p_DCF_HYCOMPS5_MODEL8_PwC (Version 10) Revised- CP site by site1_finalised and conformed model2 3 2" xfId="9510"/>
    <cellStyle name="p_DCF_HYCOMPS5_MODEL8_PwC (Version 10) Revised- CP site by site1_finalised and conformed model2 3 2_Workforce" xfId="22192"/>
    <cellStyle name="p_DCF_HYCOMPS5_MODEL8_PwC (Version 10) Revised- CP site by site1_finalised and conformed model2 3_Workforce" xfId="22191"/>
    <cellStyle name="p_DCF_HYCOMPS5_MODEL8_PwC (Version 10) Revised- CP site by site1_finalised and conformed model2 4" xfId="9511"/>
    <cellStyle name="p_DCF_HYCOMPS5_MODEL8_PwC (Version 10) Revised- CP site by site1_finalised and conformed model2 4_Workforce" xfId="22193"/>
    <cellStyle name="p_DCF_HYCOMPS5_MODEL8_PwC (Version 10) Revised- CP site by site1_finalised and conformed model2_Workforce" xfId="22188"/>
    <cellStyle name="p_DCF_HYCOMPS5_MODEL8_PwC (Version 10) Revised- CP site by site1_LTM Analysis" xfId="9512"/>
    <cellStyle name="p_DCF_HYCOMPS5_MODEL8_PwC (Version 10) Revised- CP site by site1_LTM Analysis 2" xfId="9513"/>
    <cellStyle name="p_DCF_HYCOMPS5_MODEL8_PwC (Version 10) Revised- CP site by site1_LTM Analysis 2 2" xfId="9514"/>
    <cellStyle name="p_DCF_HYCOMPS5_MODEL8_PwC (Version 10) Revised- CP site by site1_LTM Analysis 2 2_Workforce" xfId="22196"/>
    <cellStyle name="p_DCF_HYCOMPS5_MODEL8_PwC (Version 10) Revised- CP site by site1_LTM Analysis 2_Workforce" xfId="22195"/>
    <cellStyle name="p_DCF_HYCOMPS5_MODEL8_PwC (Version 10) Revised- CP site by site1_LTM Analysis 3" xfId="9515"/>
    <cellStyle name="p_DCF_HYCOMPS5_MODEL8_PwC (Version 10) Revised- CP site by site1_LTM Analysis 3 2" xfId="9516"/>
    <cellStyle name="p_DCF_HYCOMPS5_MODEL8_PwC (Version 10) Revised- CP site by site1_LTM Analysis 3 2_Workforce" xfId="22198"/>
    <cellStyle name="p_DCF_HYCOMPS5_MODEL8_PwC (Version 10) Revised- CP site by site1_LTM Analysis 3_Workforce" xfId="22197"/>
    <cellStyle name="p_DCF_HYCOMPS5_MODEL8_PwC (Version 10) Revised- CP site by site1_LTM Analysis 4" xfId="9517"/>
    <cellStyle name="p_DCF_HYCOMPS5_MODEL8_PwC (Version 10) Revised- CP site by site1_LTM Analysis 4_Workforce" xfId="22199"/>
    <cellStyle name="p_DCF_HYCOMPS5_MODEL8_PwC (Version 10) Revised- CP site by site1_LTM Analysis_Workforce" xfId="22194"/>
    <cellStyle name="p_DCF_HYCOMPS5_MODEL8_PwC (Version 10) Revised- CP site by site1_model28" xfId="9518"/>
    <cellStyle name="p_DCF_HYCOMPS5_MODEL8_PwC (Version 10) Revised- CP site by site1_model28 2" xfId="9519"/>
    <cellStyle name="p_DCF_HYCOMPS5_MODEL8_PwC (Version 10) Revised- CP site by site1_model28 2 2" xfId="9520"/>
    <cellStyle name="p_DCF_HYCOMPS5_MODEL8_PwC (Version 10) Revised- CP site by site1_model28 2 2_Workforce" xfId="22202"/>
    <cellStyle name="p_DCF_HYCOMPS5_MODEL8_PwC (Version 10) Revised- CP site by site1_model28 2_Workforce" xfId="22201"/>
    <cellStyle name="p_DCF_HYCOMPS5_MODEL8_PwC (Version 10) Revised- CP site by site1_model28 3" xfId="9521"/>
    <cellStyle name="p_DCF_HYCOMPS5_MODEL8_PwC (Version 10) Revised- CP site by site1_model28 3 2" xfId="9522"/>
    <cellStyle name="p_DCF_HYCOMPS5_MODEL8_PwC (Version 10) Revised- CP site by site1_model28 3 2_Workforce" xfId="22204"/>
    <cellStyle name="p_DCF_HYCOMPS5_MODEL8_PwC (Version 10) Revised- CP site by site1_model28 3_Workforce" xfId="22203"/>
    <cellStyle name="p_DCF_HYCOMPS5_MODEL8_PwC (Version 10) Revised- CP site by site1_model28 4" xfId="9523"/>
    <cellStyle name="p_DCF_HYCOMPS5_MODEL8_PwC (Version 10) Revised- CP site by site1_model28 4_Workforce" xfId="22205"/>
    <cellStyle name="p_DCF_HYCOMPS5_MODEL8_PwC (Version 10) Revised- CP site by site1_model28_Workforce" xfId="22200"/>
    <cellStyle name="p_DCF_HYCOMPS5_MODEL8_PwC (Version 10) Revised- CP site by site1_Workforce" xfId="22176"/>
    <cellStyle name="p_DCF_HYCOMPS5_MODEL8_splash mod 050700" xfId="9524"/>
    <cellStyle name="p_DCF_HYCOMPS5_MODEL8_splash mod 050700 2" xfId="9525"/>
    <cellStyle name="p_DCF_HYCOMPS5_MODEL8_splash mod 050700 2 2" xfId="9526"/>
    <cellStyle name="p_DCF_HYCOMPS5_MODEL8_splash mod 050700 2 2_Workforce" xfId="22208"/>
    <cellStyle name="p_DCF_HYCOMPS5_MODEL8_splash mod 050700 2_Workforce" xfId="22207"/>
    <cellStyle name="p_DCF_HYCOMPS5_MODEL8_splash mod 050700 3" xfId="9527"/>
    <cellStyle name="p_DCF_HYCOMPS5_MODEL8_splash mod 050700 3 2" xfId="9528"/>
    <cellStyle name="p_DCF_HYCOMPS5_MODEL8_splash mod 050700 3 2_Workforce" xfId="22210"/>
    <cellStyle name="p_DCF_HYCOMPS5_MODEL8_splash mod 050700 3_Workforce" xfId="22209"/>
    <cellStyle name="p_DCF_HYCOMPS5_MODEL8_splash mod 050700 4" xfId="9529"/>
    <cellStyle name="p_DCF_HYCOMPS5_MODEL8_splash mod 050700 4_Workforce" xfId="22211"/>
    <cellStyle name="p_DCF_HYCOMPS5_MODEL8_splash mod 050700_Workforce" xfId="22206"/>
    <cellStyle name="p_DCF_HYCOMPS5_MODEL8_wh_smith model7" xfId="9530"/>
    <cellStyle name="p_DCF_HYCOMPS5_MODEL8_wh_smith model7 2" xfId="9531"/>
    <cellStyle name="p_DCF_HYCOMPS5_MODEL8_wh_smith model7 2 2" xfId="9532"/>
    <cellStyle name="p_DCF_HYCOMPS5_MODEL8_wh_smith model7 2 2_Workforce" xfId="22214"/>
    <cellStyle name="p_DCF_HYCOMPS5_MODEL8_wh_smith model7 2_Workforce" xfId="22213"/>
    <cellStyle name="p_DCF_HYCOMPS5_MODEL8_wh_smith model7 3" xfId="9533"/>
    <cellStyle name="p_DCF_HYCOMPS5_MODEL8_wh_smith model7 3 2" xfId="9534"/>
    <cellStyle name="p_DCF_HYCOMPS5_MODEL8_wh_smith model7 3 2_Workforce" xfId="22216"/>
    <cellStyle name="p_DCF_HYCOMPS5_MODEL8_wh_smith model7 3_Workforce" xfId="22215"/>
    <cellStyle name="p_DCF_HYCOMPS5_MODEL8_wh_smith model7 4" xfId="9535"/>
    <cellStyle name="p_DCF_HYCOMPS5_MODEL8_wh_smith model7 4_Workforce" xfId="22217"/>
    <cellStyle name="p_DCF_HYCOMPS5_MODEL8_wh_smith model7_Merrill model" xfId="9536"/>
    <cellStyle name="p_DCF_HYCOMPS5_MODEL8_wh_smith model7_Merrill model_Workforce" xfId="22218"/>
    <cellStyle name="p_DCF_HYCOMPS5_MODEL8_wh_smith model7_Workforce" xfId="22212"/>
    <cellStyle name="p_DCF_HYCOMPS5_MODEL8_Workforce" xfId="22007"/>
    <cellStyle name="p_DCF_HYCOMPS5_Potential full model template" xfId="9537"/>
    <cellStyle name="p_DCF_HYCOMPS5_Potential full model template 2" xfId="9538"/>
    <cellStyle name="p_DCF_HYCOMPS5_Potential full model template 2 2" xfId="9539"/>
    <cellStyle name="p_DCF_HYCOMPS5_Potential full model template 2 2_Workforce" xfId="22221"/>
    <cellStyle name="p_DCF_HYCOMPS5_Potential full model template 2_Workforce" xfId="22220"/>
    <cellStyle name="p_DCF_HYCOMPS5_Potential full model template 3" xfId="9540"/>
    <cellStyle name="p_DCF_HYCOMPS5_Potential full model template 3 2" xfId="9541"/>
    <cellStyle name="p_DCF_HYCOMPS5_Potential full model template 3 2_Workforce" xfId="22223"/>
    <cellStyle name="p_DCF_HYCOMPS5_Potential full model template 3_Workforce" xfId="22222"/>
    <cellStyle name="p_DCF_HYCOMPS5_Potential full model template 4" xfId="9542"/>
    <cellStyle name="p_DCF_HYCOMPS5_Potential full model template 4_Workforce" xfId="22224"/>
    <cellStyle name="p_DCF_HYCOMPS5_Potential full model template_Merrill model" xfId="9543"/>
    <cellStyle name="p_DCF_HYCOMPS5_Potential full model template_Merrill model_Workforce" xfId="22225"/>
    <cellStyle name="p_DCF_HYCOMPS5_Potential full model template_Workforce" xfId="22219"/>
    <cellStyle name="p_DCF_HYCOMPS5_PwC (Version 10) Revised- CP site by site1" xfId="9544"/>
    <cellStyle name="p_DCF_HYCOMPS5_PwC (Version 10) Revised- CP site by site1_Bridge Terms" xfId="9545"/>
    <cellStyle name="p_DCF_HYCOMPS5_PwC (Version 10) Revised- CP site by site1_Bridge Terms_Workforce" xfId="22227"/>
    <cellStyle name="p_DCF_HYCOMPS5_PwC (Version 10) Revised- CP site by site1_finalised and conformed model2" xfId="9546"/>
    <cellStyle name="p_DCF_HYCOMPS5_PwC (Version 10) Revised- CP site by site1_finalised and conformed model2_1" xfId="9547"/>
    <cellStyle name="p_DCF_HYCOMPS5_PwC (Version 10) Revised- CP site by site1_finalised and conformed model2_1_Workforce" xfId="22229"/>
    <cellStyle name="p_DCF_HYCOMPS5_PwC (Version 10) Revised- CP site by site1_finalised and conformed model2_Workforce" xfId="22228"/>
    <cellStyle name="p_DCF_HYCOMPS5_PwC (Version 10) Revised- CP site by site1_LTM Analysis" xfId="9548"/>
    <cellStyle name="p_DCF_HYCOMPS5_PwC (Version 10) Revised- CP site by site1_LTM Analysis_Workforce" xfId="22230"/>
    <cellStyle name="p_DCF_HYCOMPS5_PwC (Version 10) Revised- CP site by site1_model28" xfId="9549"/>
    <cellStyle name="p_DCF_HYCOMPS5_PwC (Version 10) Revised- CP site by site1_model28_Workforce" xfId="22231"/>
    <cellStyle name="p_DCF_HYCOMPS5_PwC (Version 10) Revised- CP site by site1_Workforce" xfId="22226"/>
    <cellStyle name="p_DCF_HYCOMPS5_PwC (Version 7) Revised- CP site by site" xfId="9550"/>
    <cellStyle name="p_DCF_HYCOMPS5_PwC (Version 7) Revised- CP site by site_Workforce" xfId="22232"/>
    <cellStyle name="p_DCF_HYCOMPS5_splash mod 050700" xfId="9551"/>
    <cellStyle name="p_DCF_HYCOMPS5_splash mod 050700_Workforce" xfId="22233"/>
    <cellStyle name="p_DCF_HYCOMPS5_tables2" xfId="9552"/>
    <cellStyle name="p_DCF_HYCOMPS5_tables2 2" xfId="9553"/>
    <cellStyle name="p_DCF_HYCOMPS5_tables2 2 2" xfId="9554"/>
    <cellStyle name="p_DCF_HYCOMPS5_tables2 2 2_Workforce" xfId="22236"/>
    <cellStyle name="p_DCF_HYCOMPS5_tables2 2_Workforce" xfId="22235"/>
    <cellStyle name="p_DCF_HYCOMPS5_tables2 3" xfId="9555"/>
    <cellStyle name="p_DCF_HYCOMPS5_tables2 3 2" xfId="9556"/>
    <cellStyle name="p_DCF_HYCOMPS5_tables2 3 2_Workforce" xfId="22238"/>
    <cellStyle name="p_DCF_HYCOMPS5_tables2 3_Workforce" xfId="22237"/>
    <cellStyle name="p_DCF_HYCOMPS5_tables2 4" xfId="9557"/>
    <cellStyle name="p_DCF_HYCOMPS5_tables2 4_Workforce" xfId="22239"/>
    <cellStyle name="p_DCF_HYCOMPS5_tables2_24-10-Q3c 08-11" xfId="9558"/>
    <cellStyle name="p_DCF_HYCOMPS5_tables2_24-10-Q3c 08-11 2" xfId="9559"/>
    <cellStyle name="p_DCF_HYCOMPS5_tables2_24-10-Q3c 08-11 2 2" xfId="9560"/>
    <cellStyle name="p_DCF_HYCOMPS5_tables2_24-10-Q3c 08-11 2 2_Workforce" xfId="22242"/>
    <cellStyle name="p_DCF_HYCOMPS5_tables2_24-10-Q3c 08-11 2_Workforce" xfId="22241"/>
    <cellStyle name="p_DCF_HYCOMPS5_tables2_24-10-Q3c 08-11 3" xfId="9561"/>
    <cellStyle name="p_DCF_HYCOMPS5_tables2_24-10-Q3c 08-11 3 2" xfId="9562"/>
    <cellStyle name="p_DCF_HYCOMPS5_tables2_24-10-Q3c 08-11 3 2_Workforce" xfId="22244"/>
    <cellStyle name="p_DCF_HYCOMPS5_tables2_24-10-Q3c 08-11 3_Workforce" xfId="22243"/>
    <cellStyle name="p_DCF_HYCOMPS5_tables2_24-10-Q3c 08-11 4" xfId="9563"/>
    <cellStyle name="p_DCF_HYCOMPS5_tables2_24-10-Q3c 08-11 4_Workforce" xfId="22245"/>
    <cellStyle name="p_DCF_HYCOMPS5_tables2_24-10-Q3c 08-11_Workforce" xfId="22240"/>
    <cellStyle name="p_DCF_HYCOMPS5_tables2_Apax Banks Model2" xfId="9564"/>
    <cellStyle name="p_DCF_HYCOMPS5_tables2_Apax Banks Model2 2" xfId="9565"/>
    <cellStyle name="p_DCF_HYCOMPS5_tables2_Apax Banks Model2 2 2" xfId="9566"/>
    <cellStyle name="p_DCF_HYCOMPS5_tables2_Apax Banks Model2 2 2_Workforce" xfId="22248"/>
    <cellStyle name="p_DCF_HYCOMPS5_tables2_Apax Banks Model2 2_Workforce" xfId="22247"/>
    <cellStyle name="p_DCF_HYCOMPS5_tables2_Apax Banks Model2 3" xfId="9567"/>
    <cellStyle name="p_DCF_HYCOMPS5_tables2_Apax Banks Model2 3 2" xfId="9568"/>
    <cellStyle name="p_DCF_HYCOMPS5_tables2_Apax Banks Model2 3 2_Workforce" xfId="22250"/>
    <cellStyle name="p_DCF_HYCOMPS5_tables2_Apax Banks Model2 3_Workforce" xfId="22249"/>
    <cellStyle name="p_DCF_HYCOMPS5_tables2_Apax Banks Model2 4" xfId="9569"/>
    <cellStyle name="p_DCF_HYCOMPS5_tables2_Apax Banks Model2 4_Workforce" xfId="22251"/>
    <cellStyle name="p_DCF_HYCOMPS5_tables2_Apax Banks Model2_Workforce" xfId="22246"/>
    <cellStyle name="p_DCF_HYCOMPS5_tables2_Arrow Model 7" xfId="9570"/>
    <cellStyle name="p_DCF_HYCOMPS5_tables2_Arrow Model 7 2" xfId="9571"/>
    <cellStyle name="p_DCF_HYCOMPS5_tables2_Arrow Model 7 2 2" xfId="9572"/>
    <cellStyle name="p_DCF_HYCOMPS5_tables2_Arrow Model 7 2 2_Workforce" xfId="22254"/>
    <cellStyle name="p_DCF_HYCOMPS5_tables2_Arrow Model 7 2_Workforce" xfId="22253"/>
    <cellStyle name="p_DCF_HYCOMPS5_tables2_Arrow Model 7 3" xfId="9573"/>
    <cellStyle name="p_DCF_HYCOMPS5_tables2_Arrow Model 7 3 2" xfId="9574"/>
    <cellStyle name="p_DCF_HYCOMPS5_tables2_Arrow Model 7 3 2_Workforce" xfId="22256"/>
    <cellStyle name="p_DCF_HYCOMPS5_tables2_Arrow Model 7 3_Workforce" xfId="22255"/>
    <cellStyle name="p_DCF_HYCOMPS5_tables2_Arrow Model 7 4" xfId="9575"/>
    <cellStyle name="p_DCF_HYCOMPS5_tables2_Arrow Model 7 4_Workforce" xfId="22257"/>
    <cellStyle name="p_DCF_HYCOMPS5_tables2_Arrow Model 7_Merrill model" xfId="9576"/>
    <cellStyle name="p_DCF_HYCOMPS5_tables2_Arrow Model 7_Merrill model_Workforce" xfId="22258"/>
    <cellStyle name="p_DCF_HYCOMPS5_tables2_Arrow Model 7_Workforce" xfId="22252"/>
    <cellStyle name="p_DCF_HYCOMPS5_tables2_Atlasmod011_new_Covenants" xfId="9577"/>
    <cellStyle name="p_DCF_HYCOMPS5_tables2_Atlasmod011_new_Covenants_1" xfId="9578"/>
    <cellStyle name="p_DCF_HYCOMPS5_tables2_Atlasmod011_new_Covenants_1 2" xfId="9579"/>
    <cellStyle name="p_DCF_HYCOMPS5_tables2_Atlasmod011_new_Covenants_1 2 2" xfId="9580"/>
    <cellStyle name="p_DCF_HYCOMPS5_tables2_Atlasmod011_new_Covenants_1 2 2_Workforce" xfId="22262"/>
    <cellStyle name="p_DCF_HYCOMPS5_tables2_Atlasmod011_new_Covenants_1 2_Workforce" xfId="22261"/>
    <cellStyle name="p_DCF_HYCOMPS5_tables2_Atlasmod011_new_Covenants_1 3" xfId="9581"/>
    <cellStyle name="p_DCF_HYCOMPS5_tables2_Atlasmod011_new_Covenants_1 3 2" xfId="9582"/>
    <cellStyle name="p_DCF_HYCOMPS5_tables2_Atlasmod011_new_Covenants_1 3 2_Workforce" xfId="22264"/>
    <cellStyle name="p_DCF_HYCOMPS5_tables2_Atlasmod011_new_Covenants_1 3_Workforce" xfId="22263"/>
    <cellStyle name="p_DCF_HYCOMPS5_tables2_Atlasmod011_new_Covenants_1 4" xfId="9583"/>
    <cellStyle name="p_DCF_HYCOMPS5_tables2_Atlasmod011_new_Covenants_1 4_Workforce" xfId="22265"/>
    <cellStyle name="p_DCF_HYCOMPS5_tables2_Atlasmod011_new_Covenants_1_Workforce" xfId="22260"/>
    <cellStyle name="p_DCF_HYCOMPS5_tables2_Atlasmod011_new_Covenants_Workforce" xfId="22259"/>
    <cellStyle name="p_DCF_HYCOMPS5_tables2_Book2" xfId="9584"/>
    <cellStyle name="p_DCF_HYCOMPS5_tables2_Book2 2" xfId="9585"/>
    <cellStyle name="p_DCF_HYCOMPS5_tables2_Book2 2 2" xfId="9586"/>
    <cellStyle name="p_DCF_HYCOMPS5_tables2_Book2 2 2_Workforce" xfId="22268"/>
    <cellStyle name="p_DCF_HYCOMPS5_tables2_Book2 2_Workforce" xfId="22267"/>
    <cellStyle name="p_DCF_HYCOMPS5_tables2_Book2 3" xfId="9587"/>
    <cellStyle name="p_DCF_HYCOMPS5_tables2_Book2 3 2" xfId="9588"/>
    <cellStyle name="p_DCF_HYCOMPS5_tables2_Book2 3 2_Workforce" xfId="22270"/>
    <cellStyle name="p_DCF_HYCOMPS5_tables2_Book2 3_Workforce" xfId="22269"/>
    <cellStyle name="p_DCF_HYCOMPS5_tables2_Book2 4" xfId="9589"/>
    <cellStyle name="p_DCF_HYCOMPS5_tables2_Book2 4_Workforce" xfId="22271"/>
    <cellStyle name="p_DCF_HYCOMPS5_tables2_Book2_Workforce" xfId="22266"/>
    <cellStyle name="p_DCF_HYCOMPS5_tables2_Bouygues Model_20_4_01" xfId="9590"/>
    <cellStyle name="p_DCF_HYCOMPS5_tables2_Bouygues Model_20_4_01 2" xfId="9591"/>
    <cellStyle name="p_DCF_HYCOMPS5_tables2_Bouygues Model_20_4_01 2 2" xfId="9592"/>
    <cellStyle name="p_DCF_HYCOMPS5_tables2_Bouygues Model_20_4_01 2 2_Workforce" xfId="22274"/>
    <cellStyle name="p_DCF_HYCOMPS5_tables2_Bouygues Model_20_4_01 2_Workforce" xfId="22273"/>
    <cellStyle name="p_DCF_HYCOMPS5_tables2_Bouygues Model_20_4_01 3" xfId="9593"/>
    <cellStyle name="p_DCF_HYCOMPS5_tables2_Bouygues Model_20_4_01 3 2" xfId="9594"/>
    <cellStyle name="p_DCF_HYCOMPS5_tables2_Bouygues Model_20_4_01 3 2_Workforce" xfId="22276"/>
    <cellStyle name="p_DCF_HYCOMPS5_tables2_Bouygues Model_20_4_01 3_Workforce" xfId="22275"/>
    <cellStyle name="p_DCF_HYCOMPS5_tables2_Bouygues Model_20_4_01 4" xfId="9595"/>
    <cellStyle name="p_DCF_HYCOMPS5_tables2_Bouygues Model_20_4_01 4_Workforce" xfId="22277"/>
    <cellStyle name="p_DCF_HYCOMPS5_tables2_Bouygues Model_20_4_01_Merrill model" xfId="9596"/>
    <cellStyle name="p_DCF_HYCOMPS5_tables2_Bouygues Model_20_4_01_Merrill model_Workforce" xfId="22278"/>
    <cellStyle name="p_DCF_HYCOMPS5_tables2_Bouygues Model_20_4_01_Workforce" xfId="22272"/>
    <cellStyle name="p_DCF_HYCOMPS5_tables2_Bridge Terms" xfId="9597"/>
    <cellStyle name="p_DCF_HYCOMPS5_tables2_Bridge Terms 2" xfId="9598"/>
    <cellStyle name="p_DCF_HYCOMPS5_tables2_Bridge Terms 2 2" xfId="9599"/>
    <cellStyle name="p_DCF_HYCOMPS5_tables2_Bridge Terms 2 2_Workforce" xfId="22281"/>
    <cellStyle name="p_DCF_HYCOMPS5_tables2_Bridge Terms 2_Workforce" xfId="22280"/>
    <cellStyle name="p_DCF_HYCOMPS5_tables2_Bridge Terms 3" xfId="9600"/>
    <cellStyle name="p_DCF_HYCOMPS5_tables2_Bridge Terms 3 2" xfId="9601"/>
    <cellStyle name="p_DCF_HYCOMPS5_tables2_Bridge Terms 3 2_Workforce" xfId="22283"/>
    <cellStyle name="p_DCF_HYCOMPS5_tables2_Bridge Terms 3_Workforce" xfId="22282"/>
    <cellStyle name="p_DCF_HYCOMPS5_tables2_Bridge Terms 4" xfId="9602"/>
    <cellStyle name="p_DCF_HYCOMPS5_tables2_Bridge Terms 4_Workforce" xfId="22284"/>
    <cellStyle name="p_DCF_HYCOMPS5_tables2_Bridge Terms_Workforce" xfId="22279"/>
    <cellStyle name="p_DCF_HYCOMPS5_tables2_BWG model_aip_final" xfId="9603"/>
    <cellStyle name="p_DCF_HYCOMPS5_tables2_BWG model_aip_final 2" xfId="9604"/>
    <cellStyle name="p_DCF_HYCOMPS5_tables2_BWG model_aip_final 2 2" xfId="9605"/>
    <cellStyle name="p_DCF_HYCOMPS5_tables2_BWG model_aip_final 2 2_Workforce" xfId="22287"/>
    <cellStyle name="p_DCF_HYCOMPS5_tables2_BWG model_aip_final 2_Workforce" xfId="22286"/>
    <cellStyle name="p_DCF_HYCOMPS5_tables2_BWG model_aip_final 3" xfId="9606"/>
    <cellStyle name="p_DCF_HYCOMPS5_tables2_BWG model_aip_final 3 2" xfId="9607"/>
    <cellStyle name="p_DCF_HYCOMPS5_tables2_BWG model_aip_final 3 2_Workforce" xfId="22289"/>
    <cellStyle name="p_DCF_HYCOMPS5_tables2_BWG model_aip_final 3_Workforce" xfId="22288"/>
    <cellStyle name="p_DCF_HYCOMPS5_tables2_BWG model_aip_final 4" xfId="9608"/>
    <cellStyle name="p_DCF_HYCOMPS5_tables2_BWG model_aip_final 4_Workforce" xfId="22290"/>
    <cellStyle name="p_DCF_HYCOMPS5_tables2_BWG model_aip_final_Workforce" xfId="22285"/>
    <cellStyle name="p_DCF_HYCOMPS5_tables2_Casema - Carlyle Base Case" xfId="9609"/>
    <cellStyle name="p_DCF_HYCOMPS5_tables2_Casema - Carlyle Base Case 2" xfId="9610"/>
    <cellStyle name="p_DCF_HYCOMPS5_tables2_Casema - Carlyle Base Case 2 2" xfId="9611"/>
    <cellStyle name="p_DCF_HYCOMPS5_tables2_Casema - Carlyle Base Case 2 2_Workforce" xfId="22293"/>
    <cellStyle name="p_DCF_HYCOMPS5_tables2_Casema - Carlyle Base Case 2_Workforce" xfId="22292"/>
    <cellStyle name="p_DCF_HYCOMPS5_tables2_Casema - Carlyle Base Case 3" xfId="9612"/>
    <cellStyle name="p_DCF_HYCOMPS5_tables2_Casema - Carlyle Base Case 3 2" xfId="9613"/>
    <cellStyle name="p_DCF_HYCOMPS5_tables2_Casema - Carlyle Base Case 3 2_Workforce" xfId="22295"/>
    <cellStyle name="p_DCF_HYCOMPS5_tables2_Casema - Carlyle Base Case 3_Workforce" xfId="22294"/>
    <cellStyle name="p_DCF_HYCOMPS5_tables2_Casema - Carlyle Base Case 4" xfId="9614"/>
    <cellStyle name="p_DCF_HYCOMPS5_tables2_Casema - Carlyle Base Case 4_Workforce" xfId="22296"/>
    <cellStyle name="p_DCF_HYCOMPS5_tables2_Casema - Carlyle Base Case_Workforce" xfId="22291"/>
    <cellStyle name="p_DCF_HYCOMPS5_tables2_Consolidated Model - Overfund13NewBank &amp; HY rate" xfId="9615"/>
    <cellStyle name="p_DCF_HYCOMPS5_tables2_Consolidated Model - Overfund13NewBank &amp; HY rate_Workforce" xfId="22297"/>
    <cellStyle name="p_DCF_HYCOMPS5_tables2_Consolidated Model - Overfund14NewBank &amp; HY rate" xfId="9616"/>
    <cellStyle name="p_DCF_HYCOMPS5_tables2_Consolidated Model - Overfund14NewBank &amp; HY rate_Workforce" xfId="22298"/>
    <cellStyle name="p_DCF_HYCOMPS5_tables2_ESCOperatingModel Revised Base Case Banks 260101" xfId="9617"/>
    <cellStyle name="p_DCF_HYCOMPS5_tables2_ESCOperatingModel Revised Base Case Banks 260101 2" xfId="9618"/>
    <cellStyle name="p_DCF_HYCOMPS5_tables2_ESCOperatingModel Revised Base Case Banks 260101 2 2" xfId="9619"/>
    <cellStyle name="p_DCF_HYCOMPS5_tables2_ESCOperatingModel Revised Base Case Banks 260101 2 2_Workforce" xfId="22301"/>
    <cellStyle name="p_DCF_HYCOMPS5_tables2_ESCOperatingModel Revised Base Case Banks 260101 2_Workforce" xfId="22300"/>
    <cellStyle name="p_DCF_HYCOMPS5_tables2_ESCOperatingModel Revised Base Case Banks 260101 3" xfId="9620"/>
    <cellStyle name="p_DCF_HYCOMPS5_tables2_ESCOperatingModel Revised Base Case Banks 260101 3 2" xfId="9621"/>
    <cellStyle name="p_DCF_HYCOMPS5_tables2_ESCOperatingModel Revised Base Case Banks 260101 3 2_Workforce" xfId="22303"/>
    <cellStyle name="p_DCF_HYCOMPS5_tables2_ESCOperatingModel Revised Base Case Banks 260101 3_Workforce" xfId="22302"/>
    <cellStyle name="p_DCF_HYCOMPS5_tables2_ESCOperatingModel Revised Base Case Banks 260101 4" xfId="9622"/>
    <cellStyle name="p_DCF_HYCOMPS5_tables2_ESCOperatingModel Revised Base Case Banks 260101 4_Workforce" xfId="22304"/>
    <cellStyle name="p_DCF_HYCOMPS5_tables2_ESCOperatingModel Revised Base Case Banks 260101_Workforce" xfId="22299"/>
    <cellStyle name="p_DCF_HYCOMPS5_tables2_finalised and conformed model2" xfId="9623"/>
    <cellStyle name="p_DCF_HYCOMPS5_tables2_finalised and conformed model2 2" xfId="9624"/>
    <cellStyle name="p_DCF_HYCOMPS5_tables2_finalised and conformed model2 2 2" xfId="9625"/>
    <cellStyle name="p_DCF_HYCOMPS5_tables2_finalised and conformed model2 2 2_Workforce" xfId="22307"/>
    <cellStyle name="p_DCF_HYCOMPS5_tables2_finalised and conformed model2 2_Workforce" xfId="22306"/>
    <cellStyle name="p_DCF_HYCOMPS5_tables2_finalised and conformed model2 3" xfId="9626"/>
    <cellStyle name="p_DCF_HYCOMPS5_tables2_finalised and conformed model2 3 2" xfId="9627"/>
    <cellStyle name="p_DCF_HYCOMPS5_tables2_finalised and conformed model2 3 2_Workforce" xfId="22309"/>
    <cellStyle name="p_DCF_HYCOMPS5_tables2_finalised and conformed model2 3_Workforce" xfId="22308"/>
    <cellStyle name="p_DCF_HYCOMPS5_tables2_finalised and conformed model2 4" xfId="9628"/>
    <cellStyle name="p_DCF_HYCOMPS5_tables2_finalised and conformed model2 4_Workforce" xfId="22310"/>
    <cellStyle name="p_DCF_HYCOMPS5_tables2_finalised and conformed model2_1" xfId="9629"/>
    <cellStyle name="p_DCF_HYCOMPS5_tables2_finalised and conformed model2_1 2" xfId="9630"/>
    <cellStyle name="p_DCF_HYCOMPS5_tables2_finalised and conformed model2_1 2 2" xfId="9631"/>
    <cellStyle name="p_DCF_HYCOMPS5_tables2_finalised and conformed model2_1 2 2_Workforce" xfId="22313"/>
    <cellStyle name="p_DCF_HYCOMPS5_tables2_finalised and conformed model2_1 2_Workforce" xfId="22312"/>
    <cellStyle name="p_DCF_HYCOMPS5_tables2_finalised and conformed model2_1 3" xfId="9632"/>
    <cellStyle name="p_DCF_HYCOMPS5_tables2_finalised and conformed model2_1 3 2" xfId="9633"/>
    <cellStyle name="p_DCF_HYCOMPS5_tables2_finalised and conformed model2_1 3 2_Workforce" xfId="22315"/>
    <cellStyle name="p_DCF_HYCOMPS5_tables2_finalised and conformed model2_1 3_Workforce" xfId="22314"/>
    <cellStyle name="p_DCF_HYCOMPS5_tables2_finalised and conformed model2_1 4" xfId="9634"/>
    <cellStyle name="p_DCF_HYCOMPS5_tables2_finalised and conformed model2_1 4_Workforce" xfId="22316"/>
    <cellStyle name="p_DCF_HYCOMPS5_tables2_finalised and conformed model2_1_Workforce" xfId="22311"/>
    <cellStyle name="p_DCF_HYCOMPS5_tables2_finalised and conformed model2_Workforce" xfId="22305"/>
    <cellStyle name="p_DCF_HYCOMPS5_tables2_FinanceModelTrinity" xfId="9635"/>
    <cellStyle name="p_DCF_HYCOMPS5_tables2_FinanceModelTrinity 2" xfId="9636"/>
    <cellStyle name="p_DCF_HYCOMPS5_tables2_FinanceModelTrinity 2 2" xfId="9637"/>
    <cellStyle name="p_DCF_HYCOMPS5_tables2_FinanceModelTrinity 2 2_Workforce" xfId="22319"/>
    <cellStyle name="p_DCF_HYCOMPS5_tables2_FinanceModelTrinity 2_Workforce" xfId="22318"/>
    <cellStyle name="p_DCF_HYCOMPS5_tables2_FinanceModelTrinity 3" xfId="9638"/>
    <cellStyle name="p_DCF_HYCOMPS5_tables2_FinanceModelTrinity 3 2" xfId="9639"/>
    <cellStyle name="p_DCF_HYCOMPS5_tables2_FinanceModelTrinity 3 2_Workforce" xfId="22321"/>
    <cellStyle name="p_DCF_HYCOMPS5_tables2_FinanceModelTrinity 3_Workforce" xfId="22320"/>
    <cellStyle name="p_DCF_HYCOMPS5_tables2_FinanceModelTrinity 4" xfId="9640"/>
    <cellStyle name="p_DCF_HYCOMPS5_tables2_FinanceModelTrinity 4_Workforce" xfId="22322"/>
    <cellStyle name="p_DCF_HYCOMPS5_tables2_FinanceModelTrinity_Workforce" xfId="22317"/>
    <cellStyle name="p_DCF_HYCOMPS5_tables2_Financials6_for sales force" xfId="9641"/>
    <cellStyle name="p_DCF_HYCOMPS5_tables2_Financials6_for sales force_Workforce" xfId="22323"/>
    <cellStyle name="p_DCF_HYCOMPS5_tables2_Last Update of Model - Version 39" xfId="9642"/>
    <cellStyle name="p_DCF_HYCOMPS5_tables2_Last Update of Model - Version 39_Workforce" xfId="22324"/>
    <cellStyle name="p_DCF_HYCOMPS5_tables2_LTM Analysis" xfId="9643"/>
    <cellStyle name="p_DCF_HYCOMPS5_tables2_LTM Analysis 2" xfId="9644"/>
    <cellStyle name="p_DCF_HYCOMPS5_tables2_LTM Analysis 2 2" xfId="9645"/>
    <cellStyle name="p_DCF_HYCOMPS5_tables2_LTM Analysis 2 2_Workforce" xfId="22327"/>
    <cellStyle name="p_DCF_HYCOMPS5_tables2_LTM Analysis 2_Workforce" xfId="22326"/>
    <cellStyle name="p_DCF_HYCOMPS5_tables2_LTM Analysis 3" xfId="9646"/>
    <cellStyle name="p_DCF_HYCOMPS5_tables2_LTM Analysis 3 2" xfId="9647"/>
    <cellStyle name="p_DCF_HYCOMPS5_tables2_LTM Analysis 3 2_Workforce" xfId="22329"/>
    <cellStyle name="p_DCF_HYCOMPS5_tables2_LTM Analysis 3_Workforce" xfId="22328"/>
    <cellStyle name="p_DCF_HYCOMPS5_tables2_LTM Analysis 4" xfId="9648"/>
    <cellStyle name="p_DCF_HYCOMPS5_tables2_LTM Analysis 4_Workforce" xfId="22330"/>
    <cellStyle name="p_DCF_HYCOMPS5_tables2_LTM Analysis_Workforce" xfId="22325"/>
    <cellStyle name="p_DCF_HYCOMPS5_tables2_Merrill model" xfId="9649"/>
    <cellStyle name="p_DCF_HYCOMPS5_tables2_Merrill model_Workforce" xfId="22331"/>
    <cellStyle name="p_DCF_HYCOMPS5_tables2_mezzcalc" xfId="9650"/>
    <cellStyle name="p_DCF_HYCOMPS5_tables2_mezzcalc 2" xfId="9651"/>
    <cellStyle name="p_DCF_HYCOMPS5_tables2_mezzcalc 2 2" xfId="9652"/>
    <cellStyle name="p_DCF_HYCOMPS5_tables2_mezzcalc 2 2_Workforce" xfId="22334"/>
    <cellStyle name="p_DCF_HYCOMPS5_tables2_mezzcalc 2_Workforce" xfId="22333"/>
    <cellStyle name="p_DCF_HYCOMPS5_tables2_mezzcalc 3" xfId="9653"/>
    <cellStyle name="p_DCF_HYCOMPS5_tables2_mezzcalc 3 2" xfId="9654"/>
    <cellStyle name="p_DCF_HYCOMPS5_tables2_mezzcalc 3 2_Workforce" xfId="22336"/>
    <cellStyle name="p_DCF_HYCOMPS5_tables2_mezzcalc 3_Workforce" xfId="22335"/>
    <cellStyle name="p_DCF_HYCOMPS5_tables2_mezzcalc 4" xfId="9655"/>
    <cellStyle name="p_DCF_HYCOMPS5_tables2_mezzcalc 4_Workforce" xfId="22337"/>
    <cellStyle name="p_DCF_HYCOMPS5_tables2_mezzcalc_Workforce" xfId="22332"/>
    <cellStyle name="p_DCF_HYCOMPS5_tables2_MinimodelMC" xfId="9656"/>
    <cellStyle name="p_DCF_HYCOMPS5_tables2_MinimodelMC 2" xfId="9657"/>
    <cellStyle name="p_DCF_HYCOMPS5_tables2_MinimodelMC 2 2" xfId="9658"/>
    <cellStyle name="p_DCF_HYCOMPS5_tables2_MinimodelMC 2 2_Workforce" xfId="22340"/>
    <cellStyle name="p_DCF_HYCOMPS5_tables2_MinimodelMC 2_Workforce" xfId="22339"/>
    <cellStyle name="p_DCF_HYCOMPS5_tables2_MinimodelMC 3" xfId="9659"/>
    <cellStyle name="p_DCF_HYCOMPS5_tables2_MinimodelMC 3 2" xfId="9660"/>
    <cellStyle name="p_DCF_HYCOMPS5_tables2_MinimodelMC 3 2_Workforce" xfId="22342"/>
    <cellStyle name="p_DCF_HYCOMPS5_tables2_MinimodelMC 3_Workforce" xfId="22341"/>
    <cellStyle name="p_DCF_HYCOMPS5_tables2_MinimodelMC 4" xfId="9661"/>
    <cellStyle name="p_DCF_HYCOMPS5_tables2_MinimodelMC 4_Workforce" xfId="22343"/>
    <cellStyle name="p_DCF_HYCOMPS5_tables2_MinimodelMC_Workforce" xfId="22338"/>
    <cellStyle name="p_DCF_HYCOMPS5_tables2_Model 10" xfId="9662"/>
    <cellStyle name="p_DCF_HYCOMPS5_tables2_Model 10 2" xfId="9663"/>
    <cellStyle name="p_DCF_HYCOMPS5_tables2_Model 10 2 2" xfId="9664"/>
    <cellStyle name="p_DCF_HYCOMPS5_tables2_Model 10 2 2_Workforce" xfId="22346"/>
    <cellStyle name="p_DCF_HYCOMPS5_tables2_Model 10 2_Workforce" xfId="22345"/>
    <cellStyle name="p_DCF_HYCOMPS5_tables2_Model 10 3" xfId="9665"/>
    <cellStyle name="p_DCF_HYCOMPS5_tables2_Model 10 3 2" xfId="9666"/>
    <cellStyle name="p_DCF_HYCOMPS5_tables2_Model 10 3 2_Workforce" xfId="22348"/>
    <cellStyle name="p_DCF_HYCOMPS5_tables2_Model 10 3_Workforce" xfId="22347"/>
    <cellStyle name="p_DCF_HYCOMPS5_tables2_Model 10 4" xfId="9667"/>
    <cellStyle name="p_DCF_HYCOMPS5_tables2_Model 10 4_Workforce" xfId="22349"/>
    <cellStyle name="p_DCF_HYCOMPS5_tables2_Model 10_Workforce" xfId="22344"/>
    <cellStyle name="p_DCF_HYCOMPS5_tables2_Model 41" xfId="9668"/>
    <cellStyle name="p_DCF_HYCOMPS5_tables2_Model 41 2" xfId="9669"/>
    <cellStyle name="p_DCF_HYCOMPS5_tables2_Model 41 2 2" xfId="9670"/>
    <cellStyle name="p_DCF_HYCOMPS5_tables2_Model 41 2 2_Workforce" xfId="22352"/>
    <cellStyle name="p_DCF_HYCOMPS5_tables2_Model 41 2_Workforce" xfId="22351"/>
    <cellStyle name="p_DCF_HYCOMPS5_tables2_Model 41 3" xfId="9671"/>
    <cellStyle name="p_DCF_HYCOMPS5_tables2_Model 41 3 2" xfId="9672"/>
    <cellStyle name="p_DCF_HYCOMPS5_tables2_Model 41 3 2_Workforce" xfId="22354"/>
    <cellStyle name="p_DCF_HYCOMPS5_tables2_Model 41 3_Workforce" xfId="22353"/>
    <cellStyle name="p_DCF_HYCOMPS5_tables2_Model 41 4" xfId="9673"/>
    <cellStyle name="p_DCF_HYCOMPS5_tables2_Model 41 4_Workforce" xfId="22355"/>
    <cellStyle name="p_DCF_HYCOMPS5_tables2_Model 41_Workforce" xfId="22350"/>
    <cellStyle name="p_DCF_HYCOMPS5_tables2_Model_30" xfId="9674"/>
    <cellStyle name="p_DCF_HYCOMPS5_tables2_Model_30 2" xfId="9675"/>
    <cellStyle name="p_DCF_HYCOMPS5_tables2_Model_30 2 2" xfId="9676"/>
    <cellStyle name="p_DCF_HYCOMPS5_tables2_Model_30 2 2_Workforce" xfId="22358"/>
    <cellStyle name="p_DCF_HYCOMPS5_tables2_Model_30 2_Workforce" xfId="22357"/>
    <cellStyle name="p_DCF_HYCOMPS5_tables2_Model_30 3" xfId="9677"/>
    <cellStyle name="p_DCF_HYCOMPS5_tables2_Model_30 3 2" xfId="9678"/>
    <cellStyle name="p_DCF_HYCOMPS5_tables2_Model_30 3 2_Workforce" xfId="22360"/>
    <cellStyle name="p_DCF_HYCOMPS5_tables2_Model_30 3_Workforce" xfId="22359"/>
    <cellStyle name="p_DCF_HYCOMPS5_tables2_Model_30 4" xfId="9679"/>
    <cellStyle name="p_DCF_HYCOMPS5_tables2_Model_30 4_Workforce" xfId="22361"/>
    <cellStyle name="p_DCF_HYCOMPS5_tables2_Model_30_Workforce" xfId="22356"/>
    <cellStyle name="p_DCF_HYCOMPS5_tables2_model11.xls Chart 1" xfId="9680"/>
    <cellStyle name="p_DCF_HYCOMPS5_tables2_model11.xls Chart 1 2" xfId="9681"/>
    <cellStyle name="p_DCF_HYCOMPS5_tables2_model11.xls Chart 1 2 2" xfId="9682"/>
    <cellStyle name="p_DCF_HYCOMPS5_tables2_model11.xls Chart 1 2 2_Workforce" xfId="22364"/>
    <cellStyle name="p_DCF_HYCOMPS5_tables2_model11.xls Chart 1 2_Workforce" xfId="22363"/>
    <cellStyle name="p_DCF_HYCOMPS5_tables2_model11.xls Chart 1 3" xfId="9683"/>
    <cellStyle name="p_DCF_HYCOMPS5_tables2_model11.xls Chart 1 3 2" xfId="9684"/>
    <cellStyle name="p_DCF_HYCOMPS5_tables2_model11.xls Chart 1 3 2_Workforce" xfId="22366"/>
    <cellStyle name="p_DCF_HYCOMPS5_tables2_model11.xls Chart 1 3_Workforce" xfId="22365"/>
    <cellStyle name="p_DCF_HYCOMPS5_tables2_model11.xls Chart 1 4" xfId="9685"/>
    <cellStyle name="p_DCF_HYCOMPS5_tables2_model11.xls Chart 1 4_Workforce" xfId="22367"/>
    <cellStyle name="p_DCF_HYCOMPS5_tables2_model11.xls Chart 1_Workforce" xfId="22362"/>
    <cellStyle name="p_DCF_HYCOMPS5_tables2_model14" xfId="9686"/>
    <cellStyle name="p_DCF_HYCOMPS5_tables2_model14_Workforce" xfId="22368"/>
    <cellStyle name="p_DCF_HYCOMPS5_tables2_model28" xfId="9687"/>
    <cellStyle name="p_DCF_HYCOMPS5_tables2_model28 2" xfId="9688"/>
    <cellStyle name="p_DCF_HYCOMPS5_tables2_model28 2 2" xfId="9689"/>
    <cellStyle name="p_DCF_HYCOMPS5_tables2_model28 2 2_Workforce" xfId="22371"/>
    <cellStyle name="p_DCF_HYCOMPS5_tables2_model28 2_Workforce" xfId="22370"/>
    <cellStyle name="p_DCF_HYCOMPS5_tables2_model28 3" xfId="9690"/>
    <cellStyle name="p_DCF_HYCOMPS5_tables2_model28 3 2" xfId="9691"/>
    <cellStyle name="p_DCF_HYCOMPS5_tables2_model28 3 2_Workforce" xfId="22373"/>
    <cellStyle name="p_DCF_HYCOMPS5_tables2_model28 3_Workforce" xfId="22372"/>
    <cellStyle name="p_DCF_HYCOMPS5_tables2_model28 4" xfId="9692"/>
    <cellStyle name="p_DCF_HYCOMPS5_tables2_model28 4_Workforce" xfId="22374"/>
    <cellStyle name="p_DCF_HYCOMPS5_tables2_model28_Workforce" xfId="22369"/>
    <cellStyle name="p_DCF_HYCOMPS5_tables2_Model34" xfId="9693"/>
    <cellStyle name="p_DCF_HYCOMPS5_tables2_Model34_Workforce" xfId="22375"/>
    <cellStyle name="p_DCF_HYCOMPS5_tables2_model5.xls Chart 1" xfId="9694"/>
    <cellStyle name="p_DCF_HYCOMPS5_tables2_model5.xls Chart 1 2" xfId="9695"/>
    <cellStyle name="p_DCF_HYCOMPS5_tables2_model5.xls Chart 1 2 2" xfId="9696"/>
    <cellStyle name="p_DCF_HYCOMPS5_tables2_model5.xls Chart 1 2 2_Workforce" xfId="22378"/>
    <cellStyle name="p_DCF_HYCOMPS5_tables2_model5.xls Chart 1 2_Workforce" xfId="22377"/>
    <cellStyle name="p_DCF_HYCOMPS5_tables2_model5.xls Chart 1 3" xfId="9697"/>
    <cellStyle name="p_DCF_HYCOMPS5_tables2_model5.xls Chart 1 3 2" xfId="9698"/>
    <cellStyle name="p_DCF_HYCOMPS5_tables2_model5.xls Chart 1 3 2_Workforce" xfId="22380"/>
    <cellStyle name="p_DCF_HYCOMPS5_tables2_model5.xls Chart 1 3_Workforce" xfId="22379"/>
    <cellStyle name="p_DCF_HYCOMPS5_tables2_model5.xls Chart 1 4" xfId="9699"/>
    <cellStyle name="p_DCF_HYCOMPS5_tables2_model5.xls Chart 1 4_Workforce" xfId="22381"/>
    <cellStyle name="p_DCF_HYCOMPS5_tables2_model5.xls Chart 1_Workforce" xfId="22376"/>
    <cellStyle name="p_DCF_HYCOMPS5_tables2_model6.xls Chart 1" xfId="9700"/>
    <cellStyle name="p_DCF_HYCOMPS5_tables2_model6.xls Chart 1 2" xfId="9701"/>
    <cellStyle name="p_DCF_HYCOMPS5_tables2_model6.xls Chart 1 2 2" xfId="9702"/>
    <cellStyle name="p_DCF_HYCOMPS5_tables2_model6.xls Chart 1 2 2_Workforce" xfId="22384"/>
    <cellStyle name="p_DCF_HYCOMPS5_tables2_model6.xls Chart 1 2_Workforce" xfId="22383"/>
    <cellStyle name="p_DCF_HYCOMPS5_tables2_model6.xls Chart 1 3" xfId="9703"/>
    <cellStyle name="p_DCF_HYCOMPS5_tables2_model6.xls Chart 1 3 2" xfId="9704"/>
    <cellStyle name="p_DCF_HYCOMPS5_tables2_model6.xls Chart 1 3 2_Workforce" xfId="22386"/>
    <cellStyle name="p_DCF_HYCOMPS5_tables2_model6.xls Chart 1 3_Workforce" xfId="22385"/>
    <cellStyle name="p_DCF_HYCOMPS5_tables2_model6.xls Chart 1 4" xfId="9705"/>
    <cellStyle name="p_DCF_HYCOMPS5_tables2_model6.xls Chart 1 4_Workforce" xfId="22387"/>
    <cellStyle name="p_DCF_HYCOMPS5_tables2_model6.xls Chart 1_Workforce" xfId="22382"/>
    <cellStyle name="p_DCF_HYCOMPS5_tables2_Potential full model template" xfId="9706"/>
    <cellStyle name="p_DCF_HYCOMPS5_tables2_Potential full model template 2" xfId="9707"/>
    <cellStyle name="p_DCF_HYCOMPS5_tables2_Potential full model template 2 2" xfId="9708"/>
    <cellStyle name="p_DCF_HYCOMPS5_tables2_Potential full model template 2 2_Workforce" xfId="22390"/>
    <cellStyle name="p_DCF_HYCOMPS5_tables2_Potential full model template 2_Workforce" xfId="22389"/>
    <cellStyle name="p_DCF_HYCOMPS5_tables2_Potential full model template 3" xfId="9709"/>
    <cellStyle name="p_DCF_HYCOMPS5_tables2_Potential full model template 3 2" xfId="9710"/>
    <cellStyle name="p_DCF_HYCOMPS5_tables2_Potential full model template 3 2_Workforce" xfId="22392"/>
    <cellStyle name="p_DCF_HYCOMPS5_tables2_Potential full model template 3_Workforce" xfId="22391"/>
    <cellStyle name="p_DCF_HYCOMPS5_tables2_Potential full model template 4" xfId="9711"/>
    <cellStyle name="p_DCF_HYCOMPS5_tables2_Potential full model template 4_Workforce" xfId="22393"/>
    <cellStyle name="p_DCF_HYCOMPS5_tables2_Potential full model template_Merrill model" xfId="9712"/>
    <cellStyle name="p_DCF_HYCOMPS5_tables2_Potential full model template_Merrill model_Workforce" xfId="22394"/>
    <cellStyle name="p_DCF_HYCOMPS5_tables2_Potential full model template_Workforce" xfId="22388"/>
    <cellStyle name="p_DCF_HYCOMPS5_tables2_PwC (Version 10) Revised- CP site by site1" xfId="9713"/>
    <cellStyle name="p_DCF_HYCOMPS5_tables2_PwC (Version 10) Revised- CP site by site1 2" xfId="9714"/>
    <cellStyle name="p_DCF_HYCOMPS5_tables2_PwC (Version 10) Revised- CP site by site1 2 2" xfId="9715"/>
    <cellStyle name="p_DCF_HYCOMPS5_tables2_PwC (Version 10) Revised- CP site by site1 2 2_Workforce" xfId="22397"/>
    <cellStyle name="p_DCF_HYCOMPS5_tables2_PwC (Version 10) Revised- CP site by site1 2_Workforce" xfId="22396"/>
    <cellStyle name="p_DCF_HYCOMPS5_tables2_PwC (Version 10) Revised- CP site by site1 3" xfId="9716"/>
    <cellStyle name="p_DCF_HYCOMPS5_tables2_PwC (Version 10) Revised- CP site by site1 3 2" xfId="9717"/>
    <cellStyle name="p_DCF_HYCOMPS5_tables2_PwC (Version 10) Revised- CP site by site1 3 2_Workforce" xfId="22399"/>
    <cellStyle name="p_DCF_HYCOMPS5_tables2_PwC (Version 10) Revised- CP site by site1 3_Workforce" xfId="22398"/>
    <cellStyle name="p_DCF_HYCOMPS5_tables2_PwC (Version 10) Revised- CP site by site1 4" xfId="9718"/>
    <cellStyle name="p_DCF_HYCOMPS5_tables2_PwC (Version 10) Revised- CP site by site1 4_Workforce" xfId="22400"/>
    <cellStyle name="p_DCF_HYCOMPS5_tables2_PwC (Version 10) Revised- CP site by site1_Bridge Terms" xfId="9719"/>
    <cellStyle name="p_DCF_HYCOMPS5_tables2_PwC (Version 10) Revised- CP site by site1_Bridge Terms 2" xfId="9720"/>
    <cellStyle name="p_DCF_HYCOMPS5_tables2_PwC (Version 10) Revised- CP site by site1_Bridge Terms 2 2" xfId="9721"/>
    <cellStyle name="p_DCF_HYCOMPS5_tables2_PwC (Version 10) Revised- CP site by site1_Bridge Terms 2 2_Workforce" xfId="22403"/>
    <cellStyle name="p_DCF_HYCOMPS5_tables2_PwC (Version 10) Revised- CP site by site1_Bridge Terms 2_Workforce" xfId="22402"/>
    <cellStyle name="p_DCF_HYCOMPS5_tables2_PwC (Version 10) Revised- CP site by site1_Bridge Terms 3" xfId="9722"/>
    <cellStyle name="p_DCF_HYCOMPS5_tables2_PwC (Version 10) Revised- CP site by site1_Bridge Terms 3 2" xfId="9723"/>
    <cellStyle name="p_DCF_HYCOMPS5_tables2_PwC (Version 10) Revised- CP site by site1_Bridge Terms 3 2_Workforce" xfId="22405"/>
    <cellStyle name="p_DCF_HYCOMPS5_tables2_PwC (Version 10) Revised- CP site by site1_Bridge Terms 3_Workforce" xfId="22404"/>
    <cellStyle name="p_DCF_HYCOMPS5_tables2_PwC (Version 10) Revised- CP site by site1_Bridge Terms 4" xfId="9724"/>
    <cellStyle name="p_DCF_HYCOMPS5_tables2_PwC (Version 10) Revised- CP site by site1_Bridge Terms 4_Workforce" xfId="22406"/>
    <cellStyle name="p_DCF_HYCOMPS5_tables2_PwC (Version 10) Revised- CP site by site1_Bridge Terms_Workforce" xfId="22401"/>
    <cellStyle name="p_DCF_HYCOMPS5_tables2_PwC (Version 10) Revised- CP site by site1_finalised and conformed model2" xfId="9725"/>
    <cellStyle name="p_DCF_HYCOMPS5_tables2_PwC (Version 10) Revised- CP site by site1_finalised and conformed model2 2" xfId="9726"/>
    <cellStyle name="p_DCF_HYCOMPS5_tables2_PwC (Version 10) Revised- CP site by site1_finalised and conformed model2 2 2" xfId="9727"/>
    <cellStyle name="p_DCF_HYCOMPS5_tables2_PwC (Version 10) Revised- CP site by site1_finalised and conformed model2 2 2_Workforce" xfId="22409"/>
    <cellStyle name="p_DCF_HYCOMPS5_tables2_PwC (Version 10) Revised- CP site by site1_finalised and conformed model2 2_Workforce" xfId="22408"/>
    <cellStyle name="p_DCF_HYCOMPS5_tables2_PwC (Version 10) Revised- CP site by site1_finalised and conformed model2 3" xfId="9728"/>
    <cellStyle name="p_DCF_HYCOMPS5_tables2_PwC (Version 10) Revised- CP site by site1_finalised and conformed model2 3 2" xfId="9729"/>
    <cellStyle name="p_DCF_HYCOMPS5_tables2_PwC (Version 10) Revised- CP site by site1_finalised and conformed model2 3 2_Workforce" xfId="22411"/>
    <cellStyle name="p_DCF_HYCOMPS5_tables2_PwC (Version 10) Revised- CP site by site1_finalised and conformed model2 3_Workforce" xfId="22410"/>
    <cellStyle name="p_DCF_HYCOMPS5_tables2_PwC (Version 10) Revised- CP site by site1_finalised and conformed model2 4" xfId="9730"/>
    <cellStyle name="p_DCF_HYCOMPS5_tables2_PwC (Version 10) Revised- CP site by site1_finalised and conformed model2 4_Workforce" xfId="22412"/>
    <cellStyle name="p_DCF_HYCOMPS5_tables2_PwC (Version 10) Revised- CP site by site1_finalised and conformed model2_Workforce" xfId="22407"/>
    <cellStyle name="p_DCF_HYCOMPS5_tables2_PwC (Version 10) Revised- CP site by site1_LTM Analysis" xfId="9731"/>
    <cellStyle name="p_DCF_HYCOMPS5_tables2_PwC (Version 10) Revised- CP site by site1_LTM Analysis 2" xfId="9732"/>
    <cellStyle name="p_DCF_HYCOMPS5_tables2_PwC (Version 10) Revised- CP site by site1_LTM Analysis 2 2" xfId="9733"/>
    <cellStyle name="p_DCF_HYCOMPS5_tables2_PwC (Version 10) Revised- CP site by site1_LTM Analysis 2 2_Workforce" xfId="22415"/>
    <cellStyle name="p_DCF_HYCOMPS5_tables2_PwC (Version 10) Revised- CP site by site1_LTM Analysis 2_Workforce" xfId="22414"/>
    <cellStyle name="p_DCF_HYCOMPS5_tables2_PwC (Version 10) Revised- CP site by site1_LTM Analysis 3" xfId="9734"/>
    <cellStyle name="p_DCF_HYCOMPS5_tables2_PwC (Version 10) Revised- CP site by site1_LTM Analysis 3 2" xfId="9735"/>
    <cellStyle name="p_DCF_HYCOMPS5_tables2_PwC (Version 10) Revised- CP site by site1_LTM Analysis 3 2_Workforce" xfId="22417"/>
    <cellStyle name="p_DCF_HYCOMPS5_tables2_PwC (Version 10) Revised- CP site by site1_LTM Analysis 3_Workforce" xfId="22416"/>
    <cellStyle name="p_DCF_HYCOMPS5_tables2_PwC (Version 10) Revised- CP site by site1_LTM Analysis 4" xfId="9736"/>
    <cellStyle name="p_DCF_HYCOMPS5_tables2_PwC (Version 10) Revised- CP site by site1_LTM Analysis 4_Workforce" xfId="22418"/>
    <cellStyle name="p_DCF_HYCOMPS5_tables2_PwC (Version 10) Revised- CP site by site1_LTM Analysis_Workforce" xfId="22413"/>
    <cellStyle name="p_DCF_HYCOMPS5_tables2_PwC (Version 10) Revised- CP site by site1_Modefuckup" xfId="9737"/>
    <cellStyle name="p_DCF_HYCOMPS5_tables2_PwC (Version 10) Revised- CP site by site1_Modefuckup 2" xfId="9738"/>
    <cellStyle name="p_DCF_HYCOMPS5_tables2_PwC (Version 10) Revised- CP site by site1_Modefuckup 2 2" xfId="9739"/>
    <cellStyle name="p_DCF_HYCOMPS5_tables2_PwC (Version 10) Revised- CP site by site1_Modefuckup 2 2_Workforce" xfId="22421"/>
    <cellStyle name="p_DCF_HYCOMPS5_tables2_PwC (Version 10) Revised- CP site by site1_Modefuckup 2_Workforce" xfId="22420"/>
    <cellStyle name="p_DCF_HYCOMPS5_tables2_PwC (Version 10) Revised- CP site by site1_Modefuckup 3" xfId="9740"/>
    <cellStyle name="p_DCF_HYCOMPS5_tables2_PwC (Version 10) Revised- CP site by site1_Modefuckup 3 2" xfId="9741"/>
    <cellStyle name="p_DCF_HYCOMPS5_tables2_PwC (Version 10) Revised- CP site by site1_Modefuckup 3 2_Workforce" xfId="22423"/>
    <cellStyle name="p_DCF_HYCOMPS5_tables2_PwC (Version 10) Revised- CP site by site1_Modefuckup 3_Workforce" xfId="22422"/>
    <cellStyle name="p_DCF_HYCOMPS5_tables2_PwC (Version 10) Revised- CP site by site1_Modefuckup 4" xfId="9742"/>
    <cellStyle name="p_DCF_HYCOMPS5_tables2_PwC (Version 10) Revised- CP site by site1_Modefuckup 4_Workforce" xfId="22424"/>
    <cellStyle name="p_DCF_HYCOMPS5_tables2_PwC (Version 10) Revised- CP site by site1_Modefuckup_Workforce" xfId="22419"/>
    <cellStyle name="p_DCF_HYCOMPS5_tables2_PwC (Version 10) Revised- CP site by site1_model28" xfId="9743"/>
    <cellStyle name="p_DCF_HYCOMPS5_tables2_PwC (Version 10) Revised- CP site by site1_model28 2" xfId="9744"/>
    <cellStyle name="p_DCF_HYCOMPS5_tables2_PwC (Version 10) Revised- CP site by site1_model28 2 2" xfId="9745"/>
    <cellStyle name="p_DCF_HYCOMPS5_tables2_PwC (Version 10) Revised- CP site by site1_model28 2 2_Workforce" xfId="22427"/>
    <cellStyle name="p_DCF_HYCOMPS5_tables2_PwC (Version 10) Revised- CP site by site1_model28 2_Workforce" xfId="22426"/>
    <cellStyle name="p_DCF_HYCOMPS5_tables2_PwC (Version 10) Revised- CP site by site1_model28 3" xfId="9746"/>
    <cellStyle name="p_DCF_HYCOMPS5_tables2_PwC (Version 10) Revised- CP site by site1_model28 3 2" xfId="9747"/>
    <cellStyle name="p_DCF_HYCOMPS5_tables2_PwC (Version 10) Revised- CP site by site1_model28 3 2_Workforce" xfId="22429"/>
    <cellStyle name="p_DCF_HYCOMPS5_tables2_PwC (Version 10) Revised- CP site by site1_model28 3_Workforce" xfId="22428"/>
    <cellStyle name="p_DCF_HYCOMPS5_tables2_PwC (Version 10) Revised- CP site by site1_model28 4" xfId="9748"/>
    <cellStyle name="p_DCF_HYCOMPS5_tables2_PwC (Version 10) Revised- CP site by site1_model28 4_Workforce" xfId="22430"/>
    <cellStyle name="p_DCF_HYCOMPS5_tables2_PwC (Version 10) Revised- CP site by site1_model28_Workforce" xfId="22425"/>
    <cellStyle name="p_DCF_HYCOMPS5_tables2_PwC (Version 10) Revised- CP site by site1_Workforce" xfId="22395"/>
    <cellStyle name="p_DCF_HYCOMPS5_tables2_splash mod 050700" xfId="9749"/>
    <cellStyle name="p_DCF_HYCOMPS5_tables2_splash mod 050700 2" xfId="9750"/>
    <cellStyle name="p_DCF_HYCOMPS5_tables2_splash mod 050700 2 2" xfId="9751"/>
    <cellStyle name="p_DCF_HYCOMPS5_tables2_splash mod 050700 2 2_Workforce" xfId="22433"/>
    <cellStyle name="p_DCF_HYCOMPS5_tables2_splash mod 050700 2_Workforce" xfId="22432"/>
    <cellStyle name="p_DCF_HYCOMPS5_tables2_splash mod 050700 3" xfId="9752"/>
    <cellStyle name="p_DCF_HYCOMPS5_tables2_splash mod 050700 3 2" xfId="9753"/>
    <cellStyle name="p_DCF_HYCOMPS5_tables2_splash mod 050700 3 2_Workforce" xfId="22435"/>
    <cellStyle name="p_DCF_HYCOMPS5_tables2_splash mod 050700 3_Workforce" xfId="22434"/>
    <cellStyle name="p_DCF_HYCOMPS5_tables2_splash mod 050700 4" xfId="9754"/>
    <cellStyle name="p_DCF_HYCOMPS5_tables2_splash mod 050700 4_Workforce" xfId="22436"/>
    <cellStyle name="p_DCF_HYCOMPS5_tables2_splash mod 050700_Workforce" xfId="22431"/>
    <cellStyle name="p_DCF_HYCOMPS5_tables2_wh_smith model7" xfId="9755"/>
    <cellStyle name="p_DCF_HYCOMPS5_tables2_wh_smith model7 2" xfId="9756"/>
    <cellStyle name="p_DCF_HYCOMPS5_tables2_wh_smith model7 2 2" xfId="9757"/>
    <cellStyle name="p_DCF_HYCOMPS5_tables2_wh_smith model7 2 2_Workforce" xfId="22439"/>
    <cellStyle name="p_DCF_HYCOMPS5_tables2_wh_smith model7 2_Workforce" xfId="22438"/>
    <cellStyle name="p_DCF_HYCOMPS5_tables2_wh_smith model7 3" xfId="9758"/>
    <cellStyle name="p_DCF_HYCOMPS5_tables2_wh_smith model7 3 2" xfId="9759"/>
    <cellStyle name="p_DCF_HYCOMPS5_tables2_wh_smith model7 3 2_Workforce" xfId="22441"/>
    <cellStyle name="p_DCF_HYCOMPS5_tables2_wh_smith model7 3_Workforce" xfId="22440"/>
    <cellStyle name="p_DCF_HYCOMPS5_tables2_wh_smith model7 4" xfId="9760"/>
    <cellStyle name="p_DCF_HYCOMPS5_tables2_wh_smith model7 4_Workforce" xfId="22442"/>
    <cellStyle name="p_DCF_HYCOMPS5_tables2_wh_smith model7_Merrill model" xfId="9761"/>
    <cellStyle name="p_DCF_HYCOMPS5_tables2_wh_smith model7_Merrill model_Workforce" xfId="22443"/>
    <cellStyle name="p_DCF_HYCOMPS5_tables2_wh_smith model7_Workforce" xfId="22437"/>
    <cellStyle name="p_DCF_HYCOMPS5_tables2_Workforce" xfId="22234"/>
    <cellStyle name="p_DCF_HYCOMPS5_Workforce" xfId="21666"/>
    <cellStyle name="p_DCF_Last Update of Model - Version 39" xfId="9762"/>
    <cellStyle name="p_DCF_Last Update of Model - Version 39 2" xfId="9763"/>
    <cellStyle name="p_DCF_Last Update of Model - Version 39 2 2" xfId="9764"/>
    <cellStyle name="p_DCF_Last Update of Model - Version 39 2 2_Workforce" xfId="22446"/>
    <cellStyle name="p_DCF_Last Update of Model - Version 39 2_Workforce" xfId="22445"/>
    <cellStyle name="p_DCF_Last Update of Model - Version 39 3" xfId="9765"/>
    <cellStyle name="p_DCF_Last Update of Model - Version 39 3 2" xfId="9766"/>
    <cellStyle name="p_DCF_Last Update of Model - Version 39 3 2_Workforce" xfId="22448"/>
    <cellStyle name="p_DCF_Last Update of Model - Version 39 3_Workforce" xfId="22447"/>
    <cellStyle name="p_DCF_Last Update of Model - Version 39 4" xfId="9767"/>
    <cellStyle name="p_DCF_Last Update of Model - Version 39 4_Workforce" xfId="22449"/>
    <cellStyle name="p_DCF_Last Update of Model - Version 39_Workforce" xfId="22444"/>
    <cellStyle name="p_DCF_litemod112" xfId="9768"/>
    <cellStyle name="p_DCF_litemod112_Atlasmod011_new_Covenants" xfId="9769"/>
    <cellStyle name="p_DCF_litemod112_Atlasmod011_new_Covenants_1" xfId="9770"/>
    <cellStyle name="p_DCF_litemod112_Atlasmod011_new_Covenants_1 2" xfId="9771"/>
    <cellStyle name="p_DCF_litemod112_Atlasmod011_new_Covenants_1 2 2" xfId="9772"/>
    <cellStyle name="p_DCF_litemod112_Atlasmod011_new_Covenants_1 2 2_Workforce" xfId="22454"/>
    <cellStyle name="p_DCF_litemod112_Atlasmod011_new_Covenants_1 2_Workforce" xfId="22453"/>
    <cellStyle name="p_DCF_litemod112_Atlasmod011_new_Covenants_1 3" xfId="9773"/>
    <cellStyle name="p_DCF_litemod112_Atlasmod011_new_Covenants_1 3 2" xfId="9774"/>
    <cellStyle name="p_DCF_litemod112_Atlasmod011_new_Covenants_1 3 2_Workforce" xfId="22456"/>
    <cellStyle name="p_DCF_litemod112_Atlasmod011_new_Covenants_1 3_Workforce" xfId="22455"/>
    <cellStyle name="p_DCF_litemod112_Atlasmod011_new_Covenants_1 4" xfId="9775"/>
    <cellStyle name="p_DCF_litemod112_Atlasmod011_new_Covenants_1 4_Workforce" xfId="22457"/>
    <cellStyle name="p_DCF_litemod112_Atlasmod011_new_Covenants_1_Workforce" xfId="22452"/>
    <cellStyle name="p_DCF_litemod112_Atlasmod011_new_Covenants_mezzcalc" xfId="9776"/>
    <cellStyle name="p_DCF_litemod112_Atlasmod011_new_Covenants_mezzcalc 2" xfId="9777"/>
    <cellStyle name="p_DCF_litemod112_Atlasmod011_new_Covenants_mezzcalc 2 2" xfId="9778"/>
    <cellStyle name="p_DCF_litemod112_Atlasmod011_new_Covenants_mezzcalc 2 2_Workforce" xfId="22460"/>
    <cellStyle name="p_DCF_litemod112_Atlasmod011_new_Covenants_mezzcalc 2_Workforce" xfId="22459"/>
    <cellStyle name="p_DCF_litemod112_Atlasmod011_new_Covenants_mezzcalc 3" xfId="9779"/>
    <cellStyle name="p_DCF_litemod112_Atlasmod011_new_Covenants_mezzcalc 3 2" xfId="9780"/>
    <cellStyle name="p_DCF_litemod112_Atlasmod011_new_Covenants_mezzcalc 3 2_Workforce" xfId="22462"/>
    <cellStyle name="p_DCF_litemod112_Atlasmod011_new_Covenants_mezzcalc 3_Workforce" xfId="22461"/>
    <cellStyle name="p_DCF_litemod112_Atlasmod011_new_Covenants_mezzcalc 4" xfId="9781"/>
    <cellStyle name="p_DCF_litemod112_Atlasmod011_new_Covenants_mezzcalc 4_Workforce" xfId="22463"/>
    <cellStyle name="p_DCF_litemod112_Atlasmod011_new_Covenants_mezzcalc_Workforce" xfId="22458"/>
    <cellStyle name="p_DCF_litemod112_Atlasmod011_new_Covenants_Workforce" xfId="22451"/>
    <cellStyle name="p_DCF_litemod112_Book2" xfId="9782"/>
    <cellStyle name="p_DCF_litemod112_Book2 2" xfId="9783"/>
    <cellStyle name="p_DCF_litemod112_Book2 2 2" xfId="9784"/>
    <cellStyle name="p_DCF_litemod112_Book2 2 2_Workforce" xfId="22466"/>
    <cellStyle name="p_DCF_litemod112_Book2 2_Workforce" xfId="22465"/>
    <cellStyle name="p_DCF_litemod112_Book2 3" xfId="9785"/>
    <cellStyle name="p_DCF_litemod112_Book2 3 2" xfId="9786"/>
    <cellStyle name="p_DCF_litemod112_Book2 3 2_Workforce" xfId="22468"/>
    <cellStyle name="p_DCF_litemod112_Book2 3_Workforce" xfId="22467"/>
    <cellStyle name="p_DCF_litemod112_Book2 4" xfId="9787"/>
    <cellStyle name="p_DCF_litemod112_Book2 4_Workforce" xfId="22469"/>
    <cellStyle name="p_DCF_litemod112_Book2_Workforce" xfId="22464"/>
    <cellStyle name="p_DCF_litemod112_Bouygues Model_20_4_01" xfId="9788"/>
    <cellStyle name="p_DCF_litemod112_Bouygues Model_20_4_01 2" xfId="9789"/>
    <cellStyle name="p_DCF_litemod112_Bouygues Model_20_4_01 2 2" xfId="9790"/>
    <cellStyle name="p_DCF_litemod112_Bouygues Model_20_4_01 2 2_Workforce" xfId="22472"/>
    <cellStyle name="p_DCF_litemod112_Bouygues Model_20_4_01 2_Workforce" xfId="22471"/>
    <cellStyle name="p_DCF_litemod112_Bouygues Model_20_4_01 3" xfId="9791"/>
    <cellStyle name="p_DCF_litemod112_Bouygues Model_20_4_01 3 2" xfId="9792"/>
    <cellStyle name="p_DCF_litemod112_Bouygues Model_20_4_01 3 2_Workforce" xfId="22474"/>
    <cellStyle name="p_DCF_litemod112_Bouygues Model_20_4_01 3_Workforce" xfId="22473"/>
    <cellStyle name="p_DCF_litemod112_Bouygues Model_20_4_01 4" xfId="9793"/>
    <cellStyle name="p_DCF_litemod112_Bouygues Model_20_4_01 4_Workforce" xfId="22475"/>
    <cellStyle name="p_DCF_litemod112_Bouygues Model_20_4_01_1" xfId="9794"/>
    <cellStyle name="p_DCF_litemod112_Bouygues Model_20_4_01_1 2" xfId="9795"/>
    <cellStyle name="p_DCF_litemod112_Bouygues Model_20_4_01_1 2 2" xfId="9796"/>
    <cellStyle name="p_DCF_litemod112_Bouygues Model_20_4_01_1 2 2_Workforce" xfId="22478"/>
    <cellStyle name="p_DCF_litemod112_Bouygues Model_20_4_01_1 2_Workforce" xfId="22477"/>
    <cellStyle name="p_DCF_litemod112_Bouygues Model_20_4_01_1 3" xfId="9797"/>
    <cellStyle name="p_DCF_litemod112_Bouygues Model_20_4_01_1 3 2" xfId="9798"/>
    <cellStyle name="p_DCF_litemod112_Bouygues Model_20_4_01_1 3 2_Workforce" xfId="22480"/>
    <cellStyle name="p_DCF_litemod112_Bouygues Model_20_4_01_1 3_Workforce" xfId="22479"/>
    <cellStyle name="p_DCF_litemod112_Bouygues Model_20_4_01_1 4" xfId="9799"/>
    <cellStyle name="p_DCF_litemod112_Bouygues Model_20_4_01_1 4_Workforce" xfId="22481"/>
    <cellStyle name="p_DCF_litemod112_Bouygues Model_20_4_01_1_Merrill model" xfId="9800"/>
    <cellStyle name="p_DCF_litemod112_Bouygues Model_20_4_01_1_Merrill model_Workforce" xfId="22482"/>
    <cellStyle name="p_DCF_litemod112_Bouygues Model_20_4_01_1_Workforce" xfId="22476"/>
    <cellStyle name="p_DCF_litemod112_Bouygues Model_20_4_01_Merrill model" xfId="9801"/>
    <cellStyle name="p_DCF_litemod112_Bouygues Model_20_4_01_Merrill model_Workforce" xfId="22483"/>
    <cellStyle name="p_DCF_litemod112_Bouygues Model_20_4_01_Workforce" xfId="22470"/>
    <cellStyle name="p_DCF_litemod112_Merrill model" xfId="9802"/>
    <cellStyle name="p_DCF_litemod112_Merrill model_Workforce" xfId="22484"/>
    <cellStyle name="p_DCF_litemod112_Mezz vs HY Analysis" xfId="9803"/>
    <cellStyle name="p_DCF_litemod112_Mezz vs HY Analysis_Workforce" xfId="22485"/>
    <cellStyle name="p_DCF_litemod112_mezzcalc" xfId="9804"/>
    <cellStyle name="p_DCF_litemod112_mezzcalc 2" xfId="9805"/>
    <cellStyle name="p_DCF_litemod112_mezzcalc 2 2" xfId="9806"/>
    <cellStyle name="p_DCF_litemod112_mezzcalc 2 2_Workforce" xfId="22488"/>
    <cellStyle name="p_DCF_litemod112_mezzcalc 2_Workforce" xfId="22487"/>
    <cellStyle name="p_DCF_litemod112_mezzcalc 3" xfId="9807"/>
    <cellStyle name="p_DCF_litemod112_mezzcalc 3 2" xfId="9808"/>
    <cellStyle name="p_DCF_litemod112_mezzcalc 3 2_Workforce" xfId="22490"/>
    <cellStyle name="p_DCF_litemod112_mezzcalc 3_Workforce" xfId="22489"/>
    <cellStyle name="p_DCF_litemod112_mezzcalc 4" xfId="9809"/>
    <cellStyle name="p_DCF_litemod112_mezzcalc 4_Workforce" xfId="22491"/>
    <cellStyle name="p_DCF_litemod112_mezzcalc_Workforce" xfId="22486"/>
    <cellStyle name="p_DCF_litemod112_ModelTemplate1" xfId="9810"/>
    <cellStyle name="p_DCF_litemod112_ModelTemplate1 2" xfId="9811"/>
    <cellStyle name="p_DCF_litemod112_ModelTemplate1 2 2" xfId="9812"/>
    <cellStyle name="p_DCF_litemod112_ModelTemplate1 2 2_Workforce" xfId="22494"/>
    <cellStyle name="p_DCF_litemod112_ModelTemplate1 2_Workforce" xfId="22493"/>
    <cellStyle name="p_DCF_litemod112_ModelTemplate1 3" xfId="9813"/>
    <cellStyle name="p_DCF_litemod112_ModelTemplate1 3 2" xfId="9814"/>
    <cellStyle name="p_DCF_litemod112_ModelTemplate1 3 2_Workforce" xfId="22496"/>
    <cellStyle name="p_DCF_litemod112_ModelTemplate1 3_Workforce" xfId="22495"/>
    <cellStyle name="p_DCF_litemod112_ModelTemplate1 4" xfId="9815"/>
    <cellStyle name="p_DCF_litemod112_ModelTemplate1 4_Workforce" xfId="22497"/>
    <cellStyle name="p_DCF_litemod112_ModelTemplate1_Merrill model" xfId="9816"/>
    <cellStyle name="p_DCF_litemod112_ModelTemplate1_Merrill model_Workforce" xfId="22498"/>
    <cellStyle name="p_DCF_litemod112_ModelTemplate1_Workforce" xfId="22492"/>
    <cellStyle name="p_DCF_litemod112_NewModel_10" xfId="9817"/>
    <cellStyle name="p_DCF_litemod112_NewModel_10_Atlasmod011_new_Covenants" xfId="9818"/>
    <cellStyle name="p_DCF_litemod112_NewModel_10_Atlasmod011_new_Covenants_1" xfId="9819"/>
    <cellStyle name="p_DCF_litemod112_NewModel_10_Atlasmod011_new_Covenants_1 2" xfId="9820"/>
    <cellStyle name="p_DCF_litemod112_NewModel_10_Atlasmod011_new_Covenants_1 2 2" xfId="9821"/>
    <cellStyle name="p_DCF_litemod112_NewModel_10_Atlasmod011_new_Covenants_1 2 2_Workforce" xfId="22503"/>
    <cellStyle name="p_DCF_litemod112_NewModel_10_Atlasmod011_new_Covenants_1 2_Workforce" xfId="22502"/>
    <cellStyle name="p_DCF_litemod112_NewModel_10_Atlasmod011_new_Covenants_1 3" xfId="9822"/>
    <cellStyle name="p_DCF_litemod112_NewModel_10_Atlasmod011_new_Covenants_1 3 2" xfId="9823"/>
    <cellStyle name="p_DCF_litemod112_NewModel_10_Atlasmod011_new_Covenants_1 3 2_Workforce" xfId="22505"/>
    <cellStyle name="p_DCF_litemod112_NewModel_10_Atlasmod011_new_Covenants_1 3_Workforce" xfId="22504"/>
    <cellStyle name="p_DCF_litemod112_NewModel_10_Atlasmod011_new_Covenants_1 4" xfId="9824"/>
    <cellStyle name="p_DCF_litemod112_NewModel_10_Atlasmod011_new_Covenants_1 4_Workforce" xfId="22506"/>
    <cellStyle name="p_DCF_litemod112_NewModel_10_Atlasmod011_new_Covenants_1_Workforce" xfId="22501"/>
    <cellStyle name="p_DCF_litemod112_NewModel_10_Atlasmod011_new_Covenants_mezzcalc" xfId="9825"/>
    <cellStyle name="p_DCF_litemod112_NewModel_10_Atlasmod011_new_Covenants_mezzcalc 2" xfId="9826"/>
    <cellStyle name="p_DCF_litemod112_NewModel_10_Atlasmod011_new_Covenants_mezzcalc 2 2" xfId="9827"/>
    <cellStyle name="p_DCF_litemod112_NewModel_10_Atlasmod011_new_Covenants_mezzcalc 2 2_Workforce" xfId="22509"/>
    <cellStyle name="p_DCF_litemod112_NewModel_10_Atlasmod011_new_Covenants_mezzcalc 2_Workforce" xfId="22508"/>
    <cellStyle name="p_DCF_litemod112_NewModel_10_Atlasmod011_new_Covenants_mezzcalc 3" xfId="9828"/>
    <cellStyle name="p_DCF_litemod112_NewModel_10_Atlasmod011_new_Covenants_mezzcalc 3 2" xfId="9829"/>
    <cellStyle name="p_DCF_litemod112_NewModel_10_Atlasmod011_new_Covenants_mezzcalc 3 2_Workforce" xfId="22511"/>
    <cellStyle name="p_DCF_litemod112_NewModel_10_Atlasmod011_new_Covenants_mezzcalc 3_Workforce" xfId="22510"/>
    <cellStyle name="p_DCF_litemod112_NewModel_10_Atlasmod011_new_Covenants_mezzcalc 4" xfId="9830"/>
    <cellStyle name="p_DCF_litemod112_NewModel_10_Atlasmod011_new_Covenants_mezzcalc 4_Workforce" xfId="22512"/>
    <cellStyle name="p_DCF_litemod112_NewModel_10_Atlasmod011_new_Covenants_mezzcalc_Workforce" xfId="22507"/>
    <cellStyle name="p_DCF_litemod112_NewModel_10_Atlasmod011_new_Covenants_Workforce" xfId="22500"/>
    <cellStyle name="p_DCF_litemod112_NewModel_10_mezzcalc" xfId="9831"/>
    <cellStyle name="p_DCF_litemod112_NewModel_10_mezzcalc 2" xfId="9832"/>
    <cellStyle name="p_DCF_litemod112_NewModel_10_mezzcalc 2 2" xfId="9833"/>
    <cellStyle name="p_DCF_litemod112_NewModel_10_mezzcalc 2 2_Workforce" xfId="22515"/>
    <cellStyle name="p_DCF_litemod112_NewModel_10_mezzcalc 2_Workforce" xfId="22514"/>
    <cellStyle name="p_DCF_litemod112_NewModel_10_mezzcalc 3" xfId="9834"/>
    <cellStyle name="p_DCF_litemod112_NewModel_10_mezzcalc 3 2" xfId="9835"/>
    <cellStyle name="p_DCF_litemod112_NewModel_10_mezzcalc 3 2_Workforce" xfId="22517"/>
    <cellStyle name="p_DCF_litemod112_NewModel_10_mezzcalc 3_Workforce" xfId="22516"/>
    <cellStyle name="p_DCF_litemod112_NewModel_10_mezzcalc 4" xfId="9836"/>
    <cellStyle name="p_DCF_litemod112_NewModel_10_mezzcalc 4_Workforce" xfId="22518"/>
    <cellStyle name="p_DCF_litemod112_NewModel_10_mezzcalc_Workforce" xfId="22513"/>
    <cellStyle name="p_DCF_litemod112_NewModel_10_Workforce" xfId="22499"/>
    <cellStyle name="p_DCF_litemod112_Workforce" xfId="22450"/>
    <cellStyle name="p_DCF_Logistics Comps" xfId="9837"/>
    <cellStyle name="p_DCF_Logistics Comps 2" xfId="9838"/>
    <cellStyle name="p_DCF_Logistics Comps 2 2" xfId="9839"/>
    <cellStyle name="p_DCF_Logistics Comps 2 2_Workforce" xfId="22521"/>
    <cellStyle name="p_DCF_Logistics Comps 2_Workforce" xfId="22520"/>
    <cellStyle name="p_DCF_Logistics Comps 3" xfId="9840"/>
    <cellStyle name="p_DCF_Logistics Comps 3 2" xfId="9841"/>
    <cellStyle name="p_DCF_Logistics Comps 3 2_Workforce" xfId="22523"/>
    <cellStyle name="p_DCF_Logistics Comps 3_Workforce" xfId="22522"/>
    <cellStyle name="p_DCF_Logistics Comps 4" xfId="9842"/>
    <cellStyle name="p_DCF_Logistics Comps 4_Workforce" xfId="22524"/>
    <cellStyle name="p_DCF_Logistics Comps_Debt Comps_02" xfId="9843"/>
    <cellStyle name="p_DCF_Logistics Comps_Debt Comps_02_Workforce" xfId="22525"/>
    <cellStyle name="p_DCF_Logistics Comps_Merrill model" xfId="9844"/>
    <cellStyle name="p_DCF_Logistics Comps_Merrill model_Workforce" xfId="22526"/>
    <cellStyle name="p_DCF_Logistics Comps_Workforce" xfId="22519"/>
    <cellStyle name="p_DCF_m&amp;acomp" xfId="9845"/>
    <cellStyle name="p_DCF_m&amp;acomp 2" xfId="9846"/>
    <cellStyle name="p_DCF_m&amp;acomp 2 2" xfId="9847"/>
    <cellStyle name="p_DCF_m&amp;acomp 2 2_Workforce" xfId="22529"/>
    <cellStyle name="p_DCF_m&amp;acomp 2_Workforce" xfId="22528"/>
    <cellStyle name="p_DCF_m&amp;acomp 3" xfId="9848"/>
    <cellStyle name="p_DCF_m&amp;acomp 3 2" xfId="9849"/>
    <cellStyle name="p_DCF_m&amp;acomp 3 2_Workforce" xfId="22531"/>
    <cellStyle name="p_DCF_m&amp;acomp 3_Workforce" xfId="22530"/>
    <cellStyle name="p_DCF_m&amp;acomp 4" xfId="9850"/>
    <cellStyle name="p_DCF_m&amp;acomp 4_Workforce" xfId="22532"/>
    <cellStyle name="p_DCF_m&amp;acomp_Comps Valuation Range Graph" xfId="9851"/>
    <cellStyle name="p_DCF_m&amp;acomp_Comps Valuation Range Graph_Workforce" xfId="22533"/>
    <cellStyle name="p_DCF_m&amp;acomp_comps.xls Chart 1" xfId="9852"/>
    <cellStyle name="p_DCF_m&amp;acomp_comps.xls Chart 1_Workforce" xfId="22534"/>
    <cellStyle name="p_DCF_m&amp;acomp_Equity comps(19 may 01)" xfId="9853"/>
    <cellStyle name="p_DCF_m&amp;acomp_Equity comps(19 may 01)_Workforce" xfId="22535"/>
    <cellStyle name="p_DCF_m&amp;acomp_Workforce" xfId="22527"/>
    <cellStyle name="p_DCF_Merrill model" xfId="9854"/>
    <cellStyle name="p_DCF_Merrill model_Workforce" xfId="22536"/>
    <cellStyle name="p_DCF_mezzcalc" xfId="9855"/>
    <cellStyle name="p_DCF_mezzcalc_Workforce" xfId="22537"/>
    <cellStyle name="p_DCF_MinimodelMC" xfId="9856"/>
    <cellStyle name="p_DCF_MinimodelMC 2" xfId="9857"/>
    <cellStyle name="p_DCF_MinimodelMC 2 2" xfId="9858"/>
    <cellStyle name="p_DCF_MinimodelMC 2 2_Workforce" xfId="22540"/>
    <cellStyle name="p_DCF_MinimodelMC 2_Workforce" xfId="22539"/>
    <cellStyle name="p_DCF_MinimodelMC 3" xfId="9859"/>
    <cellStyle name="p_DCF_MinimodelMC 3 2" xfId="9860"/>
    <cellStyle name="p_DCF_MinimodelMC 3 2_Workforce" xfId="22542"/>
    <cellStyle name="p_DCF_MinimodelMC 3_Workforce" xfId="22541"/>
    <cellStyle name="p_DCF_MinimodelMC 4" xfId="9861"/>
    <cellStyle name="p_DCF_MinimodelMC 4_Workforce" xfId="22543"/>
    <cellStyle name="p_DCF_MinimodelMC_Merrill model" xfId="9862"/>
    <cellStyle name="p_DCF_MinimodelMC_Merrill model_Workforce" xfId="22544"/>
    <cellStyle name="p_DCF_MinimodelMC_Workforce" xfId="22538"/>
    <cellStyle name="p_DCF_model14" xfId="9863"/>
    <cellStyle name="p_DCF_model14_Workforce" xfId="22545"/>
    <cellStyle name="p_DCF_Model3" xfId="9864"/>
    <cellStyle name="p_DCF_Model3_24-10-Q3c 08-11" xfId="9865"/>
    <cellStyle name="p_DCF_Model3_24-10-Q3c 08-11 2" xfId="9866"/>
    <cellStyle name="p_DCF_Model3_24-10-Q3c 08-11 2 2" xfId="9867"/>
    <cellStyle name="p_DCF_Model3_24-10-Q3c 08-11 2 2_Workforce" xfId="22549"/>
    <cellStyle name="p_DCF_Model3_24-10-Q3c 08-11 2_Workforce" xfId="22548"/>
    <cellStyle name="p_DCF_Model3_24-10-Q3c 08-11 3" xfId="9868"/>
    <cellStyle name="p_DCF_Model3_24-10-Q3c 08-11 3 2" xfId="9869"/>
    <cellStyle name="p_DCF_Model3_24-10-Q3c 08-11 3 2_Workforce" xfId="22551"/>
    <cellStyle name="p_DCF_Model3_24-10-Q3c 08-11 3_Workforce" xfId="22550"/>
    <cellStyle name="p_DCF_Model3_24-10-Q3c 08-11 4" xfId="9870"/>
    <cellStyle name="p_DCF_Model3_24-10-Q3c 08-11 4_Workforce" xfId="22552"/>
    <cellStyle name="p_DCF_Model3_24-10-Q3c 08-11_Workforce" xfId="22547"/>
    <cellStyle name="p_DCF_Model3_Arrow Model 7" xfId="9871"/>
    <cellStyle name="p_DCF_Model3_Arrow Model 7_Merrill model" xfId="9872"/>
    <cellStyle name="p_DCF_Model3_Arrow Model 7_Merrill model_Workforce" xfId="22554"/>
    <cellStyle name="p_DCF_Model3_Arrow Model 7_Workforce" xfId="22553"/>
    <cellStyle name="p_DCF_Model3_Book2" xfId="9873"/>
    <cellStyle name="p_DCF_Model3_Book2 2" xfId="9874"/>
    <cellStyle name="p_DCF_Model3_Book2 2 2" xfId="9875"/>
    <cellStyle name="p_DCF_Model3_Book2 2 2_Workforce" xfId="22557"/>
    <cellStyle name="p_DCF_Model3_Book2 2_Workforce" xfId="22556"/>
    <cellStyle name="p_DCF_Model3_Book2 3" xfId="9876"/>
    <cellStyle name="p_DCF_Model3_Book2 3 2" xfId="9877"/>
    <cellStyle name="p_DCF_Model3_Book2 3 2_Workforce" xfId="22559"/>
    <cellStyle name="p_DCF_Model3_Book2 3_Workforce" xfId="22558"/>
    <cellStyle name="p_DCF_Model3_Book2 4" xfId="9878"/>
    <cellStyle name="p_DCF_Model3_Book2 4_Workforce" xfId="22560"/>
    <cellStyle name="p_DCF_Model3_Book2_Workforce" xfId="22555"/>
    <cellStyle name="p_DCF_Model3_Bouygues Model_20_4_01" xfId="9879"/>
    <cellStyle name="p_DCF_Model3_Bouygues Model_20_4_01 2" xfId="9880"/>
    <cellStyle name="p_DCF_Model3_Bouygues Model_20_4_01 2 2" xfId="9881"/>
    <cellStyle name="p_DCF_Model3_Bouygues Model_20_4_01 2 2_Workforce" xfId="22563"/>
    <cellStyle name="p_DCF_Model3_Bouygues Model_20_4_01 2_Workforce" xfId="22562"/>
    <cellStyle name="p_DCF_Model3_Bouygues Model_20_4_01 3" xfId="9882"/>
    <cellStyle name="p_DCF_Model3_Bouygues Model_20_4_01 3 2" xfId="9883"/>
    <cellStyle name="p_DCF_Model3_Bouygues Model_20_4_01 3 2_Workforce" xfId="22565"/>
    <cellStyle name="p_DCF_Model3_Bouygues Model_20_4_01 3_Workforce" xfId="22564"/>
    <cellStyle name="p_DCF_Model3_Bouygues Model_20_4_01 4" xfId="9884"/>
    <cellStyle name="p_DCF_Model3_Bouygues Model_20_4_01 4_Workforce" xfId="22566"/>
    <cellStyle name="p_DCF_Model3_Bouygues Model_20_4_01_Merrill model" xfId="9885"/>
    <cellStyle name="p_DCF_Model3_Bouygues Model_20_4_01_Merrill model_Workforce" xfId="22567"/>
    <cellStyle name="p_DCF_Model3_Bouygues Model_20_4_01_Workforce" xfId="22561"/>
    <cellStyle name="p_DCF_Model3_Casema - Carlyle Base Case" xfId="9886"/>
    <cellStyle name="p_DCF_Model3_Casema - Carlyle Base Case_Workforce" xfId="22568"/>
    <cellStyle name="p_DCF_Model3_FinanceModelTrinity" xfId="9887"/>
    <cellStyle name="p_DCF_Model3_FinanceModelTrinity_Merrill model" xfId="9888"/>
    <cellStyle name="p_DCF_Model3_FinanceModelTrinity_Merrill model_Workforce" xfId="22570"/>
    <cellStyle name="p_DCF_Model3_FinanceModelTrinity_Workforce" xfId="22569"/>
    <cellStyle name="p_DCF_Model3_Merrill model" xfId="9889"/>
    <cellStyle name="p_DCF_Model3_Merrill model_Workforce" xfId="22571"/>
    <cellStyle name="p_DCF_Model3_MinimodelMC" xfId="9890"/>
    <cellStyle name="p_DCF_Model3_MinimodelMC_Merrill model" xfId="9891"/>
    <cellStyle name="p_DCF_Model3_MinimodelMC_Merrill model_Workforce" xfId="22573"/>
    <cellStyle name="p_DCF_Model3_MinimodelMC_Workforce" xfId="22572"/>
    <cellStyle name="p_DCF_Model3_Potential full model template" xfId="9892"/>
    <cellStyle name="p_DCF_Model3_Potential full model template_Merrill model" xfId="9893"/>
    <cellStyle name="p_DCF_Model3_Potential full model template_Merrill model_Workforce" xfId="22575"/>
    <cellStyle name="p_DCF_Model3_Potential full model template_Workforce" xfId="22574"/>
    <cellStyle name="p_DCF_Model3_Workforce" xfId="22546"/>
    <cellStyle name="p_DCF_Model34" xfId="9894"/>
    <cellStyle name="p_DCF_Model34_Workforce" xfId="22576"/>
    <cellStyle name="p_DCF_model90" xfId="9895"/>
    <cellStyle name="p_DCF_model90_Workforce" xfId="22577"/>
    <cellStyle name="p_DCF_ModelTemplate1" xfId="9896"/>
    <cellStyle name="p_DCF_ModelTemplate1_Merrill model" xfId="9897"/>
    <cellStyle name="p_DCF_ModelTemplate1_Merrill model_Workforce" xfId="22579"/>
    <cellStyle name="p_DCF_ModelTemplate1_Workforce" xfId="22578"/>
    <cellStyle name="p_DCF_NEWMOD5" xfId="9898"/>
    <cellStyle name="p_DCF_NEWMOD5_24-10-Q3c 08-11" xfId="9899"/>
    <cellStyle name="p_DCF_NEWMOD5_24-10-Q3c 08-11_Workforce" xfId="22581"/>
    <cellStyle name="p_DCF_NEWMOD5_Atlasmod011_new_Covenants" xfId="9900"/>
    <cellStyle name="p_DCF_NEWMOD5_Atlasmod011_new_Covenants_mezzcalc" xfId="9901"/>
    <cellStyle name="p_DCF_NEWMOD5_Atlasmod011_new_Covenants_mezzcalc 2" xfId="9902"/>
    <cellStyle name="p_DCF_NEWMOD5_Atlasmod011_new_Covenants_mezzcalc 2 2" xfId="9903"/>
    <cellStyle name="p_DCF_NEWMOD5_Atlasmod011_new_Covenants_mezzcalc 2 2_Workforce" xfId="22585"/>
    <cellStyle name="p_DCF_NEWMOD5_Atlasmod011_new_Covenants_mezzcalc 2_Workforce" xfId="22584"/>
    <cellStyle name="p_DCF_NEWMOD5_Atlasmod011_new_Covenants_mezzcalc 3" xfId="9904"/>
    <cellStyle name="p_DCF_NEWMOD5_Atlasmod011_new_Covenants_mezzcalc 3 2" xfId="9905"/>
    <cellStyle name="p_DCF_NEWMOD5_Atlasmod011_new_Covenants_mezzcalc 3 2_Workforce" xfId="22587"/>
    <cellStyle name="p_DCF_NEWMOD5_Atlasmod011_new_Covenants_mezzcalc 3_Workforce" xfId="22586"/>
    <cellStyle name="p_DCF_NEWMOD5_Atlasmod011_new_Covenants_mezzcalc 4" xfId="9906"/>
    <cellStyle name="p_DCF_NEWMOD5_Atlasmod011_new_Covenants_mezzcalc 4_Workforce" xfId="22588"/>
    <cellStyle name="p_DCF_NEWMOD5_Atlasmod011_new_Covenants_mezzcalc_Workforce" xfId="22583"/>
    <cellStyle name="p_DCF_NEWMOD5_Atlasmod011_new_Covenants_Workforce" xfId="22582"/>
    <cellStyle name="p_DCF_NEWMOD5_Bouygues Model_20_4_01" xfId="9907"/>
    <cellStyle name="p_DCF_NEWMOD5_Bouygues Model_20_4_01 2" xfId="9908"/>
    <cellStyle name="p_DCF_NEWMOD5_Bouygues Model_20_4_01 2 2" xfId="9909"/>
    <cellStyle name="p_DCF_NEWMOD5_Bouygues Model_20_4_01 2 2_Workforce" xfId="22591"/>
    <cellStyle name="p_DCF_NEWMOD5_Bouygues Model_20_4_01 2_Workforce" xfId="22590"/>
    <cellStyle name="p_DCF_NEWMOD5_Bouygues Model_20_4_01 3" xfId="9910"/>
    <cellStyle name="p_DCF_NEWMOD5_Bouygues Model_20_4_01 3 2" xfId="9911"/>
    <cellStyle name="p_DCF_NEWMOD5_Bouygues Model_20_4_01 3 2_Workforce" xfId="22593"/>
    <cellStyle name="p_DCF_NEWMOD5_Bouygues Model_20_4_01 3_Workforce" xfId="22592"/>
    <cellStyle name="p_DCF_NEWMOD5_Bouygues Model_20_4_01 4" xfId="9912"/>
    <cellStyle name="p_DCF_NEWMOD5_Bouygues Model_20_4_01 4_Workforce" xfId="22594"/>
    <cellStyle name="p_DCF_NEWMOD5_Bouygues Model_20_4_01_Workforce" xfId="22589"/>
    <cellStyle name="p_DCF_NEWMOD5_Bridge Terms" xfId="9913"/>
    <cellStyle name="p_DCF_NEWMOD5_Bridge Terms_Workforce" xfId="22595"/>
    <cellStyle name="p_DCF_NEWMOD5_BWG model_aip_final" xfId="9914"/>
    <cellStyle name="p_DCF_NEWMOD5_BWG model_aip_final_Workforce" xfId="22596"/>
    <cellStyle name="p_DCF_NEWMOD5_Consolidated Model - Overfund13NewBank &amp; HY rate" xfId="9915"/>
    <cellStyle name="p_DCF_NEWMOD5_Consolidated Model - Overfund13NewBank &amp; HY rate_Workforce" xfId="22597"/>
    <cellStyle name="p_DCF_NEWMOD5_Consolidated Model - Overfund14NewBank &amp; HY rate" xfId="9916"/>
    <cellStyle name="p_DCF_NEWMOD5_Consolidated Model - Overfund14NewBank &amp; HY rate_Workforce" xfId="22598"/>
    <cellStyle name="p_DCF_NEWMOD5_Debt Comps_02" xfId="9917"/>
    <cellStyle name="p_DCF_NEWMOD5_Debt Comps_02_Workforce" xfId="22599"/>
    <cellStyle name="p_DCF_NEWMOD5_finalised and conformed model2" xfId="9918"/>
    <cellStyle name="p_DCF_NEWMOD5_finalised and conformed model2_Workforce" xfId="22600"/>
    <cellStyle name="p_DCF_NEWMOD5_Financials6_for sales force" xfId="9919"/>
    <cellStyle name="p_DCF_NEWMOD5_Financials6_for sales force_Workforce" xfId="22601"/>
    <cellStyle name="p_DCF_NEWMOD5_Last Update of Model - Version 39" xfId="9920"/>
    <cellStyle name="p_DCF_NEWMOD5_Last Update of Model - Version 39 2" xfId="9921"/>
    <cellStyle name="p_DCF_NEWMOD5_Last Update of Model - Version 39 2 2" xfId="9922"/>
    <cellStyle name="p_DCF_NEWMOD5_Last Update of Model - Version 39 2 2_Workforce" xfId="22604"/>
    <cellStyle name="p_DCF_NEWMOD5_Last Update of Model - Version 39 2_Workforce" xfId="22603"/>
    <cellStyle name="p_DCF_NEWMOD5_Last Update of Model - Version 39 3" xfId="9923"/>
    <cellStyle name="p_DCF_NEWMOD5_Last Update of Model - Version 39 3 2" xfId="9924"/>
    <cellStyle name="p_DCF_NEWMOD5_Last Update of Model - Version 39 3 2_Workforce" xfId="22606"/>
    <cellStyle name="p_DCF_NEWMOD5_Last Update of Model - Version 39 3_Workforce" xfId="22605"/>
    <cellStyle name="p_DCF_NEWMOD5_Last Update of Model - Version 39 4" xfId="9925"/>
    <cellStyle name="p_DCF_NEWMOD5_Last Update of Model - Version 39 4_Workforce" xfId="22607"/>
    <cellStyle name="p_DCF_NEWMOD5_Last Update of Model - Version 39_Workforce" xfId="22602"/>
    <cellStyle name="p_DCF_NEWMOD5_LTM Analysis" xfId="9926"/>
    <cellStyle name="p_DCF_NEWMOD5_LTM Analysis_Workforce" xfId="22608"/>
    <cellStyle name="p_DCF_NEWMOD5_Merrill model" xfId="9927"/>
    <cellStyle name="p_DCF_NEWMOD5_Merrill model_Workforce" xfId="22609"/>
    <cellStyle name="p_DCF_NEWMOD5_mezzcalc" xfId="9928"/>
    <cellStyle name="p_DCF_NEWMOD5_mezzcalc_Workforce" xfId="22610"/>
    <cellStyle name="p_DCF_NEWMOD5_MinimodelMC" xfId="9929"/>
    <cellStyle name="p_DCF_NEWMOD5_MinimodelMC_Workforce" xfId="22611"/>
    <cellStyle name="p_DCF_NEWMOD5_Model_9" xfId="9930"/>
    <cellStyle name="p_DCF_NEWMOD5_Model_9_Workforce" xfId="22612"/>
    <cellStyle name="p_DCF_NEWMOD5_model14" xfId="9931"/>
    <cellStyle name="p_DCF_NEWMOD5_model14_Workforce" xfId="22613"/>
    <cellStyle name="p_DCF_NEWMOD5_model28" xfId="9932"/>
    <cellStyle name="p_DCF_NEWMOD5_model28_Workforce" xfId="22614"/>
    <cellStyle name="p_DCF_NEWMOD5_Model34" xfId="9933"/>
    <cellStyle name="p_DCF_NEWMOD5_Model34_Workforce" xfId="22615"/>
    <cellStyle name="p_DCF_NEWMOD5_Newmodel12" xfId="9934"/>
    <cellStyle name="p_DCF_NEWMOD5_Newmodel12_Workforce" xfId="22616"/>
    <cellStyle name="p_DCF_NEWMOD5_Potential full model template" xfId="9935"/>
    <cellStyle name="p_DCF_NEWMOD5_Potential full model template_Workforce" xfId="22617"/>
    <cellStyle name="p_DCF_NEWMOD5_wh_smith model7" xfId="9936"/>
    <cellStyle name="p_DCF_NEWMOD5_wh_smith model7 2" xfId="9937"/>
    <cellStyle name="p_DCF_NEWMOD5_wh_smith model7 2 2" xfId="9938"/>
    <cellStyle name="p_DCF_NEWMOD5_wh_smith model7 2 2_Workforce" xfId="22620"/>
    <cellStyle name="p_DCF_NEWMOD5_wh_smith model7 2_Workforce" xfId="22619"/>
    <cellStyle name="p_DCF_NEWMOD5_wh_smith model7 3" xfId="9939"/>
    <cellStyle name="p_DCF_NEWMOD5_wh_smith model7 3 2" xfId="9940"/>
    <cellStyle name="p_DCF_NEWMOD5_wh_smith model7 3 2_Workforce" xfId="22622"/>
    <cellStyle name="p_DCF_NEWMOD5_wh_smith model7 3_Workforce" xfId="22621"/>
    <cellStyle name="p_DCF_NEWMOD5_wh_smith model7 4" xfId="9941"/>
    <cellStyle name="p_DCF_NEWMOD5_wh_smith model7 4_Workforce" xfId="22623"/>
    <cellStyle name="p_DCF_NEWMOD5_wh_smith model7_Merrill model" xfId="9942"/>
    <cellStyle name="p_DCF_NEWMOD5_wh_smith model7_Merrill model_Workforce" xfId="22624"/>
    <cellStyle name="p_DCF_NEWMOD5_wh_smith model7_Workforce" xfId="22618"/>
    <cellStyle name="p_DCF_NEWMOD5_Workforce" xfId="22580"/>
    <cellStyle name="p_DCF_NewModel_10" xfId="9943"/>
    <cellStyle name="p_DCF_NewModel_10_Atlasmod011_new_Covenants" xfId="9944"/>
    <cellStyle name="p_DCF_NewModel_10_Atlasmod011_new_Covenants_1" xfId="9945"/>
    <cellStyle name="p_DCF_NewModel_10_Atlasmod011_new_Covenants_1 2" xfId="9946"/>
    <cellStyle name="p_DCF_NewModel_10_Atlasmod011_new_Covenants_1 2 2" xfId="9947"/>
    <cellStyle name="p_DCF_NewModel_10_Atlasmod011_new_Covenants_1 2 2_Workforce" xfId="22629"/>
    <cellStyle name="p_DCF_NewModel_10_Atlasmod011_new_Covenants_1 2_Workforce" xfId="22628"/>
    <cellStyle name="p_DCF_NewModel_10_Atlasmod011_new_Covenants_1 3" xfId="9948"/>
    <cellStyle name="p_DCF_NewModel_10_Atlasmod011_new_Covenants_1 3 2" xfId="9949"/>
    <cellStyle name="p_DCF_NewModel_10_Atlasmod011_new_Covenants_1 3 2_Workforce" xfId="22631"/>
    <cellStyle name="p_DCF_NewModel_10_Atlasmod011_new_Covenants_1 3_Workforce" xfId="22630"/>
    <cellStyle name="p_DCF_NewModel_10_Atlasmod011_new_Covenants_1 4" xfId="9950"/>
    <cellStyle name="p_DCF_NewModel_10_Atlasmod011_new_Covenants_1 4_Workforce" xfId="22632"/>
    <cellStyle name="p_DCF_NewModel_10_Atlasmod011_new_Covenants_1_Workforce" xfId="22627"/>
    <cellStyle name="p_DCF_NewModel_10_Atlasmod011_new_Covenants_mezzcalc" xfId="9951"/>
    <cellStyle name="p_DCF_NewModel_10_Atlasmod011_new_Covenants_mezzcalc 2" xfId="9952"/>
    <cellStyle name="p_DCF_NewModel_10_Atlasmod011_new_Covenants_mezzcalc 2 2" xfId="9953"/>
    <cellStyle name="p_DCF_NewModel_10_Atlasmod011_new_Covenants_mezzcalc 2 2_Workforce" xfId="22635"/>
    <cellStyle name="p_DCF_NewModel_10_Atlasmod011_new_Covenants_mezzcalc 2_Workforce" xfId="22634"/>
    <cellStyle name="p_DCF_NewModel_10_Atlasmod011_new_Covenants_mezzcalc 3" xfId="9954"/>
    <cellStyle name="p_DCF_NewModel_10_Atlasmod011_new_Covenants_mezzcalc 3 2" xfId="9955"/>
    <cellStyle name="p_DCF_NewModel_10_Atlasmod011_new_Covenants_mezzcalc 3 2_Workforce" xfId="22637"/>
    <cellStyle name="p_DCF_NewModel_10_Atlasmod011_new_Covenants_mezzcalc 3_Workforce" xfId="22636"/>
    <cellStyle name="p_DCF_NewModel_10_Atlasmod011_new_Covenants_mezzcalc 4" xfId="9956"/>
    <cellStyle name="p_DCF_NewModel_10_Atlasmod011_new_Covenants_mezzcalc 4_Workforce" xfId="22638"/>
    <cellStyle name="p_DCF_NewModel_10_Atlasmod011_new_Covenants_mezzcalc_Workforce" xfId="22633"/>
    <cellStyle name="p_DCF_NewModel_10_Atlasmod011_new_Covenants_Workforce" xfId="22626"/>
    <cellStyle name="p_DCF_NewModel_10_mezzcalc" xfId="9957"/>
    <cellStyle name="p_DCF_NewModel_10_mezzcalc 2" xfId="9958"/>
    <cellStyle name="p_DCF_NewModel_10_mezzcalc 2 2" xfId="9959"/>
    <cellStyle name="p_DCF_NewModel_10_mezzcalc 2 2_Workforce" xfId="22641"/>
    <cellStyle name="p_DCF_NewModel_10_mezzcalc 2_Workforce" xfId="22640"/>
    <cellStyle name="p_DCF_NewModel_10_mezzcalc 3" xfId="9960"/>
    <cellStyle name="p_DCF_NewModel_10_mezzcalc 3 2" xfId="9961"/>
    <cellStyle name="p_DCF_NewModel_10_mezzcalc 3 2_Workforce" xfId="22643"/>
    <cellStyle name="p_DCF_NewModel_10_mezzcalc 3_Workforce" xfId="22642"/>
    <cellStyle name="p_DCF_NewModel_10_mezzcalc 4" xfId="9962"/>
    <cellStyle name="p_DCF_NewModel_10_mezzcalc 4_Workforce" xfId="22644"/>
    <cellStyle name="p_DCF_NewModel_10_mezzcalc_Workforce" xfId="22639"/>
    <cellStyle name="p_DCF_NewModel_10_Workforce" xfId="22625"/>
    <cellStyle name="p_DCF_NewRevisedModel - Version 3" xfId="9963"/>
    <cellStyle name="p_DCF_NewRevisedModel - Version 3 2" xfId="9964"/>
    <cellStyle name="p_DCF_NewRevisedModel - Version 3 2 2" xfId="9965"/>
    <cellStyle name="p_DCF_NewRevisedModel - Version 3 2 2_Workforce" xfId="22647"/>
    <cellStyle name="p_DCF_NewRevisedModel - Version 3 2_Workforce" xfId="22646"/>
    <cellStyle name="p_DCF_NewRevisedModel - Version 3 3" xfId="9966"/>
    <cellStyle name="p_DCF_NewRevisedModel - Version 3 3 2" xfId="9967"/>
    <cellStyle name="p_DCF_NewRevisedModel - Version 3 3 2_Workforce" xfId="22649"/>
    <cellStyle name="p_DCF_NewRevisedModel - Version 3 3_Workforce" xfId="22648"/>
    <cellStyle name="p_DCF_NewRevisedModel - Version 3 4" xfId="9968"/>
    <cellStyle name="p_DCF_NewRevisedModel - Version 3 4_Workforce" xfId="22650"/>
    <cellStyle name="p_DCF_NewRevisedModel - Version 3_Workforce" xfId="22645"/>
    <cellStyle name="p_DCF_NT" xfId="9969"/>
    <cellStyle name="p_DCF_NT_Workforce" xfId="22651"/>
    <cellStyle name="p_DCF_prucomps" xfId="9970"/>
    <cellStyle name="p_DCF_prucomps_Bouygues Model_20_4_01" xfId="9971"/>
    <cellStyle name="p_DCF_prucomps_Bouygues Model_20_4_01 2" xfId="9972"/>
    <cellStyle name="p_DCF_prucomps_Bouygues Model_20_4_01 2 2" xfId="9973"/>
    <cellStyle name="p_DCF_prucomps_Bouygues Model_20_4_01 2 2_Workforce" xfId="22655"/>
    <cellStyle name="p_DCF_prucomps_Bouygues Model_20_4_01 2_Workforce" xfId="22654"/>
    <cellStyle name="p_DCF_prucomps_Bouygues Model_20_4_01 3" xfId="9974"/>
    <cellStyle name="p_DCF_prucomps_Bouygues Model_20_4_01 3 2" xfId="9975"/>
    <cellStyle name="p_DCF_prucomps_Bouygues Model_20_4_01 3 2_Workforce" xfId="22657"/>
    <cellStyle name="p_DCF_prucomps_Bouygues Model_20_4_01 3_Workforce" xfId="22656"/>
    <cellStyle name="p_DCF_prucomps_Bouygues Model_20_4_01 4" xfId="9976"/>
    <cellStyle name="p_DCF_prucomps_Bouygues Model_20_4_01 4_Workforce" xfId="22658"/>
    <cellStyle name="p_DCF_prucomps_Bouygues Model_20_4_01_Workforce" xfId="22653"/>
    <cellStyle name="p_DCF_prucomps_BWG model_aip_final" xfId="9977"/>
    <cellStyle name="p_DCF_prucomps_BWG model_aip_final_Workforce" xfId="22659"/>
    <cellStyle name="p_DCF_prucomps_finalised and conformed model2" xfId="9978"/>
    <cellStyle name="p_DCF_prucomps_finalised and conformed model2_Workforce" xfId="22660"/>
    <cellStyle name="p_DCF_prucomps_LTM Analysis" xfId="9979"/>
    <cellStyle name="p_DCF_prucomps_LTM Analysis_Workforce" xfId="22661"/>
    <cellStyle name="p_DCF_prucomps_Merrill model" xfId="9980"/>
    <cellStyle name="p_DCF_prucomps_Merrill model_Workforce" xfId="22662"/>
    <cellStyle name="p_DCF_prucomps_MinimodelMC" xfId="9981"/>
    <cellStyle name="p_DCF_prucomps_MinimodelMC_Workforce" xfId="22663"/>
    <cellStyle name="p_DCF_prucomps_model28" xfId="9982"/>
    <cellStyle name="p_DCF_prucomps_model28_Workforce" xfId="22664"/>
    <cellStyle name="p_DCF_prucomps_Model34" xfId="9983"/>
    <cellStyle name="p_DCF_prucomps_Model34_Workforce" xfId="22665"/>
    <cellStyle name="p_DCF_prucomps_vivendi model_6" xfId="9984"/>
    <cellStyle name="p_DCF_prucomps_vivendi model_6_Workforce" xfId="22666"/>
    <cellStyle name="p_DCF_prucomps_wh_smith model7" xfId="9985"/>
    <cellStyle name="p_DCF_prucomps_wh_smith model7 2" xfId="9986"/>
    <cellStyle name="p_DCF_prucomps_wh_smith model7 2 2" xfId="9987"/>
    <cellStyle name="p_DCF_prucomps_wh_smith model7 2 2_Workforce" xfId="22669"/>
    <cellStyle name="p_DCF_prucomps_wh_smith model7 2_Workforce" xfId="22668"/>
    <cellStyle name="p_DCF_prucomps_wh_smith model7 3" xfId="9988"/>
    <cellStyle name="p_DCF_prucomps_wh_smith model7 3 2" xfId="9989"/>
    <cellStyle name="p_DCF_prucomps_wh_smith model7 3 2_Workforce" xfId="22671"/>
    <cellStyle name="p_DCF_prucomps_wh_smith model7 3_Workforce" xfId="22670"/>
    <cellStyle name="p_DCF_prucomps_wh_smith model7 4" xfId="9990"/>
    <cellStyle name="p_DCF_prucomps_wh_smith model7 4_Workforce" xfId="22672"/>
    <cellStyle name="p_DCF_prucomps_wh_smith model7_Merrill model" xfId="9991"/>
    <cellStyle name="p_DCF_prucomps_wh_smith model7_Merrill model_Workforce" xfId="22673"/>
    <cellStyle name="p_DCF_prucomps_wh_smith model7_Workforce" xfId="22667"/>
    <cellStyle name="p_DCF_prucomps_Workforce" xfId="22652"/>
    <cellStyle name="p_DCF_Ratchart" xfId="9992"/>
    <cellStyle name="p_DCF_Ratchart_Workforce" xfId="22674"/>
    <cellStyle name="p_DCF_RECON1" xfId="9993"/>
    <cellStyle name="p_DCF_RECON1_Atlasmod011_new_Covenants" xfId="9994"/>
    <cellStyle name="p_DCF_RECON1_Atlasmod011_new_Covenants_mezzcalc" xfId="9995"/>
    <cellStyle name="p_DCF_RECON1_Atlasmod011_new_Covenants_mezzcalc 2" xfId="9996"/>
    <cellStyle name="p_DCF_RECON1_Atlasmod011_new_Covenants_mezzcalc 2 2" xfId="9997"/>
    <cellStyle name="p_DCF_RECON1_Atlasmod011_new_Covenants_mezzcalc 2 2_Workforce" xfId="22679"/>
    <cellStyle name="p_DCF_RECON1_Atlasmod011_new_Covenants_mezzcalc 2_Workforce" xfId="22678"/>
    <cellStyle name="p_DCF_RECON1_Atlasmod011_new_Covenants_mezzcalc 3" xfId="9998"/>
    <cellStyle name="p_DCF_RECON1_Atlasmod011_new_Covenants_mezzcalc 3 2" xfId="9999"/>
    <cellStyle name="p_DCF_RECON1_Atlasmod011_new_Covenants_mezzcalc 3 2_Workforce" xfId="22681"/>
    <cellStyle name="p_DCF_RECON1_Atlasmod011_new_Covenants_mezzcalc 3_Workforce" xfId="22680"/>
    <cellStyle name="p_DCF_RECON1_Atlasmod011_new_Covenants_mezzcalc 4" xfId="10000"/>
    <cellStyle name="p_DCF_RECON1_Atlasmod011_new_Covenants_mezzcalc 4_Workforce" xfId="22682"/>
    <cellStyle name="p_DCF_RECON1_Atlasmod011_new_Covenants_mezzcalc_Workforce" xfId="22677"/>
    <cellStyle name="p_DCF_RECON1_Atlasmod011_new_Covenants_Workforce" xfId="22676"/>
    <cellStyle name="p_DCF_RECON1_Consolidated Model - Overfund13NewBank &amp; HY rate" xfId="10001"/>
    <cellStyle name="p_DCF_RECON1_Consolidated Model - Overfund13NewBank &amp; HY rate_Workforce" xfId="22683"/>
    <cellStyle name="p_DCF_RECON1_Consolidated Model - Overfund14NewBank &amp; HY rate" xfId="10002"/>
    <cellStyle name="p_DCF_RECON1_Consolidated Model - Overfund14NewBank &amp; HY rate_Workforce" xfId="22684"/>
    <cellStyle name="p_DCF_RECON1_Debt Comps_02" xfId="10003"/>
    <cellStyle name="p_DCF_RECON1_Debt Comps_02_Workforce" xfId="22685"/>
    <cellStyle name="p_DCF_RECON1_Financials6_for sales force" xfId="10004"/>
    <cellStyle name="p_DCF_RECON1_Financials6_for sales force_Workforce" xfId="22686"/>
    <cellStyle name="p_DCF_RECON1_Last Update of Model - Version 39" xfId="10005"/>
    <cellStyle name="p_DCF_RECON1_Last Update of Model - Version 39 2" xfId="10006"/>
    <cellStyle name="p_DCF_RECON1_Last Update of Model - Version 39 2 2" xfId="10007"/>
    <cellStyle name="p_DCF_RECON1_Last Update of Model - Version 39 2 2_Workforce" xfId="22689"/>
    <cellStyle name="p_DCF_RECON1_Last Update of Model - Version 39 2_Workforce" xfId="22688"/>
    <cellStyle name="p_DCF_RECON1_Last Update of Model - Version 39 3" xfId="10008"/>
    <cellStyle name="p_DCF_RECON1_Last Update of Model - Version 39 3 2" xfId="10009"/>
    <cellStyle name="p_DCF_RECON1_Last Update of Model - Version 39 3 2_Workforce" xfId="22691"/>
    <cellStyle name="p_DCF_RECON1_Last Update of Model - Version 39 3_Workforce" xfId="22690"/>
    <cellStyle name="p_DCF_RECON1_Last Update of Model - Version 39 4" xfId="10010"/>
    <cellStyle name="p_DCF_RECON1_Last Update of Model - Version 39 4_Workforce" xfId="22692"/>
    <cellStyle name="p_DCF_RECON1_Last Update of Model - Version 39_Workforce" xfId="22687"/>
    <cellStyle name="p_DCF_RECON1_Merrill model" xfId="10011"/>
    <cellStyle name="p_DCF_RECON1_Merrill model_Workforce" xfId="22693"/>
    <cellStyle name="p_DCF_RECON1_mezzcalc" xfId="10012"/>
    <cellStyle name="p_DCF_RECON1_mezzcalc_Workforce" xfId="22694"/>
    <cellStyle name="p_DCF_RECON1_model14" xfId="10013"/>
    <cellStyle name="p_DCF_RECON1_model14_Workforce" xfId="22695"/>
    <cellStyle name="p_DCF_RECON1_Model3" xfId="10014"/>
    <cellStyle name="p_DCF_RECON1_Model3_24-10-Q3c 08-11" xfId="10015"/>
    <cellStyle name="p_DCF_RECON1_Model3_24-10-Q3c 08-11 2" xfId="10016"/>
    <cellStyle name="p_DCF_RECON1_Model3_24-10-Q3c 08-11 2 2" xfId="10017"/>
    <cellStyle name="p_DCF_RECON1_Model3_24-10-Q3c 08-11 2 2_Workforce" xfId="22699"/>
    <cellStyle name="p_DCF_RECON1_Model3_24-10-Q3c 08-11 2_Workforce" xfId="22698"/>
    <cellStyle name="p_DCF_RECON1_Model3_24-10-Q3c 08-11 3" xfId="10018"/>
    <cellStyle name="p_DCF_RECON1_Model3_24-10-Q3c 08-11 3 2" xfId="10019"/>
    <cellStyle name="p_DCF_RECON1_Model3_24-10-Q3c 08-11 3 2_Workforce" xfId="22701"/>
    <cellStyle name="p_DCF_RECON1_Model3_24-10-Q3c 08-11 3_Workforce" xfId="22700"/>
    <cellStyle name="p_DCF_RECON1_Model3_24-10-Q3c 08-11 4" xfId="10020"/>
    <cellStyle name="p_DCF_RECON1_Model3_24-10-Q3c 08-11 4_Workforce" xfId="22702"/>
    <cellStyle name="p_DCF_RECON1_Model3_24-10-Q3c 08-11_Workforce" xfId="22697"/>
    <cellStyle name="p_DCF_RECON1_Model3_Arrow Model 7" xfId="10021"/>
    <cellStyle name="p_DCF_RECON1_Model3_Arrow Model 7_Merrill model" xfId="10022"/>
    <cellStyle name="p_DCF_RECON1_Model3_Arrow Model 7_Merrill model_Workforce" xfId="22704"/>
    <cellStyle name="p_DCF_RECON1_Model3_Arrow Model 7_Workforce" xfId="22703"/>
    <cellStyle name="p_DCF_RECON1_Model3_Book2" xfId="10023"/>
    <cellStyle name="p_DCF_RECON1_Model3_Book2 2" xfId="10024"/>
    <cellStyle name="p_DCF_RECON1_Model3_Book2 2 2" xfId="10025"/>
    <cellStyle name="p_DCF_RECON1_Model3_Book2 2 2_Workforce" xfId="22707"/>
    <cellStyle name="p_DCF_RECON1_Model3_Book2 2_Workforce" xfId="22706"/>
    <cellStyle name="p_DCF_RECON1_Model3_Book2 3" xfId="10026"/>
    <cellStyle name="p_DCF_RECON1_Model3_Book2 3 2" xfId="10027"/>
    <cellStyle name="p_DCF_RECON1_Model3_Book2 3 2_Workforce" xfId="22709"/>
    <cellStyle name="p_DCF_RECON1_Model3_Book2 3_Workforce" xfId="22708"/>
    <cellStyle name="p_DCF_RECON1_Model3_Book2 4" xfId="10028"/>
    <cellStyle name="p_DCF_RECON1_Model3_Book2 4_Workforce" xfId="22710"/>
    <cellStyle name="p_DCF_RECON1_Model3_Book2_Workforce" xfId="22705"/>
    <cellStyle name="p_DCF_RECON1_Model3_Bouygues Model_20_4_01" xfId="10029"/>
    <cellStyle name="p_DCF_RECON1_Model3_Bouygues Model_20_4_01 2" xfId="10030"/>
    <cellStyle name="p_DCF_RECON1_Model3_Bouygues Model_20_4_01 2 2" xfId="10031"/>
    <cellStyle name="p_DCF_RECON1_Model3_Bouygues Model_20_4_01 2 2_Workforce" xfId="22713"/>
    <cellStyle name="p_DCF_RECON1_Model3_Bouygues Model_20_4_01 2_Workforce" xfId="22712"/>
    <cellStyle name="p_DCF_RECON1_Model3_Bouygues Model_20_4_01 3" xfId="10032"/>
    <cellStyle name="p_DCF_RECON1_Model3_Bouygues Model_20_4_01 3 2" xfId="10033"/>
    <cellStyle name="p_DCF_RECON1_Model3_Bouygues Model_20_4_01 3 2_Workforce" xfId="22715"/>
    <cellStyle name="p_DCF_RECON1_Model3_Bouygues Model_20_4_01 3_Workforce" xfId="22714"/>
    <cellStyle name="p_DCF_RECON1_Model3_Bouygues Model_20_4_01 4" xfId="10034"/>
    <cellStyle name="p_DCF_RECON1_Model3_Bouygues Model_20_4_01 4_Workforce" xfId="22716"/>
    <cellStyle name="p_DCF_RECON1_Model3_Bouygues Model_20_4_01_Merrill model" xfId="10035"/>
    <cellStyle name="p_DCF_RECON1_Model3_Bouygues Model_20_4_01_Merrill model_Workforce" xfId="22717"/>
    <cellStyle name="p_DCF_RECON1_Model3_Bouygues Model_20_4_01_Workforce" xfId="22711"/>
    <cellStyle name="p_DCF_RECON1_Model3_Casema - Carlyle Base Case" xfId="10036"/>
    <cellStyle name="p_DCF_RECON1_Model3_Casema - Carlyle Base Case_Workforce" xfId="22718"/>
    <cellStyle name="p_DCF_RECON1_Model3_FinanceModelTrinity" xfId="10037"/>
    <cellStyle name="p_DCF_RECON1_Model3_FinanceModelTrinity_Merrill model" xfId="10038"/>
    <cellStyle name="p_DCF_RECON1_Model3_FinanceModelTrinity_Merrill model_Workforce" xfId="22720"/>
    <cellStyle name="p_DCF_RECON1_Model3_FinanceModelTrinity_Workforce" xfId="22719"/>
    <cellStyle name="p_DCF_RECON1_Model3_Merrill model" xfId="10039"/>
    <cellStyle name="p_DCF_RECON1_Model3_Merrill model_Workforce" xfId="22721"/>
    <cellStyle name="p_DCF_RECON1_Model3_MinimodelMC" xfId="10040"/>
    <cellStyle name="p_DCF_RECON1_Model3_MinimodelMC_Merrill model" xfId="10041"/>
    <cellStyle name="p_DCF_RECON1_Model3_MinimodelMC_Merrill model_Workforce" xfId="22723"/>
    <cellStyle name="p_DCF_RECON1_Model3_MinimodelMC_Workforce" xfId="22722"/>
    <cellStyle name="p_DCF_RECON1_Model3_Potential full model template" xfId="10042"/>
    <cellStyle name="p_DCF_RECON1_Model3_Potential full model template_Merrill model" xfId="10043"/>
    <cellStyle name="p_DCF_RECON1_Model3_Potential full model template_Merrill model_Workforce" xfId="22725"/>
    <cellStyle name="p_DCF_RECON1_Model3_Potential full model template_Workforce" xfId="22724"/>
    <cellStyle name="p_DCF_RECON1_Model3_Workforce" xfId="22696"/>
    <cellStyle name="p_DCF_RECON1_Model34" xfId="10044"/>
    <cellStyle name="p_DCF_RECON1_Model34_Workforce" xfId="22726"/>
    <cellStyle name="p_DCF_RECON1_Workforce" xfId="22675"/>
    <cellStyle name="p_DCF_SMAWY" xfId="10045"/>
    <cellStyle name="p_DCF_SMAWY_Workforce" xfId="22727"/>
    <cellStyle name="p_DCF_TABLES" xfId="10046"/>
    <cellStyle name="p_DCF_TABLES_Atlasmod011_new_Covenants" xfId="10047"/>
    <cellStyle name="p_DCF_TABLES_Atlasmod011_new_Covenants_mezzcalc" xfId="10048"/>
    <cellStyle name="p_DCF_TABLES_Atlasmod011_new_Covenants_mezzcalc 2" xfId="10049"/>
    <cellStyle name="p_DCF_TABLES_Atlasmod011_new_Covenants_mezzcalc 2 2" xfId="10050"/>
    <cellStyle name="p_DCF_TABLES_Atlasmod011_new_Covenants_mezzcalc 2 2_Workforce" xfId="22732"/>
    <cellStyle name="p_DCF_TABLES_Atlasmod011_new_Covenants_mezzcalc 2_Workforce" xfId="22731"/>
    <cellStyle name="p_DCF_TABLES_Atlasmod011_new_Covenants_mezzcalc 3" xfId="10051"/>
    <cellStyle name="p_DCF_TABLES_Atlasmod011_new_Covenants_mezzcalc 3 2" xfId="10052"/>
    <cellStyle name="p_DCF_TABLES_Atlasmod011_new_Covenants_mezzcalc 3 2_Workforce" xfId="22734"/>
    <cellStyle name="p_DCF_TABLES_Atlasmod011_new_Covenants_mezzcalc 3_Workforce" xfId="22733"/>
    <cellStyle name="p_DCF_TABLES_Atlasmod011_new_Covenants_mezzcalc 4" xfId="10053"/>
    <cellStyle name="p_DCF_TABLES_Atlasmod011_new_Covenants_mezzcalc 4_Workforce" xfId="22735"/>
    <cellStyle name="p_DCF_TABLES_Atlasmod011_new_Covenants_mezzcalc_Workforce" xfId="22730"/>
    <cellStyle name="p_DCF_TABLES_Atlasmod011_new_Covenants_Workforce" xfId="22729"/>
    <cellStyle name="p_DCF_TABLES_Consolidated Model - Overfund13NewBank &amp; HY rate" xfId="10054"/>
    <cellStyle name="p_DCF_TABLES_Consolidated Model - Overfund13NewBank &amp; HY rate_Workforce" xfId="22736"/>
    <cellStyle name="p_DCF_TABLES_Consolidated Model - Overfund14NewBank &amp; HY rate" xfId="10055"/>
    <cellStyle name="p_DCF_TABLES_Consolidated Model - Overfund14NewBank &amp; HY rate_Workforce" xfId="22737"/>
    <cellStyle name="p_DCF_TABLES_Debt Comps_02" xfId="10056"/>
    <cellStyle name="p_DCF_TABLES_Debt Comps_02_Workforce" xfId="22738"/>
    <cellStyle name="p_DCF_TABLES_Financials6_for sales force" xfId="10057"/>
    <cellStyle name="p_DCF_TABLES_Financials6_for sales force_Workforce" xfId="22739"/>
    <cellStyle name="p_DCF_TABLES_Last Update of Model - Version 39" xfId="10058"/>
    <cellStyle name="p_DCF_TABLES_Last Update of Model - Version 39 2" xfId="10059"/>
    <cellStyle name="p_DCF_TABLES_Last Update of Model - Version 39 2 2" xfId="10060"/>
    <cellStyle name="p_DCF_TABLES_Last Update of Model - Version 39 2 2_Workforce" xfId="22742"/>
    <cellStyle name="p_DCF_TABLES_Last Update of Model - Version 39 2_Workforce" xfId="22741"/>
    <cellStyle name="p_DCF_TABLES_Last Update of Model - Version 39 3" xfId="10061"/>
    <cellStyle name="p_DCF_TABLES_Last Update of Model - Version 39 3 2" xfId="10062"/>
    <cellStyle name="p_DCF_TABLES_Last Update of Model - Version 39 3 2_Workforce" xfId="22744"/>
    <cellStyle name="p_DCF_TABLES_Last Update of Model - Version 39 3_Workforce" xfId="22743"/>
    <cellStyle name="p_DCF_TABLES_Last Update of Model - Version 39 4" xfId="10063"/>
    <cellStyle name="p_DCF_TABLES_Last Update of Model - Version 39 4_Workforce" xfId="22745"/>
    <cellStyle name="p_DCF_TABLES_Last Update of Model - Version 39_Workforce" xfId="22740"/>
    <cellStyle name="p_DCF_TABLES_Merrill model" xfId="10064"/>
    <cellStyle name="p_DCF_TABLES_Merrill model_Workforce" xfId="22746"/>
    <cellStyle name="p_DCF_TABLES_mezzcalc" xfId="10065"/>
    <cellStyle name="p_DCF_TABLES_mezzcalc_Workforce" xfId="22747"/>
    <cellStyle name="p_DCF_TABLES_model14" xfId="10066"/>
    <cellStyle name="p_DCF_TABLES_model14_Workforce" xfId="22748"/>
    <cellStyle name="p_DCF_TABLES_Model3" xfId="10067"/>
    <cellStyle name="p_DCF_TABLES_Model3_24-10-Q3c 08-11" xfId="10068"/>
    <cellStyle name="p_DCF_TABLES_Model3_24-10-Q3c 08-11 2" xfId="10069"/>
    <cellStyle name="p_DCF_TABLES_Model3_24-10-Q3c 08-11 2 2" xfId="10070"/>
    <cellStyle name="p_DCF_TABLES_Model3_24-10-Q3c 08-11 2 2_Workforce" xfId="22752"/>
    <cellStyle name="p_DCF_TABLES_Model3_24-10-Q3c 08-11 2_Workforce" xfId="22751"/>
    <cellStyle name="p_DCF_TABLES_Model3_24-10-Q3c 08-11 3" xfId="10071"/>
    <cellStyle name="p_DCF_TABLES_Model3_24-10-Q3c 08-11 3 2" xfId="10072"/>
    <cellStyle name="p_DCF_TABLES_Model3_24-10-Q3c 08-11 3 2_Workforce" xfId="22754"/>
    <cellStyle name="p_DCF_TABLES_Model3_24-10-Q3c 08-11 3_Workforce" xfId="22753"/>
    <cellStyle name="p_DCF_TABLES_Model3_24-10-Q3c 08-11 4" xfId="10073"/>
    <cellStyle name="p_DCF_TABLES_Model3_24-10-Q3c 08-11 4_Workforce" xfId="22755"/>
    <cellStyle name="p_DCF_TABLES_Model3_24-10-Q3c 08-11_Workforce" xfId="22750"/>
    <cellStyle name="p_DCF_TABLES_Model3_Arrow Model 7" xfId="10074"/>
    <cellStyle name="p_DCF_TABLES_Model3_Arrow Model 7_Merrill model" xfId="10075"/>
    <cellStyle name="p_DCF_TABLES_Model3_Arrow Model 7_Merrill model_Workforce" xfId="22757"/>
    <cellStyle name="p_DCF_TABLES_Model3_Arrow Model 7_Workforce" xfId="22756"/>
    <cellStyle name="p_DCF_TABLES_Model3_Book2" xfId="10076"/>
    <cellStyle name="p_DCF_TABLES_Model3_Book2 2" xfId="10077"/>
    <cellStyle name="p_DCF_TABLES_Model3_Book2 2 2" xfId="10078"/>
    <cellStyle name="p_DCF_TABLES_Model3_Book2 2 2_Workforce" xfId="22760"/>
    <cellStyle name="p_DCF_TABLES_Model3_Book2 2_Workforce" xfId="22759"/>
    <cellStyle name="p_DCF_TABLES_Model3_Book2 3" xfId="10079"/>
    <cellStyle name="p_DCF_TABLES_Model3_Book2 3 2" xfId="10080"/>
    <cellStyle name="p_DCF_TABLES_Model3_Book2 3 2_Workforce" xfId="22762"/>
    <cellStyle name="p_DCF_TABLES_Model3_Book2 3_Workforce" xfId="22761"/>
    <cellStyle name="p_DCF_TABLES_Model3_Book2 4" xfId="10081"/>
    <cellStyle name="p_DCF_TABLES_Model3_Book2 4_Workforce" xfId="22763"/>
    <cellStyle name="p_DCF_TABLES_Model3_Book2_Workforce" xfId="22758"/>
    <cellStyle name="p_DCF_TABLES_Model3_Bouygues Model_20_4_01" xfId="10082"/>
    <cellStyle name="p_DCF_TABLES_Model3_Bouygues Model_20_4_01 2" xfId="10083"/>
    <cellStyle name="p_DCF_TABLES_Model3_Bouygues Model_20_4_01 2 2" xfId="10084"/>
    <cellStyle name="p_DCF_TABLES_Model3_Bouygues Model_20_4_01 2 2_Workforce" xfId="22766"/>
    <cellStyle name="p_DCF_TABLES_Model3_Bouygues Model_20_4_01 2_Workforce" xfId="22765"/>
    <cellStyle name="p_DCF_TABLES_Model3_Bouygues Model_20_4_01 3" xfId="10085"/>
    <cellStyle name="p_DCF_TABLES_Model3_Bouygues Model_20_4_01 3 2" xfId="10086"/>
    <cellStyle name="p_DCF_TABLES_Model3_Bouygues Model_20_4_01 3 2_Workforce" xfId="22768"/>
    <cellStyle name="p_DCF_TABLES_Model3_Bouygues Model_20_4_01 3_Workforce" xfId="22767"/>
    <cellStyle name="p_DCF_TABLES_Model3_Bouygues Model_20_4_01 4" xfId="10087"/>
    <cellStyle name="p_DCF_TABLES_Model3_Bouygues Model_20_4_01 4_Workforce" xfId="22769"/>
    <cellStyle name="p_DCF_TABLES_Model3_Bouygues Model_20_4_01_Merrill model" xfId="10088"/>
    <cellStyle name="p_DCF_TABLES_Model3_Bouygues Model_20_4_01_Merrill model_Workforce" xfId="22770"/>
    <cellStyle name="p_DCF_TABLES_Model3_Bouygues Model_20_4_01_Workforce" xfId="22764"/>
    <cellStyle name="p_DCF_TABLES_Model3_Casema - Carlyle Base Case" xfId="10089"/>
    <cellStyle name="p_DCF_TABLES_Model3_Casema - Carlyle Base Case_Workforce" xfId="22771"/>
    <cellStyle name="p_DCF_TABLES_Model3_FinanceModelTrinity" xfId="10090"/>
    <cellStyle name="p_DCF_TABLES_Model3_FinanceModelTrinity_Merrill model" xfId="10091"/>
    <cellStyle name="p_DCF_TABLES_Model3_FinanceModelTrinity_Merrill model_Workforce" xfId="22773"/>
    <cellStyle name="p_DCF_TABLES_Model3_FinanceModelTrinity_Workforce" xfId="22772"/>
    <cellStyle name="p_DCF_TABLES_Model3_Merrill model" xfId="10092"/>
    <cellStyle name="p_DCF_TABLES_Model3_Merrill model_Workforce" xfId="22774"/>
    <cellStyle name="p_DCF_TABLES_Model3_MinimodelMC" xfId="10093"/>
    <cellStyle name="p_DCF_TABLES_Model3_MinimodelMC_Merrill model" xfId="10094"/>
    <cellStyle name="p_DCF_TABLES_Model3_MinimodelMC_Merrill model_Workforce" xfId="22776"/>
    <cellStyle name="p_DCF_TABLES_Model3_MinimodelMC_Workforce" xfId="22775"/>
    <cellStyle name="p_DCF_TABLES_Model3_Potential full model template" xfId="10095"/>
    <cellStyle name="p_DCF_TABLES_Model3_Potential full model template_Merrill model" xfId="10096"/>
    <cellStyle name="p_DCF_TABLES_Model3_Potential full model template_Merrill model_Workforce" xfId="22778"/>
    <cellStyle name="p_DCF_TABLES_Model3_Potential full model template_Workforce" xfId="22777"/>
    <cellStyle name="p_DCF_TABLES_Model3_Workforce" xfId="22749"/>
    <cellStyle name="p_DCF_TABLES_Model34" xfId="10097"/>
    <cellStyle name="p_DCF_TABLES_Model34_Workforce" xfId="22779"/>
    <cellStyle name="p_DCF_TABLES_Workforce" xfId="22728"/>
    <cellStyle name="p_DCF_VERA" xfId="10098"/>
    <cellStyle name="p_DCF_VERA_1" xfId="10099"/>
    <cellStyle name="p_DCF_VERA_1_NewspaperCompsFeb11" xfId="10100"/>
    <cellStyle name="p_DCF_VERA_1_NewspaperCompsFeb11_Workforce" xfId="22782"/>
    <cellStyle name="p_DCF_VERA_1_Workforce" xfId="22781"/>
    <cellStyle name="p_DCF_VERA_24-10-Q3c 08-11" xfId="10101"/>
    <cellStyle name="p_DCF_VERA_24-10-Q3c 08-11 2" xfId="10102"/>
    <cellStyle name="p_DCF_VERA_24-10-Q3c 08-11 2 2" xfId="10103"/>
    <cellStyle name="p_DCF_VERA_24-10-Q3c 08-11 2 2_Workforce" xfId="22785"/>
    <cellStyle name="p_DCF_VERA_24-10-Q3c 08-11 2_Workforce" xfId="22784"/>
    <cellStyle name="p_DCF_VERA_24-10-Q3c 08-11 3" xfId="10104"/>
    <cellStyle name="p_DCF_VERA_24-10-Q3c 08-11 3 2" xfId="10105"/>
    <cellStyle name="p_DCF_VERA_24-10-Q3c 08-11 3 2_Workforce" xfId="22787"/>
    <cellStyle name="p_DCF_VERA_24-10-Q3c 08-11 3_Workforce" xfId="22786"/>
    <cellStyle name="p_DCF_VERA_24-10-Q3c 08-11 4" xfId="10106"/>
    <cellStyle name="p_DCF_VERA_24-10-Q3c 08-11 4_Workforce" xfId="22788"/>
    <cellStyle name="p_DCF_VERA_24-10-Q3c 08-11_Workforce" xfId="22783"/>
    <cellStyle name="p_DCF_VERA_Arrow Model 7" xfId="10107"/>
    <cellStyle name="p_DCF_VERA_Arrow Model 7_Workforce" xfId="22789"/>
    <cellStyle name="p_DCF_VERA_Atlasmod011_new_Covenants" xfId="10108"/>
    <cellStyle name="p_DCF_VERA_Atlasmod011_new_Covenants_mezzcalc" xfId="10109"/>
    <cellStyle name="p_DCF_VERA_Atlasmod011_new_Covenants_mezzcalc 2" xfId="10110"/>
    <cellStyle name="p_DCF_VERA_Atlasmod011_new_Covenants_mezzcalc 2 2" xfId="10111"/>
    <cellStyle name="p_DCF_VERA_Atlasmod011_new_Covenants_mezzcalc 2 2_Workforce" xfId="22793"/>
    <cellStyle name="p_DCF_VERA_Atlasmod011_new_Covenants_mezzcalc 2_Workforce" xfId="22792"/>
    <cellStyle name="p_DCF_VERA_Atlasmod011_new_Covenants_mezzcalc 3" xfId="10112"/>
    <cellStyle name="p_DCF_VERA_Atlasmod011_new_Covenants_mezzcalc 3 2" xfId="10113"/>
    <cellStyle name="p_DCF_VERA_Atlasmod011_new_Covenants_mezzcalc 3 2_Workforce" xfId="22795"/>
    <cellStyle name="p_DCF_VERA_Atlasmod011_new_Covenants_mezzcalc 3_Workforce" xfId="22794"/>
    <cellStyle name="p_DCF_VERA_Atlasmod011_new_Covenants_mezzcalc 4" xfId="10114"/>
    <cellStyle name="p_DCF_VERA_Atlasmod011_new_Covenants_mezzcalc 4_Workforce" xfId="22796"/>
    <cellStyle name="p_DCF_VERA_Atlasmod011_new_Covenants_mezzcalc_Workforce" xfId="22791"/>
    <cellStyle name="p_DCF_VERA_Atlasmod011_new_Covenants_Workforce" xfId="22790"/>
    <cellStyle name="p_DCF_VERA_Book2" xfId="10115"/>
    <cellStyle name="p_DCF_VERA_Book2 2" xfId="10116"/>
    <cellStyle name="p_DCF_VERA_Book2 2 2" xfId="10117"/>
    <cellStyle name="p_DCF_VERA_Book2 2 2_Workforce" xfId="22799"/>
    <cellStyle name="p_DCF_VERA_Book2 2_Workforce" xfId="22798"/>
    <cellStyle name="p_DCF_VERA_Book2 3" xfId="10118"/>
    <cellStyle name="p_DCF_VERA_Book2 3 2" xfId="10119"/>
    <cellStyle name="p_DCF_VERA_Book2 3 2_Workforce" xfId="22801"/>
    <cellStyle name="p_DCF_VERA_Book2 3_Workforce" xfId="22800"/>
    <cellStyle name="p_DCF_VERA_Book2 4" xfId="10120"/>
    <cellStyle name="p_DCF_VERA_Book2 4_Workforce" xfId="22802"/>
    <cellStyle name="p_DCF_VERA_Book2_Workforce" xfId="22797"/>
    <cellStyle name="p_DCF_VERA_Bouygues Model_20_4_01" xfId="10121"/>
    <cellStyle name="p_DCF_VERA_Bouygues Model_20_4_01 2" xfId="10122"/>
    <cellStyle name="p_DCF_VERA_Bouygues Model_20_4_01 2 2" xfId="10123"/>
    <cellStyle name="p_DCF_VERA_Bouygues Model_20_4_01 2 2_Workforce" xfId="22805"/>
    <cellStyle name="p_DCF_VERA_Bouygues Model_20_4_01 2_Workforce" xfId="22804"/>
    <cellStyle name="p_DCF_VERA_Bouygues Model_20_4_01 3" xfId="10124"/>
    <cellStyle name="p_DCF_VERA_Bouygues Model_20_4_01 3 2" xfId="10125"/>
    <cellStyle name="p_DCF_VERA_Bouygues Model_20_4_01 3 2_Workforce" xfId="22807"/>
    <cellStyle name="p_DCF_VERA_Bouygues Model_20_4_01 3_Workforce" xfId="22806"/>
    <cellStyle name="p_DCF_VERA_Bouygues Model_20_4_01 4" xfId="10126"/>
    <cellStyle name="p_DCF_VERA_Bouygues Model_20_4_01 4_Workforce" xfId="22808"/>
    <cellStyle name="p_DCF_VERA_Bouygues Model_20_4_01_Workforce" xfId="22803"/>
    <cellStyle name="p_DCF_VERA_Bridge Terms" xfId="10127"/>
    <cellStyle name="p_DCF_VERA_Bridge Terms_Workforce" xfId="22809"/>
    <cellStyle name="p_DCF_VERA_Casema - Carlyle Base Case" xfId="10128"/>
    <cellStyle name="p_DCF_VERA_Casema - Carlyle Base Case_Workforce" xfId="22810"/>
    <cellStyle name="p_DCF_VERA_Consolidated Model - Overfund13NewBank &amp; HY rate" xfId="10129"/>
    <cellStyle name="p_DCF_VERA_Consolidated Model - Overfund13NewBank &amp; HY rate_Workforce" xfId="22811"/>
    <cellStyle name="p_DCF_VERA_Consolidated Model - Overfund14NewBank &amp; HY rate" xfId="10130"/>
    <cellStyle name="p_DCF_VERA_Consolidated Model - Overfund14NewBank &amp; HY rate_Workforce" xfId="22812"/>
    <cellStyle name="p_DCF_VERA_Debt Comps_02" xfId="10131"/>
    <cellStyle name="p_DCF_VERA_Debt Comps_02_Workforce" xfId="22813"/>
    <cellStyle name="p_DCF_VERA_Equity comps(19 may 01)" xfId="10132"/>
    <cellStyle name="p_DCF_VERA_Equity comps(19 may 01)_Workforce" xfId="22814"/>
    <cellStyle name="p_DCF_VERA_FinanceModelTrinity" xfId="10133"/>
    <cellStyle name="p_DCF_VERA_FinanceModelTrinity 2" xfId="10134"/>
    <cellStyle name="p_DCF_VERA_FinanceModelTrinity 2 2" xfId="10135"/>
    <cellStyle name="p_DCF_VERA_FinanceModelTrinity 2 2_Workforce" xfId="22817"/>
    <cellStyle name="p_DCF_VERA_FinanceModelTrinity 2_Workforce" xfId="22816"/>
    <cellStyle name="p_DCF_VERA_FinanceModelTrinity 3" xfId="10136"/>
    <cellStyle name="p_DCF_VERA_FinanceModelTrinity 3 2" xfId="10137"/>
    <cellStyle name="p_DCF_VERA_FinanceModelTrinity 3 2_Workforce" xfId="22819"/>
    <cellStyle name="p_DCF_VERA_FinanceModelTrinity 3_Workforce" xfId="22818"/>
    <cellStyle name="p_DCF_VERA_FinanceModelTrinity 4" xfId="10138"/>
    <cellStyle name="p_DCF_VERA_FinanceModelTrinity 4_Workforce" xfId="22820"/>
    <cellStyle name="p_DCF_VERA_FinanceModelTrinity_Bouygues Model_20_4_01" xfId="10139"/>
    <cellStyle name="p_DCF_VERA_FinanceModelTrinity_Bouygues Model_20_4_01_Workforce" xfId="22821"/>
    <cellStyle name="p_DCF_VERA_FinanceModelTrinity_Merrill model" xfId="10140"/>
    <cellStyle name="p_DCF_VERA_FinanceModelTrinity_Merrill model_Workforce" xfId="22822"/>
    <cellStyle name="p_DCF_VERA_FinanceModelTrinity_Workforce" xfId="22815"/>
    <cellStyle name="p_DCF_VERA_Financials6_for sales force" xfId="10141"/>
    <cellStyle name="p_DCF_VERA_Financials6_for sales force_Workforce" xfId="22823"/>
    <cellStyle name="p_DCF_VERA_Last Update of Model - Version 39" xfId="10142"/>
    <cellStyle name="p_DCF_VERA_Last Update of Model - Version 39 2" xfId="10143"/>
    <cellStyle name="p_DCF_VERA_Last Update of Model - Version 39 2 2" xfId="10144"/>
    <cellStyle name="p_DCF_VERA_Last Update of Model - Version 39 2 2_Workforce" xfId="22826"/>
    <cellStyle name="p_DCF_VERA_Last Update of Model - Version 39 2_Workforce" xfId="22825"/>
    <cellStyle name="p_DCF_VERA_Last Update of Model - Version 39 3" xfId="10145"/>
    <cellStyle name="p_DCF_VERA_Last Update of Model - Version 39 3 2" xfId="10146"/>
    <cellStyle name="p_DCF_VERA_Last Update of Model - Version 39 3 2_Workforce" xfId="22828"/>
    <cellStyle name="p_DCF_VERA_Last Update of Model - Version 39 3_Workforce" xfId="22827"/>
    <cellStyle name="p_DCF_VERA_Last Update of Model - Version 39 4" xfId="10147"/>
    <cellStyle name="p_DCF_VERA_Last Update of Model - Version 39 4_Workforce" xfId="22829"/>
    <cellStyle name="p_DCF_VERA_Last Update of Model - Version 39_Workforce" xfId="22824"/>
    <cellStyle name="p_DCF_VERA_Merrill model" xfId="10148"/>
    <cellStyle name="p_DCF_VERA_Merrill model_Workforce" xfId="22830"/>
    <cellStyle name="p_DCF_VERA_mezzcalc" xfId="10149"/>
    <cellStyle name="p_DCF_VERA_mezzcalc_Workforce" xfId="22831"/>
    <cellStyle name="p_DCF_VERA_MinimodelMC" xfId="10150"/>
    <cellStyle name="p_DCF_VERA_MinimodelMC 2" xfId="10151"/>
    <cellStyle name="p_DCF_VERA_MinimodelMC 2 2" xfId="10152"/>
    <cellStyle name="p_DCF_VERA_MinimodelMC 2 2_Workforce" xfId="22834"/>
    <cellStyle name="p_DCF_VERA_MinimodelMC 2_Workforce" xfId="22833"/>
    <cellStyle name="p_DCF_VERA_MinimodelMC 3" xfId="10153"/>
    <cellStyle name="p_DCF_VERA_MinimodelMC 3 2" xfId="10154"/>
    <cellStyle name="p_DCF_VERA_MinimodelMC 3 2_Workforce" xfId="22836"/>
    <cellStyle name="p_DCF_VERA_MinimodelMC 3_Workforce" xfId="22835"/>
    <cellStyle name="p_DCF_VERA_MinimodelMC 4" xfId="10155"/>
    <cellStyle name="p_DCF_VERA_MinimodelMC 4_Workforce" xfId="22837"/>
    <cellStyle name="p_DCF_VERA_MinimodelMC_Merrill model" xfId="10156"/>
    <cellStyle name="p_DCF_VERA_MinimodelMC_Merrill model_Workforce" xfId="22838"/>
    <cellStyle name="p_DCF_VERA_MinimodelMC_Workforce" xfId="22832"/>
    <cellStyle name="p_DCF_VERA_model14" xfId="10157"/>
    <cellStyle name="p_DCF_VERA_model14_Workforce" xfId="22839"/>
    <cellStyle name="p_DCF_VERA_Model3" xfId="10158"/>
    <cellStyle name="p_DCF_VERA_Model3_24-10-Q3c 08-11" xfId="10159"/>
    <cellStyle name="p_DCF_VERA_Model3_24-10-Q3c 08-11 2" xfId="10160"/>
    <cellStyle name="p_DCF_VERA_Model3_24-10-Q3c 08-11 2 2" xfId="10161"/>
    <cellStyle name="p_DCF_VERA_Model3_24-10-Q3c 08-11 2 2_Workforce" xfId="22843"/>
    <cellStyle name="p_DCF_VERA_Model3_24-10-Q3c 08-11 2_Workforce" xfId="22842"/>
    <cellStyle name="p_DCF_VERA_Model3_24-10-Q3c 08-11 3" xfId="10162"/>
    <cellStyle name="p_DCF_VERA_Model3_24-10-Q3c 08-11 3 2" xfId="10163"/>
    <cellStyle name="p_DCF_VERA_Model3_24-10-Q3c 08-11 3 2_Workforce" xfId="22845"/>
    <cellStyle name="p_DCF_VERA_Model3_24-10-Q3c 08-11 3_Workforce" xfId="22844"/>
    <cellStyle name="p_DCF_VERA_Model3_24-10-Q3c 08-11 4" xfId="10164"/>
    <cellStyle name="p_DCF_VERA_Model3_24-10-Q3c 08-11 4_Workforce" xfId="22846"/>
    <cellStyle name="p_DCF_VERA_Model3_24-10-Q3c 08-11_Workforce" xfId="22841"/>
    <cellStyle name="p_DCF_VERA_Model3_Arrow Model 7" xfId="10165"/>
    <cellStyle name="p_DCF_VERA_Model3_Arrow Model 7_Workforce" xfId="22847"/>
    <cellStyle name="p_DCF_VERA_Model3_Atlasmod011_new_Covenants" xfId="10166"/>
    <cellStyle name="p_DCF_VERA_Model3_Atlasmod011_new_Covenants_mezzcalc" xfId="10167"/>
    <cellStyle name="p_DCF_VERA_Model3_Atlasmod011_new_Covenants_mezzcalc 2" xfId="10168"/>
    <cellStyle name="p_DCF_VERA_Model3_Atlasmod011_new_Covenants_mezzcalc 2 2" xfId="10169"/>
    <cellStyle name="p_DCF_VERA_Model3_Atlasmod011_new_Covenants_mezzcalc 2 2_Workforce" xfId="22851"/>
    <cellStyle name="p_DCF_VERA_Model3_Atlasmod011_new_Covenants_mezzcalc 2_Workforce" xfId="22850"/>
    <cellStyle name="p_DCF_VERA_Model3_Atlasmod011_new_Covenants_mezzcalc 3" xfId="10170"/>
    <cellStyle name="p_DCF_VERA_Model3_Atlasmod011_new_Covenants_mezzcalc 3 2" xfId="10171"/>
    <cellStyle name="p_DCF_VERA_Model3_Atlasmod011_new_Covenants_mezzcalc 3 2_Workforce" xfId="22853"/>
    <cellStyle name="p_DCF_VERA_Model3_Atlasmod011_new_Covenants_mezzcalc 3_Workforce" xfId="22852"/>
    <cellStyle name="p_DCF_VERA_Model3_Atlasmod011_new_Covenants_mezzcalc 4" xfId="10172"/>
    <cellStyle name="p_DCF_VERA_Model3_Atlasmod011_new_Covenants_mezzcalc 4_Workforce" xfId="22854"/>
    <cellStyle name="p_DCF_VERA_Model3_Atlasmod011_new_Covenants_mezzcalc_Workforce" xfId="22849"/>
    <cellStyle name="p_DCF_VERA_Model3_Atlasmod011_new_Covenants_Workforce" xfId="22848"/>
    <cellStyle name="p_DCF_VERA_Model3_Book2" xfId="10173"/>
    <cellStyle name="p_DCF_VERA_Model3_Book2 2" xfId="10174"/>
    <cellStyle name="p_DCF_VERA_Model3_Book2 2 2" xfId="10175"/>
    <cellStyle name="p_DCF_VERA_Model3_Book2 2 2_Workforce" xfId="22857"/>
    <cellStyle name="p_DCF_VERA_Model3_Book2 2_Workforce" xfId="22856"/>
    <cellStyle name="p_DCF_VERA_Model3_Book2 3" xfId="10176"/>
    <cellStyle name="p_DCF_VERA_Model3_Book2 3 2" xfId="10177"/>
    <cellStyle name="p_DCF_VERA_Model3_Book2 3 2_Workforce" xfId="22859"/>
    <cellStyle name="p_DCF_VERA_Model3_Book2 3_Workforce" xfId="22858"/>
    <cellStyle name="p_DCF_VERA_Model3_Book2 4" xfId="10178"/>
    <cellStyle name="p_DCF_VERA_Model3_Book2 4_Workforce" xfId="22860"/>
    <cellStyle name="p_DCF_VERA_Model3_Book2_Workforce" xfId="22855"/>
    <cellStyle name="p_DCF_VERA_Model3_Bouygues Model_20_4_01" xfId="10179"/>
    <cellStyle name="p_DCF_VERA_Model3_Bouygues Model_20_4_01 2" xfId="10180"/>
    <cellStyle name="p_DCF_VERA_Model3_Bouygues Model_20_4_01 2 2" xfId="10181"/>
    <cellStyle name="p_DCF_VERA_Model3_Bouygues Model_20_4_01 2 2_Workforce" xfId="22863"/>
    <cellStyle name="p_DCF_VERA_Model3_Bouygues Model_20_4_01 2_Workforce" xfId="22862"/>
    <cellStyle name="p_DCF_VERA_Model3_Bouygues Model_20_4_01 3" xfId="10182"/>
    <cellStyle name="p_DCF_VERA_Model3_Bouygues Model_20_4_01 3 2" xfId="10183"/>
    <cellStyle name="p_DCF_VERA_Model3_Bouygues Model_20_4_01 3 2_Workforce" xfId="22865"/>
    <cellStyle name="p_DCF_VERA_Model3_Bouygues Model_20_4_01 3_Workforce" xfId="22864"/>
    <cellStyle name="p_DCF_VERA_Model3_Bouygues Model_20_4_01 4" xfId="10184"/>
    <cellStyle name="p_DCF_VERA_Model3_Bouygues Model_20_4_01 4_Workforce" xfId="22866"/>
    <cellStyle name="p_DCF_VERA_Model3_Bouygues Model_20_4_01_Workforce" xfId="22861"/>
    <cellStyle name="p_DCF_VERA_Model3_Bridge Terms" xfId="10185"/>
    <cellStyle name="p_DCF_VERA_Model3_Bridge Terms_Workforce" xfId="22867"/>
    <cellStyle name="p_DCF_VERA_Model3_Casema - Carlyle Base Case" xfId="10186"/>
    <cellStyle name="p_DCF_VERA_Model3_Casema - Carlyle Base Case_Workforce" xfId="22868"/>
    <cellStyle name="p_DCF_VERA_Model3_Consolidated Model - Overfund13NewBank &amp; HY rate" xfId="10187"/>
    <cellStyle name="p_DCF_VERA_Model3_Consolidated Model - Overfund13NewBank &amp; HY rate_Workforce" xfId="22869"/>
    <cellStyle name="p_DCF_VERA_Model3_Consolidated Model - Overfund14NewBank &amp; HY rate" xfId="10188"/>
    <cellStyle name="p_DCF_VERA_Model3_Consolidated Model - Overfund14NewBank &amp; HY rate_Workforce" xfId="22870"/>
    <cellStyle name="p_DCF_VERA_Model3_FinanceModelTrinity" xfId="10189"/>
    <cellStyle name="p_DCF_VERA_Model3_FinanceModelTrinity 2" xfId="10190"/>
    <cellStyle name="p_DCF_VERA_Model3_FinanceModelTrinity 2 2" xfId="10191"/>
    <cellStyle name="p_DCF_VERA_Model3_FinanceModelTrinity 2 2_Workforce" xfId="22873"/>
    <cellStyle name="p_DCF_VERA_Model3_FinanceModelTrinity 2_Workforce" xfId="22872"/>
    <cellStyle name="p_DCF_VERA_Model3_FinanceModelTrinity 3" xfId="10192"/>
    <cellStyle name="p_DCF_VERA_Model3_FinanceModelTrinity 3 2" xfId="10193"/>
    <cellStyle name="p_DCF_VERA_Model3_FinanceModelTrinity 3 2_Workforce" xfId="22875"/>
    <cellStyle name="p_DCF_VERA_Model3_FinanceModelTrinity 3_Workforce" xfId="22874"/>
    <cellStyle name="p_DCF_VERA_Model3_FinanceModelTrinity 4" xfId="10194"/>
    <cellStyle name="p_DCF_VERA_Model3_FinanceModelTrinity 4_Workforce" xfId="22876"/>
    <cellStyle name="p_DCF_VERA_Model3_FinanceModelTrinity_Bouygues Model_20_4_01" xfId="10195"/>
    <cellStyle name="p_DCF_VERA_Model3_FinanceModelTrinity_Bouygues Model_20_4_01_Workforce" xfId="22877"/>
    <cellStyle name="p_DCF_VERA_Model3_FinanceModelTrinity_Merrill model" xfId="10196"/>
    <cellStyle name="p_DCF_VERA_Model3_FinanceModelTrinity_Merrill model_Workforce" xfId="22878"/>
    <cellStyle name="p_DCF_VERA_Model3_FinanceModelTrinity_Workforce" xfId="22871"/>
    <cellStyle name="p_DCF_VERA_Model3_Financials6_for sales force" xfId="10197"/>
    <cellStyle name="p_DCF_VERA_Model3_Financials6_for sales force_Workforce" xfId="22879"/>
    <cellStyle name="p_DCF_VERA_Model3_Last Update of Model - Version 39" xfId="10198"/>
    <cellStyle name="p_DCF_VERA_Model3_Last Update of Model - Version 39 2" xfId="10199"/>
    <cellStyle name="p_DCF_VERA_Model3_Last Update of Model - Version 39 2 2" xfId="10200"/>
    <cellStyle name="p_DCF_VERA_Model3_Last Update of Model - Version 39 2 2_Workforce" xfId="22882"/>
    <cellStyle name="p_DCF_VERA_Model3_Last Update of Model - Version 39 2_Workforce" xfId="22881"/>
    <cellStyle name="p_DCF_VERA_Model3_Last Update of Model - Version 39 3" xfId="10201"/>
    <cellStyle name="p_DCF_VERA_Model3_Last Update of Model - Version 39 3 2" xfId="10202"/>
    <cellStyle name="p_DCF_VERA_Model3_Last Update of Model - Version 39 3 2_Workforce" xfId="22884"/>
    <cellStyle name="p_DCF_VERA_Model3_Last Update of Model - Version 39 3_Workforce" xfId="22883"/>
    <cellStyle name="p_DCF_VERA_Model3_Last Update of Model - Version 39 4" xfId="10203"/>
    <cellStyle name="p_DCF_VERA_Model3_Last Update of Model - Version 39 4_Workforce" xfId="22885"/>
    <cellStyle name="p_DCF_VERA_Model3_Last Update of Model - Version 39_Workforce" xfId="22880"/>
    <cellStyle name="p_DCF_VERA_Model3_Merrill model" xfId="10204"/>
    <cellStyle name="p_DCF_VERA_Model3_Merrill model_Workforce" xfId="22886"/>
    <cellStyle name="p_DCF_VERA_Model3_mezzcalc" xfId="10205"/>
    <cellStyle name="p_DCF_VERA_Model3_mezzcalc_Workforce" xfId="22887"/>
    <cellStyle name="p_DCF_VERA_Model3_MinimodelMC" xfId="10206"/>
    <cellStyle name="p_DCF_VERA_Model3_MinimodelMC 2" xfId="10207"/>
    <cellStyle name="p_DCF_VERA_Model3_MinimodelMC 2 2" xfId="10208"/>
    <cellStyle name="p_DCF_VERA_Model3_MinimodelMC 2 2_Workforce" xfId="22890"/>
    <cellStyle name="p_DCF_VERA_Model3_MinimodelMC 2_Workforce" xfId="22889"/>
    <cellStyle name="p_DCF_VERA_Model3_MinimodelMC 3" xfId="10209"/>
    <cellStyle name="p_DCF_VERA_Model3_MinimodelMC 3 2" xfId="10210"/>
    <cellStyle name="p_DCF_VERA_Model3_MinimodelMC 3 2_Workforce" xfId="22892"/>
    <cellStyle name="p_DCF_VERA_Model3_MinimodelMC 3_Workforce" xfId="22891"/>
    <cellStyle name="p_DCF_VERA_Model3_MinimodelMC 4" xfId="10211"/>
    <cellStyle name="p_DCF_VERA_Model3_MinimodelMC 4_Workforce" xfId="22893"/>
    <cellStyle name="p_DCF_VERA_Model3_MinimodelMC_Workforce" xfId="22888"/>
    <cellStyle name="p_DCF_VERA_Model3_model14" xfId="10212"/>
    <cellStyle name="p_DCF_VERA_Model3_model14_Workforce" xfId="22894"/>
    <cellStyle name="p_DCF_VERA_Model3_Model34" xfId="10213"/>
    <cellStyle name="p_DCF_VERA_Model3_Model34_Workforce" xfId="22895"/>
    <cellStyle name="p_DCF_VERA_Model3_ModelTemplate1" xfId="10214"/>
    <cellStyle name="p_DCF_VERA_Model3_ModelTemplate1 2" xfId="10215"/>
    <cellStyle name="p_DCF_VERA_Model3_ModelTemplate1 2 2" xfId="10216"/>
    <cellStyle name="p_DCF_VERA_Model3_ModelTemplate1 2 2_Workforce" xfId="22898"/>
    <cellStyle name="p_DCF_VERA_Model3_ModelTemplate1 2_Workforce" xfId="22897"/>
    <cellStyle name="p_DCF_VERA_Model3_ModelTemplate1 3" xfId="10217"/>
    <cellStyle name="p_DCF_VERA_Model3_ModelTemplate1 3 2" xfId="10218"/>
    <cellStyle name="p_DCF_VERA_Model3_ModelTemplate1 3 2_Workforce" xfId="22900"/>
    <cellStyle name="p_DCF_VERA_Model3_ModelTemplate1 3_Workforce" xfId="22899"/>
    <cellStyle name="p_DCF_VERA_Model3_ModelTemplate1 4" xfId="10219"/>
    <cellStyle name="p_DCF_VERA_Model3_ModelTemplate1 4_Workforce" xfId="22901"/>
    <cellStyle name="p_DCF_VERA_Model3_ModelTemplate1_Workforce" xfId="22896"/>
    <cellStyle name="p_DCF_VERA_Model3_Potential full model template" xfId="10220"/>
    <cellStyle name="p_DCF_VERA_Model3_Potential full model template_Workforce" xfId="22902"/>
    <cellStyle name="p_DCF_VERA_Model3_wh_smith model7" xfId="10221"/>
    <cellStyle name="p_DCF_VERA_Model3_wh_smith model7 2" xfId="10222"/>
    <cellStyle name="p_DCF_VERA_Model3_wh_smith model7 2 2" xfId="10223"/>
    <cellStyle name="p_DCF_VERA_Model3_wh_smith model7 2 2_Workforce" xfId="22905"/>
    <cellStyle name="p_DCF_VERA_Model3_wh_smith model7 2_Workforce" xfId="22904"/>
    <cellStyle name="p_DCF_VERA_Model3_wh_smith model7 3" xfId="10224"/>
    <cellStyle name="p_DCF_VERA_Model3_wh_smith model7 3 2" xfId="10225"/>
    <cellStyle name="p_DCF_VERA_Model3_wh_smith model7 3 2_Workforce" xfId="22907"/>
    <cellStyle name="p_DCF_VERA_Model3_wh_smith model7 3_Workforce" xfId="22906"/>
    <cellStyle name="p_DCF_VERA_Model3_wh_smith model7 4" xfId="10226"/>
    <cellStyle name="p_DCF_VERA_Model3_wh_smith model7 4_Workforce" xfId="22908"/>
    <cellStyle name="p_DCF_VERA_Model3_wh_smith model7_Merrill model" xfId="10227"/>
    <cellStyle name="p_DCF_VERA_Model3_wh_smith model7_Merrill model_Workforce" xfId="22909"/>
    <cellStyle name="p_DCF_VERA_Model3_wh_smith model7_Workforce" xfId="22903"/>
    <cellStyle name="p_DCF_VERA_Model3_Workforce" xfId="22840"/>
    <cellStyle name="p_DCF_VERA_Model34" xfId="10228"/>
    <cellStyle name="p_DCF_VERA_Model34_Workforce" xfId="22910"/>
    <cellStyle name="p_DCF_VERA_model90" xfId="10229"/>
    <cellStyle name="p_DCF_VERA_model90_NewspaperCompsFeb11" xfId="10230"/>
    <cellStyle name="p_DCF_VERA_model90_NewspaperCompsFeb11_Workforce" xfId="22912"/>
    <cellStyle name="p_DCF_VERA_model90_Workforce" xfId="22911"/>
    <cellStyle name="p_DCF_VERA_ModelTemplate1" xfId="10231"/>
    <cellStyle name="p_DCF_VERA_ModelTemplate1 2" xfId="10232"/>
    <cellStyle name="p_DCF_VERA_ModelTemplate1 2 2" xfId="10233"/>
    <cellStyle name="p_DCF_VERA_ModelTemplate1 2 2_Workforce" xfId="22915"/>
    <cellStyle name="p_DCF_VERA_ModelTemplate1 2_Workforce" xfId="22914"/>
    <cellStyle name="p_DCF_VERA_ModelTemplate1 3" xfId="10234"/>
    <cellStyle name="p_DCF_VERA_ModelTemplate1 3 2" xfId="10235"/>
    <cellStyle name="p_DCF_VERA_ModelTemplate1 3 2_Workforce" xfId="22917"/>
    <cellStyle name="p_DCF_VERA_ModelTemplate1 3_Workforce" xfId="22916"/>
    <cellStyle name="p_DCF_VERA_ModelTemplate1 4" xfId="10236"/>
    <cellStyle name="p_DCF_VERA_ModelTemplate1 4_Workforce" xfId="22918"/>
    <cellStyle name="p_DCF_VERA_ModelTemplate1_Workforce" xfId="22913"/>
    <cellStyle name="p_DCF_VERA_NewspaperCompsFeb11" xfId="10237"/>
    <cellStyle name="p_DCF_VERA_NewspaperCompsFeb11_Workforce" xfId="22919"/>
    <cellStyle name="p_DCF_VERA_Potential full model template" xfId="10238"/>
    <cellStyle name="p_DCF_VERA_Potential full model template_Workforce" xfId="22920"/>
    <cellStyle name="p_DCF_VERA_wh_smith model7" xfId="10239"/>
    <cellStyle name="p_DCF_VERA_wh_smith model7 2" xfId="10240"/>
    <cellStyle name="p_DCF_VERA_wh_smith model7 2 2" xfId="10241"/>
    <cellStyle name="p_DCF_VERA_wh_smith model7 2 2_Workforce" xfId="22923"/>
    <cellStyle name="p_DCF_VERA_wh_smith model7 2_Workforce" xfId="22922"/>
    <cellStyle name="p_DCF_VERA_wh_smith model7 3" xfId="10242"/>
    <cellStyle name="p_DCF_VERA_wh_smith model7 3 2" xfId="10243"/>
    <cellStyle name="p_DCF_VERA_wh_smith model7 3 2_Workforce" xfId="22925"/>
    <cellStyle name="p_DCF_VERA_wh_smith model7 3_Workforce" xfId="22924"/>
    <cellStyle name="p_DCF_VERA_wh_smith model7 4" xfId="10244"/>
    <cellStyle name="p_DCF_VERA_wh_smith model7 4_Workforce" xfId="22926"/>
    <cellStyle name="p_DCF_VERA_wh_smith model7_Merrill model" xfId="10245"/>
    <cellStyle name="p_DCF_VERA_wh_smith model7_Merrill model_Workforce" xfId="22927"/>
    <cellStyle name="p_DCF_VERA_wh_smith model7_Workforce" xfId="22921"/>
    <cellStyle name="p_DCF_VERA_Workforce" xfId="22780"/>
    <cellStyle name="p_DCF_wh_smith model7" xfId="10246"/>
    <cellStyle name="p_DCF_wh_smith model7_Merrill model" xfId="10247"/>
    <cellStyle name="p_DCF_wh_smith model7_Merrill model_Workforce" xfId="22929"/>
    <cellStyle name="p_DCF_wh_smith model7_Workforce" xfId="22928"/>
    <cellStyle name="p_DCF_Workforce" xfId="20076"/>
    <cellStyle name="p_Debt Comps_02" xfId="10248"/>
    <cellStyle name="p_Debt Comps_02_Workforce" xfId="22930"/>
    <cellStyle name="p_debt3" xfId="10249"/>
    <cellStyle name="p_debt3_NewspaperCompsFeb11" xfId="10250"/>
    <cellStyle name="p_debt3_NewspaperCompsFeb11_Workforce" xfId="22932"/>
    <cellStyle name="p_debt3_Workforce" xfId="22931"/>
    <cellStyle name="p_ECIL" xfId="10251"/>
    <cellStyle name="p_ECIL_Workforce" xfId="22933"/>
    <cellStyle name="p_Eqcomp3" xfId="10252"/>
    <cellStyle name="p_Eqcomp3_NewspaperCompsFeb11" xfId="10253"/>
    <cellStyle name="p_Eqcomp3_NewspaperCompsFeb11_Workforce" xfId="22935"/>
    <cellStyle name="p_Eqcomp3_Workforce" xfId="22934"/>
    <cellStyle name="p_EQCOMP5" xfId="10254"/>
    <cellStyle name="p_EQCOMP5 2" xfId="10255"/>
    <cellStyle name="p_EQCOMP5 2 2" xfId="10256"/>
    <cellStyle name="p_EQCOMP5 2 2_Workforce" xfId="22938"/>
    <cellStyle name="p_EQCOMP5 2_Workforce" xfId="22937"/>
    <cellStyle name="p_EQCOMP5 3" xfId="10257"/>
    <cellStyle name="p_EQCOMP5 3 2" xfId="10258"/>
    <cellStyle name="p_EQCOMP5 3 2_Workforce" xfId="22940"/>
    <cellStyle name="p_EQCOMP5 3_Workforce" xfId="22939"/>
    <cellStyle name="p_EQCOMP5 4" xfId="10259"/>
    <cellStyle name="p_EQCOMP5 4_Workforce" xfId="22941"/>
    <cellStyle name="p_EQCOMP5_24-10-Q3c 08-11" xfId="10260"/>
    <cellStyle name="p_EQCOMP5_24-10-Q3c 08-11 2" xfId="10261"/>
    <cellStyle name="p_EQCOMP5_24-10-Q3c 08-11 2 2" xfId="10262"/>
    <cellStyle name="p_EQCOMP5_24-10-Q3c 08-11 2 2_Workforce" xfId="22944"/>
    <cellStyle name="p_EQCOMP5_24-10-Q3c 08-11 2_Workforce" xfId="22943"/>
    <cellStyle name="p_EQCOMP5_24-10-Q3c 08-11 3" xfId="10263"/>
    <cellStyle name="p_EQCOMP5_24-10-Q3c 08-11 3 2" xfId="10264"/>
    <cellStyle name="p_EQCOMP5_24-10-Q3c 08-11 3 2_Workforce" xfId="22946"/>
    <cellStyle name="p_EQCOMP5_24-10-Q3c 08-11 3_Workforce" xfId="22945"/>
    <cellStyle name="p_EQCOMP5_24-10-Q3c 08-11 4" xfId="10265"/>
    <cellStyle name="p_EQCOMP5_24-10-Q3c 08-11 4_Workforce" xfId="22947"/>
    <cellStyle name="p_EQCOMP5_24-10-Q3c 08-11_Workforce" xfId="22942"/>
    <cellStyle name="p_EQCOMP5_Apax Banks Model2" xfId="10266"/>
    <cellStyle name="p_EQCOMP5_Apax Banks Model2_Workforce" xfId="22948"/>
    <cellStyle name="p_EQCOMP5_Arrow Model 7" xfId="10267"/>
    <cellStyle name="p_EQCOMP5_Arrow Model 7 2" xfId="10268"/>
    <cellStyle name="p_EQCOMP5_Arrow Model 7 2 2" xfId="10269"/>
    <cellStyle name="p_EQCOMP5_Arrow Model 7 2 2_Workforce" xfId="22951"/>
    <cellStyle name="p_EQCOMP5_Arrow Model 7 2_Workforce" xfId="22950"/>
    <cellStyle name="p_EQCOMP5_Arrow Model 7 3" xfId="10270"/>
    <cellStyle name="p_EQCOMP5_Arrow Model 7 3 2" xfId="10271"/>
    <cellStyle name="p_EQCOMP5_Arrow Model 7 3 2_Workforce" xfId="22953"/>
    <cellStyle name="p_EQCOMP5_Arrow Model 7 3_Workforce" xfId="22952"/>
    <cellStyle name="p_EQCOMP5_Arrow Model 7 4" xfId="10272"/>
    <cellStyle name="p_EQCOMP5_Arrow Model 7 4_Workforce" xfId="22954"/>
    <cellStyle name="p_EQCOMP5_Arrow Model 7_Merrill model" xfId="10273"/>
    <cellStyle name="p_EQCOMP5_Arrow Model 7_Merrill model_Workforce" xfId="22955"/>
    <cellStyle name="p_EQCOMP5_Arrow Model 7_Workforce" xfId="22949"/>
    <cellStyle name="p_EQCOMP5_Book2" xfId="10274"/>
    <cellStyle name="p_EQCOMP5_Book2 2" xfId="10275"/>
    <cellStyle name="p_EQCOMP5_Book2 2 2" xfId="10276"/>
    <cellStyle name="p_EQCOMP5_Book2 2 2_Workforce" xfId="22958"/>
    <cellStyle name="p_EQCOMP5_Book2 2_Workforce" xfId="22957"/>
    <cellStyle name="p_EQCOMP5_Book2 3" xfId="10277"/>
    <cellStyle name="p_EQCOMP5_Book2 3 2" xfId="10278"/>
    <cellStyle name="p_EQCOMP5_Book2 3 2_Workforce" xfId="22960"/>
    <cellStyle name="p_EQCOMP5_Book2 3_Workforce" xfId="22959"/>
    <cellStyle name="p_EQCOMP5_Book2 4" xfId="10279"/>
    <cellStyle name="p_EQCOMP5_Book2 4_Workforce" xfId="22961"/>
    <cellStyle name="p_EQCOMP5_Book2_Workforce" xfId="22956"/>
    <cellStyle name="p_EQCOMP5_Bouygues Model_20_4_01" xfId="10280"/>
    <cellStyle name="p_EQCOMP5_Bouygues Model_20_4_01 2" xfId="10281"/>
    <cellStyle name="p_EQCOMP5_Bouygues Model_20_4_01 2 2" xfId="10282"/>
    <cellStyle name="p_EQCOMP5_Bouygues Model_20_4_01 2 2_Workforce" xfId="22964"/>
    <cellStyle name="p_EQCOMP5_Bouygues Model_20_4_01 2_Workforce" xfId="22963"/>
    <cellStyle name="p_EQCOMP5_Bouygues Model_20_4_01 3" xfId="10283"/>
    <cellStyle name="p_EQCOMP5_Bouygues Model_20_4_01 3 2" xfId="10284"/>
    <cellStyle name="p_EQCOMP5_Bouygues Model_20_4_01 3 2_Workforce" xfId="22966"/>
    <cellStyle name="p_EQCOMP5_Bouygues Model_20_4_01 3_Workforce" xfId="22965"/>
    <cellStyle name="p_EQCOMP5_Bouygues Model_20_4_01 4" xfId="10285"/>
    <cellStyle name="p_EQCOMP5_Bouygues Model_20_4_01 4_Workforce" xfId="22967"/>
    <cellStyle name="p_EQCOMP5_Bouygues Model_20_4_01_Merrill model" xfId="10286"/>
    <cellStyle name="p_EQCOMP5_Bouygues Model_20_4_01_Merrill model_Workforce" xfId="22968"/>
    <cellStyle name="p_EQCOMP5_Bouygues Model_20_4_01_Workforce" xfId="22962"/>
    <cellStyle name="p_EQCOMP5_Casema - Carlyle Base Case" xfId="10287"/>
    <cellStyle name="p_EQCOMP5_Casema - Carlyle Base Case 2" xfId="10288"/>
    <cellStyle name="p_EQCOMP5_Casema - Carlyle Base Case 2 2" xfId="10289"/>
    <cellStyle name="p_EQCOMP5_Casema - Carlyle Base Case 2 2_Workforce" xfId="22971"/>
    <cellStyle name="p_EQCOMP5_Casema - Carlyle Base Case 2_Workforce" xfId="22970"/>
    <cellStyle name="p_EQCOMP5_Casema - Carlyle Base Case 3" xfId="10290"/>
    <cellStyle name="p_EQCOMP5_Casema - Carlyle Base Case 3 2" xfId="10291"/>
    <cellStyle name="p_EQCOMP5_Casema - Carlyle Base Case 3 2_Workforce" xfId="22973"/>
    <cellStyle name="p_EQCOMP5_Casema - Carlyle Base Case 3_Workforce" xfId="22972"/>
    <cellStyle name="p_EQCOMP5_Casema - Carlyle Base Case 4" xfId="10292"/>
    <cellStyle name="p_EQCOMP5_Casema - Carlyle Base Case 4_Workforce" xfId="22974"/>
    <cellStyle name="p_EQCOMP5_Casema - Carlyle Base Case_Workforce" xfId="22969"/>
    <cellStyle name="p_EQCOMP5_Debt Comps_02" xfId="10293"/>
    <cellStyle name="p_EQCOMP5_Debt Comps_02_Workforce" xfId="22975"/>
    <cellStyle name="p_EQCOMP5_ESCOperatingModel Revised Base Case Banks 260101" xfId="10294"/>
    <cellStyle name="p_EQCOMP5_ESCOperatingModel Revised Base Case Banks 260101_Workforce" xfId="22976"/>
    <cellStyle name="p_EQCOMP5_FINALGRA" xfId="10295"/>
    <cellStyle name="p_EQCOMP5_FINALGRA 2" xfId="10296"/>
    <cellStyle name="p_EQCOMP5_FINALGRA 2 2" xfId="10297"/>
    <cellStyle name="p_EQCOMP5_FINALGRA 2 2_Workforce" xfId="22979"/>
    <cellStyle name="p_EQCOMP5_FINALGRA 2_Workforce" xfId="22978"/>
    <cellStyle name="p_EQCOMP5_FINALGRA 3" xfId="10298"/>
    <cellStyle name="p_EQCOMP5_FINALGRA 3 2" xfId="10299"/>
    <cellStyle name="p_EQCOMP5_FINALGRA 3 2_Workforce" xfId="22981"/>
    <cellStyle name="p_EQCOMP5_FINALGRA 3_Workforce" xfId="22980"/>
    <cellStyle name="p_EQCOMP5_FINALGRA 4" xfId="10300"/>
    <cellStyle name="p_EQCOMP5_FINALGRA 4_Workforce" xfId="22982"/>
    <cellStyle name="p_EQCOMP5_FINALGRA_24-10-Q3c 08-11" xfId="10301"/>
    <cellStyle name="p_EQCOMP5_FINALGRA_24-10-Q3c 08-11 2" xfId="10302"/>
    <cellStyle name="p_EQCOMP5_FINALGRA_24-10-Q3c 08-11 2 2" xfId="10303"/>
    <cellStyle name="p_EQCOMP5_FINALGRA_24-10-Q3c 08-11 2 2_Workforce" xfId="22985"/>
    <cellStyle name="p_EQCOMP5_FINALGRA_24-10-Q3c 08-11 2_Workforce" xfId="22984"/>
    <cellStyle name="p_EQCOMP5_FINALGRA_24-10-Q3c 08-11 3" xfId="10304"/>
    <cellStyle name="p_EQCOMP5_FINALGRA_24-10-Q3c 08-11 3 2" xfId="10305"/>
    <cellStyle name="p_EQCOMP5_FINALGRA_24-10-Q3c 08-11 3 2_Workforce" xfId="22987"/>
    <cellStyle name="p_EQCOMP5_FINALGRA_24-10-Q3c 08-11 3_Workforce" xfId="22986"/>
    <cellStyle name="p_EQCOMP5_FINALGRA_24-10-Q3c 08-11 4" xfId="10306"/>
    <cellStyle name="p_EQCOMP5_FINALGRA_24-10-Q3c 08-11 4_Workforce" xfId="22988"/>
    <cellStyle name="p_EQCOMP5_FINALGRA_24-10-Q3c 08-11_Workforce" xfId="22983"/>
    <cellStyle name="p_EQCOMP5_FINALGRA_Apax Banks Model2" xfId="10307"/>
    <cellStyle name="p_EQCOMP5_FINALGRA_Apax Banks Model2 2" xfId="10308"/>
    <cellStyle name="p_EQCOMP5_FINALGRA_Apax Banks Model2 2 2" xfId="10309"/>
    <cellStyle name="p_EQCOMP5_FINALGRA_Apax Banks Model2 2 2_Workforce" xfId="22991"/>
    <cellStyle name="p_EQCOMP5_FINALGRA_Apax Banks Model2 2_Workforce" xfId="22990"/>
    <cellStyle name="p_EQCOMP5_FINALGRA_Apax Banks Model2 3" xfId="10310"/>
    <cellStyle name="p_EQCOMP5_FINALGRA_Apax Banks Model2 3 2" xfId="10311"/>
    <cellStyle name="p_EQCOMP5_FINALGRA_Apax Banks Model2 3 2_Workforce" xfId="22993"/>
    <cellStyle name="p_EQCOMP5_FINALGRA_Apax Banks Model2 3_Workforce" xfId="22992"/>
    <cellStyle name="p_EQCOMP5_FINALGRA_Apax Banks Model2 4" xfId="10312"/>
    <cellStyle name="p_EQCOMP5_FINALGRA_Apax Banks Model2 4_Workforce" xfId="22994"/>
    <cellStyle name="p_EQCOMP5_FINALGRA_Apax Banks Model2_Workforce" xfId="22989"/>
    <cellStyle name="p_EQCOMP5_FINALGRA_Arrow Model 7" xfId="10313"/>
    <cellStyle name="p_EQCOMP5_FINALGRA_Arrow Model 7 2" xfId="10314"/>
    <cellStyle name="p_EQCOMP5_FINALGRA_Arrow Model 7 2 2" xfId="10315"/>
    <cellStyle name="p_EQCOMP5_FINALGRA_Arrow Model 7 2 2_Workforce" xfId="22997"/>
    <cellStyle name="p_EQCOMP5_FINALGRA_Arrow Model 7 2_Workforce" xfId="22996"/>
    <cellStyle name="p_EQCOMP5_FINALGRA_Arrow Model 7 3" xfId="10316"/>
    <cellStyle name="p_EQCOMP5_FINALGRA_Arrow Model 7 3 2" xfId="10317"/>
    <cellStyle name="p_EQCOMP5_FINALGRA_Arrow Model 7 3 2_Workforce" xfId="22999"/>
    <cellStyle name="p_EQCOMP5_FINALGRA_Arrow Model 7 3_Workforce" xfId="22998"/>
    <cellStyle name="p_EQCOMP5_FINALGRA_Arrow Model 7 4" xfId="10318"/>
    <cellStyle name="p_EQCOMP5_FINALGRA_Arrow Model 7 4_Workforce" xfId="23000"/>
    <cellStyle name="p_EQCOMP5_FINALGRA_Arrow Model 7_Merrill model" xfId="10319"/>
    <cellStyle name="p_EQCOMP5_FINALGRA_Arrow Model 7_Merrill model_Workforce" xfId="23001"/>
    <cellStyle name="p_EQCOMP5_FINALGRA_Arrow Model 7_Workforce" xfId="22995"/>
    <cellStyle name="p_EQCOMP5_FINALGRA_Atlasmod011_new_Covenants" xfId="10320"/>
    <cellStyle name="p_EQCOMP5_FINALGRA_Atlasmod011_new_Covenants_1" xfId="10321"/>
    <cellStyle name="p_EQCOMP5_FINALGRA_Atlasmod011_new_Covenants_1 2" xfId="10322"/>
    <cellStyle name="p_EQCOMP5_FINALGRA_Atlasmod011_new_Covenants_1 2 2" xfId="10323"/>
    <cellStyle name="p_EQCOMP5_FINALGRA_Atlasmod011_new_Covenants_1 2 2_Workforce" xfId="23005"/>
    <cellStyle name="p_EQCOMP5_FINALGRA_Atlasmod011_new_Covenants_1 2_Workforce" xfId="23004"/>
    <cellStyle name="p_EQCOMP5_FINALGRA_Atlasmod011_new_Covenants_1 3" xfId="10324"/>
    <cellStyle name="p_EQCOMP5_FINALGRA_Atlasmod011_new_Covenants_1 3 2" xfId="10325"/>
    <cellStyle name="p_EQCOMP5_FINALGRA_Atlasmod011_new_Covenants_1 3 2_Workforce" xfId="23007"/>
    <cellStyle name="p_EQCOMP5_FINALGRA_Atlasmod011_new_Covenants_1 3_Workforce" xfId="23006"/>
    <cellStyle name="p_EQCOMP5_FINALGRA_Atlasmod011_new_Covenants_1 4" xfId="10326"/>
    <cellStyle name="p_EQCOMP5_FINALGRA_Atlasmod011_new_Covenants_1 4_Workforce" xfId="23008"/>
    <cellStyle name="p_EQCOMP5_FINALGRA_Atlasmod011_new_Covenants_1_Workforce" xfId="23003"/>
    <cellStyle name="p_EQCOMP5_FINALGRA_Atlasmod011_new_Covenants_Workforce" xfId="23002"/>
    <cellStyle name="p_EQCOMP5_FINALGRA_Book2" xfId="10327"/>
    <cellStyle name="p_EQCOMP5_FINALGRA_Book2 2" xfId="10328"/>
    <cellStyle name="p_EQCOMP5_FINALGRA_Book2 2 2" xfId="10329"/>
    <cellStyle name="p_EQCOMP5_FINALGRA_Book2 2 2_Workforce" xfId="23011"/>
    <cellStyle name="p_EQCOMP5_FINALGRA_Book2 2_Workforce" xfId="23010"/>
    <cellStyle name="p_EQCOMP5_FINALGRA_Book2 3" xfId="10330"/>
    <cellStyle name="p_EQCOMP5_FINALGRA_Book2 3 2" xfId="10331"/>
    <cellStyle name="p_EQCOMP5_FINALGRA_Book2 3 2_Workforce" xfId="23013"/>
    <cellStyle name="p_EQCOMP5_FINALGRA_Book2 3_Workforce" xfId="23012"/>
    <cellStyle name="p_EQCOMP5_FINALGRA_Book2 4" xfId="10332"/>
    <cellStyle name="p_EQCOMP5_FINALGRA_Book2 4_Workforce" xfId="23014"/>
    <cellStyle name="p_EQCOMP5_FINALGRA_Book2_Workforce" xfId="23009"/>
    <cellStyle name="p_EQCOMP5_FINALGRA_Bouygues Model_20_4_01" xfId="10333"/>
    <cellStyle name="p_EQCOMP5_FINALGRA_Bouygues Model_20_4_01 2" xfId="10334"/>
    <cellStyle name="p_EQCOMP5_FINALGRA_Bouygues Model_20_4_01 2 2" xfId="10335"/>
    <cellStyle name="p_EQCOMP5_FINALGRA_Bouygues Model_20_4_01 2 2_Workforce" xfId="23017"/>
    <cellStyle name="p_EQCOMP5_FINALGRA_Bouygues Model_20_4_01 2_Workforce" xfId="23016"/>
    <cellStyle name="p_EQCOMP5_FINALGRA_Bouygues Model_20_4_01 3" xfId="10336"/>
    <cellStyle name="p_EQCOMP5_FINALGRA_Bouygues Model_20_4_01 3 2" xfId="10337"/>
    <cellStyle name="p_EQCOMP5_FINALGRA_Bouygues Model_20_4_01 3 2_Workforce" xfId="23019"/>
    <cellStyle name="p_EQCOMP5_FINALGRA_Bouygues Model_20_4_01 3_Workforce" xfId="23018"/>
    <cellStyle name="p_EQCOMP5_FINALGRA_Bouygues Model_20_4_01 4" xfId="10338"/>
    <cellStyle name="p_EQCOMP5_FINALGRA_Bouygues Model_20_4_01 4_Workforce" xfId="23020"/>
    <cellStyle name="p_EQCOMP5_FINALGRA_Bouygues Model_20_4_01_Merrill model" xfId="10339"/>
    <cellStyle name="p_EQCOMP5_FINALGRA_Bouygues Model_20_4_01_Merrill model_Workforce" xfId="23021"/>
    <cellStyle name="p_EQCOMP5_FINALGRA_Bouygues Model_20_4_01_Workforce" xfId="23015"/>
    <cellStyle name="p_EQCOMP5_FINALGRA_Bridge Terms" xfId="10340"/>
    <cellStyle name="p_EQCOMP5_FINALGRA_Bridge Terms 2" xfId="10341"/>
    <cellStyle name="p_EQCOMP5_FINALGRA_Bridge Terms 2 2" xfId="10342"/>
    <cellStyle name="p_EQCOMP5_FINALGRA_Bridge Terms 2 2_Workforce" xfId="23024"/>
    <cellStyle name="p_EQCOMP5_FINALGRA_Bridge Terms 2_Workforce" xfId="23023"/>
    <cellStyle name="p_EQCOMP5_FINALGRA_Bridge Terms 3" xfId="10343"/>
    <cellStyle name="p_EQCOMP5_FINALGRA_Bridge Terms 3 2" xfId="10344"/>
    <cellStyle name="p_EQCOMP5_FINALGRA_Bridge Terms 3 2_Workforce" xfId="23026"/>
    <cellStyle name="p_EQCOMP5_FINALGRA_Bridge Terms 3_Workforce" xfId="23025"/>
    <cellStyle name="p_EQCOMP5_FINALGRA_Bridge Terms 4" xfId="10345"/>
    <cellStyle name="p_EQCOMP5_FINALGRA_Bridge Terms 4_Workforce" xfId="23027"/>
    <cellStyle name="p_EQCOMP5_FINALGRA_Bridge Terms_Workforce" xfId="23022"/>
    <cellStyle name="p_EQCOMP5_FINALGRA_BWG model_aip_final" xfId="10346"/>
    <cellStyle name="p_EQCOMP5_FINALGRA_BWG model_aip_final 2" xfId="10347"/>
    <cellStyle name="p_EQCOMP5_FINALGRA_BWG model_aip_final 2 2" xfId="10348"/>
    <cellStyle name="p_EQCOMP5_FINALGRA_BWG model_aip_final 2 2_Workforce" xfId="23030"/>
    <cellStyle name="p_EQCOMP5_FINALGRA_BWG model_aip_final 2_Workforce" xfId="23029"/>
    <cellStyle name="p_EQCOMP5_FINALGRA_BWG model_aip_final 3" xfId="10349"/>
    <cellStyle name="p_EQCOMP5_FINALGRA_BWG model_aip_final 3 2" xfId="10350"/>
    <cellStyle name="p_EQCOMP5_FINALGRA_BWG model_aip_final 3 2_Workforce" xfId="23032"/>
    <cellStyle name="p_EQCOMP5_FINALGRA_BWG model_aip_final 3_Workforce" xfId="23031"/>
    <cellStyle name="p_EQCOMP5_FINALGRA_BWG model_aip_final 4" xfId="10351"/>
    <cellStyle name="p_EQCOMP5_FINALGRA_BWG model_aip_final 4_Workforce" xfId="23033"/>
    <cellStyle name="p_EQCOMP5_FINALGRA_BWG model_aip_final_Workforce" xfId="23028"/>
    <cellStyle name="p_EQCOMP5_FINALGRA_Casema - Carlyle Base Case" xfId="10352"/>
    <cellStyle name="p_EQCOMP5_FINALGRA_Casema - Carlyle Base Case 2" xfId="10353"/>
    <cellStyle name="p_EQCOMP5_FINALGRA_Casema - Carlyle Base Case 2 2" xfId="10354"/>
    <cellStyle name="p_EQCOMP5_FINALGRA_Casema - Carlyle Base Case 2 2_Workforce" xfId="23036"/>
    <cellStyle name="p_EQCOMP5_FINALGRA_Casema - Carlyle Base Case 2_Workforce" xfId="23035"/>
    <cellStyle name="p_EQCOMP5_FINALGRA_Casema - Carlyle Base Case 3" xfId="10355"/>
    <cellStyle name="p_EQCOMP5_FINALGRA_Casema - Carlyle Base Case 3 2" xfId="10356"/>
    <cellStyle name="p_EQCOMP5_FINALGRA_Casema - Carlyle Base Case 3 2_Workforce" xfId="23038"/>
    <cellStyle name="p_EQCOMP5_FINALGRA_Casema - Carlyle Base Case 3_Workforce" xfId="23037"/>
    <cellStyle name="p_EQCOMP5_FINALGRA_Casema - Carlyle Base Case 4" xfId="10357"/>
    <cellStyle name="p_EQCOMP5_FINALGRA_Casema - Carlyle Base Case 4_Workforce" xfId="23039"/>
    <cellStyle name="p_EQCOMP5_FINALGRA_Casema - Carlyle Base Case_Workforce" xfId="23034"/>
    <cellStyle name="p_EQCOMP5_FINALGRA_Consolidated Model - Overfund13NewBank &amp; HY rate" xfId="10358"/>
    <cellStyle name="p_EQCOMP5_FINALGRA_Consolidated Model - Overfund13NewBank &amp; HY rate_Workforce" xfId="23040"/>
    <cellStyle name="p_EQCOMP5_FINALGRA_Consolidated Model - Overfund14NewBank &amp; HY rate" xfId="10359"/>
    <cellStyle name="p_EQCOMP5_FINALGRA_Consolidated Model - Overfund14NewBank &amp; HY rate_Workforce" xfId="23041"/>
    <cellStyle name="p_EQCOMP5_FINALGRA_ESCOperatingModel Revised Base Case Banks 260101" xfId="10360"/>
    <cellStyle name="p_EQCOMP5_FINALGRA_ESCOperatingModel Revised Base Case Banks 260101 2" xfId="10361"/>
    <cellStyle name="p_EQCOMP5_FINALGRA_ESCOperatingModel Revised Base Case Banks 260101 2 2" xfId="10362"/>
    <cellStyle name="p_EQCOMP5_FINALGRA_ESCOperatingModel Revised Base Case Banks 260101 2 2_Workforce" xfId="23044"/>
    <cellStyle name="p_EQCOMP5_FINALGRA_ESCOperatingModel Revised Base Case Banks 260101 2_Workforce" xfId="23043"/>
    <cellStyle name="p_EQCOMP5_FINALGRA_ESCOperatingModel Revised Base Case Banks 260101 3" xfId="10363"/>
    <cellStyle name="p_EQCOMP5_FINALGRA_ESCOperatingModel Revised Base Case Banks 260101 3 2" xfId="10364"/>
    <cellStyle name="p_EQCOMP5_FINALGRA_ESCOperatingModel Revised Base Case Banks 260101 3 2_Workforce" xfId="23046"/>
    <cellStyle name="p_EQCOMP5_FINALGRA_ESCOperatingModel Revised Base Case Banks 260101 3_Workforce" xfId="23045"/>
    <cellStyle name="p_EQCOMP5_FINALGRA_ESCOperatingModel Revised Base Case Banks 260101 4" xfId="10365"/>
    <cellStyle name="p_EQCOMP5_FINALGRA_ESCOperatingModel Revised Base Case Banks 260101 4_Workforce" xfId="23047"/>
    <cellStyle name="p_EQCOMP5_FINALGRA_ESCOperatingModel Revised Base Case Banks 260101_Workforce" xfId="23042"/>
    <cellStyle name="p_EQCOMP5_FINALGRA_finalised and conformed model2" xfId="10366"/>
    <cellStyle name="p_EQCOMP5_FINALGRA_finalised and conformed model2 2" xfId="10367"/>
    <cellStyle name="p_EQCOMP5_FINALGRA_finalised and conformed model2 2 2" xfId="10368"/>
    <cellStyle name="p_EQCOMP5_FINALGRA_finalised and conformed model2 2 2_Workforce" xfId="23050"/>
    <cellStyle name="p_EQCOMP5_FINALGRA_finalised and conformed model2 2_Workforce" xfId="23049"/>
    <cellStyle name="p_EQCOMP5_FINALGRA_finalised and conformed model2 3" xfId="10369"/>
    <cellStyle name="p_EQCOMP5_FINALGRA_finalised and conformed model2 3 2" xfId="10370"/>
    <cellStyle name="p_EQCOMP5_FINALGRA_finalised and conformed model2 3 2_Workforce" xfId="23052"/>
    <cellStyle name="p_EQCOMP5_FINALGRA_finalised and conformed model2 3_Workforce" xfId="23051"/>
    <cellStyle name="p_EQCOMP5_FINALGRA_finalised and conformed model2 4" xfId="10371"/>
    <cellStyle name="p_EQCOMP5_FINALGRA_finalised and conformed model2 4_Workforce" xfId="23053"/>
    <cellStyle name="p_EQCOMP5_FINALGRA_finalised and conformed model2_1" xfId="10372"/>
    <cellStyle name="p_EQCOMP5_FINALGRA_finalised and conformed model2_1 2" xfId="10373"/>
    <cellStyle name="p_EQCOMP5_FINALGRA_finalised and conformed model2_1 2 2" xfId="10374"/>
    <cellStyle name="p_EQCOMP5_FINALGRA_finalised and conformed model2_1 2 2_Workforce" xfId="23056"/>
    <cellStyle name="p_EQCOMP5_FINALGRA_finalised and conformed model2_1 2_Workforce" xfId="23055"/>
    <cellStyle name="p_EQCOMP5_FINALGRA_finalised and conformed model2_1 3" xfId="10375"/>
    <cellStyle name="p_EQCOMP5_FINALGRA_finalised and conformed model2_1 3 2" xfId="10376"/>
    <cellStyle name="p_EQCOMP5_FINALGRA_finalised and conformed model2_1 3 2_Workforce" xfId="23058"/>
    <cellStyle name="p_EQCOMP5_FINALGRA_finalised and conformed model2_1 3_Workforce" xfId="23057"/>
    <cellStyle name="p_EQCOMP5_FINALGRA_finalised and conformed model2_1 4" xfId="10377"/>
    <cellStyle name="p_EQCOMP5_FINALGRA_finalised and conformed model2_1 4_Workforce" xfId="23059"/>
    <cellStyle name="p_EQCOMP5_FINALGRA_finalised and conformed model2_1_Workforce" xfId="23054"/>
    <cellStyle name="p_EQCOMP5_FINALGRA_finalised and conformed model2_Workforce" xfId="23048"/>
    <cellStyle name="p_EQCOMP5_FINALGRA_FinanceModelTrinity" xfId="10378"/>
    <cellStyle name="p_EQCOMP5_FINALGRA_FinanceModelTrinity 2" xfId="10379"/>
    <cellStyle name="p_EQCOMP5_FINALGRA_FinanceModelTrinity 2 2" xfId="10380"/>
    <cellStyle name="p_EQCOMP5_FINALGRA_FinanceModelTrinity 2 2_Workforce" xfId="23062"/>
    <cellStyle name="p_EQCOMP5_FINALGRA_FinanceModelTrinity 2_Workforce" xfId="23061"/>
    <cellStyle name="p_EQCOMP5_FINALGRA_FinanceModelTrinity 3" xfId="10381"/>
    <cellStyle name="p_EQCOMP5_FINALGRA_FinanceModelTrinity 3 2" xfId="10382"/>
    <cellStyle name="p_EQCOMP5_FINALGRA_FinanceModelTrinity 3 2_Workforce" xfId="23064"/>
    <cellStyle name="p_EQCOMP5_FINALGRA_FinanceModelTrinity 3_Workforce" xfId="23063"/>
    <cellStyle name="p_EQCOMP5_FINALGRA_FinanceModelTrinity 4" xfId="10383"/>
    <cellStyle name="p_EQCOMP5_FINALGRA_FinanceModelTrinity 4_Workforce" xfId="23065"/>
    <cellStyle name="p_EQCOMP5_FINALGRA_FinanceModelTrinity_Workforce" xfId="23060"/>
    <cellStyle name="p_EQCOMP5_FINALGRA_Financials6_for sales force" xfId="10384"/>
    <cellStyle name="p_EQCOMP5_FINALGRA_Financials6_for sales force_Workforce" xfId="23066"/>
    <cellStyle name="p_EQCOMP5_FINALGRA_Last Update of Model - Version 39" xfId="10385"/>
    <cellStyle name="p_EQCOMP5_FINALGRA_Last Update of Model - Version 39_Workforce" xfId="23067"/>
    <cellStyle name="p_EQCOMP5_FINALGRA_LTM Analysis" xfId="10386"/>
    <cellStyle name="p_EQCOMP5_FINALGRA_LTM Analysis 2" xfId="10387"/>
    <cellStyle name="p_EQCOMP5_FINALGRA_LTM Analysis 2 2" xfId="10388"/>
    <cellStyle name="p_EQCOMP5_FINALGRA_LTM Analysis 2 2_Workforce" xfId="23070"/>
    <cellStyle name="p_EQCOMP5_FINALGRA_LTM Analysis 2_Workforce" xfId="23069"/>
    <cellStyle name="p_EQCOMP5_FINALGRA_LTM Analysis 3" xfId="10389"/>
    <cellStyle name="p_EQCOMP5_FINALGRA_LTM Analysis 3 2" xfId="10390"/>
    <cellStyle name="p_EQCOMP5_FINALGRA_LTM Analysis 3 2_Workforce" xfId="23072"/>
    <cellStyle name="p_EQCOMP5_FINALGRA_LTM Analysis 3_Workforce" xfId="23071"/>
    <cellStyle name="p_EQCOMP5_FINALGRA_LTM Analysis 4" xfId="10391"/>
    <cellStyle name="p_EQCOMP5_FINALGRA_LTM Analysis 4_Workforce" xfId="23073"/>
    <cellStyle name="p_EQCOMP5_FINALGRA_LTM Analysis_Workforce" xfId="23068"/>
    <cellStyle name="p_EQCOMP5_FINALGRA_Merrill model" xfId="10392"/>
    <cellStyle name="p_EQCOMP5_FINALGRA_Merrill model_Workforce" xfId="23074"/>
    <cellStyle name="p_EQCOMP5_FINALGRA_mezzcalc" xfId="10393"/>
    <cellStyle name="p_EQCOMP5_FINALGRA_mezzcalc 2" xfId="10394"/>
    <cellStyle name="p_EQCOMP5_FINALGRA_mezzcalc 2 2" xfId="10395"/>
    <cellStyle name="p_EQCOMP5_FINALGRA_mezzcalc 2 2_Workforce" xfId="23077"/>
    <cellStyle name="p_EQCOMP5_FINALGRA_mezzcalc 2_Workforce" xfId="23076"/>
    <cellStyle name="p_EQCOMP5_FINALGRA_mezzcalc 3" xfId="10396"/>
    <cellStyle name="p_EQCOMP5_FINALGRA_mezzcalc 3 2" xfId="10397"/>
    <cellStyle name="p_EQCOMP5_FINALGRA_mezzcalc 3 2_Workforce" xfId="23079"/>
    <cellStyle name="p_EQCOMP5_FINALGRA_mezzcalc 3_Workforce" xfId="23078"/>
    <cellStyle name="p_EQCOMP5_FINALGRA_mezzcalc 4" xfId="10398"/>
    <cellStyle name="p_EQCOMP5_FINALGRA_mezzcalc 4_Workforce" xfId="23080"/>
    <cellStyle name="p_EQCOMP5_FINALGRA_mezzcalc_Workforce" xfId="23075"/>
    <cellStyle name="p_EQCOMP5_FINALGRA_MinimodelMC" xfId="10399"/>
    <cellStyle name="p_EQCOMP5_FINALGRA_MinimodelMC 2" xfId="10400"/>
    <cellStyle name="p_EQCOMP5_FINALGRA_MinimodelMC 2 2" xfId="10401"/>
    <cellStyle name="p_EQCOMP5_FINALGRA_MinimodelMC 2 2_Workforce" xfId="23083"/>
    <cellStyle name="p_EQCOMP5_FINALGRA_MinimodelMC 2_Workforce" xfId="23082"/>
    <cellStyle name="p_EQCOMP5_FINALGRA_MinimodelMC 3" xfId="10402"/>
    <cellStyle name="p_EQCOMP5_FINALGRA_MinimodelMC 3 2" xfId="10403"/>
    <cellStyle name="p_EQCOMP5_FINALGRA_MinimodelMC 3 2_Workforce" xfId="23085"/>
    <cellStyle name="p_EQCOMP5_FINALGRA_MinimodelMC 3_Workforce" xfId="23084"/>
    <cellStyle name="p_EQCOMP5_FINALGRA_MinimodelMC 4" xfId="10404"/>
    <cellStyle name="p_EQCOMP5_FINALGRA_MinimodelMC 4_Workforce" xfId="23086"/>
    <cellStyle name="p_EQCOMP5_FINALGRA_MinimodelMC_Workforce" xfId="23081"/>
    <cellStyle name="p_EQCOMP5_FINALGRA_Model 10" xfId="10405"/>
    <cellStyle name="p_EQCOMP5_FINALGRA_Model 10 2" xfId="10406"/>
    <cellStyle name="p_EQCOMP5_FINALGRA_Model 10 2 2" xfId="10407"/>
    <cellStyle name="p_EQCOMP5_FINALGRA_Model 10 2 2_Workforce" xfId="23089"/>
    <cellStyle name="p_EQCOMP5_FINALGRA_Model 10 2_Workforce" xfId="23088"/>
    <cellStyle name="p_EQCOMP5_FINALGRA_Model 10 3" xfId="10408"/>
    <cellStyle name="p_EQCOMP5_FINALGRA_Model 10 3 2" xfId="10409"/>
    <cellStyle name="p_EQCOMP5_FINALGRA_Model 10 3 2_Workforce" xfId="23091"/>
    <cellStyle name="p_EQCOMP5_FINALGRA_Model 10 3_Workforce" xfId="23090"/>
    <cellStyle name="p_EQCOMP5_FINALGRA_Model 10 4" xfId="10410"/>
    <cellStyle name="p_EQCOMP5_FINALGRA_Model 10 4_Workforce" xfId="23092"/>
    <cellStyle name="p_EQCOMP5_FINALGRA_Model 10_Workforce" xfId="23087"/>
    <cellStyle name="p_EQCOMP5_FINALGRA_Model 41" xfId="10411"/>
    <cellStyle name="p_EQCOMP5_FINALGRA_Model 41 2" xfId="10412"/>
    <cellStyle name="p_EQCOMP5_FINALGRA_Model 41 2 2" xfId="10413"/>
    <cellStyle name="p_EQCOMP5_FINALGRA_Model 41 2 2_Workforce" xfId="23095"/>
    <cellStyle name="p_EQCOMP5_FINALGRA_Model 41 2_Workforce" xfId="23094"/>
    <cellStyle name="p_EQCOMP5_FINALGRA_Model 41 3" xfId="10414"/>
    <cellStyle name="p_EQCOMP5_FINALGRA_Model 41 3 2" xfId="10415"/>
    <cellStyle name="p_EQCOMP5_FINALGRA_Model 41 3 2_Workforce" xfId="23097"/>
    <cellStyle name="p_EQCOMP5_FINALGRA_Model 41 3_Workforce" xfId="23096"/>
    <cellStyle name="p_EQCOMP5_FINALGRA_Model 41 4" xfId="10416"/>
    <cellStyle name="p_EQCOMP5_FINALGRA_Model 41 4_Workforce" xfId="23098"/>
    <cellStyle name="p_EQCOMP5_FINALGRA_Model 41_Workforce" xfId="23093"/>
    <cellStyle name="p_EQCOMP5_FINALGRA_Model_30" xfId="10417"/>
    <cellStyle name="p_EQCOMP5_FINALGRA_Model_30 2" xfId="10418"/>
    <cellStyle name="p_EQCOMP5_FINALGRA_Model_30 2 2" xfId="10419"/>
    <cellStyle name="p_EQCOMP5_FINALGRA_Model_30 2 2_Workforce" xfId="23101"/>
    <cellStyle name="p_EQCOMP5_FINALGRA_Model_30 2_Workforce" xfId="23100"/>
    <cellStyle name="p_EQCOMP5_FINALGRA_Model_30 3" xfId="10420"/>
    <cellStyle name="p_EQCOMP5_FINALGRA_Model_30 3 2" xfId="10421"/>
    <cellStyle name="p_EQCOMP5_FINALGRA_Model_30 3 2_Workforce" xfId="23103"/>
    <cellStyle name="p_EQCOMP5_FINALGRA_Model_30 3_Workforce" xfId="23102"/>
    <cellStyle name="p_EQCOMP5_FINALGRA_Model_30 4" xfId="10422"/>
    <cellStyle name="p_EQCOMP5_FINALGRA_Model_30 4_Workforce" xfId="23104"/>
    <cellStyle name="p_EQCOMP5_FINALGRA_Model_30_Workforce" xfId="23099"/>
    <cellStyle name="p_EQCOMP5_FINALGRA_model11.xls Chart 1" xfId="10423"/>
    <cellStyle name="p_EQCOMP5_FINALGRA_model11.xls Chart 1 2" xfId="10424"/>
    <cellStyle name="p_EQCOMP5_FINALGRA_model11.xls Chart 1 2 2" xfId="10425"/>
    <cellStyle name="p_EQCOMP5_FINALGRA_model11.xls Chart 1 2 2_Workforce" xfId="23107"/>
    <cellStyle name="p_EQCOMP5_FINALGRA_model11.xls Chart 1 2_Workforce" xfId="23106"/>
    <cellStyle name="p_EQCOMP5_FINALGRA_model11.xls Chart 1 3" xfId="10426"/>
    <cellStyle name="p_EQCOMP5_FINALGRA_model11.xls Chart 1 3 2" xfId="10427"/>
    <cellStyle name="p_EQCOMP5_FINALGRA_model11.xls Chart 1 3 2_Workforce" xfId="23109"/>
    <cellStyle name="p_EQCOMP5_FINALGRA_model11.xls Chart 1 3_Workforce" xfId="23108"/>
    <cellStyle name="p_EQCOMP5_FINALGRA_model11.xls Chart 1 4" xfId="10428"/>
    <cellStyle name="p_EQCOMP5_FINALGRA_model11.xls Chart 1 4_Workforce" xfId="23110"/>
    <cellStyle name="p_EQCOMP5_FINALGRA_model11.xls Chart 1_Workforce" xfId="23105"/>
    <cellStyle name="p_EQCOMP5_FINALGRA_model14" xfId="10429"/>
    <cellStyle name="p_EQCOMP5_FINALGRA_model14_Workforce" xfId="23111"/>
    <cellStyle name="p_EQCOMP5_FINALGRA_model28" xfId="10430"/>
    <cellStyle name="p_EQCOMP5_FINALGRA_model28 2" xfId="10431"/>
    <cellStyle name="p_EQCOMP5_FINALGRA_model28 2 2" xfId="10432"/>
    <cellStyle name="p_EQCOMP5_FINALGRA_model28 2 2_Workforce" xfId="23114"/>
    <cellStyle name="p_EQCOMP5_FINALGRA_model28 2_Workforce" xfId="23113"/>
    <cellStyle name="p_EQCOMP5_FINALGRA_model28 3" xfId="10433"/>
    <cellStyle name="p_EQCOMP5_FINALGRA_model28 3 2" xfId="10434"/>
    <cellStyle name="p_EQCOMP5_FINALGRA_model28 3 2_Workforce" xfId="23116"/>
    <cellStyle name="p_EQCOMP5_FINALGRA_model28 3_Workforce" xfId="23115"/>
    <cellStyle name="p_EQCOMP5_FINALGRA_model28 4" xfId="10435"/>
    <cellStyle name="p_EQCOMP5_FINALGRA_model28 4_Workforce" xfId="23117"/>
    <cellStyle name="p_EQCOMP5_FINALGRA_model28_Workforce" xfId="23112"/>
    <cellStyle name="p_EQCOMP5_FINALGRA_Model34" xfId="10436"/>
    <cellStyle name="p_EQCOMP5_FINALGRA_Model34_Workforce" xfId="23118"/>
    <cellStyle name="p_EQCOMP5_FINALGRA_model5.xls Chart 1" xfId="10437"/>
    <cellStyle name="p_EQCOMP5_FINALGRA_model5.xls Chart 1 2" xfId="10438"/>
    <cellStyle name="p_EQCOMP5_FINALGRA_model5.xls Chart 1 2 2" xfId="10439"/>
    <cellStyle name="p_EQCOMP5_FINALGRA_model5.xls Chart 1 2 2_Workforce" xfId="23121"/>
    <cellStyle name="p_EQCOMP5_FINALGRA_model5.xls Chart 1 2_Workforce" xfId="23120"/>
    <cellStyle name="p_EQCOMP5_FINALGRA_model5.xls Chart 1 3" xfId="10440"/>
    <cellStyle name="p_EQCOMP5_FINALGRA_model5.xls Chart 1 3 2" xfId="10441"/>
    <cellStyle name="p_EQCOMP5_FINALGRA_model5.xls Chart 1 3 2_Workforce" xfId="23123"/>
    <cellStyle name="p_EQCOMP5_FINALGRA_model5.xls Chart 1 3_Workforce" xfId="23122"/>
    <cellStyle name="p_EQCOMP5_FINALGRA_model5.xls Chart 1 4" xfId="10442"/>
    <cellStyle name="p_EQCOMP5_FINALGRA_model5.xls Chart 1 4_Workforce" xfId="23124"/>
    <cellStyle name="p_EQCOMP5_FINALGRA_model5.xls Chart 1_Workforce" xfId="23119"/>
    <cellStyle name="p_EQCOMP5_FINALGRA_model6.xls Chart 1" xfId="10443"/>
    <cellStyle name="p_EQCOMP5_FINALGRA_model6.xls Chart 1 2" xfId="10444"/>
    <cellStyle name="p_EQCOMP5_FINALGRA_model6.xls Chart 1 2 2" xfId="10445"/>
    <cellStyle name="p_EQCOMP5_FINALGRA_model6.xls Chart 1 2 2_Workforce" xfId="23127"/>
    <cellStyle name="p_EQCOMP5_FINALGRA_model6.xls Chart 1 2_Workforce" xfId="23126"/>
    <cellStyle name="p_EQCOMP5_FINALGRA_model6.xls Chart 1 3" xfId="10446"/>
    <cellStyle name="p_EQCOMP5_FINALGRA_model6.xls Chart 1 3 2" xfId="10447"/>
    <cellStyle name="p_EQCOMP5_FINALGRA_model6.xls Chart 1 3 2_Workforce" xfId="23129"/>
    <cellStyle name="p_EQCOMP5_FINALGRA_model6.xls Chart 1 3_Workforce" xfId="23128"/>
    <cellStyle name="p_EQCOMP5_FINALGRA_model6.xls Chart 1 4" xfId="10448"/>
    <cellStyle name="p_EQCOMP5_FINALGRA_model6.xls Chart 1 4_Workforce" xfId="23130"/>
    <cellStyle name="p_EQCOMP5_FINALGRA_model6.xls Chart 1_Workforce" xfId="23125"/>
    <cellStyle name="p_EQCOMP5_FINALGRA_Potential full model template" xfId="10449"/>
    <cellStyle name="p_EQCOMP5_FINALGRA_Potential full model template 2" xfId="10450"/>
    <cellStyle name="p_EQCOMP5_FINALGRA_Potential full model template 2 2" xfId="10451"/>
    <cellStyle name="p_EQCOMP5_FINALGRA_Potential full model template 2 2_Workforce" xfId="23133"/>
    <cellStyle name="p_EQCOMP5_FINALGRA_Potential full model template 2_Workforce" xfId="23132"/>
    <cellStyle name="p_EQCOMP5_FINALGRA_Potential full model template 3" xfId="10452"/>
    <cellStyle name="p_EQCOMP5_FINALGRA_Potential full model template 3 2" xfId="10453"/>
    <cellStyle name="p_EQCOMP5_FINALGRA_Potential full model template 3 2_Workforce" xfId="23135"/>
    <cellStyle name="p_EQCOMP5_FINALGRA_Potential full model template 3_Workforce" xfId="23134"/>
    <cellStyle name="p_EQCOMP5_FINALGRA_Potential full model template 4" xfId="10454"/>
    <cellStyle name="p_EQCOMP5_FINALGRA_Potential full model template 4_Workforce" xfId="23136"/>
    <cellStyle name="p_EQCOMP5_FINALGRA_Potential full model template_Merrill model" xfId="10455"/>
    <cellStyle name="p_EQCOMP5_FINALGRA_Potential full model template_Merrill model_Workforce" xfId="23137"/>
    <cellStyle name="p_EQCOMP5_FINALGRA_Potential full model template_Workforce" xfId="23131"/>
    <cellStyle name="p_EQCOMP5_FINALGRA_PwC (Version 10) Revised- CP site by site1" xfId="10456"/>
    <cellStyle name="p_EQCOMP5_FINALGRA_PwC (Version 10) Revised- CP site by site1 2" xfId="10457"/>
    <cellStyle name="p_EQCOMP5_FINALGRA_PwC (Version 10) Revised- CP site by site1 2 2" xfId="10458"/>
    <cellStyle name="p_EQCOMP5_FINALGRA_PwC (Version 10) Revised- CP site by site1 2 2_Workforce" xfId="23140"/>
    <cellStyle name="p_EQCOMP5_FINALGRA_PwC (Version 10) Revised- CP site by site1 2_Workforce" xfId="23139"/>
    <cellStyle name="p_EQCOMP5_FINALGRA_PwC (Version 10) Revised- CP site by site1 3" xfId="10459"/>
    <cellStyle name="p_EQCOMP5_FINALGRA_PwC (Version 10) Revised- CP site by site1 3 2" xfId="10460"/>
    <cellStyle name="p_EQCOMP5_FINALGRA_PwC (Version 10) Revised- CP site by site1 3 2_Workforce" xfId="23142"/>
    <cellStyle name="p_EQCOMP5_FINALGRA_PwC (Version 10) Revised- CP site by site1 3_Workforce" xfId="23141"/>
    <cellStyle name="p_EQCOMP5_FINALGRA_PwC (Version 10) Revised- CP site by site1 4" xfId="10461"/>
    <cellStyle name="p_EQCOMP5_FINALGRA_PwC (Version 10) Revised- CP site by site1 4_Workforce" xfId="23143"/>
    <cellStyle name="p_EQCOMP5_FINALGRA_PwC (Version 10) Revised- CP site by site1_Bridge Terms" xfId="10462"/>
    <cellStyle name="p_EQCOMP5_FINALGRA_PwC (Version 10) Revised- CP site by site1_Bridge Terms 2" xfId="10463"/>
    <cellStyle name="p_EQCOMP5_FINALGRA_PwC (Version 10) Revised- CP site by site1_Bridge Terms 2 2" xfId="10464"/>
    <cellStyle name="p_EQCOMP5_FINALGRA_PwC (Version 10) Revised- CP site by site1_Bridge Terms 2 2_Workforce" xfId="23146"/>
    <cellStyle name="p_EQCOMP5_FINALGRA_PwC (Version 10) Revised- CP site by site1_Bridge Terms 2_Workforce" xfId="23145"/>
    <cellStyle name="p_EQCOMP5_FINALGRA_PwC (Version 10) Revised- CP site by site1_Bridge Terms 3" xfId="10465"/>
    <cellStyle name="p_EQCOMP5_FINALGRA_PwC (Version 10) Revised- CP site by site1_Bridge Terms 3 2" xfId="10466"/>
    <cellStyle name="p_EQCOMP5_FINALGRA_PwC (Version 10) Revised- CP site by site1_Bridge Terms 3 2_Workforce" xfId="23148"/>
    <cellStyle name="p_EQCOMP5_FINALGRA_PwC (Version 10) Revised- CP site by site1_Bridge Terms 3_Workforce" xfId="23147"/>
    <cellStyle name="p_EQCOMP5_FINALGRA_PwC (Version 10) Revised- CP site by site1_Bridge Terms 4" xfId="10467"/>
    <cellStyle name="p_EQCOMP5_FINALGRA_PwC (Version 10) Revised- CP site by site1_Bridge Terms 4_Workforce" xfId="23149"/>
    <cellStyle name="p_EQCOMP5_FINALGRA_PwC (Version 10) Revised- CP site by site1_Bridge Terms_Workforce" xfId="23144"/>
    <cellStyle name="p_EQCOMP5_FINALGRA_PwC (Version 10) Revised- CP site by site1_finalised and conformed model2" xfId="10468"/>
    <cellStyle name="p_EQCOMP5_FINALGRA_PwC (Version 10) Revised- CP site by site1_finalised and conformed model2 2" xfId="10469"/>
    <cellStyle name="p_EQCOMP5_FINALGRA_PwC (Version 10) Revised- CP site by site1_finalised and conformed model2 2 2" xfId="10470"/>
    <cellStyle name="p_EQCOMP5_FINALGRA_PwC (Version 10) Revised- CP site by site1_finalised and conformed model2 2 2_Workforce" xfId="23152"/>
    <cellStyle name="p_EQCOMP5_FINALGRA_PwC (Version 10) Revised- CP site by site1_finalised and conformed model2 2_Workforce" xfId="23151"/>
    <cellStyle name="p_EQCOMP5_FINALGRA_PwC (Version 10) Revised- CP site by site1_finalised and conformed model2 3" xfId="10471"/>
    <cellStyle name="p_EQCOMP5_FINALGRA_PwC (Version 10) Revised- CP site by site1_finalised and conformed model2 3 2" xfId="10472"/>
    <cellStyle name="p_EQCOMP5_FINALGRA_PwC (Version 10) Revised- CP site by site1_finalised and conformed model2 3 2_Workforce" xfId="23154"/>
    <cellStyle name="p_EQCOMP5_FINALGRA_PwC (Version 10) Revised- CP site by site1_finalised and conformed model2 3_Workforce" xfId="23153"/>
    <cellStyle name="p_EQCOMP5_FINALGRA_PwC (Version 10) Revised- CP site by site1_finalised and conformed model2 4" xfId="10473"/>
    <cellStyle name="p_EQCOMP5_FINALGRA_PwC (Version 10) Revised- CP site by site1_finalised and conformed model2 4_Workforce" xfId="23155"/>
    <cellStyle name="p_EQCOMP5_FINALGRA_PwC (Version 10) Revised- CP site by site1_finalised and conformed model2_Workforce" xfId="23150"/>
    <cellStyle name="p_EQCOMP5_FINALGRA_PwC (Version 10) Revised- CP site by site1_LTM Analysis" xfId="10474"/>
    <cellStyle name="p_EQCOMP5_FINALGRA_PwC (Version 10) Revised- CP site by site1_LTM Analysis 2" xfId="10475"/>
    <cellStyle name="p_EQCOMP5_FINALGRA_PwC (Version 10) Revised- CP site by site1_LTM Analysis 2 2" xfId="10476"/>
    <cellStyle name="p_EQCOMP5_FINALGRA_PwC (Version 10) Revised- CP site by site1_LTM Analysis 2 2_Workforce" xfId="23158"/>
    <cellStyle name="p_EQCOMP5_FINALGRA_PwC (Version 10) Revised- CP site by site1_LTM Analysis 2_Workforce" xfId="23157"/>
    <cellStyle name="p_EQCOMP5_FINALGRA_PwC (Version 10) Revised- CP site by site1_LTM Analysis 3" xfId="10477"/>
    <cellStyle name="p_EQCOMP5_FINALGRA_PwC (Version 10) Revised- CP site by site1_LTM Analysis 3 2" xfId="10478"/>
    <cellStyle name="p_EQCOMP5_FINALGRA_PwC (Version 10) Revised- CP site by site1_LTM Analysis 3 2_Workforce" xfId="23160"/>
    <cellStyle name="p_EQCOMP5_FINALGRA_PwC (Version 10) Revised- CP site by site1_LTM Analysis 3_Workforce" xfId="23159"/>
    <cellStyle name="p_EQCOMP5_FINALGRA_PwC (Version 10) Revised- CP site by site1_LTM Analysis 4" xfId="10479"/>
    <cellStyle name="p_EQCOMP5_FINALGRA_PwC (Version 10) Revised- CP site by site1_LTM Analysis 4_Workforce" xfId="23161"/>
    <cellStyle name="p_EQCOMP5_FINALGRA_PwC (Version 10) Revised- CP site by site1_LTM Analysis_Workforce" xfId="23156"/>
    <cellStyle name="p_EQCOMP5_FINALGRA_PwC (Version 10) Revised- CP site by site1_Modefuckup" xfId="10480"/>
    <cellStyle name="p_EQCOMP5_FINALGRA_PwC (Version 10) Revised- CP site by site1_Modefuckup 2" xfId="10481"/>
    <cellStyle name="p_EQCOMP5_FINALGRA_PwC (Version 10) Revised- CP site by site1_Modefuckup 2 2" xfId="10482"/>
    <cellStyle name="p_EQCOMP5_FINALGRA_PwC (Version 10) Revised- CP site by site1_Modefuckup 2 2_Workforce" xfId="23164"/>
    <cellStyle name="p_EQCOMP5_FINALGRA_PwC (Version 10) Revised- CP site by site1_Modefuckup 2_Workforce" xfId="23163"/>
    <cellStyle name="p_EQCOMP5_FINALGRA_PwC (Version 10) Revised- CP site by site1_Modefuckup 3" xfId="10483"/>
    <cellStyle name="p_EQCOMP5_FINALGRA_PwC (Version 10) Revised- CP site by site1_Modefuckup 3 2" xfId="10484"/>
    <cellStyle name="p_EQCOMP5_FINALGRA_PwC (Version 10) Revised- CP site by site1_Modefuckup 3 2_Workforce" xfId="23166"/>
    <cellStyle name="p_EQCOMP5_FINALGRA_PwC (Version 10) Revised- CP site by site1_Modefuckup 3_Workforce" xfId="23165"/>
    <cellStyle name="p_EQCOMP5_FINALGRA_PwC (Version 10) Revised- CP site by site1_Modefuckup 4" xfId="10485"/>
    <cellStyle name="p_EQCOMP5_FINALGRA_PwC (Version 10) Revised- CP site by site1_Modefuckup 4_Workforce" xfId="23167"/>
    <cellStyle name="p_EQCOMP5_FINALGRA_PwC (Version 10) Revised- CP site by site1_Modefuckup_Workforce" xfId="23162"/>
    <cellStyle name="p_EQCOMP5_FINALGRA_PwC (Version 10) Revised- CP site by site1_model28" xfId="10486"/>
    <cellStyle name="p_EQCOMP5_FINALGRA_PwC (Version 10) Revised- CP site by site1_model28 2" xfId="10487"/>
    <cellStyle name="p_EQCOMP5_FINALGRA_PwC (Version 10) Revised- CP site by site1_model28 2 2" xfId="10488"/>
    <cellStyle name="p_EQCOMP5_FINALGRA_PwC (Version 10) Revised- CP site by site1_model28 2 2_Workforce" xfId="23170"/>
    <cellStyle name="p_EQCOMP5_FINALGRA_PwC (Version 10) Revised- CP site by site1_model28 2_Workforce" xfId="23169"/>
    <cellStyle name="p_EQCOMP5_FINALGRA_PwC (Version 10) Revised- CP site by site1_model28 3" xfId="10489"/>
    <cellStyle name="p_EQCOMP5_FINALGRA_PwC (Version 10) Revised- CP site by site1_model28 3 2" xfId="10490"/>
    <cellStyle name="p_EQCOMP5_FINALGRA_PwC (Version 10) Revised- CP site by site1_model28 3 2_Workforce" xfId="23172"/>
    <cellStyle name="p_EQCOMP5_FINALGRA_PwC (Version 10) Revised- CP site by site1_model28 3_Workforce" xfId="23171"/>
    <cellStyle name="p_EQCOMP5_FINALGRA_PwC (Version 10) Revised- CP site by site1_model28 4" xfId="10491"/>
    <cellStyle name="p_EQCOMP5_FINALGRA_PwC (Version 10) Revised- CP site by site1_model28 4_Workforce" xfId="23173"/>
    <cellStyle name="p_EQCOMP5_FINALGRA_PwC (Version 10) Revised- CP site by site1_model28_Workforce" xfId="23168"/>
    <cellStyle name="p_EQCOMP5_FINALGRA_PwC (Version 10) Revised- CP site by site1_Workforce" xfId="23138"/>
    <cellStyle name="p_EQCOMP5_FINALGRA_splash mod 050700" xfId="10492"/>
    <cellStyle name="p_EQCOMP5_FINALGRA_splash mod 050700 2" xfId="10493"/>
    <cellStyle name="p_EQCOMP5_FINALGRA_splash mod 050700 2 2" xfId="10494"/>
    <cellStyle name="p_EQCOMP5_FINALGRA_splash mod 050700 2 2_Workforce" xfId="23176"/>
    <cellStyle name="p_EQCOMP5_FINALGRA_splash mod 050700 2_Workforce" xfId="23175"/>
    <cellStyle name="p_EQCOMP5_FINALGRA_splash mod 050700 3" xfId="10495"/>
    <cellStyle name="p_EQCOMP5_FINALGRA_splash mod 050700 3 2" xfId="10496"/>
    <cellStyle name="p_EQCOMP5_FINALGRA_splash mod 050700 3 2_Workforce" xfId="23178"/>
    <cellStyle name="p_EQCOMP5_FINALGRA_splash mod 050700 3_Workforce" xfId="23177"/>
    <cellStyle name="p_EQCOMP5_FINALGRA_splash mod 050700 4" xfId="10497"/>
    <cellStyle name="p_EQCOMP5_FINALGRA_splash mod 050700 4_Workforce" xfId="23179"/>
    <cellStyle name="p_EQCOMP5_FINALGRA_splash mod 050700_Workforce" xfId="23174"/>
    <cellStyle name="p_EQCOMP5_FINALGRA_wh_smith model7" xfId="10498"/>
    <cellStyle name="p_EQCOMP5_FINALGRA_wh_smith model7 2" xfId="10499"/>
    <cellStyle name="p_EQCOMP5_FINALGRA_wh_smith model7 2 2" xfId="10500"/>
    <cellStyle name="p_EQCOMP5_FINALGRA_wh_smith model7 2 2_Workforce" xfId="23182"/>
    <cellStyle name="p_EQCOMP5_FINALGRA_wh_smith model7 2_Workforce" xfId="23181"/>
    <cellStyle name="p_EQCOMP5_FINALGRA_wh_smith model7 3" xfId="10501"/>
    <cellStyle name="p_EQCOMP5_FINALGRA_wh_smith model7 3 2" xfId="10502"/>
    <cellStyle name="p_EQCOMP5_FINALGRA_wh_smith model7 3 2_Workforce" xfId="23184"/>
    <cellStyle name="p_EQCOMP5_FINALGRA_wh_smith model7 3_Workforce" xfId="23183"/>
    <cellStyle name="p_EQCOMP5_FINALGRA_wh_smith model7 4" xfId="10503"/>
    <cellStyle name="p_EQCOMP5_FINALGRA_wh_smith model7 4_Workforce" xfId="23185"/>
    <cellStyle name="p_EQCOMP5_FINALGRA_wh_smith model7_Merrill model" xfId="10504"/>
    <cellStyle name="p_EQCOMP5_FINALGRA_wh_smith model7_Merrill model_Workforce" xfId="23186"/>
    <cellStyle name="p_EQCOMP5_FINALGRA_wh_smith model7_Workforce" xfId="23180"/>
    <cellStyle name="p_EQCOMP5_FINALGRA_Workforce" xfId="22977"/>
    <cellStyle name="p_EQCOMP5_FinanceModelTrinity" xfId="10505"/>
    <cellStyle name="p_EQCOMP5_FinanceModelTrinity 2" xfId="10506"/>
    <cellStyle name="p_EQCOMP5_FinanceModelTrinity 2 2" xfId="10507"/>
    <cellStyle name="p_EQCOMP5_FinanceModelTrinity 2 2_Workforce" xfId="23189"/>
    <cellStyle name="p_EQCOMP5_FinanceModelTrinity 2_Workforce" xfId="23188"/>
    <cellStyle name="p_EQCOMP5_FinanceModelTrinity 3" xfId="10508"/>
    <cellStyle name="p_EQCOMP5_FinanceModelTrinity 3 2" xfId="10509"/>
    <cellStyle name="p_EQCOMP5_FinanceModelTrinity 3 2_Workforce" xfId="23191"/>
    <cellStyle name="p_EQCOMP5_FinanceModelTrinity 3_Workforce" xfId="23190"/>
    <cellStyle name="p_EQCOMP5_FinanceModelTrinity 4" xfId="10510"/>
    <cellStyle name="p_EQCOMP5_FinanceModelTrinity 4_Workforce" xfId="23192"/>
    <cellStyle name="p_EQCOMP5_FinanceModelTrinity_Merrill model" xfId="10511"/>
    <cellStyle name="p_EQCOMP5_FinanceModelTrinity_Merrill model_Workforce" xfId="23193"/>
    <cellStyle name="p_EQCOMP5_FinanceModelTrinity_Workforce" xfId="23187"/>
    <cellStyle name="p_EQCOMP5_Merrill model" xfId="10512"/>
    <cellStyle name="p_EQCOMP5_Merrill model_Workforce" xfId="23194"/>
    <cellStyle name="p_EQCOMP5_MinimodelMC" xfId="10513"/>
    <cellStyle name="p_EQCOMP5_MinimodelMC 2" xfId="10514"/>
    <cellStyle name="p_EQCOMP5_MinimodelMC 2 2" xfId="10515"/>
    <cellStyle name="p_EQCOMP5_MinimodelMC 2 2_Workforce" xfId="23197"/>
    <cellStyle name="p_EQCOMP5_MinimodelMC 2_Workforce" xfId="23196"/>
    <cellStyle name="p_EQCOMP5_MinimodelMC 3" xfId="10516"/>
    <cellStyle name="p_EQCOMP5_MinimodelMC 3 2" xfId="10517"/>
    <cellStyle name="p_EQCOMP5_MinimodelMC 3 2_Workforce" xfId="23199"/>
    <cellStyle name="p_EQCOMP5_MinimodelMC 3_Workforce" xfId="23198"/>
    <cellStyle name="p_EQCOMP5_MinimodelMC 4" xfId="10518"/>
    <cellStyle name="p_EQCOMP5_MinimodelMC 4_Workforce" xfId="23200"/>
    <cellStyle name="p_EQCOMP5_MinimodelMC_Merrill model" xfId="10519"/>
    <cellStyle name="p_EQCOMP5_MinimodelMC_Merrill model_Workforce" xfId="23201"/>
    <cellStyle name="p_EQCOMP5_MinimodelMC_Workforce" xfId="23195"/>
    <cellStyle name="p_EQCOMP5_model11.xls Chart 1" xfId="10520"/>
    <cellStyle name="p_EQCOMP5_model11.xls Chart 1_Workforce" xfId="23202"/>
    <cellStyle name="p_EQCOMP5_Model3" xfId="10521"/>
    <cellStyle name="p_EQCOMP5_Model3_24-10-Q3c 08-11" xfId="10522"/>
    <cellStyle name="p_EQCOMP5_Model3_24-10-Q3c 08-11 2" xfId="10523"/>
    <cellStyle name="p_EQCOMP5_Model3_24-10-Q3c 08-11 2 2" xfId="10524"/>
    <cellStyle name="p_EQCOMP5_Model3_24-10-Q3c 08-11 2 2_Workforce" xfId="23206"/>
    <cellStyle name="p_EQCOMP5_Model3_24-10-Q3c 08-11 2_Workforce" xfId="23205"/>
    <cellStyle name="p_EQCOMP5_Model3_24-10-Q3c 08-11 3" xfId="10525"/>
    <cellStyle name="p_EQCOMP5_Model3_24-10-Q3c 08-11 3 2" xfId="10526"/>
    <cellStyle name="p_EQCOMP5_Model3_24-10-Q3c 08-11 3 2_Workforce" xfId="23208"/>
    <cellStyle name="p_EQCOMP5_Model3_24-10-Q3c 08-11 3_Workforce" xfId="23207"/>
    <cellStyle name="p_EQCOMP5_Model3_24-10-Q3c 08-11 4" xfId="10527"/>
    <cellStyle name="p_EQCOMP5_Model3_24-10-Q3c 08-11 4_Workforce" xfId="23209"/>
    <cellStyle name="p_EQCOMP5_Model3_24-10-Q3c 08-11_Workforce" xfId="23204"/>
    <cellStyle name="p_EQCOMP5_Model3_Arrow Model 7" xfId="10528"/>
    <cellStyle name="p_EQCOMP5_Model3_Arrow Model 7_Merrill model" xfId="10529"/>
    <cellStyle name="p_EQCOMP5_Model3_Arrow Model 7_Merrill model_Workforce" xfId="23211"/>
    <cellStyle name="p_EQCOMP5_Model3_Arrow Model 7_Workforce" xfId="23210"/>
    <cellStyle name="p_EQCOMP5_Model3_Atlasmod011_new_Covenants" xfId="10530"/>
    <cellStyle name="p_EQCOMP5_Model3_Atlasmod011_new_Covenants_mezzcalc" xfId="10531"/>
    <cellStyle name="p_EQCOMP5_Model3_Atlasmod011_new_Covenants_mezzcalc 2" xfId="10532"/>
    <cellStyle name="p_EQCOMP5_Model3_Atlasmod011_new_Covenants_mezzcalc 2 2" xfId="10533"/>
    <cellStyle name="p_EQCOMP5_Model3_Atlasmod011_new_Covenants_mezzcalc 2 2_Workforce" xfId="23215"/>
    <cellStyle name="p_EQCOMP5_Model3_Atlasmod011_new_Covenants_mezzcalc 2_Workforce" xfId="23214"/>
    <cellStyle name="p_EQCOMP5_Model3_Atlasmod011_new_Covenants_mezzcalc 3" xfId="10534"/>
    <cellStyle name="p_EQCOMP5_Model3_Atlasmod011_new_Covenants_mezzcalc 3 2" xfId="10535"/>
    <cellStyle name="p_EQCOMP5_Model3_Atlasmod011_new_Covenants_mezzcalc 3 2_Workforce" xfId="23217"/>
    <cellStyle name="p_EQCOMP5_Model3_Atlasmod011_new_Covenants_mezzcalc 3_Workforce" xfId="23216"/>
    <cellStyle name="p_EQCOMP5_Model3_Atlasmod011_new_Covenants_mezzcalc 4" xfId="10536"/>
    <cellStyle name="p_EQCOMP5_Model3_Atlasmod011_new_Covenants_mezzcalc 4_Workforce" xfId="23218"/>
    <cellStyle name="p_EQCOMP5_Model3_Atlasmod011_new_Covenants_mezzcalc_Workforce" xfId="23213"/>
    <cellStyle name="p_EQCOMP5_Model3_Atlasmod011_new_Covenants_Workforce" xfId="23212"/>
    <cellStyle name="p_EQCOMP5_Model3_Book2" xfId="10537"/>
    <cellStyle name="p_EQCOMP5_Model3_Book2 2" xfId="10538"/>
    <cellStyle name="p_EQCOMP5_Model3_Book2 2 2" xfId="10539"/>
    <cellStyle name="p_EQCOMP5_Model3_Book2 2 2_Workforce" xfId="23221"/>
    <cellStyle name="p_EQCOMP5_Model3_Book2 2_Workforce" xfId="23220"/>
    <cellStyle name="p_EQCOMP5_Model3_Book2 3" xfId="10540"/>
    <cellStyle name="p_EQCOMP5_Model3_Book2 3 2" xfId="10541"/>
    <cellStyle name="p_EQCOMP5_Model3_Book2 3 2_Workforce" xfId="23223"/>
    <cellStyle name="p_EQCOMP5_Model3_Book2 3_Workforce" xfId="23222"/>
    <cellStyle name="p_EQCOMP5_Model3_Book2 4" xfId="10542"/>
    <cellStyle name="p_EQCOMP5_Model3_Book2 4_Workforce" xfId="23224"/>
    <cellStyle name="p_EQCOMP5_Model3_Book2_Workforce" xfId="23219"/>
    <cellStyle name="p_EQCOMP5_Model3_Bouygues Model_20_4_01" xfId="10543"/>
    <cellStyle name="p_EQCOMP5_Model3_Bouygues Model_20_4_01 2" xfId="10544"/>
    <cellStyle name="p_EQCOMP5_Model3_Bouygues Model_20_4_01 2 2" xfId="10545"/>
    <cellStyle name="p_EQCOMP5_Model3_Bouygues Model_20_4_01 2 2_Workforce" xfId="23227"/>
    <cellStyle name="p_EQCOMP5_Model3_Bouygues Model_20_4_01 2_Workforce" xfId="23226"/>
    <cellStyle name="p_EQCOMP5_Model3_Bouygues Model_20_4_01 3" xfId="10546"/>
    <cellStyle name="p_EQCOMP5_Model3_Bouygues Model_20_4_01 3 2" xfId="10547"/>
    <cellStyle name="p_EQCOMP5_Model3_Bouygues Model_20_4_01 3 2_Workforce" xfId="23229"/>
    <cellStyle name="p_EQCOMP5_Model3_Bouygues Model_20_4_01 3_Workforce" xfId="23228"/>
    <cellStyle name="p_EQCOMP5_Model3_Bouygues Model_20_4_01 4" xfId="10548"/>
    <cellStyle name="p_EQCOMP5_Model3_Bouygues Model_20_4_01 4_Workforce" xfId="23230"/>
    <cellStyle name="p_EQCOMP5_Model3_Bouygues Model_20_4_01_Workforce" xfId="23225"/>
    <cellStyle name="p_EQCOMP5_Model3_Casema - Carlyle Base Case" xfId="10549"/>
    <cellStyle name="p_EQCOMP5_Model3_Casema - Carlyle Base Case_Workforce" xfId="23231"/>
    <cellStyle name="p_EQCOMP5_Model3_Consolidated Model - Overfund13NewBank &amp; HY rate" xfId="10550"/>
    <cellStyle name="p_EQCOMP5_Model3_Consolidated Model - Overfund13NewBank &amp; HY rate_Workforce" xfId="23232"/>
    <cellStyle name="p_EQCOMP5_Model3_Consolidated Model - Overfund14NewBank &amp; HY rate" xfId="10551"/>
    <cellStyle name="p_EQCOMP5_Model3_Consolidated Model - Overfund14NewBank &amp; HY rate_Workforce" xfId="23233"/>
    <cellStyle name="p_EQCOMP5_Model3_FinanceModelTrinity" xfId="10552"/>
    <cellStyle name="p_EQCOMP5_Model3_FinanceModelTrinity 2" xfId="10553"/>
    <cellStyle name="p_EQCOMP5_Model3_FinanceModelTrinity 2 2" xfId="10554"/>
    <cellStyle name="p_EQCOMP5_Model3_FinanceModelTrinity 2 2_Workforce" xfId="23236"/>
    <cellStyle name="p_EQCOMP5_Model3_FinanceModelTrinity 2_Workforce" xfId="23235"/>
    <cellStyle name="p_EQCOMP5_Model3_FinanceModelTrinity 3" xfId="10555"/>
    <cellStyle name="p_EQCOMP5_Model3_FinanceModelTrinity 3 2" xfId="10556"/>
    <cellStyle name="p_EQCOMP5_Model3_FinanceModelTrinity 3 2_Workforce" xfId="23238"/>
    <cellStyle name="p_EQCOMP5_Model3_FinanceModelTrinity 3_Workforce" xfId="23237"/>
    <cellStyle name="p_EQCOMP5_Model3_FinanceModelTrinity 4" xfId="10557"/>
    <cellStyle name="p_EQCOMP5_Model3_FinanceModelTrinity 4_Workforce" xfId="23239"/>
    <cellStyle name="p_EQCOMP5_Model3_FinanceModelTrinity_Bouygues Model_20_4_01" xfId="10558"/>
    <cellStyle name="p_EQCOMP5_Model3_FinanceModelTrinity_Bouygues Model_20_4_01_Merrill model" xfId="10559"/>
    <cellStyle name="p_EQCOMP5_Model3_FinanceModelTrinity_Bouygues Model_20_4_01_Merrill model_Workforce" xfId="23241"/>
    <cellStyle name="p_EQCOMP5_Model3_FinanceModelTrinity_Bouygues Model_20_4_01_Workforce" xfId="23240"/>
    <cellStyle name="p_EQCOMP5_Model3_FinanceModelTrinity_Merrill model" xfId="10560"/>
    <cellStyle name="p_EQCOMP5_Model3_FinanceModelTrinity_Merrill model_Workforce" xfId="23242"/>
    <cellStyle name="p_EQCOMP5_Model3_FinanceModelTrinity_Workforce" xfId="23234"/>
    <cellStyle name="p_EQCOMP5_Model3_Financials6_for sales force" xfId="10561"/>
    <cellStyle name="p_EQCOMP5_Model3_Financials6_for sales force_Workforce" xfId="23243"/>
    <cellStyle name="p_EQCOMP5_Model3_Last Update of Model - Version 39" xfId="10562"/>
    <cellStyle name="p_EQCOMP5_Model3_Last Update of Model - Version 39 2" xfId="10563"/>
    <cellStyle name="p_EQCOMP5_Model3_Last Update of Model - Version 39 2 2" xfId="10564"/>
    <cellStyle name="p_EQCOMP5_Model3_Last Update of Model - Version 39 2 2_Workforce" xfId="23246"/>
    <cellStyle name="p_EQCOMP5_Model3_Last Update of Model - Version 39 2_Workforce" xfId="23245"/>
    <cellStyle name="p_EQCOMP5_Model3_Last Update of Model - Version 39 3" xfId="10565"/>
    <cellStyle name="p_EQCOMP5_Model3_Last Update of Model - Version 39 3 2" xfId="10566"/>
    <cellStyle name="p_EQCOMP5_Model3_Last Update of Model - Version 39 3 2_Workforce" xfId="23248"/>
    <cellStyle name="p_EQCOMP5_Model3_Last Update of Model - Version 39 3_Workforce" xfId="23247"/>
    <cellStyle name="p_EQCOMP5_Model3_Last Update of Model - Version 39 4" xfId="10567"/>
    <cellStyle name="p_EQCOMP5_Model3_Last Update of Model - Version 39 4_Workforce" xfId="23249"/>
    <cellStyle name="p_EQCOMP5_Model3_Last Update of Model - Version 39_Workforce" xfId="23244"/>
    <cellStyle name="p_EQCOMP5_Model3_mezzcalc" xfId="10568"/>
    <cellStyle name="p_EQCOMP5_Model3_mezzcalc_Workforce" xfId="23250"/>
    <cellStyle name="p_EQCOMP5_Model3_MinimodelMC" xfId="10569"/>
    <cellStyle name="p_EQCOMP5_Model3_MinimodelMC 2" xfId="10570"/>
    <cellStyle name="p_EQCOMP5_Model3_MinimodelMC 2 2" xfId="10571"/>
    <cellStyle name="p_EQCOMP5_Model3_MinimodelMC 2 2_Workforce" xfId="23253"/>
    <cellStyle name="p_EQCOMP5_Model3_MinimodelMC 2_Workforce" xfId="23252"/>
    <cellStyle name="p_EQCOMP5_Model3_MinimodelMC 3" xfId="10572"/>
    <cellStyle name="p_EQCOMP5_Model3_MinimodelMC 3 2" xfId="10573"/>
    <cellStyle name="p_EQCOMP5_Model3_MinimodelMC 3 2_Workforce" xfId="23255"/>
    <cellStyle name="p_EQCOMP5_Model3_MinimodelMC 3_Workforce" xfId="23254"/>
    <cellStyle name="p_EQCOMP5_Model3_MinimodelMC 4" xfId="10574"/>
    <cellStyle name="p_EQCOMP5_Model3_MinimodelMC 4_Workforce" xfId="23256"/>
    <cellStyle name="p_EQCOMP5_Model3_MinimodelMC_Merrill model" xfId="10575"/>
    <cellStyle name="p_EQCOMP5_Model3_MinimodelMC_Merrill model_Workforce" xfId="23257"/>
    <cellStyle name="p_EQCOMP5_Model3_MinimodelMC_Workforce" xfId="23251"/>
    <cellStyle name="p_EQCOMP5_Model3_model14" xfId="10576"/>
    <cellStyle name="p_EQCOMP5_Model3_model14_Workforce" xfId="23258"/>
    <cellStyle name="p_EQCOMP5_Model3_Model34" xfId="10577"/>
    <cellStyle name="p_EQCOMP5_Model3_Model34_Workforce" xfId="23259"/>
    <cellStyle name="p_EQCOMP5_Model3_ModelTemplate1" xfId="10578"/>
    <cellStyle name="p_EQCOMP5_Model3_ModelTemplate1 2" xfId="10579"/>
    <cellStyle name="p_EQCOMP5_Model3_ModelTemplate1 2 2" xfId="10580"/>
    <cellStyle name="p_EQCOMP5_Model3_ModelTemplate1 2 2_Workforce" xfId="23262"/>
    <cellStyle name="p_EQCOMP5_Model3_ModelTemplate1 2_Workforce" xfId="23261"/>
    <cellStyle name="p_EQCOMP5_Model3_ModelTemplate1 3" xfId="10581"/>
    <cellStyle name="p_EQCOMP5_Model3_ModelTemplate1 3 2" xfId="10582"/>
    <cellStyle name="p_EQCOMP5_Model3_ModelTemplate1 3 2_Workforce" xfId="23264"/>
    <cellStyle name="p_EQCOMP5_Model3_ModelTemplate1 3_Workforce" xfId="23263"/>
    <cellStyle name="p_EQCOMP5_Model3_ModelTemplate1 4" xfId="10583"/>
    <cellStyle name="p_EQCOMP5_Model3_ModelTemplate1 4_Workforce" xfId="23265"/>
    <cellStyle name="p_EQCOMP5_Model3_ModelTemplate1_Merrill model" xfId="10584"/>
    <cellStyle name="p_EQCOMP5_Model3_ModelTemplate1_Merrill model_Workforce" xfId="23266"/>
    <cellStyle name="p_EQCOMP5_Model3_ModelTemplate1_Workforce" xfId="23260"/>
    <cellStyle name="p_EQCOMP5_Model3_Potential full model template" xfId="10585"/>
    <cellStyle name="p_EQCOMP5_Model3_Potential full model template_Merrill model" xfId="10586"/>
    <cellStyle name="p_EQCOMP5_Model3_Potential full model template_Merrill model_Workforce" xfId="23268"/>
    <cellStyle name="p_EQCOMP5_Model3_Potential full model template_Workforce" xfId="23267"/>
    <cellStyle name="p_EQCOMP5_Model3_wh_smith model7" xfId="10587"/>
    <cellStyle name="p_EQCOMP5_Model3_wh_smith model7 2" xfId="10588"/>
    <cellStyle name="p_EQCOMP5_Model3_wh_smith model7 2 2" xfId="10589"/>
    <cellStyle name="p_EQCOMP5_Model3_wh_smith model7 2 2_Workforce" xfId="23271"/>
    <cellStyle name="p_EQCOMP5_Model3_wh_smith model7 2_Workforce" xfId="23270"/>
    <cellStyle name="p_EQCOMP5_Model3_wh_smith model7 3" xfId="10590"/>
    <cellStyle name="p_EQCOMP5_Model3_wh_smith model7 3 2" xfId="10591"/>
    <cellStyle name="p_EQCOMP5_Model3_wh_smith model7 3 2_Workforce" xfId="23273"/>
    <cellStyle name="p_EQCOMP5_Model3_wh_smith model7 3_Workforce" xfId="23272"/>
    <cellStyle name="p_EQCOMP5_Model3_wh_smith model7 4" xfId="10592"/>
    <cellStyle name="p_EQCOMP5_Model3_wh_smith model7 4_Workforce" xfId="23274"/>
    <cellStyle name="p_EQCOMP5_Model3_wh_smith model7_Workforce" xfId="23269"/>
    <cellStyle name="p_EQCOMP5_Model3_Workforce" xfId="23203"/>
    <cellStyle name="p_EQCOMP5_model5.xls Chart 1" xfId="10593"/>
    <cellStyle name="p_EQCOMP5_model5.xls Chart 1_Workforce" xfId="23275"/>
    <cellStyle name="p_EQCOMP5_model6.xls Chart 1" xfId="10594"/>
    <cellStyle name="p_EQCOMP5_model6.xls Chart 1_Workforce" xfId="23276"/>
    <cellStyle name="p_EQCOMP5_MODEL8" xfId="10595"/>
    <cellStyle name="p_EQCOMP5_MODEL8 2" xfId="10596"/>
    <cellStyle name="p_EQCOMP5_MODEL8 2 2" xfId="10597"/>
    <cellStyle name="p_EQCOMP5_MODEL8 2 2_Workforce" xfId="23279"/>
    <cellStyle name="p_EQCOMP5_MODEL8 2_Workforce" xfId="23278"/>
    <cellStyle name="p_EQCOMP5_MODEL8 3" xfId="10598"/>
    <cellStyle name="p_EQCOMP5_MODEL8 3 2" xfId="10599"/>
    <cellStyle name="p_EQCOMP5_MODEL8 3 2_Workforce" xfId="23281"/>
    <cellStyle name="p_EQCOMP5_MODEL8 3_Workforce" xfId="23280"/>
    <cellStyle name="p_EQCOMP5_MODEL8 4" xfId="10600"/>
    <cellStyle name="p_EQCOMP5_MODEL8 4_Workforce" xfId="23282"/>
    <cellStyle name="p_EQCOMP5_MODEL8_24-10-Q3c 08-11" xfId="10601"/>
    <cellStyle name="p_EQCOMP5_MODEL8_24-10-Q3c 08-11 2" xfId="10602"/>
    <cellStyle name="p_EQCOMP5_MODEL8_24-10-Q3c 08-11 2 2" xfId="10603"/>
    <cellStyle name="p_EQCOMP5_MODEL8_24-10-Q3c 08-11 2 2_Workforce" xfId="23285"/>
    <cellStyle name="p_EQCOMP5_MODEL8_24-10-Q3c 08-11 2_Workforce" xfId="23284"/>
    <cellStyle name="p_EQCOMP5_MODEL8_24-10-Q3c 08-11 3" xfId="10604"/>
    <cellStyle name="p_EQCOMP5_MODEL8_24-10-Q3c 08-11 3 2" xfId="10605"/>
    <cellStyle name="p_EQCOMP5_MODEL8_24-10-Q3c 08-11 3 2_Workforce" xfId="23287"/>
    <cellStyle name="p_EQCOMP5_MODEL8_24-10-Q3c 08-11 3_Workforce" xfId="23286"/>
    <cellStyle name="p_EQCOMP5_MODEL8_24-10-Q3c 08-11 4" xfId="10606"/>
    <cellStyle name="p_EQCOMP5_MODEL8_24-10-Q3c 08-11 4_Workforce" xfId="23288"/>
    <cellStyle name="p_EQCOMP5_MODEL8_24-10-Q3c 08-11_Workforce" xfId="23283"/>
    <cellStyle name="p_EQCOMP5_MODEL8_Apax Banks Model2" xfId="10607"/>
    <cellStyle name="p_EQCOMP5_MODEL8_Apax Banks Model2 2" xfId="10608"/>
    <cellStyle name="p_EQCOMP5_MODEL8_Apax Banks Model2 2 2" xfId="10609"/>
    <cellStyle name="p_EQCOMP5_MODEL8_Apax Banks Model2 2 2_Workforce" xfId="23291"/>
    <cellStyle name="p_EQCOMP5_MODEL8_Apax Banks Model2 2_Workforce" xfId="23290"/>
    <cellStyle name="p_EQCOMP5_MODEL8_Apax Banks Model2 3" xfId="10610"/>
    <cellStyle name="p_EQCOMP5_MODEL8_Apax Banks Model2 3 2" xfId="10611"/>
    <cellStyle name="p_EQCOMP5_MODEL8_Apax Banks Model2 3 2_Workforce" xfId="23293"/>
    <cellStyle name="p_EQCOMP5_MODEL8_Apax Banks Model2 3_Workforce" xfId="23292"/>
    <cellStyle name="p_EQCOMP5_MODEL8_Apax Banks Model2 4" xfId="10612"/>
    <cellStyle name="p_EQCOMP5_MODEL8_Apax Banks Model2 4_Workforce" xfId="23294"/>
    <cellStyle name="p_EQCOMP5_MODEL8_Apax Banks Model2_Workforce" xfId="23289"/>
    <cellStyle name="p_EQCOMP5_MODEL8_Arrow Model 7" xfId="10613"/>
    <cellStyle name="p_EQCOMP5_MODEL8_Arrow Model 7 2" xfId="10614"/>
    <cellStyle name="p_EQCOMP5_MODEL8_Arrow Model 7 2 2" xfId="10615"/>
    <cellStyle name="p_EQCOMP5_MODEL8_Arrow Model 7 2 2_Workforce" xfId="23297"/>
    <cellStyle name="p_EQCOMP5_MODEL8_Arrow Model 7 2_Workforce" xfId="23296"/>
    <cellStyle name="p_EQCOMP5_MODEL8_Arrow Model 7 3" xfId="10616"/>
    <cellStyle name="p_EQCOMP5_MODEL8_Arrow Model 7 3 2" xfId="10617"/>
    <cellStyle name="p_EQCOMP5_MODEL8_Arrow Model 7 3 2_Workforce" xfId="23299"/>
    <cellStyle name="p_EQCOMP5_MODEL8_Arrow Model 7 3_Workforce" xfId="23298"/>
    <cellStyle name="p_EQCOMP5_MODEL8_Arrow Model 7 4" xfId="10618"/>
    <cellStyle name="p_EQCOMP5_MODEL8_Arrow Model 7 4_Workforce" xfId="23300"/>
    <cellStyle name="p_EQCOMP5_MODEL8_Arrow Model 7_Merrill model" xfId="10619"/>
    <cellStyle name="p_EQCOMP5_MODEL8_Arrow Model 7_Merrill model_Workforce" xfId="23301"/>
    <cellStyle name="p_EQCOMP5_MODEL8_Arrow Model 7_Workforce" xfId="23295"/>
    <cellStyle name="p_EQCOMP5_MODEL8_Atlasmod011_new_Covenants" xfId="10620"/>
    <cellStyle name="p_EQCOMP5_MODEL8_Atlasmod011_new_Covenants_mezzcalc" xfId="10621"/>
    <cellStyle name="p_EQCOMP5_MODEL8_Atlasmod011_new_Covenants_mezzcalc 2" xfId="10622"/>
    <cellStyle name="p_EQCOMP5_MODEL8_Atlasmod011_new_Covenants_mezzcalc 2 2" xfId="10623"/>
    <cellStyle name="p_EQCOMP5_MODEL8_Atlasmod011_new_Covenants_mezzcalc 2 2_Workforce" xfId="23305"/>
    <cellStyle name="p_EQCOMP5_MODEL8_Atlasmod011_new_Covenants_mezzcalc 2_Workforce" xfId="23304"/>
    <cellStyle name="p_EQCOMP5_MODEL8_Atlasmod011_new_Covenants_mezzcalc 3" xfId="10624"/>
    <cellStyle name="p_EQCOMP5_MODEL8_Atlasmod011_new_Covenants_mezzcalc 3 2" xfId="10625"/>
    <cellStyle name="p_EQCOMP5_MODEL8_Atlasmod011_new_Covenants_mezzcalc 3 2_Workforce" xfId="23307"/>
    <cellStyle name="p_EQCOMP5_MODEL8_Atlasmod011_new_Covenants_mezzcalc 3_Workforce" xfId="23306"/>
    <cellStyle name="p_EQCOMP5_MODEL8_Atlasmod011_new_Covenants_mezzcalc 4" xfId="10626"/>
    <cellStyle name="p_EQCOMP5_MODEL8_Atlasmod011_new_Covenants_mezzcalc 4_Workforce" xfId="23308"/>
    <cellStyle name="p_EQCOMP5_MODEL8_Atlasmod011_new_Covenants_mezzcalc_Workforce" xfId="23303"/>
    <cellStyle name="p_EQCOMP5_MODEL8_Atlasmod011_new_Covenants_Workforce" xfId="23302"/>
    <cellStyle name="p_EQCOMP5_MODEL8_Book2" xfId="10627"/>
    <cellStyle name="p_EQCOMP5_MODEL8_Book2 2" xfId="10628"/>
    <cellStyle name="p_EQCOMP5_MODEL8_Book2 2 2" xfId="10629"/>
    <cellStyle name="p_EQCOMP5_MODEL8_Book2 2 2_Workforce" xfId="23311"/>
    <cellStyle name="p_EQCOMP5_MODEL8_Book2 2_Workforce" xfId="23310"/>
    <cellStyle name="p_EQCOMP5_MODEL8_Book2 3" xfId="10630"/>
    <cellStyle name="p_EQCOMP5_MODEL8_Book2 3 2" xfId="10631"/>
    <cellStyle name="p_EQCOMP5_MODEL8_Book2 3 2_Workforce" xfId="23313"/>
    <cellStyle name="p_EQCOMP5_MODEL8_Book2 3_Workforce" xfId="23312"/>
    <cellStyle name="p_EQCOMP5_MODEL8_Book2 4" xfId="10632"/>
    <cellStyle name="p_EQCOMP5_MODEL8_Book2 4_Workforce" xfId="23314"/>
    <cellStyle name="p_EQCOMP5_MODEL8_Book2_Workforce" xfId="23309"/>
    <cellStyle name="p_EQCOMP5_MODEL8_Bouygues Model_20_4_01" xfId="10633"/>
    <cellStyle name="p_EQCOMP5_MODEL8_Bouygues Model_20_4_01 2" xfId="10634"/>
    <cellStyle name="p_EQCOMP5_MODEL8_Bouygues Model_20_4_01 2 2" xfId="10635"/>
    <cellStyle name="p_EQCOMP5_MODEL8_Bouygues Model_20_4_01 2 2_Workforce" xfId="23317"/>
    <cellStyle name="p_EQCOMP5_MODEL8_Bouygues Model_20_4_01 2_Workforce" xfId="23316"/>
    <cellStyle name="p_EQCOMP5_MODEL8_Bouygues Model_20_4_01 3" xfId="10636"/>
    <cellStyle name="p_EQCOMP5_MODEL8_Bouygues Model_20_4_01 3 2" xfId="10637"/>
    <cellStyle name="p_EQCOMP5_MODEL8_Bouygues Model_20_4_01 3 2_Workforce" xfId="23319"/>
    <cellStyle name="p_EQCOMP5_MODEL8_Bouygues Model_20_4_01 3_Workforce" xfId="23318"/>
    <cellStyle name="p_EQCOMP5_MODEL8_Bouygues Model_20_4_01 4" xfId="10638"/>
    <cellStyle name="p_EQCOMP5_MODEL8_Bouygues Model_20_4_01 4_Workforce" xfId="23320"/>
    <cellStyle name="p_EQCOMP5_MODEL8_Bouygues Model_20_4_01_Merrill model" xfId="10639"/>
    <cellStyle name="p_EQCOMP5_MODEL8_Bouygues Model_20_4_01_Merrill model_Workforce" xfId="23321"/>
    <cellStyle name="p_EQCOMP5_MODEL8_Bouygues Model_20_4_01_Workforce" xfId="23315"/>
    <cellStyle name="p_EQCOMP5_MODEL8_Bridge Terms" xfId="10640"/>
    <cellStyle name="p_EQCOMP5_MODEL8_Bridge Terms 2" xfId="10641"/>
    <cellStyle name="p_EQCOMP5_MODEL8_Bridge Terms 2 2" xfId="10642"/>
    <cellStyle name="p_EQCOMP5_MODEL8_Bridge Terms 2 2_Workforce" xfId="23324"/>
    <cellStyle name="p_EQCOMP5_MODEL8_Bridge Terms 2_Workforce" xfId="23323"/>
    <cellStyle name="p_EQCOMP5_MODEL8_Bridge Terms 3" xfId="10643"/>
    <cellStyle name="p_EQCOMP5_MODEL8_Bridge Terms 3 2" xfId="10644"/>
    <cellStyle name="p_EQCOMP5_MODEL8_Bridge Terms 3 2_Workforce" xfId="23326"/>
    <cellStyle name="p_EQCOMP5_MODEL8_Bridge Terms 3_Workforce" xfId="23325"/>
    <cellStyle name="p_EQCOMP5_MODEL8_Bridge Terms 4" xfId="10645"/>
    <cellStyle name="p_EQCOMP5_MODEL8_Bridge Terms 4_Workforce" xfId="23327"/>
    <cellStyle name="p_EQCOMP5_MODEL8_Bridge Terms_Workforce" xfId="23322"/>
    <cellStyle name="p_EQCOMP5_MODEL8_BWG model_aip_final" xfId="10646"/>
    <cellStyle name="p_EQCOMP5_MODEL8_BWG model_aip_final 2" xfId="10647"/>
    <cellStyle name="p_EQCOMP5_MODEL8_BWG model_aip_final 2 2" xfId="10648"/>
    <cellStyle name="p_EQCOMP5_MODEL8_BWG model_aip_final 2 2_Workforce" xfId="23330"/>
    <cellStyle name="p_EQCOMP5_MODEL8_BWG model_aip_final 2_Workforce" xfId="23329"/>
    <cellStyle name="p_EQCOMP5_MODEL8_BWG model_aip_final 3" xfId="10649"/>
    <cellStyle name="p_EQCOMP5_MODEL8_BWG model_aip_final 3 2" xfId="10650"/>
    <cellStyle name="p_EQCOMP5_MODEL8_BWG model_aip_final 3 2_Workforce" xfId="23332"/>
    <cellStyle name="p_EQCOMP5_MODEL8_BWG model_aip_final 3_Workforce" xfId="23331"/>
    <cellStyle name="p_EQCOMP5_MODEL8_BWG model_aip_final 4" xfId="10651"/>
    <cellStyle name="p_EQCOMP5_MODEL8_BWG model_aip_final 4_Workforce" xfId="23333"/>
    <cellStyle name="p_EQCOMP5_MODEL8_BWG model_aip_final_Workforce" xfId="23328"/>
    <cellStyle name="p_EQCOMP5_MODEL8_Casema - Carlyle Base Case" xfId="10652"/>
    <cellStyle name="p_EQCOMP5_MODEL8_Casema - Carlyle Base Case 2" xfId="10653"/>
    <cellStyle name="p_EQCOMP5_MODEL8_Casema - Carlyle Base Case 2 2" xfId="10654"/>
    <cellStyle name="p_EQCOMP5_MODEL8_Casema - Carlyle Base Case 2 2_Workforce" xfId="23336"/>
    <cellStyle name="p_EQCOMP5_MODEL8_Casema - Carlyle Base Case 2_Workforce" xfId="23335"/>
    <cellStyle name="p_EQCOMP5_MODEL8_Casema - Carlyle Base Case 3" xfId="10655"/>
    <cellStyle name="p_EQCOMP5_MODEL8_Casema - Carlyle Base Case 3 2" xfId="10656"/>
    <cellStyle name="p_EQCOMP5_MODEL8_Casema - Carlyle Base Case 3 2_Workforce" xfId="23338"/>
    <cellStyle name="p_EQCOMP5_MODEL8_Casema - Carlyle Base Case 3_Workforce" xfId="23337"/>
    <cellStyle name="p_EQCOMP5_MODEL8_Casema - Carlyle Base Case 4" xfId="10657"/>
    <cellStyle name="p_EQCOMP5_MODEL8_Casema - Carlyle Base Case 4_Workforce" xfId="23339"/>
    <cellStyle name="p_EQCOMP5_MODEL8_Casema - Carlyle Base Case_Workforce" xfId="23334"/>
    <cellStyle name="p_EQCOMP5_MODEL8_Consolidated Model - Overfund13NewBank &amp; HY rate" xfId="10658"/>
    <cellStyle name="p_EQCOMP5_MODEL8_Consolidated Model - Overfund13NewBank &amp; HY rate_Workforce" xfId="23340"/>
    <cellStyle name="p_EQCOMP5_MODEL8_Consolidated Model - Overfund14NewBank &amp; HY rate" xfId="10659"/>
    <cellStyle name="p_EQCOMP5_MODEL8_Consolidated Model - Overfund14NewBank &amp; HY rate_Workforce" xfId="23341"/>
    <cellStyle name="p_EQCOMP5_MODEL8_ESCOperatingModel Revised Base Case Banks 260101" xfId="10660"/>
    <cellStyle name="p_EQCOMP5_MODEL8_ESCOperatingModel Revised Base Case Banks 260101 2" xfId="10661"/>
    <cellStyle name="p_EQCOMP5_MODEL8_ESCOperatingModel Revised Base Case Banks 260101 2 2" xfId="10662"/>
    <cellStyle name="p_EQCOMP5_MODEL8_ESCOperatingModel Revised Base Case Banks 260101 2 2_Workforce" xfId="23344"/>
    <cellStyle name="p_EQCOMP5_MODEL8_ESCOperatingModel Revised Base Case Banks 260101 2_Workforce" xfId="23343"/>
    <cellStyle name="p_EQCOMP5_MODEL8_ESCOperatingModel Revised Base Case Banks 260101 3" xfId="10663"/>
    <cellStyle name="p_EQCOMP5_MODEL8_ESCOperatingModel Revised Base Case Banks 260101 3 2" xfId="10664"/>
    <cellStyle name="p_EQCOMP5_MODEL8_ESCOperatingModel Revised Base Case Banks 260101 3 2_Workforce" xfId="23346"/>
    <cellStyle name="p_EQCOMP5_MODEL8_ESCOperatingModel Revised Base Case Banks 260101 3_Workforce" xfId="23345"/>
    <cellStyle name="p_EQCOMP5_MODEL8_ESCOperatingModel Revised Base Case Banks 260101 4" xfId="10665"/>
    <cellStyle name="p_EQCOMP5_MODEL8_ESCOperatingModel Revised Base Case Banks 260101 4_Workforce" xfId="23347"/>
    <cellStyle name="p_EQCOMP5_MODEL8_ESCOperatingModel Revised Base Case Banks 260101_Workforce" xfId="23342"/>
    <cellStyle name="p_EQCOMP5_MODEL8_finalised and conformed model2" xfId="10666"/>
    <cellStyle name="p_EQCOMP5_MODEL8_finalised and conformed model2 2" xfId="10667"/>
    <cellStyle name="p_EQCOMP5_MODEL8_finalised and conformed model2 2 2" xfId="10668"/>
    <cellStyle name="p_EQCOMP5_MODEL8_finalised and conformed model2 2 2_Workforce" xfId="23350"/>
    <cellStyle name="p_EQCOMP5_MODEL8_finalised and conformed model2 2_Workforce" xfId="23349"/>
    <cellStyle name="p_EQCOMP5_MODEL8_finalised and conformed model2 3" xfId="10669"/>
    <cellStyle name="p_EQCOMP5_MODEL8_finalised and conformed model2 3 2" xfId="10670"/>
    <cellStyle name="p_EQCOMP5_MODEL8_finalised and conformed model2 3 2_Workforce" xfId="23352"/>
    <cellStyle name="p_EQCOMP5_MODEL8_finalised and conformed model2 3_Workforce" xfId="23351"/>
    <cellStyle name="p_EQCOMP5_MODEL8_finalised and conformed model2 4" xfId="10671"/>
    <cellStyle name="p_EQCOMP5_MODEL8_finalised and conformed model2 4_Workforce" xfId="23353"/>
    <cellStyle name="p_EQCOMP5_MODEL8_finalised and conformed model2_Workforce" xfId="23348"/>
    <cellStyle name="p_EQCOMP5_MODEL8_FinanceModelTrinity" xfId="10672"/>
    <cellStyle name="p_EQCOMP5_MODEL8_FinanceModelTrinity 2" xfId="10673"/>
    <cellStyle name="p_EQCOMP5_MODEL8_FinanceModelTrinity 2 2" xfId="10674"/>
    <cellStyle name="p_EQCOMP5_MODEL8_FinanceModelTrinity 2 2_Workforce" xfId="23356"/>
    <cellStyle name="p_EQCOMP5_MODEL8_FinanceModelTrinity 2_Workforce" xfId="23355"/>
    <cellStyle name="p_EQCOMP5_MODEL8_FinanceModelTrinity 3" xfId="10675"/>
    <cellStyle name="p_EQCOMP5_MODEL8_FinanceModelTrinity 3 2" xfId="10676"/>
    <cellStyle name="p_EQCOMP5_MODEL8_FinanceModelTrinity 3 2_Workforce" xfId="23358"/>
    <cellStyle name="p_EQCOMP5_MODEL8_FinanceModelTrinity 3_Workforce" xfId="23357"/>
    <cellStyle name="p_EQCOMP5_MODEL8_FinanceModelTrinity 4" xfId="10677"/>
    <cellStyle name="p_EQCOMP5_MODEL8_FinanceModelTrinity 4_Workforce" xfId="23359"/>
    <cellStyle name="p_EQCOMP5_MODEL8_FinanceModelTrinity_Bouygues Model_20_4_01" xfId="10678"/>
    <cellStyle name="p_EQCOMP5_MODEL8_FinanceModelTrinity_Bouygues Model_20_4_01 2" xfId="10679"/>
    <cellStyle name="p_EQCOMP5_MODEL8_FinanceModelTrinity_Bouygues Model_20_4_01 2 2" xfId="10680"/>
    <cellStyle name="p_EQCOMP5_MODEL8_FinanceModelTrinity_Bouygues Model_20_4_01 2 2_Workforce" xfId="23362"/>
    <cellStyle name="p_EQCOMP5_MODEL8_FinanceModelTrinity_Bouygues Model_20_4_01 2_Workforce" xfId="23361"/>
    <cellStyle name="p_EQCOMP5_MODEL8_FinanceModelTrinity_Bouygues Model_20_4_01 3" xfId="10681"/>
    <cellStyle name="p_EQCOMP5_MODEL8_FinanceModelTrinity_Bouygues Model_20_4_01 3 2" xfId="10682"/>
    <cellStyle name="p_EQCOMP5_MODEL8_FinanceModelTrinity_Bouygues Model_20_4_01 3 2_Workforce" xfId="23364"/>
    <cellStyle name="p_EQCOMP5_MODEL8_FinanceModelTrinity_Bouygues Model_20_4_01 3_Workforce" xfId="23363"/>
    <cellStyle name="p_EQCOMP5_MODEL8_FinanceModelTrinity_Bouygues Model_20_4_01 4" xfId="10683"/>
    <cellStyle name="p_EQCOMP5_MODEL8_FinanceModelTrinity_Bouygues Model_20_4_01 4_Workforce" xfId="23365"/>
    <cellStyle name="p_EQCOMP5_MODEL8_FinanceModelTrinity_Bouygues Model_20_4_01_Merrill model" xfId="10684"/>
    <cellStyle name="p_EQCOMP5_MODEL8_FinanceModelTrinity_Bouygues Model_20_4_01_Merrill model_Workforce" xfId="23366"/>
    <cellStyle name="p_EQCOMP5_MODEL8_FinanceModelTrinity_Bouygues Model_20_4_01_Workforce" xfId="23360"/>
    <cellStyle name="p_EQCOMP5_MODEL8_FinanceModelTrinity_Merrill model" xfId="10685"/>
    <cellStyle name="p_EQCOMP5_MODEL8_FinanceModelTrinity_Merrill model_Workforce" xfId="23367"/>
    <cellStyle name="p_EQCOMP5_MODEL8_FinanceModelTrinity_Workforce" xfId="23354"/>
    <cellStyle name="p_EQCOMP5_MODEL8_Financials6_for sales force" xfId="10686"/>
    <cellStyle name="p_EQCOMP5_MODEL8_Financials6_for sales force_Workforce" xfId="23368"/>
    <cellStyle name="p_EQCOMP5_MODEL8_Last Update of Model - Version 39" xfId="10687"/>
    <cellStyle name="p_EQCOMP5_MODEL8_Last Update of Model - Version 39 2" xfId="10688"/>
    <cellStyle name="p_EQCOMP5_MODEL8_Last Update of Model - Version 39 2 2" xfId="10689"/>
    <cellStyle name="p_EQCOMP5_MODEL8_Last Update of Model - Version 39 2 2_Workforce" xfId="23371"/>
    <cellStyle name="p_EQCOMP5_MODEL8_Last Update of Model - Version 39 2_Workforce" xfId="23370"/>
    <cellStyle name="p_EQCOMP5_MODEL8_Last Update of Model - Version 39 3" xfId="10690"/>
    <cellStyle name="p_EQCOMP5_MODEL8_Last Update of Model - Version 39 3 2" xfId="10691"/>
    <cellStyle name="p_EQCOMP5_MODEL8_Last Update of Model - Version 39 3 2_Workforce" xfId="23373"/>
    <cellStyle name="p_EQCOMP5_MODEL8_Last Update of Model - Version 39 3_Workforce" xfId="23372"/>
    <cellStyle name="p_EQCOMP5_MODEL8_Last Update of Model - Version 39 4" xfId="10692"/>
    <cellStyle name="p_EQCOMP5_MODEL8_Last Update of Model - Version 39 4_Workforce" xfId="23374"/>
    <cellStyle name="p_EQCOMP5_MODEL8_Last Update of Model - Version 39_Workforce" xfId="23369"/>
    <cellStyle name="p_EQCOMP5_MODEL8_LTM Analysis" xfId="10693"/>
    <cellStyle name="p_EQCOMP5_MODEL8_LTM Analysis 2" xfId="10694"/>
    <cellStyle name="p_EQCOMP5_MODEL8_LTM Analysis 2 2" xfId="10695"/>
    <cellStyle name="p_EQCOMP5_MODEL8_LTM Analysis 2 2_Workforce" xfId="23377"/>
    <cellStyle name="p_EQCOMP5_MODEL8_LTM Analysis 2_Workforce" xfId="23376"/>
    <cellStyle name="p_EQCOMP5_MODEL8_LTM Analysis 3" xfId="10696"/>
    <cellStyle name="p_EQCOMP5_MODEL8_LTM Analysis 3 2" xfId="10697"/>
    <cellStyle name="p_EQCOMP5_MODEL8_LTM Analysis 3 2_Workforce" xfId="23379"/>
    <cellStyle name="p_EQCOMP5_MODEL8_LTM Analysis 3_Workforce" xfId="23378"/>
    <cellStyle name="p_EQCOMP5_MODEL8_LTM Analysis 4" xfId="10698"/>
    <cellStyle name="p_EQCOMP5_MODEL8_LTM Analysis 4_Workforce" xfId="23380"/>
    <cellStyle name="p_EQCOMP5_MODEL8_LTM Analysis_Workforce" xfId="23375"/>
    <cellStyle name="p_EQCOMP5_MODEL8_Merrill model" xfId="10699"/>
    <cellStyle name="p_EQCOMP5_MODEL8_Merrill model_Workforce" xfId="23381"/>
    <cellStyle name="p_EQCOMP5_MODEL8_mezzcalc" xfId="10700"/>
    <cellStyle name="p_EQCOMP5_MODEL8_mezzcalc 2" xfId="10701"/>
    <cellStyle name="p_EQCOMP5_MODEL8_mezzcalc 2 2" xfId="10702"/>
    <cellStyle name="p_EQCOMP5_MODEL8_mezzcalc 2 2_Workforce" xfId="23384"/>
    <cellStyle name="p_EQCOMP5_MODEL8_mezzcalc 2_Workforce" xfId="23383"/>
    <cellStyle name="p_EQCOMP5_MODEL8_mezzcalc 3" xfId="10703"/>
    <cellStyle name="p_EQCOMP5_MODEL8_mezzcalc 3 2" xfId="10704"/>
    <cellStyle name="p_EQCOMP5_MODEL8_mezzcalc 3 2_Workforce" xfId="23386"/>
    <cellStyle name="p_EQCOMP5_MODEL8_mezzcalc 3_Workforce" xfId="23385"/>
    <cellStyle name="p_EQCOMP5_MODEL8_mezzcalc 4" xfId="10705"/>
    <cellStyle name="p_EQCOMP5_MODEL8_mezzcalc 4_Workforce" xfId="23387"/>
    <cellStyle name="p_EQCOMP5_MODEL8_mezzcalc_Workforce" xfId="23382"/>
    <cellStyle name="p_EQCOMP5_MODEL8_MinimodelMC" xfId="10706"/>
    <cellStyle name="p_EQCOMP5_MODEL8_MinimodelMC 2" xfId="10707"/>
    <cellStyle name="p_EQCOMP5_MODEL8_MinimodelMC 2 2" xfId="10708"/>
    <cellStyle name="p_EQCOMP5_MODEL8_MinimodelMC 2 2_Workforce" xfId="23390"/>
    <cellStyle name="p_EQCOMP5_MODEL8_MinimodelMC 2_Workforce" xfId="23389"/>
    <cellStyle name="p_EQCOMP5_MODEL8_MinimodelMC 3" xfId="10709"/>
    <cellStyle name="p_EQCOMP5_MODEL8_MinimodelMC 3 2" xfId="10710"/>
    <cellStyle name="p_EQCOMP5_MODEL8_MinimodelMC 3 2_Workforce" xfId="23392"/>
    <cellStyle name="p_EQCOMP5_MODEL8_MinimodelMC 3_Workforce" xfId="23391"/>
    <cellStyle name="p_EQCOMP5_MODEL8_MinimodelMC 4" xfId="10711"/>
    <cellStyle name="p_EQCOMP5_MODEL8_MinimodelMC 4_Workforce" xfId="23393"/>
    <cellStyle name="p_EQCOMP5_MODEL8_MinimodelMC_Merrill model" xfId="10712"/>
    <cellStyle name="p_EQCOMP5_MODEL8_MinimodelMC_Merrill model_Workforce" xfId="23394"/>
    <cellStyle name="p_EQCOMP5_MODEL8_MinimodelMC_Workforce" xfId="23388"/>
    <cellStyle name="p_EQCOMP5_MODEL8_Model_9" xfId="10713"/>
    <cellStyle name="p_EQCOMP5_MODEL8_Model_9 2" xfId="10714"/>
    <cellStyle name="p_EQCOMP5_MODEL8_Model_9 2 2" xfId="10715"/>
    <cellStyle name="p_EQCOMP5_MODEL8_Model_9 2 2_Workforce" xfId="23397"/>
    <cellStyle name="p_EQCOMP5_MODEL8_Model_9 2_Workforce" xfId="23396"/>
    <cellStyle name="p_EQCOMP5_MODEL8_Model_9 3" xfId="10716"/>
    <cellStyle name="p_EQCOMP5_MODEL8_Model_9 3 2" xfId="10717"/>
    <cellStyle name="p_EQCOMP5_MODEL8_Model_9 3 2_Workforce" xfId="23399"/>
    <cellStyle name="p_EQCOMP5_MODEL8_Model_9 3_Workforce" xfId="23398"/>
    <cellStyle name="p_EQCOMP5_MODEL8_Model_9 4" xfId="10718"/>
    <cellStyle name="p_EQCOMP5_MODEL8_Model_9 4_Workforce" xfId="23400"/>
    <cellStyle name="p_EQCOMP5_MODEL8_Model_9_Workforce" xfId="23395"/>
    <cellStyle name="p_EQCOMP5_MODEL8_model11.xls Chart 1" xfId="10719"/>
    <cellStyle name="p_EQCOMP5_MODEL8_model11.xls Chart 1 2" xfId="10720"/>
    <cellStyle name="p_EQCOMP5_MODEL8_model11.xls Chart 1 2 2" xfId="10721"/>
    <cellStyle name="p_EQCOMP5_MODEL8_model11.xls Chart 1 2 2_Workforce" xfId="23403"/>
    <cellStyle name="p_EQCOMP5_MODEL8_model11.xls Chart 1 2_Workforce" xfId="23402"/>
    <cellStyle name="p_EQCOMP5_MODEL8_model11.xls Chart 1 3" xfId="10722"/>
    <cellStyle name="p_EQCOMP5_MODEL8_model11.xls Chart 1 3 2" xfId="10723"/>
    <cellStyle name="p_EQCOMP5_MODEL8_model11.xls Chart 1 3 2_Workforce" xfId="23405"/>
    <cellStyle name="p_EQCOMP5_MODEL8_model11.xls Chart 1 3_Workforce" xfId="23404"/>
    <cellStyle name="p_EQCOMP5_MODEL8_model11.xls Chart 1 4" xfId="10724"/>
    <cellStyle name="p_EQCOMP5_MODEL8_model11.xls Chart 1 4_Workforce" xfId="23406"/>
    <cellStyle name="p_EQCOMP5_MODEL8_model11.xls Chart 1_Workforce" xfId="23401"/>
    <cellStyle name="p_EQCOMP5_MODEL8_model14" xfId="10725"/>
    <cellStyle name="p_EQCOMP5_MODEL8_model14_Workforce" xfId="23407"/>
    <cellStyle name="p_EQCOMP5_MODEL8_model28" xfId="10726"/>
    <cellStyle name="p_EQCOMP5_MODEL8_model28 2" xfId="10727"/>
    <cellStyle name="p_EQCOMP5_MODEL8_model28 2 2" xfId="10728"/>
    <cellStyle name="p_EQCOMP5_MODEL8_model28 2 2_Workforce" xfId="23410"/>
    <cellStyle name="p_EQCOMP5_MODEL8_model28 2_Workforce" xfId="23409"/>
    <cellStyle name="p_EQCOMP5_MODEL8_model28 3" xfId="10729"/>
    <cellStyle name="p_EQCOMP5_MODEL8_model28 3 2" xfId="10730"/>
    <cellStyle name="p_EQCOMP5_MODEL8_model28 3 2_Workforce" xfId="23412"/>
    <cellStyle name="p_EQCOMP5_MODEL8_model28 3_Workforce" xfId="23411"/>
    <cellStyle name="p_EQCOMP5_MODEL8_model28 4" xfId="10731"/>
    <cellStyle name="p_EQCOMP5_MODEL8_model28 4_Workforce" xfId="23413"/>
    <cellStyle name="p_EQCOMP5_MODEL8_model28_Workforce" xfId="23408"/>
    <cellStyle name="p_EQCOMP5_MODEL8_Model34" xfId="10732"/>
    <cellStyle name="p_EQCOMP5_MODEL8_Model34_Workforce" xfId="23414"/>
    <cellStyle name="p_EQCOMP5_MODEL8_model5.xls Chart 1" xfId="10733"/>
    <cellStyle name="p_EQCOMP5_MODEL8_model5.xls Chart 1 2" xfId="10734"/>
    <cellStyle name="p_EQCOMP5_MODEL8_model5.xls Chart 1 2 2" xfId="10735"/>
    <cellStyle name="p_EQCOMP5_MODEL8_model5.xls Chart 1 2 2_Workforce" xfId="23417"/>
    <cellStyle name="p_EQCOMP5_MODEL8_model5.xls Chart 1 2_Workforce" xfId="23416"/>
    <cellStyle name="p_EQCOMP5_MODEL8_model5.xls Chart 1 3" xfId="10736"/>
    <cellStyle name="p_EQCOMP5_MODEL8_model5.xls Chart 1 3 2" xfId="10737"/>
    <cellStyle name="p_EQCOMP5_MODEL8_model5.xls Chart 1 3 2_Workforce" xfId="23419"/>
    <cellStyle name="p_EQCOMP5_MODEL8_model5.xls Chart 1 3_Workforce" xfId="23418"/>
    <cellStyle name="p_EQCOMP5_MODEL8_model5.xls Chart 1 4" xfId="10738"/>
    <cellStyle name="p_EQCOMP5_MODEL8_model5.xls Chart 1 4_Workforce" xfId="23420"/>
    <cellStyle name="p_EQCOMP5_MODEL8_model5.xls Chart 1_Workforce" xfId="23415"/>
    <cellStyle name="p_EQCOMP5_MODEL8_model6.xls Chart 1" xfId="10739"/>
    <cellStyle name="p_EQCOMP5_MODEL8_model6.xls Chart 1 2" xfId="10740"/>
    <cellStyle name="p_EQCOMP5_MODEL8_model6.xls Chart 1 2 2" xfId="10741"/>
    <cellStyle name="p_EQCOMP5_MODEL8_model6.xls Chart 1 2 2_Workforce" xfId="23423"/>
    <cellStyle name="p_EQCOMP5_MODEL8_model6.xls Chart 1 2_Workforce" xfId="23422"/>
    <cellStyle name="p_EQCOMP5_MODEL8_model6.xls Chart 1 3" xfId="10742"/>
    <cellStyle name="p_EQCOMP5_MODEL8_model6.xls Chart 1 3 2" xfId="10743"/>
    <cellStyle name="p_EQCOMP5_MODEL8_model6.xls Chart 1 3 2_Workforce" xfId="23425"/>
    <cellStyle name="p_EQCOMP5_MODEL8_model6.xls Chart 1 3_Workforce" xfId="23424"/>
    <cellStyle name="p_EQCOMP5_MODEL8_model6.xls Chart 1 4" xfId="10744"/>
    <cellStyle name="p_EQCOMP5_MODEL8_model6.xls Chart 1 4_Workforce" xfId="23426"/>
    <cellStyle name="p_EQCOMP5_MODEL8_model6.xls Chart 1_Workforce" xfId="23421"/>
    <cellStyle name="p_EQCOMP5_MODEL8_ModelTemplate1" xfId="10745"/>
    <cellStyle name="p_EQCOMP5_MODEL8_ModelTemplate1 2" xfId="10746"/>
    <cellStyle name="p_EQCOMP5_MODEL8_ModelTemplate1 2 2" xfId="10747"/>
    <cellStyle name="p_EQCOMP5_MODEL8_ModelTemplate1 2 2_Workforce" xfId="23429"/>
    <cellStyle name="p_EQCOMP5_MODEL8_ModelTemplate1 2_Workforce" xfId="23428"/>
    <cellStyle name="p_EQCOMP5_MODEL8_ModelTemplate1 3" xfId="10748"/>
    <cellStyle name="p_EQCOMP5_MODEL8_ModelTemplate1 3 2" xfId="10749"/>
    <cellStyle name="p_EQCOMP5_MODEL8_ModelTemplate1 3 2_Workforce" xfId="23431"/>
    <cellStyle name="p_EQCOMP5_MODEL8_ModelTemplate1 3_Workforce" xfId="23430"/>
    <cellStyle name="p_EQCOMP5_MODEL8_ModelTemplate1 4" xfId="10750"/>
    <cellStyle name="p_EQCOMP5_MODEL8_ModelTemplate1 4_Workforce" xfId="23432"/>
    <cellStyle name="p_EQCOMP5_MODEL8_ModelTemplate1_Merrill model" xfId="10751"/>
    <cellStyle name="p_EQCOMP5_MODEL8_ModelTemplate1_Merrill model_Workforce" xfId="23433"/>
    <cellStyle name="p_EQCOMP5_MODEL8_ModelTemplate1_Workforce" xfId="23427"/>
    <cellStyle name="p_EQCOMP5_MODEL8_Newmodel12" xfId="10752"/>
    <cellStyle name="p_EQCOMP5_MODEL8_Newmodel12 2" xfId="10753"/>
    <cellStyle name="p_EQCOMP5_MODEL8_Newmodel12 2 2" xfId="10754"/>
    <cellStyle name="p_EQCOMP5_MODEL8_Newmodel12 2 2_Workforce" xfId="23436"/>
    <cellStyle name="p_EQCOMP5_MODEL8_Newmodel12 2_Workforce" xfId="23435"/>
    <cellStyle name="p_EQCOMP5_MODEL8_Newmodel12 3" xfId="10755"/>
    <cellStyle name="p_EQCOMP5_MODEL8_Newmodel12 3 2" xfId="10756"/>
    <cellStyle name="p_EQCOMP5_MODEL8_Newmodel12 3 2_Workforce" xfId="23438"/>
    <cellStyle name="p_EQCOMP5_MODEL8_Newmodel12 3_Workforce" xfId="23437"/>
    <cellStyle name="p_EQCOMP5_MODEL8_Newmodel12 4" xfId="10757"/>
    <cellStyle name="p_EQCOMP5_MODEL8_Newmodel12 4_Workforce" xfId="23439"/>
    <cellStyle name="p_EQCOMP5_MODEL8_Newmodel12_Workforce" xfId="23434"/>
    <cellStyle name="p_EQCOMP5_MODEL8_Potential full model template" xfId="10758"/>
    <cellStyle name="p_EQCOMP5_MODEL8_Potential full model template 2" xfId="10759"/>
    <cellStyle name="p_EQCOMP5_MODEL8_Potential full model template 2 2" xfId="10760"/>
    <cellStyle name="p_EQCOMP5_MODEL8_Potential full model template 2 2_Workforce" xfId="23442"/>
    <cellStyle name="p_EQCOMP5_MODEL8_Potential full model template 2_Workforce" xfId="23441"/>
    <cellStyle name="p_EQCOMP5_MODEL8_Potential full model template 3" xfId="10761"/>
    <cellStyle name="p_EQCOMP5_MODEL8_Potential full model template 3 2" xfId="10762"/>
    <cellStyle name="p_EQCOMP5_MODEL8_Potential full model template 3 2_Workforce" xfId="23444"/>
    <cellStyle name="p_EQCOMP5_MODEL8_Potential full model template 3_Workforce" xfId="23443"/>
    <cellStyle name="p_EQCOMP5_MODEL8_Potential full model template 4" xfId="10763"/>
    <cellStyle name="p_EQCOMP5_MODEL8_Potential full model template 4_Workforce" xfId="23445"/>
    <cellStyle name="p_EQCOMP5_MODEL8_Potential full model template_Workforce" xfId="23440"/>
    <cellStyle name="p_EQCOMP5_MODEL8_PwC (Version 10) Revised- CP site by site1" xfId="10764"/>
    <cellStyle name="p_EQCOMP5_MODEL8_PwC (Version 10) Revised- CP site by site1 2" xfId="10765"/>
    <cellStyle name="p_EQCOMP5_MODEL8_PwC (Version 10) Revised- CP site by site1 2 2" xfId="10766"/>
    <cellStyle name="p_EQCOMP5_MODEL8_PwC (Version 10) Revised- CP site by site1 2 2_Workforce" xfId="23448"/>
    <cellStyle name="p_EQCOMP5_MODEL8_PwC (Version 10) Revised- CP site by site1 2_Workforce" xfId="23447"/>
    <cellStyle name="p_EQCOMP5_MODEL8_PwC (Version 10) Revised- CP site by site1 3" xfId="10767"/>
    <cellStyle name="p_EQCOMP5_MODEL8_PwC (Version 10) Revised- CP site by site1 3 2" xfId="10768"/>
    <cellStyle name="p_EQCOMP5_MODEL8_PwC (Version 10) Revised- CP site by site1 3 2_Workforce" xfId="23450"/>
    <cellStyle name="p_EQCOMP5_MODEL8_PwC (Version 10) Revised- CP site by site1 3_Workforce" xfId="23449"/>
    <cellStyle name="p_EQCOMP5_MODEL8_PwC (Version 10) Revised- CP site by site1 4" xfId="10769"/>
    <cellStyle name="p_EQCOMP5_MODEL8_PwC (Version 10) Revised- CP site by site1 4_Workforce" xfId="23451"/>
    <cellStyle name="p_EQCOMP5_MODEL8_PwC (Version 10) Revised- CP site by site1_Bridge Terms" xfId="10770"/>
    <cellStyle name="p_EQCOMP5_MODEL8_PwC (Version 10) Revised- CP site by site1_Bridge Terms 2" xfId="10771"/>
    <cellStyle name="p_EQCOMP5_MODEL8_PwC (Version 10) Revised- CP site by site1_Bridge Terms 2 2" xfId="10772"/>
    <cellStyle name="p_EQCOMP5_MODEL8_PwC (Version 10) Revised- CP site by site1_Bridge Terms 2 2_Workforce" xfId="23454"/>
    <cellStyle name="p_EQCOMP5_MODEL8_PwC (Version 10) Revised- CP site by site1_Bridge Terms 2_Workforce" xfId="23453"/>
    <cellStyle name="p_EQCOMP5_MODEL8_PwC (Version 10) Revised- CP site by site1_Bridge Terms 3" xfId="10773"/>
    <cellStyle name="p_EQCOMP5_MODEL8_PwC (Version 10) Revised- CP site by site1_Bridge Terms 3 2" xfId="10774"/>
    <cellStyle name="p_EQCOMP5_MODEL8_PwC (Version 10) Revised- CP site by site1_Bridge Terms 3 2_Workforce" xfId="23456"/>
    <cellStyle name="p_EQCOMP5_MODEL8_PwC (Version 10) Revised- CP site by site1_Bridge Terms 3_Workforce" xfId="23455"/>
    <cellStyle name="p_EQCOMP5_MODEL8_PwC (Version 10) Revised- CP site by site1_Bridge Terms 4" xfId="10775"/>
    <cellStyle name="p_EQCOMP5_MODEL8_PwC (Version 10) Revised- CP site by site1_Bridge Terms 4_Workforce" xfId="23457"/>
    <cellStyle name="p_EQCOMP5_MODEL8_PwC (Version 10) Revised- CP site by site1_Bridge Terms_Workforce" xfId="23452"/>
    <cellStyle name="p_EQCOMP5_MODEL8_PwC (Version 10) Revised- CP site by site1_finalised and conformed model2" xfId="10776"/>
    <cellStyle name="p_EQCOMP5_MODEL8_PwC (Version 10) Revised- CP site by site1_finalised and conformed model2 2" xfId="10777"/>
    <cellStyle name="p_EQCOMP5_MODEL8_PwC (Version 10) Revised- CP site by site1_finalised and conformed model2 2 2" xfId="10778"/>
    <cellStyle name="p_EQCOMP5_MODEL8_PwC (Version 10) Revised- CP site by site1_finalised and conformed model2 2 2_Workforce" xfId="23460"/>
    <cellStyle name="p_EQCOMP5_MODEL8_PwC (Version 10) Revised- CP site by site1_finalised and conformed model2 2_Workforce" xfId="23459"/>
    <cellStyle name="p_EQCOMP5_MODEL8_PwC (Version 10) Revised- CP site by site1_finalised and conformed model2 3" xfId="10779"/>
    <cellStyle name="p_EQCOMP5_MODEL8_PwC (Version 10) Revised- CP site by site1_finalised and conformed model2 3 2" xfId="10780"/>
    <cellStyle name="p_EQCOMP5_MODEL8_PwC (Version 10) Revised- CP site by site1_finalised and conformed model2 3 2_Workforce" xfId="23462"/>
    <cellStyle name="p_EQCOMP5_MODEL8_PwC (Version 10) Revised- CP site by site1_finalised and conformed model2 3_Workforce" xfId="23461"/>
    <cellStyle name="p_EQCOMP5_MODEL8_PwC (Version 10) Revised- CP site by site1_finalised and conformed model2 4" xfId="10781"/>
    <cellStyle name="p_EQCOMP5_MODEL8_PwC (Version 10) Revised- CP site by site1_finalised and conformed model2 4_Workforce" xfId="23463"/>
    <cellStyle name="p_EQCOMP5_MODEL8_PwC (Version 10) Revised- CP site by site1_finalised and conformed model2_Workforce" xfId="23458"/>
    <cellStyle name="p_EQCOMP5_MODEL8_PwC (Version 10) Revised- CP site by site1_LTM Analysis" xfId="10782"/>
    <cellStyle name="p_EQCOMP5_MODEL8_PwC (Version 10) Revised- CP site by site1_LTM Analysis 2" xfId="10783"/>
    <cellStyle name="p_EQCOMP5_MODEL8_PwC (Version 10) Revised- CP site by site1_LTM Analysis 2 2" xfId="10784"/>
    <cellStyle name="p_EQCOMP5_MODEL8_PwC (Version 10) Revised- CP site by site1_LTM Analysis 2 2_Workforce" xfId="23466"/>
    <cellStyle name="p_EQCOMP5_MODEL8_PwC (Version 10) Revised- CP site by site1_LTM Analysis 2_Workforce" xfId="23465"/>
    <cellStyle name="p_EQCOMP5_MODEL8_PwC (Version 10) Revised- CP site by site1_LTM Analysis 3" xfId="10785"/>
    <cellStyle name="p_EQCOMP5_MODEL8_PwC (Version 10) Revised- CP site by site1_LTM Analysis 3 2" xfId="10786"/>
    <cellStyle name="p_EQCOMP5_MODEL8_PwC (Version 10) Revised- CP site by site1_LTM Analysis 3 2_Workforce" xfId="23468"/>
    <cellStyle name="p_EQCOMP5_MODEL8_PwC (Version 10) Revised- CP site by site1_LTM Analysis 3_Workforce" xfId="23467"/>
    <cellStyle name="p_EQCOMP5_MODEL8_PwC (Version 10) Revised- CP site by site1_LTM Analysis 4" xfId="10787"/>
    <cellStyle name="p_EQCOMP5_MODEL8_PwC (Version 10) Revised- CP site by site1_LTM Analysis 4_Workforce" xfId="23469"/>
    <cellStyle name="p_EQCOMP5_MODEL8_PwC (Version 10) Revised- CP site by site1_LTM Analysis_Workforce" xfId="23464"/>
    <cellStyle name="p_EQCOMP5_MODEL8_PwC (Version 10) Revised- CP site by site1_model28" xfId="10788"/>
    <cellStyle name="p_EQCOMP5_MODEL8_PwC (Version 10) Revised- CP site by site1_model28 2" xfId="10789"/>
    <cellStyle name="p_EQCOMP5_MODEL8_PwC (Version 10) Revised- CP site by site1_model28 2 2" xfId="10790"/>
    <cellStyle name="p_EQCOMP5_MODEL8_PwC (Version 10) Revised- CP site by site1_model28 2 2_Workforce" xfId="23472"/>
    <cellStyle name="p_EQCOMP5_MODEL8_PwC (Version 10) Revised- CP site by site1_model28 2_Workforce" xfId="23471"/>
    <cellStyle name="p_EQCOMP5_MODEL8_PwC (Version 10) Revised- CP site by site1_model28 3" xfId="10791"/>
    <cellStyle name="p_EQCOMP5_MODEL8_PwC (Version 10) Revised- CP site by site1_model28 3 2" xfId="10792"/>
    <cellStyle name="p_EQCOMP5_MODEL8_PwC (Version 10) Revised- CP site by site1_model28 3 2_Workforce" xfId="23474"/>
    <cellStyle name="p_EQCOMP5_MODEL8_PwC (Version 10) Revised- CP site by site1_model28 3_Workforce" xfId="23473"/>
    <cellStyle name="p_EQCOMP5_MODEL8_PwC (Version 10) Revised- CP site by site1_model28 4" xfId="10793"/>
    <cellStyle name="p_EQCOMP5_MODEL8_PwC (Version 10) Revised- CP site by site1_model28 4_Workforce" xfId="23475"/>
    <cellStyle name="p_EQCOMP5_MODEL8_PwC (Version 10) Revised- CP site by site1_model28_Workforce" xfId="23470"/>
    <cellStyle name="p_EQCOMP5_MODEL8_PwC (Version 10) Revised- CP site by site1_Workforce" xfId="23446"/>
    <cellStyle name="p_EQCOMP5_MODEL8_splash mod 050700" xfId="10794"/>
    <cellStyle name="p_EQCOMP5_MODEL8_splash mod 050700 2" xfId="10795"/>
    <cellStyle name="p_EQCOMP5_MODEL8_splash mod 050700 2 2" xfId="10796"/>
    <cellStyle name="p_EQCOMP5_MODEL8_splash mod 050700 2 2_Workforce" xfId="23478"/>
    <cellStyle name="p_EQCOMP5_MODEL8_splash mod 050700 2_Workforce" xfId="23477"/>
    <cellStyle name="p_EQCOMP5_MODEL8_splash mod 050700 3" xfId="10797"/>
    <cellStyle name="p_EQCOMP5_MODEL8_splash mod 050700 3 2" xfId="10798"/>
    <cellStyle name="p_EQCOMP5_MODEL8_splash mod 050700 3 2_Workforce" xfId="23480"/>
    <cellStyle name="p_EQCOMP5_MODEL8_splash mod 050700 3_Workforce" xfId="23479"/>
    <cellStyle name="p_EQCOMP5_MODEL8_splash mod 050700 4" xfId="10799"/>
    <cellStyle name="p_EQCOMP5_MODEL8_splash mod 050700 4_Workforce" xfId="23481"/>
    <cellStyle name="p_EQCOMP5_MODEL8_splash mod 050700_Workforce" xfId="23476"/>
    <cellStyle name="p_EQCOMP5_MODEL8_wh_smith model7" xfId="10800"/>
    <cellStyle name="p_EQCOMP5_MODEL8_wh_smith model7 2" xfId="10801"/>
    <cellStyle name="p_EQCOMP5_MODEL8_wh_smith model7 2 2" xfId="10802"/>
    <cellStyle name="p_EQCOMP5_MODEL8_wh_smith model7 2 2_Workforce" xfId="23484"/>
    <cellStyle name="p_EQCOMP5_MODEL8_wh_smith model7 2_Workforce" xfId="23483"/>
    <cellStyle name="p_EQCOMP5_MODEL8_wh_smith model7 3" xfId="10803"/>
    <cellStyle name="p_EQCOMP5_MODEL8_wh_smith model7 3 2" xfId="10804"/>
    <cellStyle name="p_EQCOMP5_MODEL8_wh_smith model7 3 2_Workforce" xfId="23486"/>
    <cellStyle name="p_EQCOMP5_MODEL8_wh_smith model7 3_Workforce" xfId="23485"/>
    <cellStyle name="p_EQCOMP5_MODEL8_wh_smith model7 4" xfId="10805"/>
    <cellStyle name="p_EQCOMP5_MODEL8_wh_smith model7 4_Workforce" xfId="23487"/>
    <cellStyle name="p_EQCOMP5_MODEL8_wh_smith model7_Merrill model" xfId="10806"/>
    <cellStyle name="p_EQCOMP5_MODEL8_wh_smith model7_Merrill model_Workforce" xfId="23488"/>
    <cellStyle name="p_EQCOMP5_MODEL8_wh_smith model7_Workforce" xfId="23482"/>
    <cellStyle name="p_EQCOMP5_MODEL8_Workforce" xfId="23277"/>
    <cellStyle name="p_EQCOMP5_Potential full model template" xfId="10807"/>
    <cellStyle name="p_EQCOMP5_Potential full model template 2" xfId="10808"/>
    <cellStyle name="p_EQCOMP5_Potential full model template 2 2" xfId="10809"/>
    <cellStyle name="p_EQCOMP5_Potential full model template 2 2_Workforce" xfId="23491"/>
    <cellStyle name="p_EQCOMP5_Potential full model template 2_Workforce" xfId="23490"/>
    <cellStyle name="p_EQCOMP5_Potential full model template 3" xfId="10810"/>
    <cellStyle name="p_EQCOMP5_Potential full model template 3 2" xfId="10811"/>
    <cellStyle name="p_EQCOMP5_Potential full model template 3 2_Workforce" xfId="23493"/>
    <cellStyle name="p_EQCOMP5_Potential full model template 3_Workforce" xfId="23492"/>
    <cellStyle name="p_EQCOMP5_Potential full model template 4" xfId="10812"/>
    <cellStyle name="p_EQCOMP5_Potential full model template 4_Workforce" xfId="23494"/>
    <cellStyle name="p_EQCOMP5_Potential full model template_Merrill model" xfId="10813"/>
    <cellStyle name="p_EQCOMP5_Potential full model template_Merrill model_Workforce" xfId="23495"/>
    <cellStyle name="p_EQCOMP5_Potential full model template_Workforce" xfId="23489"/>
    <cellStyle name="p_EQCOMP5_PwC (Version 10) Revised- CP site by site1" xfId="10814"/>
    <cellStyle name="p_EQCOMP5_PwC (Version 10) Revised- CP site by site1_Bridge Terms" xfId="10815"/>
    <cellStyle name="p_EQCOMP5_PwC (Version 10) Revised- CP site by site1_Bridge Terms_Workforce" xfId="23497"/>
    <cellStyle name="p_EQCOMP5_PwC (Version 10) Revised- CP site by site1_finalised and conformed model2" xfId="10816"/>
    <cellStyle name="p_EQCOMP5_PwC (Version 10) Revised- CP site by site1_finalised and conformed model2_1" xfId="10817"/>
    <cellStyle name="p_EQCOMP5_PwC (Version 10) Revised- CP site by site1_finalised and conformed model2_1_Workforce" xfId="23499"/>
    <cellStyle name="p_EQCOMP5_PwC (Version 10) Revised- CP site by site1_finalised and conformed model2_Workforce" xfId="23498"/>
    <cellStyle name="p_EQCOMP5_PwC (Version 10) Revised- CP site by site1_LTM Analysis" xfId="10818"/>
    <cellStyle name="p_EQCOMP5_PwC (Version 10) Revised- CP site by site1_LTM Analysis_Workforce" xfId="23500"/>
    <cellStyle name="p_EQCOMP5_PwC (Version 10) Revised- CP site by site1_model28" xfId="10819"/>
    <cellStyle name="p_EQCOMP5_PwC (Version 10) Revised- CP site by site1_model28_Workforce" xfId="23501"/>
    <cellStyle name="p_EQCOMP5_PwC (Version 10) Revised- CP site by site1_Workforce" xfId="23496"/>
    <cellStyle name="p_EQCOMP5_PwC (Version 7) Revised- CP site by site" xfId="10820"/>
    <cellStyle name="p_EQCOMP5_PwC (Version 7) Revised- CP site by site_Workforce" xfId="23502"/>
    <cellStyle name="p_EQCOMP5_splash mod 050700" xfId="10821"/>
    <cellStyle name="p_EQCOMP5_splash mod 050700_Workforce" xfId="23503"/>
    <cellStyle name="p_EQCOMP5_tables2" xfId="10822"/>
    <cellStyle name="p_EQCOMP5_tables2 2" xfId="10823"/>
    <cellStyle name="p_EQCOMP5_tables2 2 2" xfId="10824"/>
    <cellStyle name="p_EQCOMP5_tables2 2 2_Workforce" xfId="23506"/>
    <cellStyle name="p_EQCOMP5_tables2 2_Workforce" xfId="23505"/>
    <cellStyle name="p_EQCOMP5_tables2 3" xfId="10825"/>
    <cellStyle name="p_EQCOMP5_tables2 3 2" xfId="10826"/>
    <cellStyle name="p_EQCOMP5_tables2 3 2_Workforce" xfId="23508"/>
    <cellStyle name="p_EQCOMP5_tables2 3_Workforce" xfId="23507"/>
    <cellStyle name="p_EQCOMP5_tables2 4" xfId="10827"/>
    <cellStyle name="p_EQCOMP5_tables2 4_Workforce" xfId="23509"/>
    <cellStyle name="p_EQCOMP5_tables2_24-10-Q3c 08-11" xfId="10828"/>
    <cellStyle name="p_EQCOMP5_tables2_24-10-Q3c 08-11 2" xfId="10829"/>
    <cellStyle name="p_EQCOMP5_tables2_24-10-Q3c 08-11 2 2" xfId="10830"/>
    <cellStyle name="p_EQCOMP5_tables2_24-10-Q3c 08-11 2 2_Workforce" xfId="23512"/>
    <cellStyle name="p_EQCOMP5_tables2_24-10-Q3c 08-11 2_Workforce" xfId="23511"/>
    <cellStyle name="p_EQCOMP5_tables2_24-10-Q3c 08-11 3" xfId="10831"/>
    <cellStyle name="p_EQCOMP5_tables2_24-10-Q3c 08-11 3 2" xfId="10832"/>
    <cellStyle name="p_EQCOMP5_tables2_24-10-Q3c 08-11 3 2_Workforce" xfId="23514"/>
    <cellStyle name="p_EQCOMP5_tables2_24-10-Q3c 08-11 3_Workforce" xfId="23513"/>
    <cellStyle name="p_EQCOMP5_tables2_24-10-Q3c 08-11 4" xfId="10833"/>
    <cellStyle name="p_EQCOMP5_tables2_24-10-Q3c 08-11 4_Workforce" xfId="23515"/>
    <cellStyle name="p_EQCOMP5_tables2_24-10-Q3c 08-11_Workforce" xfId="23510"/>
    <cellStyle name="p_EQCOMP5_tables2_Apax Banks Model2" xfId="10834"/>
    <cellStyle name="p_EQCOMP5_tables2_Apax Banks Model2 2" xfId="10835"/>
    <cellStyle name="p_EQCOMP5_tables2_Apax Banks Model2 2 2" xfId="10836"/>
    <cellStyle name="p_EQCOMP5_tables2_Apax Banks Model2 2 2_Workforce" xfId="23518"/>
    <cellStyle name="p_EQCOMP5_tables2_Apax Banks Model2 2_Workforce" xfId="23517"/>
    <cellStyle name="p_EQCOMP5_tables2_Apax Banks Model2 3" xfId="10837"/>
    <cellStyle name="p_EQCOMP5_tables2_Apax Banks Model2 3 2" xfId="10838"/>
    <cellStyle name="p_EQCOMP5_tables2_Apax Banks Model2 3 2_Workforce" xfId="23520"/>
    <cellStyle name="p_EQCOMP5_tables2_Apax Banks Model2 3_Workforce" xfId="23519"/>
    <cellStyle name="p_EQCOMP5_tables2_Apax Banks Model2 4" xfId="10839"/>
    <cellStyle name="p_EQCOMP5_tables2_Apax Banks Model2 4_Workforce" xfId="23521"/>
    <cellStyle name="p_EQCOMP5_tables2_Apax Banks Model2_Workforce" xfId="23516"/>
    <cellStyle name="p_EQCOMP5_tables2_Arrow Model 7" xfId="10840"/>
    <cellStyle name="p_EQCOMP5_tables2_Arrow Model 7 2" xfId="10841"/>
    <cellStyle name="p_EQCOMP5_tables2_Arrow Model 7 2 2" xfId="10842"/>
    <cellStyle name="p_EQCOMP5_tables2_Arrow Model 7 2 2_Workforce" xfId="23524"/>
    <cellStyle name="p_EQCOMP5_tables2_Arrow Model 7 2_Workforce" xfId="23523"/>
    <cellStyle name="p_EQCOMP5_tables2_Arrow Model 7 3" xfId="10843"/>
    <cellStyle name="p_EQCOMP5_tables2_Arrow Model 7 3 2" xfId="10844"/>
    <cellStyle name="p_EQCOMP5_tables2_Arrow Model 7 3 2_Workforce" xfId="23526"/>
    <cellStyle name="p_EQCOMP5_tables2_Arrow Model 7 3_Workforce" xfId="23525"/>
    <cellStyle name="p_EQCOMP5_tables2_Arrow Model 7 4" xfId="10845"/>
    <cellStyle name="p_EQCOMP5_tables2_Arrow Model 7 4_Workforce" xfId="23527"/>
    <cellStyle name="p_EQCOMP5_tables2_Arrow Model 7_Merrill model" xfId="10846"/>
    <cellStyle name="p_EQCOMP5_tables2_Arrow Model 7_Merrill model_Workforce" xfId="23528"/>
    <cellStyle name="p_EQCOMP5_tables2_Arrow Model 7_Workforce" xfId="23522"/>
    <cellStyle name="p_EQCOMP5_tables2_Atlasmod011_new_Covenants" xfId="10847"/>
    <cellStyle name="p_EQCOMP5_tables2_Atlasmod011_new_Covenants_1" xfId="10848"/>
    <cellStyle name="p_EQCOMP5_tables2_Atlasmod011_new_Covenants_1 2" xfId="10849"/>
    <cellStyle name="p_EQCOMP5_tables2_Atlasmod011_new_Covenants_1 2 2" xfId="10850"/>
    <cellStyle name="p_EQCOMP5_tables2_Atlasmod011_new_Covenants_1 2 2_Workforce" xfId="23532"/>
    <cellStyle name="p_EQCOMP5_tables2_Atlasmod011_new_Covenants_1 2_Workforce" xfId="23531"/>
    <cellStyle name="p_EQCOMP5_tables2_Atlasmod011_new_Covenants_1 3" xfId="10851"/>
    <cellStyle name="p_EQCOMP5_tables2_Atlasmod011_new_Covenants_1 3 2" xfId="10852"/>
    <cellStyle name="p_EQCOMP5_tables2_Atlasmod011_new_Covenants_1 3 2_Workforce" xfId="23534"/>
    <cellStyle name="p_EQCOMP5_tables2_Atlasmod011_new_Covenants_1 3_Workforce" xfId="23533"/>
    <cellStyle name="p_EQCOMP5_tables2_Atlasmod011_new_Covenants_1 4" xfId="10853"/>
    <cellStyle name="p_EQCOMP5_tables2_Atlasmod011_new_Covenants_1 4_Workforce" xfId="23535"/>
    <cellStyle name="p_EQCOMP5_tables2_Atlasmod011_new_Covenants_1_Workforce" xfId="23530"/>
    <cellStyle name="p_EQCOMP5_tables2_Atlasmod011_new_Covenants_Workforce" xfId="23529"/>
    <cellStyle name="p_EQCOMP5_tables2_Book2" xfId="10854"/>
    <cellStyle name="p_EQCOMP5_tables2_Book2 2" xfId="10855"/>
    <cellStyle name="p_EQCOMP5_tables2_Book2 2 2" xfId="10856"/>
    <cellStyle name="p_EQCOMP5_tables2_Book2 2 2_Workforce" xfId="23538"/>
    <cellStyle name="p_EQCOMP5_tables2_Book2 2_Workforce" xfId="23537"/>
    <cellStyle name="p_EQCOMP5_tables2_Book2 3" xfId="10857"/>
    <cellStyle name="p_EQCOMP5_tables2_Book2 3 2" xfId="10858"/>
    <cellStyle name="p_EQCOMP5_tables2_Book2 3 2_Workforce" xfId="23540"/>
    <cellStyle name="p_EQCOMP5_tables2_Book2 3_Workforce" xfId="23539"/>
    <cellStyle name="p_EQCOMP5_tables2_Book2 4" xfId="10859"/>
    <cellStyle name="p_EQCOMP5_tables2_Book2 4_Workforce" xfId="23541"/>
    <cellStyle name="p_EQCOMP5_tables2_Book2_Workforce" xfId="23536"/>
    <cellStyle name="p_EQCOMP5_tables2_Bouygues Model_20_4_01" xfId="10860"/>
    <cellStyle name="p_EQCOMP5_tables2_Bouygues Model_20_4_01 2" xfId="10861"/>
    <cellStyle name="p_EQCOMP5_tables2_Bouygues Model_20_4_01 2 2" xfId="10862"/>
    <cellStyle name="p_EQCOMP5_tables2_Bouygues Model_20_4_01 2 2_Workforce" xfId="23544"/>
    <cellStyle name="p_EQCOMP5_tables2_Bouygues Model_20_4_01 2_Workforce" xfId="23543"/>
    <cellStyle name="p_EQCOMP5_tables2_Bouygues Model_20_4_01 3" xfId="10863"/>
    <cellStyle name="p_EQCOMP5_tables2_Bouygues Model_20_4_01 3 2" xfId="10864"/>
    <cellStyle name="p_EQCOMP5_tables2_Bouygues Model_20_4_01 3 2_Workforce" xfId="23546"/>
    <cellStyle name="p_EQCOMP5_tables2_Bouygues Model_20_4_01 3_Workforce" xfId="23545"/>
    <cellStyle name="p_EQCOMP5_tables2_Bouygues Model_20_4_01 4" xfId="10865"/>
    <cellStyle name="p_EQCOMP5_tables2_Bouygues Model_20_4_01 4_Workforce" xfId="23547"/>
    <cellStyle name="p_EQCOMP5_tables2_Bouygues Model_20_4_01_Merrill model" xfId="10866"/>
    <cellStyle name="p_EQCOMP5_tables2_Bouygues Model_20_4_01_Merrill model_Workforce" xfId="23548"/>
    <cellStyle name="p_EQCOMP5_tables2_Bouygues Model_20_4_01_Workforce" xfId="23542"/>
    <cellStyle name="p_EQCOMP5_tables2_Bridge Terms" xfId="10867"/>
    <cellStyle name="p_EQCOMP5_tables2_Bridge Terms 2" xfId="10868"/>
    <cellStyle name="p_EQCOMP5_tables2_Bridge Terms 2 2" xfId="10869"/>
    <cellStyle name="p_EQCOMP5_tables2_Bridge Terms 2 2_Workforce" xfId="23551"/>
    <cellStyle name="p_EQCOMP5_tables2_Bridge Terms 2_Workforce" xfId="23550"/>
    <cellStyle name="p_EQCOMP5_tables2_Bridge Terms 3" xfId="10870"/>
    <cellStyle name="p_EQCOMP5_tables2_Bridge Terms 3 2" xfId="10871"/>
    <cellStyle name="p_EQCOMP5_tables2_Bridge Terms 3 2_Workforce" xfId="23553"/>
    <cellStyle name="p_EQCOMP5_tables2_Bridge Terms 3_Workforce" xfId="23552"/>
    <cellStyle name="p_EQCOMP5_tables2_Bridge Terms 4" xfId="10872"/>
    <cellStyle name="p_EQCOMP5_tables2_Bridge Terms 4_Workforce" xfId="23554"/>
    <cellStyle name="p_EQCOMP5_tables2_Bridge Terms_Workforce" xfId="23549"/>
    <cellStyle name="p_EQCOMP5_tables2_BWG model_aip_final" xfId="10873"/>
    <cellStyle name="p_EQCOMP5_tables2_BWG model_aip_final 2" xfId="10874"/>
    <cellStyle name="p_EQCOMP5_tables2_BWG model_aip_final 2 2" xfId="10875"/>
    <cellStyle name="p_EQCOMP5_tables2_BWG model_aip_final 2 2_Workforce" xfId="23557"/>
    <cellStyle name="p_EQCOMP5_tables2_BWG model_aip_final 2_Workforce" xfId="23556"/>
    <cellStyle name="p_EQCOMP5_tables2_BWG model_aip_final 3" xfId="10876"/>
    <cellStyle name="p_EQCOMP5_tables2_BWG model_aip_final 3 2" xfId="10877"/>
    <cellStyle name="p_EQCOMP5_tables2_BWG model_aip_final 3 2_Workforce" xfId="23559"/>
    <cellStyle name="p_EQCOMP5_tables2_BWG model_aip_final 3_Workforce" xfId="23558"/>
    <cellStyle name="p_EQCOMP5_tables2_BWG model_aip_final 4" xfId="10878"/>
    <cellStyle name="p_EQCOMP5_tables2_BWG model_aip_final 4_Workforce" xfId="23560"/>
    <cellStyle name="p_EQCOMP5_tables2_BWG model_aip_final_Workforce" xfId="23555"/>
    <cellStyle name="p_EQCOMP5_tables2_Casema - Carlyle Base Case" xfId="10879"/>
    <cellStyle name="p_EQCOMP5_tables2_Casema - Carlyle Base Case 2" xfId="10880"/>
    <cellStyle name="p_EQCOMP5_tables2_Casema - Carlyle Base Case 2 2" xfId="10881"/>
    <cellStyle name="p_EQCOMP5_tables2_Casema - Carlyle Base Case 2 2_Workforce" xfId="23563"/>
    <cellStyle name="p_EQCOMP5_tables2_Casema - Carlyle Base Case 2_Workforce" xfId="23562"/>
    <cellStyle name="p_EQCOMP5_tables2_Casema - Carlyle Base Case 3" xfId="10882"/>
    <cellStyle name="p_EQCOMP5_tables2_Casema - Carlyle Base Case 3 2" xfId="10883"/>
    <cellStyle name="p_EQCOMP5_tables2_Casema - Carlyle Base Case 3 2_Workforce" xfId="23565"/>
    <cellStyle name="p_EQCOMP5_tables2_Casema - Carlyle Base Case 3_Workforce" xfId="23564"/>
    <cellStyle name="p_EQCOMP5_tables2_Casema - Carlyle Base Case 4" xfId="10884"/>
    <cellStyle name="p_EQCOMP5_tables2_Casema - Carlyle Base Case 4_Workforce" xfId="23566"/>
    <cellStyle name="p_EQCOMP5_tables2_Casema - Carlyle Base Case_Workforce" xfId="23561"/>
    <cellStyle name="p_EQCOMP5_tables2_Consolidated Model - Overfund13NewBank &amp; HY rate" xfId="10885"/>
    <cellStyle name="p_EQCOMP5_tables2_Consolidated Model - Overfund13NewBank &amp; HY rate_Workforce" xfId="23567"/>
    <cellStyle name="p_EQCOMP5_tables2_Consolidated Model - Overfund14NewBank &amp; HY rate" xfId="10886"/>
    <cellStyle name="p_EQCOMP5_tables2_Consolidated Model - Overfund14NewBank &amp; HY rate_Workforce" xfId="23568"/>
    <cellStyle name="p_EQCOMP5_tables2_ESCOperatingModel Revised Base Case Banks 260101" xfId="10887"/>
    <cellStyle name="p_EQCOMP5_tables2_ESCOperatingModel Revised Base Case Banks 260101 2" xfId="10888"/>
    <cellStyle name="p_EQCOMP5_tables2_ESCOperatingModel Revised Base Case Banks 260101 2 2" xfId="10889"/>
    <cellStyle name="p_EQCOMP5_tables2_ESCOperatingModel Revised Base Case Banks 260101 2 2_Workforce" xfId="23571"/>
    <cellStyle name="p_EQCOMP5_tables2_ESCOperatingModel Revised Base Case Banks 260101 2_Workforce" xfId="23570"/>
    <cellStyle name="p_EQCOMP5_tables2_ESCOperatingModel Revised Base Case Banks 260101 3" xfId="10890"/>
    <cellStyle name="p_EQCOMP5_tables2_ESCOperatingModel Revised Base Case Banks 260101 3 2" xfId="10891"/>
    <cellStyle name="p_EQCOMP5_tables2_ESCOperatingModel Revised Base Case Banks 260101 3 2_Workforce" xfId="23573"/>
    <cellStyle name="p_EQCOMP5_tables2_ESCOperatingModel Revised Base Case Banks 260101 3_Workforce" xfId="23572"/>
    <cellStyle name="p_EQCOMP5_tables2_ESCOperatingModel Revised Base Case Banks 260101 4" xfId="10892"/>
    <cellStyle name="p_EQCOMP5_tables2_ESCOperatingModel Revised Base Case Banks 260101 4_Workforce" xfId="23574"/>
    <cellStyle name="p_EQCOMP5_tables2_ESCOperatingModel Revised Base Case Banks 260101_Workforce" xfId="23569"/>
    <cellStyle name="p_EQCOMP5_tables2_finalised and conformed model2" xfId="10893"/>
    <cellStyle name="p_EQCOMP5_tables2_finalised and conformed model2 2" xfId="10894"/>
    <cellStyle name="p_EQCOMP5_tables2_finalised and conformed model2 2 2" xfId="10895"/>
    <cellStyle name="p_EQCOMP5_tables2_finalised and conformed model2 2 2_Workforce" xfId="23577"/>
    <cellStyle name="p_EQCOMP5_tables2_finalised and conformed model2 2_Workforce" xfId="23576"/>
    <cellStyle name="p_EQCOMP5_tables2_finalised and conformed model2 3" xfId="10896"/>
    <cellStyle name="p_EQCOMP5_tables2_finalised and conformed model2 3 2" xfId="10897"/>
    <cellStyle name="p_EQCOMP5_tables2_finalised and conformed model2 3 2_Workforce" xfId="23579"/>
    <cellStyle name="p_EQCOMP5_tables2_finalised and conformed model2 3_Workforce" xfId="23578"/>
    <cellStyle name="p_EQCOMP5_tables2_finalised and conformed model2 4" xfId="10898"/>
    <cellStyle name="p_EQCOMP5_tables2_finalised and conformed model2 4_Workforce" xfId="23580"/>
    <cellStyle name="p_EQCOMP5_tables2_finalised and conformed model2_1" xfId="10899"/>
    <cellStyle name="p_EQCOMP5_tables2_finalised and conformed model2_1 2" xfId="10900"/>
    <cellStyle name="p_EQCOMP5_tables2_finalised and conformed model2_1 2 2" xfId="10901"/>
    <cellStyle name="p_EQCOMP5_tables2_finalised and conformed model2_1 2 2_Workforce" xfId="23583"/>
    <cellStyle name="p_EQCOMP5_tables2_finalised and conformed model2_1 2_Workforce" xfId="23582"/>
    <cellStyle name="p_EQCOMP5_tables2_finalised and conformed model2_1 3" xfId="10902"/>
    <cellStyle name="p_EQCOMP5_tables2_finalised and conformed model2_1 3 2" xfId="10903"/>
    <cellStyle name="p_EQCOMP5_tables2_finalised and conformed model2_1 3 2_Workforce" xfId="23585"/>
    <cellStyle name="p_EQCOMP5_tables2_finalised and conformed model2_1 3_Workforce" xfId="23584"/>
    <cellStyle name="p_EQCOMP5_tables2_finalised and conformed model2_1 4" xfId="10904"/>
    <cellStyle name="p_EQCOMP5_tables2_finalised and conformed model2_1 4_Workforce" xfId="23586"/>
    <cellStyle name="p_EQCOMP5_tables2_finalised and conformed model2_1_Workforce" xfId="23581"/>
    <cellStyle name="p_EQCOMP5_tables2_finalised and conformed model2_Workforce" xfId="23575"/>
    <cellStyle name="p_EQCOMP5_tables2_FinanceModelTrinity" xfId="10905"/>
    <cellStyle name="p_EQCOMP5_tables2_FinanceModelTrinity 2" xfId="10906"/>
    <cellStyle name="p_EQCOMP5_tables2_FinanceModelTrinity 2 2" xfId="10907"/>
    <cellStyle name="p_EQCOMP5_tables2_FinanceModelTrinity 2 2_Workforce" xfId="23589"/>
    <cellStyle name="p_EQCOMP5_tables2_FinanceModelTrinity 2_Workforce" xfId="23588"/>
    <cellStyle name="p_EQCOMP5_tables2_FinanceModelTrinity 3" xfId="10908"/>
    <cellStyle name="p_EQCOMP5_tables2_FinanceModelTrinity 3 2" xfId="10909"/>
    <cellStyle name="p_EQCOMP5_tables2_FinanceModelTrinity 3 2_Workforce" xfId="23591"/>
    <cellStyle name="p_EQCOMP5_tables2_FinanceModelTrinity 3_Workforce" xfId="23590"/>
    <cellStyle name="p_EQCOMP5_tables2_FinanceModelTrinity 4" xfId="10910"/>
    <cellStyle name="p_EQCOMP5_tables2_FinanceModelTrinity 4_Workforce" xfId="23592"/>
    <cellStyle name="p_EQCOMP5_tables2_FinanceModelTrinity_Workforce" xfId="23587"/>
    <cellStyle name="p_EQCOMP5_tables2_Financials6_for sales force" xfId="10911"/>
    <cellStyle name="p_EQCOMP5_tables2_Financials6_for sales force_Workforce" xfId="23593"/>
    <cellStyle name="p_EQCOMP5_tables2_Last Update of Model - Version 39" xfId="10912"/>
    <cellStyle name="p_EQCOMP5_tables2_Last Update of Model - Version 39_Workforce" xfId="23594"/>
    <cellStyle name="p_EQCOMP5_tables2_LTM Analysis" xfId="10913"/>
    <cellStyle name="p_EQCOMP5_tables2_LTM Analysis 2" xfId="10914"/>
    <cellStyle name="p_EQCOMP5_tables2_LTM Analysis 2 2" xfId="10915"/>
    <cellStyle name="p_EQCOMP5_tables2_LTM Analysis 2 2_Workforce" xfId="23597"/>
    <cellStyle name="p_EQCOMP5_tables2_LTM Analysis 2_Workforce" xfId="23596"/>
    <cellStyle name="p_EQCOMP5_tables2_LTM Analysis 3" xfId="10916"/>
    <cellStyle name="p_EQCOMP5_tables2_LTM Analysis 3 2" xfId="10917"/>
    <cellStyle name="p_EQCOMP5_tables2_LTM Analysis 3 2_Workforce" xfId="23599"/>
    <cellStyle name="p_EQCOMP5_tables2_LTM Analysis 3_Workforce" xfId="23598"/>
    <cellStyle name="p_EQCOMP5_tables2_LTM Analysis 4" xfId="10918"/>
    <cellStyle name="p_EQCOMP5_tables2_LTM Analysis 4_Workforce" xfId="23600"/>
    <cellStyle name="p_EQCOMP5_tables2_LTM Analysis_Workforce" xfId="23595"/>
    <cellStyle name="p_EQCOMP5_tables2_Merrill model" xfId="10919"/>
    <cellStyle name="p_EQCOMP5_tables2_Merrill model_Workforce" xfId="23601"/>
    <cellStyle name="p_EQCOMP5_tables2_mezzcalc" xfId="10920"/>
    <cellStyle name="p_EQCOMP5_tables2_mezzcalc 2" xfId="10921"/>
    <cellStyle name="p_EQCOMP5_tables2_mezzcalc 2 2" xfId="10922"/>
    <cellStyle name="p_EQCOMP5_tables2_mezzcalc 2 2_Workforce" xfId="23604"/>
    <cellStyle name="p_EQCOMP5_tables2_mezzcalc 2_Workforce" xfId="23603"/>
    <cellStyle name="p_EQCOMP5_tables2_mezzcalc 3" xfId="10923"/>
    <cellStyle name="p_EQCOMP5_tables2_mezzcalc 3 2" xfId="10924"/>
    <cellStyle name="p_EQCOMP5_tables2_mezzcalc 3 2_Workforce" xfId="23606"/>
    <cellStyle name="p_EQCOMP5_tables2_mezzcalc 3_Workforce" xfId="23605"/>
    <cellStyle name="p_EQCOMP5_tables2_mezzcalc 4" xfId="10925"/>
    <cellStyle name="p_EQCOMP5_tables2_mezzcalc 4_Workforce" xfId="23607"/>
    <cellStyle name="p_EQCOMP5_tables2_mezzcalc_Workforce" xfId="23602"/>
    <cellStyle name="p_EQCOMP5_tables2_MinimodelMC" xfId="10926"/>
    <cellStyle name="p_EQCOMP5_tables2_MinimodelMC 2" xfId="10927"/>
    <cellStyle name="p_EQCOMP5_tables2_MinimodelMC 2 2" xfId="10928"/>
    <cellStyle name="p_EQCOMP5_tables2_MinimodelMC 2 2_Workforce" xfId="23610"/>
    <cellStyle name="p_EQCOMP5_tables2_MinimodelMC 2_Workforce" xfId="23609"/>
    <cellStyle name="p_EQCOMP5_tables2_MinimodelMC 3" xfId="10929"/>
    <cellStyle name="p_EQCOMP5_tables2_MinimodelMC 3 2" xfId="10930"/>
    <cellStyle name="p_EQCOMP5_tables2_MinimodelMC 3 2_Workforce" xfId="23612"/>
    <cellStyle name="p_EQCOMP5_tables2_MinimodelMC 3_Workforce" xfId="23611"/>
    <cellStyle name="p_EQCOMP5_tables2_MinimodelMC 4" xfId="10931"/>
    <cellStyle name="p_EQCOMP5_tables2_MinimodelMC 4_Workforce" xfId="23613"/>
    <cellStyle name="p_EQCOMP5_tables2_MinimodelMC_Workforce" xfId="23608"/>
    <cellStyle name="p_EQCOMP5_tables2_Model 10" xfId="10932"/>
    <cellStyle name="p_EQCOMP5_tables2_Model 10 2" xfId="10933"/>
    <cellStyle name="p_EQCOMP5_tables2_Model 10 2 2" xfId="10934"/>
    <cellStyle name="p_EQCOMP5_tables2_Model 10 2 2_Workforce" xfId="23616"/>
    <cellStyle name="p_EQCOMP5_tables2_Model 10 2_Workforce" xfId="23615"/>
    <cellStyle name="p_EQCOMP5_tables2_Model 10 3" xfId="10935"/>
    <cellStyle name="p_EQCOMP5_tables2_Model 10 3 2" xfId="10936"/>
    <cellStyle name="p_EQCOMP5_tables2_Model 10 3 2_Workforce" xfId="23618"/>
    <cellStyle name="p_EQCOMP5_tables2_Model 10 3_Workforce" xfId="23617"/>
    <cellStyle name="p_EQCOMP5_tables2_Model 10 4" xfId="10937"/>
    <cellStyle name="p_EQCOMP5_tables2_Model 10 4_Workforce" xfId="23619"/>
    <cellStyle name="p_EQCOMP5_tables2_Model 10_Workforce" xfId="23614"/>
    <cellStyle name="p_EQCOMP5_tables2_Model 41" xfId="10938"/>
    <cellStyle name="p_EQCOMP5_tables2_Model 41 2" xfId="10939"/>
    <cellStyle name="p_EQCOMP5_tables2_Model 41 2 2" xfId="10940"/>
    <cellStyle name="p_EQCOMP5_tables2_Model 41 2 2_Workforce" xfId="23622"/>
    <cellStyle name="p_EQCOMP5_tables2_Model 41 2_Workforce" xfId="23621"/>
    <cellStyle name="p_EQCOMP5_tables2_Model 41 3" xfId="10941"/>
    <cellStyle name="p_EQCOMP5_tables2_Model 41 3 2" xfId="10942"/>
    <cellStyle name="p_EQCOMP5_tables2_Model 41 3 2_Workforce" xfId="23624"/>
    <cellStyle name="p_EQCOMP5_tables2_Model 41 3_Workforce" xfId="23623"/>
    <cellStyle name="p_EQCOMP5_tables2_Model 41 4" xfId="10943"/>
    <cellStyle name="p_EQCOMP5_tables2_Model 41 4_Workforce" xfId="23625"/>
    <cellStyle name="p_EQCOMP5_tables2_Model 41_Workforce" xfId="23620"/>
    <cellStyle name="p_EQCOMP5_tables2_Model_30" xfId="10944"/>
    <cellStyle name="p_EQCOMP5_tables2_Model_30 2" xfId="10945"/>
    <cellStyle name="p_EQCOMP5_tables2_Model_30 2 2" xfId="10946"/>
    <cellStyle name="p_EQCOMP5_tables2_Model_30 2 2_Workforce" xfId="23628"/>
    <cellStyle name="p_EQCOMP5_tables2_Model_30 2_Workforce" xfId="23627"/>
    <cellStyle name="p_EQCOMP5_tables2_Model_30 3" xfId="10947"/>
    <cellStyle name="p_EQCOMP5_tables2_Model_30 3 2" xfId="10948"/>
    <cellStyle name="p_EQCOMP5_tables2_Model_30 3 2_Workforce" xfId="23630"/>
    <cellStyle name="p_EQCOMP5_tables2_Model_30 3_Workforce" xfId="23629"/>
    <cellStyle name="p_EQCOMP5_tables2_Model_30 4" xfId="10949"/>
    <cellStyle name="p_EQCOMP5_tables2_Model_30 4_Workforce" xfId="23631"/>
    <cellStyle name="p_EQCOMP5_tables2_Model_30_Workforce" xfId="23626"/>
    <cellStyle name="p_EQCOMP5_tables2_model11.xls Chart 1" xfId="10950"/>
    <cellStyle name="p_EQCOMP5_tables2_model11.xls Chart 1 2" xfId="10951"/>
    <cellStyle name="p_EQCOMP5_tables2_model11.xls Chart 1 2 2" xfId="10952"/>
    <cellStyle name="p_EQCOMP5_tables2_model11.xls Chart 1 2 2_Workforce" xfId="23634"/>
    <cellStyle name="p_EQCOMP5_tables2_model11.xls Chart 1 2_Workforce" xfId="23633"/>
    <cellStyle name="p_EQCOMP5_tables2_model11.xls Chart 1 3" xfId="10953"/>
    <cellStyle name="p_EQCOMP5_tables2_model11.xls Chart 1 3 2" xfId="10954"/>
    <cellStyle name="p_EQCOMP5_tables2_model11.xls Chart 1 3 2_Workforce" xfId="23636"/>
    <cellStyle name="p_EQCOMP5_tables2_model11.xls Chart 1 3_Workforce" xfId="23635"/>
    <cellStyle name="p_EQCOMP5_tables2_model11.xls Chart 1 4" xfId="10955"/>
    <cellStyle name="p_EQCOMP5_tables2_model11.xls Chart 1 4_Workforce" xfId="23637"/>
    <cellStyle name="p_EQCOMP5_tables2_model11.xls Chart 1_Workforce" xfId="23632"/>
    <cellStyle name="p_EQCOMP5_tables2_model14" xfId="10956"/>
    <cellStyle name="p_EQCOMP5_tables2_model14_Workforce" xfId="23638"/>
    <cellStyle name="p_EQCOMP5_tables2_model28" xfId="10957"/>
    <cellStyle name="p_EQCOMP5_tables2_model28 2" xfId="10958"/>
    <cellStyle name="p_EQCOMP5_tables2_model28 2 2" xfId="10959"/>
    <cellStyle name="p_EQCOMP5_tables2_model28 2 2_Workforce" xfId="23641"/>
    <cellStyle name="p_EQCOMP5_tables2_model28 2_Workforce" xfId="23640"/>
    <cellStyle name="p_EQCOMP5_tables2_model28 3" xfId="10960"/>
    <cellStyle name="p_EQCOMP5_tables2_model28 3 2" xfId="10961"/>
    <cellStyle name="p_EQCOMP5_tables2_model28 3 2_Workforce" xfId="23643"/>
    <cellStyle name="p_EQCOMP5_tables2_model28 3_Workforce" xfId="23642"/>
    <cellStyle name="p_EQCOMP5_tables2_model28 4" xfId="10962"/>
    <cellStyle name="p_EQCOMP5_tables2_model28 4_Workforce" xfId="23644"/>
    <cellStyle name="p_EQCOMP5_tables2_model28_Workforce" xfId="23639"/>
    <cellStyle name="p_EQCOMP5_tables2_Model34" xfId="10963"/>
    <cellStyle name="p_EQCOMP5_tables2_Model34_Workforce" xfId="23645"/>
    <cellStyle name="p_EQCOMP5_tables2_model5.xls Chart 1" xfId="10964"/>
    <cellStyle name="p_EQCOMP5_tables2_model5.xls Chart 1 2" xfId="10965"/>
    <cellStyle name="p_EQCOMP5_tables2_model5.xls Chart 1 2 2" xfId="10966"/>
    <cellStyle name="p_EQCOMP5_tables2_model5.xls Chart 1 2 2_Workforce" xfId="23648"/>
    <cellStyle name="p_EQCOMP5_tables2_model5.xls Chart 1 2_Workforce" xfId="23647"/>
    <cellStyle name="p_EQCOMP5_tables2_model5.xls Chart 1 3" xfId="10967"/>
    <cellStyle name="p_EQCOMP5_tables2_model5.xls Chart 1 3 2" xfId="10968"/>
    <cellStyle name="p_EQCOMP5_tables2_model5.xls Chart 1 3 2_Workforce" xfId="23650"/>
    <cellStyle name="p_EQCOMP5_tables2_model5.xls Chart 1 3_Workforce" xfId="23649"/>
    <cellStyle name="p_EQCOMP5_tables2_model5.xls Chart 1 4" xfId="10969"/>
    <cellStyle name="p_EQCOMP5_tables2_model5.xls Chart 1 4_Workforce" xfId="23651"/>
    <cellStyle name="p_EQCOMP5_tables2_model5.xls Chart 1_Workforce" xfId="23646"/>
    <cellStyle name="p_EQCOMP5_tables2_model6.xls Chart 1" xfId="10970"/>
    <cellStyle name="p_EQCOMP5_tables2_model6.xls Chart 1 2" xfId="10971"/>
    <cellStyle name="p_EQCOMP5_tables2_model6.xls Chart 1 2 2" xfId="10972"/>
    <cellStyle name="p_EQCOMP5_tables2_model6.xls Chart 1 2 2_Workforce" xfId="23654"/>
    <cellStyle name="p_EQCOMP5_tables2_model6.xls Chart 1 2_Workforce" xfId="23653"/>
    <cellStyle name="p_EQCOMP5_tables2_model6.xls Chart 1 3" xfId="10973"/>
    <cellStyle name="p_EQCOMP5_tables2_model6.xls Chart 1 3 2" xfId="10974"/>
    <cellStyle name="p_EQCOMP5_tables2_model6.xls Chart 1 3 2_Workforce" xfId="23656"/>
    <cellStyle name="p_EQCOMP5_tables2_model6.xls Chart 1 3_Workforce" xfId="23655"/>
    <cellStyle name="p_EQCOMP5_tables2_model6.xls Chart 1 4" xfId="10975"/>
    <cellStyle name="p_EQCOMP5_tables2_model6.xls Chart 1 4_Workforce" xfId="23657"/>
    <cellStyle name="p_EQCOMP5_tables2_model6.xls Chart 1_Workforce" xfId="23652"/>
    <cellStyle name="p_EQCOMP5_tables2_Potential full model template" xfId="10976"/>
    <cellStyle name="p_EQCOMP5_tables2_Potential full model template 2" xfId="10977"/>
    <cellStyle name="p_EQCOMP5_tables2_Potential full model template 2 2" xfId="10978"/>
    <cellStyle name="p_EQCOMP5_tables2_Potential full model template 2 2_Workforce" xfId="23660"/>
    <cellStyle name="p_EQCOMP5_tables2_Potential full model template 2_Workforce" xfId="23659"/>
    <cellStyle name="p_EQCOMP5_tables2_Potential full model template 3" xfId="10979"/>
    <cellStyle name="p_EQCOMP5_tables2_Potential full model template 3 2" xfId="10980"/>
    <cellStyle name="p_EQCOMP5_tables2_Potential full model template 3 2_Workforce" xfId="23662"/>
    <cellStyle name="p_EQCOMP5_tables2_Potential full model template 3_Workforce" xfId="23661"/>
    <cellStyle name="p_EQCOMP5_tables2_Potential full model template 4" xfId="10981"/>
    <cellStyle name="p_EQCOMP5_tables2_Potential full model template 4_Workforce" xfId="23663"/>
    <cellStyle name="p_EQCOMP5_tables2_Potential full model template_Merrill model" xfId="10982"/>
    <cellStyle name="p_EQCOMP5_tables2_Potential full model template_Merrill model_Workforce" xfId="23664"/>
    <cellStyle name="p_EQCOMP5_tables2_Potential full model template_Workforce" xfId="23658"/>
    <cellStyle name="p_EQCOMP5_tables2_PwC (Version 10) Revised- CP site by site1" xfId="10983"/>
    <cellStyle name="p_EQCOMP5_tables2_PwC (Version 10) Revised- CP site by site1 2" xfId="10984"/>
    <cellStyle name="p_EQCOMP5_tables2_PwC (Version 10) Revised- CP site by site1 2 2" xfId="10985"/>
    <cellStyle name="p_EQCOMP5_tables2_PwC (Version 10) Revised- CP site by site1 2 2_Workforce" xfId="23667"/>
    <cellStyle name="p_EQCOMP5_tables2_PwC (Version 10) Revised- CP site by site1 2_Workforce" xfId="23666"/>
    <cellStyle name="p_EQCOMP5_tables2_PwC (Version 10) Revised- CP site by site1 3" xfId="10986"/>
    <cellStyle name="p_EQCOMP5_tables2_PwC (Version 10) Revised- CP site by site1 3 2" xfId="10987"/>
    <cellStyle name="p_EQCOMP5_tables2_PwC (Version 10) Revised- CP site by site1 3 2_Workforce" xfId="23669"/>
    <cellStyle name="p_EQCOMP5_tables2_PwC (Version 10) Revised- CP site by site1 3_Workforce" xfId="23668"/>
    <cellStyle name="p_EQCOMP5_tables2_PwC (Version 10) Revised- CP site by site1 4" xfId="10988"/>
    <cellStyle name="p_EQCOMP5_tables2_PwC (Version 10) Revised- CP site by site1 4_Workforce" xfId="23670"/>
    <cellStyle name="p_EQCOMP5_tables2_PwC (Version 10) Revised- CP site by site1_Bridge Terms" xfId="10989"/>
    <cellStyle name="p_EQCOMP5_tables2_PwC (Version 10) Revised- CP site by site1_Bridge Terms 2" xfId="10990"/>
    <cellStyle name="p_EQCOMP5_tables2_PwC (Version 10) Revised- CP site by site1_Bridge Terms 2 2" xfId="10991"/>
    <cellStyle name="p_EQCOMP5_tables2_PwC (Version 10) Revised- CP site by site1_Bridge Terms 2 2_Workforce" xfId="23673"/>
    <cellStyle name="p_EQCOMP5_tables2_PwC (Version 10) Revised- CP site by site1_Bridge Terms 2_Workforce" xfId="23672"/>
    <cellStyle name="p_EQCOMP5_tables2_PwC (Version 10) Revised- CP site by site1_Bridge Terms 3" xfId="10992"/>
    <cellStyle name="p_EQCOMP5_tables2_PwC (Version 10) Revised- CP site by site1_Bridge Terms 3 2" xfId="10993"/>
    <cellStyle name="p_EQCOMP5_tables2_PwC (Version 10) Revised- CP site by site1_Bridge Terms 3 2_Workforce" xfId="23675"/>
    <cellStyle name="p_EQCOMP5_tables2_PwC (Version 10) Revised- CP site by site1_Bridge Terms 3_Workforce" xfId="23674"/>
    <cellStyle name="p_EQCOMP5_tables2_PwC (Version 10) Revised- CP site by site1_Bridge Terms 4" xfId="10994"/>
    <cellStyle name="p_EQCOMP5_tables2_PwC (Version 10) Revised- CP site by site1_Bridge Terms 4_Workforce" xfId="23676"/>
    <cellStyle name="p_EQCOMP5_tables2_PwC (Version 10) Revised- CP site by site1_Bridge Terms_Workforce" xfId="23671"/>
    <cellStyle name="p_EQCOMP5_tables2_PwC (Version 10) Revised- CP site by site1_finalised and conformed model2" xfId="10995"/>
    <cellStyle name="p_EQCOMP5_tables2_PwC (Version 10) Revised- CP site by site1_finalised and conformed model2 2" xfId="10996"/>
    <cellStyle name="p_EQCOMP5_tables2_PwC (Version 10) Revised- CP site by site1_finalised and conformed model2 2 2" xfId="10997"/>
    <cellStyle name="p_EQCOMP5_tables2_PwC (Version 10) Revised- CP site by site1_finalised and conformed model2 2 2_Workforce" xfId="23679"/>
    <cellStyle name="p_EQCOMP5_tables2_PwC (Version 10) Revised- CP site by site1_finalised and conformed model2 2_Workforce" xfId="23678"/>
    <cellStyle name="p_EQCOMP5_tables2_PwC (Version 10) Revised- CP site by site1_finalised and conformed model2 3" xfId="10998"/>
    <cellStyle name="p_EQCOMP5_tables2_PwC (Version 10) Revised- CP site by site1_finalised and conformed model2 3 2" xfId="10999"/>
    <cellStyle name="p_EQCOMP5_tables2_PwC (Version 10) Revised- CP site by site1_finalised and conformed model2 3 2_Workforce" xfId="23681"/>
    <cellStyle name="p_EQCOMP5_tables2_PwC (Version 10) Revised- CP site by site1_finalised and conformed model2 3_Workforce" xfId="23680"/>
    <cellStyle name="p_EQCOMP5_tables2_PwC (Version 10) Revised- CP site by site1_finalised and conformed model2 4" xfId="11000"/>
    <cellStyle name="p_EQCOMP5_tables2_PwC (Version 10) Revised- CP site by site1_finalised and conformed model2 4_Workforce" xfId="23682"/>
    <cellStyle name="p_EQCOMP5_tables2_PwC (Version 10) Revised- CP site by site1_finalised and conformed model2_Workforce" xfId="23677"/>
    <cellStyle name="p_EQCOMP5_tables2_PwC (Version 10) Revised- CP site by site1_LTM Analysis" xfId="11001"/>
    <cellStyle name="p_EQCOMP5_tables2_PwC (Version 10) Revised- CP site by site1_LTM Analysis 2" xfId="11002"/>
    <cellStyle name="p_EQCOMP5_tables2_PwC (Version 10) Revised- CP site by site1_LTM Analysis 2 2" xfId="11003"/>
    <cellStyle name="p_EQCOMP5_tables2_PwC (Version 10) Revised- CP site by site1_LTM Analysis 2 2_Workforce" xfId="23685"/>
    <cellStyle name="p_EQCOMP5_tables2_PwC (Version 10) Revised- CP site by site1_LTM Analysis 2_Workforce" xfId="23684"/>
    <cellStyle name="p_EQCOMP5_tables2_PwC (Version 10) Revised- CP site by site1_LTM Analysis 3" xfId="11004"/>
    <cellStyle name="p_EQCOMP5_tables2_PwC (Version 10) Revised- CP site by site1_LTM Analysis 3 2" xfId="11005"/>
    <cellStyle name="p_EQCOMP5_tables2_PwC (Version 10) Revised- CP site by site1_LTM Analysis 3 2_Workforce" xfId="23687"/>
    <cellStyle name="p_EQCOMP5_tables2_PwC (Version 10) Revised- CP site by site1_LTM Analysis 3_Workforce" xfId="23686"/>
    <cellStyle name="p_EQCOMP5_tables2_PwC (Version 10) Revised- CP site by site1_LTM Analysis 4" xfId="11006"/>
    <cellStyle name="p_EQCOMP5_tables2_PwC (Version 10) Revised- CP site by site1_LTM Analysis 4_Workforce" xfId="23688"/>
    <cellStyle name="p_EQCOMP5_tables2_PwC (Version 10) Revised- CP site by site1_LTM Analysis_Workforce" xfId="23683"/>
    <cellStyle name="p_EQCOMP5_tables2_PwC (Version 10) Revised- CP site by site1_Modefuckup" xfId="11007"/>
    <cellStyle name="p_EQCOMP5_tables2_PwC (Version 10) Revised- CP site by site1_Modefuckup 2" xfId="11008"/>
    <cellStyle name="p_EQCOMP5_tables2_PwC (Version 10) Revised- CP site by site1_Modefuckup 2 2" xfId="11009"/>
    <cellStyle name="p_EQCOMP5_tables2_PwC (Version 10) Revised- CP site by site1_Modefuckup 2 2_Workforce" xfId="23691"/>
    <cellStyle name="p_EQCOMP5_tables2_PwC (Version 10) Revised- CP site by site1_Modefuckup 2_Workforce" xfId="23690"/>
    <cellStyle name="p_EQCOMP5_tables2_PwC (Version 10) Revised- CP site by site1_Modefuckup 3" xfId="11010"/>
    <cellStyle name="p_EQCOMP5_tables2_PwC (Version 10) Revised- CP site by site1_Modefuckup 3 2" xfId="11011"/>
    <cellStyle name="p_EQCOMP5_tables2_PwC (Version 10) Revised- CP site by site1_Modefuckup 3 2_Workforce" xfId="23693"/>
    <cellStyle name="p_EQCOMP5_tables2_PwC (Version 10) Revised- CP site by site1_Modefuckup 3_Workforce" xfId="23692"/>
    <cellStyle name="p_EQCOMP5_tables2_PwC (Version 10) Revised- CP site by site1_Modefuckup 4" xfId="11012"/>
    <cellStyle name="p_EQCOMP5_tables2_PwC (Version 10) Revised- CP site by site1_Modefuckup 4_Workforce" xfId="23694"/>
    <cellStyle name="p_EQCOMP5_tables2_PwC (Version 10) Revised- CP site by site1_Modefuckup_Workforce" xfId="23689"/>
    <cellStyle name="p_EQCOMP5_tables2_PwC (Version 10) Revised- CP site by site1_model28" xfId="11013"/>
    <cellStyle name="p_EQCOMP5_tables2_PwC (Version 10) Revised- CP site by site1_model28 2" xfId="11014"/>
    <cellStyle name="p_EQCOMP5_tables2_PwC (Version 10) Revised- CP site by site1_model28 2 2" xfId="11015"/>
    <cellStyle name="p_EQCOMP5_tables2_PwC (Version 10) Revised- CP site by site1_model28 2 2_Workforce" xfId="23697"/>
    <cellStyle name="p_EQCOMP5_tables2_PwC (Version 10) Revised- CP site by site1_model28 2_Workforce" xfId="23696"/>
    <cellStyle name="p_EQCOMP5_tables2_PwC (Version 10) Revised- CP site by site1_model28 3" xfId="11016"/>
    <cellStyle name="p_EQCOMP5_tables2_PwC (Version 10) Revised- CP site by site1_model28 3 2" xfId="11017"/>
    <cellStyle name="p_EQCOMP5_tables2_PwC (Version 10) Revised- CP site by site1_model28 3 2_Workforce" xfId="23699"/>
    <cellStyle name="p_EQCOMP5_tables2_PwC (Version 10) Revised- CP site by site1_model28 3_Workforce" xfId="23698"/>
    <cellStyle name="p_EQCOMP5_tables2_PwC (Version 10) Revised- CP site by site1_model28 4" xfId="11018"/>
    <cellStyle name="p_EQCOMP5_tables2_PwC (Version 10) Revised- CP site by site1_model28 4_Workforce" xfId="23700"/>
    <cellStyle name="p_EQCOMP5_tables2_PwC (Version 10) Revised- CP site by site1_model28_Workforce" xfId="23695"/>
    <cellStyle name="p_EQCOMP5_tables2_PwC (Version 10) Revised- CP site by site1_Workforce" xfId="23665"/>
    <cellStyle name="p_EQCOMP5_tables2_splash mod 050700" xfId="11019"/>
    <cellStyle name="p_EQCOMP5_tables2_splash mod 050700 2" xfId="11020"/>
    <cellStyle name="p_EQCOMP5_tables2_splash mod 050700 2 2" xfId="11021"/>
    <cellStyle name="p_EQCOMP5_tables2_splash mod 050700 2 2_Workforce" xfId="23703"/>
    <cellStyle name="p_EQCOMP5_tables2_splash mod 050700 2_Workforce" xfId="23702"/>
    <cellStyle name="p_EQCOMP5_tables2_splash mod 050700 3" xfId="11022"/>
    <cellStyle name="p_EQCOMP5_tables2_splash mod 050700 3 2" xfId="11023"/>
    <cellStyle name="p_EQCOMP5_tables2_splash mod 050700 3 2_Workforce" xfId="23705"/>
    <cellStyle name="p_EQCOMP5_tables2_splash mod 050700 3_Workforce" xfId="23704"/>
    <cellStyle name="p_EQCOMP5_tables2_splash mod 050700 4" xfId="11024"/>
    <cellStyle name="p_EQCOMP5_tables2_splash mod 050700 4_Workforce" xfId="23706"/>
    <cellStyle name="p_EQCOMP5_tables2_splash mod 050700_Workforce" xfId="23701"/>
    <cellStyle name="p_EQCOMP5_tables2_wh_smith model7" xfId="11025"/>
    <cellStyle name="p_EQCOMP5_tables2_wh_smith model7 2" xfId="11026"/>
    <cellStyle name="p_EQCOMP5_tables2_wh_smith model7 2 2" xfId="11027"/>
    <cellStyle name="p_EQCOMP5_tables2_wh_smith model7 2 2_Workforce" xfId="23709"/>
    <cellStyle name="p_EQCOMP5_tables2_wh_smith model7 2_Workforce" xfId="23708"/>
    <cellStyle name="p_EQCOMP5_tables2_wh_smith model7 3" xfId="11028"/>
    <cellStyle name="p_EQCOMP5_tables2_wh_smith model7 3 2" xfId="11029"/>
    <cellStyle name="p_EQCOMP5_tables2_wh_smith model7 3 2_Workforce" xfId="23711"/>
    <cellStyle name="p_EQCOMP5_tables2_wh_smith model7 3_Workforce" xfId="23710"/>
    <cellStyle name="p_EQCOMP5_tables2_wh_smith model7 4" xfId="11030"/>
    <cellStyle name="p_EQCOMP5_tables2_wh_smith model7 4_Workforce" xfId="23712"/>
    <cellStyle name="p_EQCOMP5_tables2_wh_smith model7_Merrill model" xfId="11031"/>
    <cellStyle name="p_EQCOMP5_tables2_wh_smith model7_Merrill model_Workforce" xfId="23713"/>
    <cellStyle name="p_EQCOMP5_tables2_wh_smith model7_Workforce" xfId="23707"/>
    <cellStyle name="p_EQCOMP5_tables2_Workforce" xfId="23504"/>
    <cellStyle name="p_EQCOMP5_Workforce" xfId="22936"/>
    <cellStyle name="p_Equity &amp; M&amp;A Comps  (1)" xfId="11032"/>
    <cellStyle name="p_Equity &amp; M&amp;A Comps  (1) 2" xfId="11033"/>
    <cellStyle name="p_Equity &amp; M&amp;A Comps  (1) 2 2" xfId="11034"/>
    <cellStyle name="p_Equity &amp; M&amp;A Comps  (1) 2 2_Workforce" xfId="23716"/>
    <cellStyle name="p_Equity &amp; M&amp;A Comps  (1) 2_Workforce" xfId="23715"/>
    <cellStyle name="p_Equity &amp; M&amp;A Comps  (1) 3" xfId="11035"/>
    <cellStyle name="p_Equity &amp; M&amp;A Comps  (1) 3 2" xfId="11036"/>
    <cellStyle name="p_Equity &amp; M&amp;A Comps  (1) 3 2_Workforce" xfId="23718"/>
    <cellStyle name="p_Equity &amp; M&amp;A Comps  (1) 3_Workforce" xfId="23717"/>
    <cellStyle name="p_Equity &amp; M&amp;A Comps  (1) 4" xfId="11037"/>
    <cellStyle name="p_Equity &amp; M&amp;A Comps  (1) 4_Workforce" xfId="23719"/>
    <cellStyle name="p_Equity &amp; M&amp;A Comps  (1)_Workforce" xfId="23714"/>
    <cellStyle name="p_Equity comps(19 may 01)" xfId="11038"/>
    <cellStyle name="p_Equity comps(19 may 01).xls Chart 1" xfId="11039"/>
    <cellStyle name="p_Equity comps(19 may 01).xls Chart 1_Workforce" xfId="23721"/>
    <cellStyle name="p_Equity comps(19 may 01)_Workforce" xfId="23720"/>
    <cellStyle name="p_Equity comps_Xantic temp" xfId="11040"/>
    <cellStyle name="p_Equity comps_Xantic temp_Workforce" xfId="23722"/>
    <cellStyle name="p_Fin Model 4" xfId="11041"/>
    <cellStyle name="p_Fin Model 4_Workforce" xfId="23723"/>
    <cellStyle name="p_Financials6_for sales force" xfId="11042"/>
    <cellStyle name="p_Financials6_for sales force_Workforce" xfId="23724"/>
    <cellStyle name="p_HYCOMPS5" xfId="11043"/>
    <cellStyle name="p_HYCOMPS5 2" xfId="11044"/>
    <cellStyle name="p_HYCOMPS5 2 2" xfId="11045"/>
    <cellStyle name="p_HYCOMPS5 2 2_Workforce" xfId="23727"/>
    <cellStyle name="p_HYCOMPS5 2_Workforce" xfId="23726"/>
    <cellStyle name="p_HYCOMPS5 3" xfId="11046"/>
    <cellStyle name="p_HYCOMPS5 3 2" xfId="11047"/>
    <cellStyle name="p_HYCOMPS5 3 2_Workforce" xfId="23729"/>
    <cellStyle name="p_HYCOMPS5 3_Workforce" xfId="23728"/>
    <cellStyle name="p_HYCOMPS5 4" xfId="11048"/>
    <cellStyle name="p_HYCOMPS5 4_Workforce" xfId="23730"/>
    <cellStyle name="p_HYCOMPS5_24-10-Q3c 08-11" xfId="11049"/>
    <cellStyle name="p_HYCOMPS5_24-10-Q3c 08-11 2" xfId="11050"/>
    <cellStyle name="p_HYCOMPS5_24-10-Q3c 08-11 2 2" xfId="11051"/>
    <cellStyle name="p_HYCOMPS5_24-10-Q3c 08-11 2 2_Workforce" xfId="23733"/>
    <cellStyle name="p_HYCOMPS5_24-10-Q3c 08-11 2_Workforce" xfId="23732"/>
    <cellStyle name="p_HYCOMPS5_24-10-Q3c 08-11 3" xfId="11052"/>
    <cellStyle name="p_HYCOMPS5_24-10-Q3c 08-11 3 2" xfId="11053"/>
    <cellStyle name="p_HYCOMPS5_24-10-Q3c 08-11 3 2_Workforce" xfId="23735"/>
    <cellStyle name="p_HYCOMPS5_24-10-Q3c 08-11 3_Workforce" xfId="23734"/>
    <cellStyle name="p_HYCOMPS5_24-10-Q3c 08-11 4" xfId="11054"/>
    <cellStyle name="p_HYCOMPS5_24-10-Q3c 08-11 4_Workforce" xfId="23736"/>
    <cellStyle name="p_HYCOMPS5_24-10-Q3c 08-11_Workforce" xfId="23731"/>
    <cellStyle name="p_HYCOMPS5_Apax Banks Model2" xfId="11055"/>
    <cellStyle name="p_HYCOMPS5_Apax Banks Model2_Workforce" xfId="23737"/>
    <cellStyle name="p_HYCOMPS5_Arrow Model 7" xfId="11056"/>
    <cellStyle name="p_HYCOMPS5_Arrow Model 7 2" xfId="11057"/>
    <cellStyle name="p_HYCOMPS5_Arrow Model 7 2 2" xfId="11058"/>
    <cellStyle name="p_HYCOMPS5_Arrow Model 7 2 2_Workforce" xfId="23740"/>
    <cellStyle name="p_HYCOMPS5_Arrow Model 7 2_Workforce" xfId="23739"/>
    <cellStyle name="p_HYCOMPS5_Arrow Model 7 3" xfId="11059"/>
    <cellStyle name="p_HYCOMPS5_Arrow Model 7 3 2" xfId="11060"/>
    <cellStyle name="p_HYCOMPS5_Arrow Model 7 3 2_Workforce" xfId="23742"/>
    <cellStyle name="p_HYCOMPS5_Arrow Model 7 3_Workforce" xfId="23741"/>
    <cellStyle name="p_HYCOMPS5_Arrow Model 7 4" xfId="11061"/>
    <cellStyle name="p_HYCOMPS5_Arrow Model 7 4_Workforce" xfId="23743"/>
    <cellStyle name="p_HYCOMPS5_Arrow Model 7_Merrill model" xfId="11062"/>
    <cellStyle name="p_HYCOMPS5_Arrow Model 7_Merrill model_Workforce" xfId="23744"/>
    <cellStyle name="p_HYCOMPS5_Arrow Model 7_Workforce" xfId="23738"/>
    <cellStyle name="p_HYCOMPS5_Book2" xfId="11063"/>
    <cellStyle name="p_HYCOMPS5_Book2 2" xfId="11064"/>
    <cellStyle name="p_HYCOMPS5_Book2 2 2" xfId="11065"/>
    <cellStyle name="p_HYCOMPS5_Book2 2 2_Workforce" xfId="23747"/>
    <cellStyle name="p_HYCOMPS5_Book2 2_Workforce" xfId="23746"/>
    <cellStyle name="p_HYCOMPS5_Book2 3" xfId="11066"/>
    <cellStyle name="p_HYCOMPS5_Book2 3 2" xfId="11067"/>
    <cellStyle name="p_HYCOMPS5_Book2 3 2_Workforce" xfId="23749"/>
    <cellStyle name="p_HYCOMPS5_Book2 3_Workforce" xfId="23748"/>
    <cellStyle name="p_HYCOMPS5_Book2 4" xfId="11068"/>
    <cellStyle name="p_HYCOMPS5_Book2 4_Workforce" xfId="23750"/>
    <cellStyle name="p_HYCOMPS5_Book2_Workforce" xfId="23745"/>
    <cellStyle name="p_HYCOMPS5_Bouygues Model_20_4_01" xfId="11069"/>
    <cellStyle name="p_HYCOMPS5_Bouygues Model_20_4_01 2" xfId="11070"/>
    <cellStyle name="p_HYCOMPS5_Bouygues Model_20_4_01 2 2" xfId="11071"/>
    <cellStyle name="p_HYCOMPS5_Bouygues Model_20_4_01 2 2_Workforce" xfId="23753"/>
    <cellStyle name="p_HYCOMPS5_Bouygues Model_20_4_01 2_Workforce" xfId="23752"/>
    <cellStyle name="p_HYCOMPS5_Bouygues Model_20_4_01 3" xfId="11072"/>
    <cellStyle name="p_HYCOMPS5_Bouygues Model_20_4_01 3 2" xfId="11073"/>
    <cellStyle name="p_HYCOMPS5_Bouygues Model_20_4_01 3 2_Workforce" xfId="23755"/>
    <cellStyle name="p_HYCOMPS5_Bouygues Model_20_4_01 3_Workforce" xfId="23754"/>
    <cellStyle name="p_HYCOMPS5_Bouygues Model_20_4_01 4" xfId="11074"/>
    <cellStyle name="p_HYCOMPS5_Bouygues Model_20_4_01 4_Workforce" xfId="23756"/>
    <cellStyle name="p_HYCOMPS5_Bouygues Model_20_4_01_Merrill model" xfId="11075"/>
    <cellStyle name="p_HYCOMPS5_Bouygues Model_20_4_01_Merrill model_Workforce" xfId="23757"/>
    <cellStyle name="p_HYCOMPS5_Bouygues Model_20_4_01_Workforce" xfId="23751"/>
    <cellStyle name="p_HYCOMPS5_Casema - Carlyle Base Case" xfId="11076"/>
    <cellStyle name="p_HYCOMPS5_Casema - Carlyle Base Case 2" xfId="11077"/>
    <cellStyle name="p_HYCOMPS5_Casema - Carlyle Base Case 2 2" xfId="11078"/>
    <cellStyle name="p_HYCOMPS5_Casema - Carlyle Base Case 2 2_Workforce" xfId="23760"/>
    <cellStyle name="p_HYCOMPS5_Casema - Carlyle Base Case 2_Workforce" xfId="23759"/>
    <cellStyle name="p_HYCOMPS5_Casema - Carlyle Base Case 3" xfId="11079"/>
    <cellStyle name="p_HYCOMPS5_Casema - Carlyle Base Case 3 2" xfId="11080"/>
    <cellStyle name="p_HYCOMPS5_Casema - Carlyle Base Case 3 2_Workforce" xfId="23762"/>
    <cellStyle name="p_HYCOMPS5_Casema - Carlyle Base Case 3_Workforce" xfId="23761"/>
    <cellStyle name="p_HYCOMPS5_Casema - Carlyle Base Case 4" xfId="11081"/>
    <cellStyle name="p_HYCOMPS5_Casema - Carlyle Base Case 4_Workforce" xfId="23763"/>
    <cellStyle name="p_HYCOMPS5_Casema - Carlyle Base Case_Workforce" xfId="23758"/>
    <cellStyle name="p_HYCOMPS5_Debt Comps_02" xfId="11082"/>
    <cellStyle name="p_HYCOMPS5_Debt Comps_02_Workforce" xfId="23764"/>
    <cellStyle name="p_HYCOMPS5_ESCOperatingModel Revised Base Case Banks 260101" xfId="11083"/>
    <cellStyle name="p_HYCOMPS5_ESCOperatingModel Revised Base Case Banks 260101_Workforce" xfId="23765"/>
    <cellStyle name="p_HYCOMPS5_FINALGRA" xfId="11084"/>
    <cellStyle name="p_HYCOMPS5_FINALGRA 2" xfId="11085"/>
    <cellStyle name="p_HYCOMPS5_FINALGRA 2 2" xfId="11086"/>
    <cellStyle name="p_HYCOMPS5_FINALGRA 2 2_Workforce" xfId="23768"/>
    <cellStyle name="p_HYCOMPS5_FINALGRA 2_Workforce" xfId="23767"/>
    <cellStyle name="p_HYCOMPS5_FINALGRA 3" xfId="11087"/>
    <cellStyle name="p_HYCOMPS5_FINALGRA 3 2" xfId="11088"/>
    <cellStyle name="p_HYCOMPS5_FINALGRA 3 2_Workforce" xfId="23770"/>
    <cellStyle name="p_HYCOMPS5_FINALGRA 3_Workforce" xfId="23769"/>
    <cellStyle name="p_HYCOMPS5_FINALGRA 4" xfId="11089"/>
    <cellStyle name="p_HYCOMPS5_FINALGRA 4_Workforce" xfId="23771"/>
    <cellStyle name="p_HYCOMPS5_FINALGRA_24-10-Q3c 08-11" xfId="11090"/>
    <cellStyle name="p_HYCOMPS5_FINALGRA_24-10-Q3c 08-11 2" xfId="11091"/>
    <cellStyle name="p_HYCOMPS5_FINALGRA_24-10-Q3c 08-11 2 2" xfId="11092"/>
    <cellStyle name="p_HYCOMPS5_FINALGRA_24-10-Q3c 08-11 2 2_Workforce" xfId="23774"/>
    <cellStyle name="p_HYCOMPS5_FINALGRA_24-10-Q3c 08-11 2_Workforce" xfId="23773"/>
    <cellStyle name="p_HYCOMPS5_FINALGRA_24-10-Q3c 08-11 3" xfId="11093"/>
    <cellStyle name="p_HYCOMPS5_FINALGRA_24-10-Q3c 08-11 3 2" xfId="11094"/>
    <cellStyle name="p_HYCOMPS5_FINALGRA_24-10-Q3c 08-11 3 2_Workforce" xfId="23776"/>
    <cellStyle name="p_HYCOMPS5_FINALGRA_24-10-Q3c 08-11 3_Workforce" xfId="23775"/>
    <cellStyle name="p_HYCOMPS5_FINALGRA_24-10-Q3c 08-11 4" xfId="11095"/>
    <cellStyle name="p_HYCOMPS5_FINALGRA_24-10-Q3c 08-11 4_Workforce" xfId="23777"/>
    <cellStyle name="p_HYCOMPS5_FINALGRA_24-10-Q3c 08-11_Workforce" xfId="23772"/>
    <cellStyle name="p_HYCOMPS5_FINALGRA_Apax Banks Model2" xfId="11096"/>
    <cellStyle name="p_HYCOMPS5_FINALGRA_Apax Banks Model2 2" xfId="11097"/>
    <cellStyle name="p_HYCOMPS5_FINALGRA_Apax Banks Model2 2 2" xfId="11098"/>
    <cellStyle name="p_HYCOMPS5_FINALGRA_Apax Banks Model2 2 2_Workforce" xfId="23780"/>
    <cellStyle name="p_HYCOMPS5_FINALGRA_Apax Banks Model2 2_Workforce" xfId="23779"/>
    <cellStyle name="p_HYCOMPS5_FINALGRA_Apax Banks Model2 3" xfId="11099"/>
    <cellStyle name="p_HYCOMPS5_FINALGRA_Apax Banks Model2 3 2" xfId="11100"/>
    <cellStyle name="p_HYCOMPS5_FINALGRA_Apax Banks Model2 3 2_Workforce" xfId="23782"/>
    <cellStyle name="p_HYCOMPS5_FINALGRA_Apax Banks Model2 3_Workforce" xfId="23781"/>
    <cellStyle name="p_HYCOMPS5_FINALGRA_Apax Banks Model2 4" xfId="11101"/>
    <cellStyle name="p_HYCOMPS5_FINALGRA_Apax Banks Model2 4_Workforce" xfId="23783"/>
    <cellStyle name="p_HYCOMPS5_FINALGRA_Apax Banks Model2_Workforce" xfId="23778"/>
    <cellStyle name="p_HYCOMPS5_FINALGRA_Arrow Model 7" xfId="11102"/>
    <cellStyle name="p_HYCOMPS5_FINALGRA_Arrow Model 7 2" xfId="11103"/>
    <cellStyle name="p_HYCOMPS5_FINALGRA_Arrow Model 7 2 2" xfId="11104"/>
    <cellStyle name="p_HYCOMPS5_FINALGRA_Arrow Model 7 2 2_Workforce" xfId="23786"/>
    <cellStyle name="p_HYCOMPS5_FINALGRA_Arrow Model 7 2_Workforce" xfId="23785"/>
    <cellStyle name="p_HYCOMPS5_FINALGRA_Arrow Model 7 3" xfId="11105"/>
    <cellStyle name="p_HYCOMPS5_FINALGRA_Arrow Model 7 3 2" xfId="11106"/>
    <cellStyle name="p_HYCOMPS5_FINALGRA_Arrow Model 7 3 2_Workforce" xfId="23788"/>
    <cellStyle name="p_HYCOMPS5_FINALGRA_Arrow Model 7 3_Workforce" xfId="23787"/>
    <cellStyle name="p_HYCOMPS5_FINALGRA_Arrow Model 7 4" xfId="11107"/>
    <cellStyle name="p_HYCOMPS5_FINALGRA_Arrow Model 7 4_Workforce" xfId="23789"/>
    <cellStyle name="p_HYCOMPS5_FINALGRA_Arrow Model 7_Merrill model" xfId="11108"/>
    <cellStyle name="p_HYCOMPS5_FINALGRA_Arrow Model 7_Merrill model_Workforce" xfId="23790"/>
    <cellStyle name="p_HYCOMPS5_FINALGRA_Arrow Model 7_Workforce" xfId="23784"/>
    <cellStyle name="p_HYCOMPS5_FINALGRA_Atlasmod011_new_Covenants" xfId="11109"/>
    <cellStyle name="p_HYCOMPS5_FINALGRA_Atlasmod011_new_Covenants_1" xfId="11110"/>
    <cellStyle name="p_HYCOMPS5_FINALGRA_Atlasmod011_new_Covenants_1 2" xfId="11111"/>
    <cellStyle name="p_HYCOMPS5_FINALGRA_Atlasmod011_new_Covenants_1 2 2" xfId="11112"/>
    <cellStyle name="p_HYCOMPS5_FINALGRA_Atlasmod011_new_Covenants_1 2 2_Workforce" xfId="23794"/>
    <cellStyle name="p_HYCOMPS5_FINALGRA_Atlasmod011_new_Covenants_1 2_Workforce" xfId="23793"/>
    <cellStyle name="p_HYCOMPS5_FINALGRA_Atlasmod011_new_Covenants_1 3" xfId="11113"/>
    <cellStyle name="p_HYCOMPS5_FINALGRA_Atlasmod011_new_Covenants_1 3 2" xfId="11114"/>
    <cellStyle name="p_HYCOMPS5_FINALGRA_Atlasmod011_new_Covenants_1 3 2_Workforce" xfId="23796"/>
    <cellStyle name="p_HYCOMPS5_FINALGRA_Atlasmod011_new_Covenants_1 3_Workforce" xfId="23795"/>
    <cellStyle name="p_HYCOMPS5_FINALGRA_Atlasmod011_new_Covenants_1 4" xfId="11115"/>
    <cellStyle name="p_HYCOMPS5_FINALGRA_Atlasmod011_new_Covenants_1 4_Workforce" xfId="23797"/>
    <cellStyle name="p_HYCOMPS5_FINALGRA_Atlasmod011_new_Covenants_1_Workforce" xfId="23792"/>
    <cellStyle name="p_HYCOMPS5_FINALGRA_Atlasmod011_new_Covenants_Workforce" xfId="23791"/>
    <cellStyle name="p_HYCOMPS5_FINALGRA_Book2" xfId="11116"/>
    <cellStyle name="p_HYCOMPS5_FINALGRA_Book2 2" xfId="11117"/>
    <cellStyle name="p_HYCOMPS5_FINALGRA_Book2 2 2" xfId="11118"/>
    <cellStyle name="p_HYCOMPS5_FINALGRA_Book2 2 2_Workforce" xfId="23800"/>
    <cellStyle name="p_HYCOMPS5_FINALGRA_Book2 2_Workforce" xfId="23799"/>
    <cellStyle name="p_HYCOMPS5_FINALGRA_Book2 3" xfId="11119"/>
    <cellStyle name="p_HYCOMPS5_FINALGRA_Book2 3 2" xfId="11120"/>
    <cellStyle name="p_HYCOMPS5_FINALGRA_Book2 3 2_Workforce" xfId="23802"/>
    <cellStyle name="p_HYCOMPS5_FINALGRA_Book2 3_Workforce" xfId="23801"/>
    <cellStyle name="p_HYCOMPS5_FINALGRA_Book2 4" xfId="11121"/>
    <cellStyle name="p_HYCOMPS5_FINALGRA_Book2 4_Workforce" xfId="23803"/>
    <cellStyle name="p_HYCOMPS5_FINALGRA_Book2_Workforce" xfId="23798"/>
    <cellStyle name="p_HYCOMPS5_FINALGRA_Bouygues Model_20_4_01" xfId="11122"/>
    <cellStyle name="p_HYCOMPS5_FINALGRA_Bouygues Model_20_4_01 2" xfId="11123"/>
    <cellStyle name="p_HYCOMPS5_FINALGRA_Bouygues Model_20_4_01 2 2" xfId="11124"/>
    <cellStyle name="p_HYCOMPS5_FINALGRA_Bouygues Model_20_4_01 2 2_Workforce" xfId="23806"/>
    <cellStyle name="p_HYCOMPS5_FINALGRA_Bouygues Model_20_4_01 2_Workforce" xfId="23805"/>
    <cellStyle name="p_HYCOMPS5_FINALGRA_Bouygues Model_20_4_01 3" xfId="11125"/>
    <cellStyle name="p_HYCOMPS5_FINALGRA_Bouygues Model_20_4_01 3 2" xfId="11126"/>
    <cellStyle name="p_HYCOMPS5_FINALGRA_Bouygues Model_20_4_01 3 2_Workforce" xfId="23808"/>
    <cellStyle name="p_HYCOMPS5_FINALGRA_Bouygues Model_20_4_01 3_Workforce" xfId="23807"/>
    <cellStyle name="p_HYCOMPS5_FINALGRA_Bouygues Model_20_4_01 4" xfId="11127"/>
    <cellStyle name="p_HYCOMPS5_FINALGRA_Bouygues Model_20_4_01 4_Workforce" xfId="23809"/>
    <cellStyle name="p_HYCOMPS5_FINALGRA_Bouygues Model_20_4_01_Merrill model" xfId="11128"/>
    <cellStyle name="p_HYCOMPS5_FINALGRA_Bouygues Model_20_4_01_Merrill model_Workforce" xfId="23810"/>
    <cellStyle name="p_HYCOMPS5_FINALGRA_Bouygues Model_20_4_01_Workforce" xfId="23804"/>
    <cellStyle name="p_HYCOMPS5_FINALGRA_Bridge Terms" xfId="11129"/>
    <cellStyle name="p_HYCOMPS5_FINALGRA_Bridge Terms 2" xfId="11130"/>
    <cellStyle name="p_HYCOMPS5_FINALGRA_Bridge Terms 2 2" xfId="11131"/>
    <cellStyle name="p_HYCOMPS5_FINALGRA_Bridge Terms 2 2_Workforce" xfId="23813"/>
    <cellStyle name="p_HYCOMPS5_FINALGRA_Bridge Terms 2_Workforce" xfId="23812"/>
    <cellStyle name="p_HYCOMPS5_FINALGRA_Bridge Terms 3" xfId="11132"/>
    <cellStyle name="p_HYCOMPS5_FINALGRA_Bridge Terms 3 2" xfId="11133"/>
    <cellStyle name="p_HYCOMPS5_FINALGRA_Bridge Terms 3 2_Workforce" xfId="23815"/>
    <cellStyle name="p_HYCOMPS5_FINALGRA_Bridge Terms 3_Workforce" xfId="23814"/>
    <cellStyle name="p_HYCOMPS5_FINALGRA_Bridge Terms 4" xfId="11134"/>
    <cellStyle name="p_HYCOMPS5_FINALGRA_Bridge Terms 4_Workforce" xfId="23816"/>
    <cellStyle name="p_HYCOMPS5_FINALGRA_Bridge Terms_Workforce" xfId="23811"/>
    <cellStyle name="p_HYCOMPS5_FINALGRA_BWG model_aip_final" xfId="11135"/>
    <cellStyle name="p_HYCOMPS5_FINALGRA_BWG model_aip_final 2" xfId="11136"/>
    <cellStyle name="p_HYCOMPS5_FINALGRA_BWG model_aip_final 2 2" xfId="11137"/>
    <cellStyle name="p_HYCOMPS5_FINALGRA_BWG model_aip_final 2 2_Workforce" xfId="23819"/>
    <cellStyle name="p_HYCOMPS5_FINALGRA_BWG model_aip_final 2_Workforce" xfId="23818"/>
    <cellStyle name="p_HYCOMPS5_FINALGRA_BWG model_aip_final 3" xfId="11138"/>
    <cellStyle name="p_HYCOMPS5_FINALGRA_BWG model_aip_final 3 2" xfId="11139"/>
    <cellStyle name="p_HYCOMPS5_FINALGRA_BWG model_aip_final 3 2_Workforce" xfId="23821"/>
    <cellStyle name="p_HYCOMPS5_FINALGRA_BWG model_aip_final 3_Workforce" xfId="23820"/>
    <cellStyle name="p_HYCOMPS5_FINALGRA_BWG model_aip_final 4" xfId="11140"/>
    <cellStyle name="p_HYCOMPS5_FINALGRA_BWG model_aip_final 4_Workforce" xfId="23822"/>
    <cellStyle name="p_HYCOMPS5_FINALGRA_BWG model_aip_final_Workforce" xfId="23817"/>
    <cellStyle name="p_HYCOMPS5_FINALGRA_Casema - Carlyle Base Case" xfId="11141"/>
    <cellStyle name="p_HYCOMPS5_FINALGRA_Casema - Carlyle Base Case 2" xfId="11142"/>
    <cellStyle name="p_HYCOMPS5_FINALGRA_Casema - Carlyle Base Case 2 2" xfId="11143"/>
    <cellStyle name="p_HYCOMPS5_FINALGRA_Casema - Carlyle Base Case 2 2_Workforce" xfId="23825"/>
    <cellStyle name="p_HYCOMPS5_FINALGRA_Casema - Carlyle Base Case 2_Workforce" xfId="23824"/>
    <cellStyle name="p_HYCOMPS5_FINALGRA_Casema - Carlyle Base Case 3" xfId="11144"/>
    <cellStyle name="p_HYCOMPS5_FINALGRA_Casema - Carlyle Base Case 3 2" xfId="11145"/>
    <cellStyle name="p_HYCOMPS5_FINALGRA_Casema - Carlyle Base Case 3 2_Workforce" xfId="23827"/>
    <cellStyle name="p_HYCOMPS5_FINALGRA_Casema - Carlyle Base Case 3_Workforce" xfId="23826"/>
    <cellStyle name="p_HYCOMPS5_FINALGRA_Casema - Carlyle Base Case 4" xfId="11146"/>
    <cellStyle name="p_HYCOMPS5_FINALGRA_Casema - Carlyle Base Case 4_Workforce" xfId="23828"/>
    <cellStyle name="p_HYCOMPS5_FINALGRA_Casema - Carlyle Base Case_Workforce" xfId="23823"/>
    <cellStyle name="p_HYCOMPS5_FINALGRA_Consolidated Model - Overfund13NewBank &amp; HY rate" xfId="11147"/>
    <cellStyle name="p_HYCOMPS5_FINALGRA_Consolidated Model - Overfund13NewBank &amp; HY rate_Workforce" xfId="23829"/>
    <cellStyle name="p_HYCOMPS5_FINALGRA_Consolidated Model - Overfund14NewBank &amp; HY rate" xfId="11148"/>
    <cellStyle name="p_HYCOMPS5_FINALGRA_Consolidated Model - Overfund14NewBank &amp; HY rate_Workforce" xfId="23830"/>
    <cellStyle name="p_HYCOMPS5_FINALGRA_ESCOperatingModel Revised Base Case Banks 260101" xfId="11149"/>
    <cellStyle name="p_HYCOMPS5_FINALGRA_ESCOperatingModel Revised Base Case Banks 260101 2" xfId="11150"/>
    <cellStyle name="p_HYCOMPS5_FINALGRA_ESCOperatingModel Revised Base Case Banks 260101 2 2" xfId="11151"/>
    <cellStyle name="p_HYCOMPS5_FINALGRA_ESCOperatingModel Revised Base Case Banks 260101 2 2_Workforce" xfId="23833"/>
    <cellStyle name="p_HYCOMPS5_FINALGRA_ESCOperatingModel Revised Base Case Banks 260101 2_Workforce" xfId="23832"/>
    <cellStyle name="p_HYCOMPS5_FINALGRA_ESCOperatingModel Revised Base Case Banks 260101 3" xfId="11152"/>
    <cellStyle name="p_HYCOMPS5_FINALGRA_ESCOperatingModel Revised Base Case Banks 260101 3 2" xfId="11153"/>
    <cellStyle name="p_HYCOMPS5_FINALGRA_ESCOperatingModel Revised Base Case Banks 260101 3 2_Workforce" xfId="23835"/>
    <cellStyle name="p_HYCOMPS5_FINALGRA_ESCOperatingModel Revised Base Case Banks 260101 3_Workforce" xfId="23834"/>
    <cellStyle name="p_HYCOMPS5_FINALGRA_ESCOperatingModel Revised Base Case Banks 260101 4" xfId="11154"/>
    <cellStyle name="p_HYCOMPS5_FINALGRA_ESCOperatingModel Revised Base Case Banks 260101 4_Workforce" xfId="23836"/>
    <cellStyle name="p_HYCOMPS5_FINALGRA_ESCOperatingModel Revised Base Case Banks 260101_Workforce" xfId="23831"/>
    <cellStyle name="p_HYCOMPS5_FINALGRA_finalised and conformed model2" xfId="11155"/>
    <cellStyle name="p_HYCOMPS5_FINALGRA_finalised and conformed model2 2" xfId="11156"/>
    <cellStyle name="p_HYCOMPS5_FINALGRA_finalised and conformed model2 2 2" xfId="11157"/>
    <cellStyle name="p_HYCOMPS5_FINALGRA_finalised and conformed model2 2 2_Workforce" xfId="23839"/>
    <cellStyle name="p_HYCOMPS5_FINALGRA_finalised and conformed model2 2_Workforce" xfId="23838"/>
    <cellStyle name="p_HYCOMPS5_FINALGRA_finalised and conformed model2 3" xfId="11158"/>
    <cellStyle name="p_HYCOMPS5_FINALGRA_finalised and conformed model2 3 2" xfId="11159"/>
    <cellStyle name="p_HYCOMPS5_FINALGRA_finalised and conformed model2 3 2_Workforce" xfId="23841"/>
    <cellStyle name="p_HYCOMPS5_FINALGRA_finalised and conformed model2 3_Workforce" xfId="23840"/>
    <cellStyle name="p_HYCOMPS5_FINALGRA_finalised and conformed model2 4" xfId="11160"/>
    <cellStyle name="p_HYCOMPS5_FINALGRA_finalised and conformed model2 4_Workforce" xfId="23842"/>
    <cellStyle name="p_HYCOMPS5_FINALGRA_finalised and conformed model2_1" xfId="11161"/>
    <cellStyle name="p_HYCOMPS5_FINALGRA_finalised and conformed model2_1 2" xfId="11162"/>
    <cellStyle name="p_HYCOMPS5_FINALGRA_finalised and conformed model2_1 2 2" xfId="11163"/>
    <cellStyle name="p_HYCOMPS5_FINALGRA_finalised and conformed model2_1 2 2_Workforce" xfId="23845"/>
    <cellStyle name="p_HYCOMPS5_FINALGRA_finalised and conformed model2_1 2_Workforce" xfId="23844"/>
    <cellStyle name="p_HYCOMPS5_FINALGRA_finalised and conformed model2_1 3" xfId="11164"/>
    <cellStyle name="p_HYCOMPS5_FINALGRA_finalised and conformed model2_1 3 2" xfId="11165"/>
    <cellStyle name="p_HYCOMPS5_FINALGRA_finalised and conformed model2_1 3 2_Workforce" xfId="23847"/>
    <cellStyle name="p_HYCOMPS5_FINALGRA_finalised and conformed model2_1 3_Workforce" xfId="23846"/>
    <cellStyle name="p_HYCOMPS5_FINALGRA_finalised and conformed model2_1 4" xfId="11166"/>
    <cellStyle name="p_HYCOMPS5_FINALGRA_finalised and conformed model2_1 4_Workforce" xfId="23848"/>
    <cellStyle name="p_HYCOMPS5_FINALGRA_finalised and conformed model2_1_Workforce" xfId="23843"/>
    <cellStyle name="p_HYCOMPS5_FINALGRA_finalised and conformed model2_Workforce" xfId="23837"/>
    <cellStyle name="p_HYCOMPS5_FINALGRA_FinanceModelTrinity" xfId="11167"/>
    <cellStyle name="p_HYCOMPS5_FINALGRA_FinanceModelTrinity 2" xfId="11168"/>
    <cellStyle name="p_HYCOMPS5_FINALGRA_FinanceModelTrinity 2 2" xfId="11169"/>
    <cellStyle name="p_HYCOMPS5_FINALGRA_FinanceModelTrinity 2 2_Workforce" xfId="23851"/>
    <cellStyle name="p_HYCOMPS5_FINALGRA_FinanceModelTrinity 2_Workforce" xfId="23850"/>
    <cellStyle name="p_HYCOMPS5_FINALGRA_FinanceModelTrinity 3" xfId="11170"/>
    <cellStyle name="p_HYCOMPS5_FINALGRA_FinanceModelTrinity 3 2" xfId="11171"/>
    <cellStyle name="p_HYCOMPS5_FINALGRA_FinanceModelTrinity 3 2_Workforce" xfId="23853"/>
    <cellStyle name="p_HYCOMPS5_FINALGRA_FinanceModelTrinity 3_Workforce" xfId="23852"/>
    <cellStyle name="p_HYCOMPS5_FINALGRA_FinanceModelTrinity 4" xfId="11172"/>
    <cellStyle name="p_HYCOMPS5_FINALGRA_FinanceModelTrinity 4_Workforce" xfId="23854"/>
    <cellStyle name="p_HYCOMPS5_FINALGRA_FinanceModelTrinity_Workforce" xfId="23849"/>
    <cellStyle name="p_HYCOMPS5_FINALGRA_Financials6_for sales force" xfId="11173"/>
    <cellStyle name="p_HYCOMPS5_FINALGRA_Financials6_for sales force_Workforce" xfId="23855"/>
    <cellStyle name="p_HYCOMPS5_FINALGRA_Last Update of Model - Version 39" xfId="11174"/>
    <cellStyle name="p_HYCOMPS5_FINALGRA_Last Update of Model - Version 39_Workforce" xfId="23856"/>
    <cellStyle name="p_HYCOMPS5_FINALGRA_LTM Analysis" xfId="11175"/>
    <cellStyle name="p_HYCOMPS5_FINALGRA_LTM Analysis 2" xfId="11176"/>
    <cellStyle name="p_HYCOMPS5_FINALGRA_LTM Analysis 2 2" xfId="11177"/>
    <cellStyle name="p_HYCOMPS5_FINALGRA_LTM Analysis 2 2_Workforce" xfId="23859"/>
    <cellStyle name="p_HYCOMPS5_FINALGRA_LTM Analysis 2_Workforce" xfId="23858"/>
    <cellStyle name="p_HYCOMPS5_FINALGRA_LTM Analysis 3" xfId="11178"/>
    <cellStyle name="p_HYCOMPS5_FINALGRA_LTM Analysis 3 2" xfId="11179"/>
    <cellStyle name="p_HYCOMPS5_FINALGRA_LTM Analysis 3 2_Workforce" xfId="23861"/>
    <cellStyle name="p_HYCOMPS5_FINALGRA_LTM Analysis 3_Workforce" xfId="23860"/>
    <cellStyle name="p_HYCOMPS5_FINALGRA_LTM Analysis 4" xfId="11180"/>
    <cellStyle name="p_HYCOMPS5_FINALGRA_LTM Analysis 4_Workforce" xfId="23862"/>
    <cellStyle name="p_HYCOMPS5_FINALGRA_LTM Analysis_Workforce" xfId="23857"/>
    <cellStyle name="p_HYCOMPS5_FINALGRA_Merrill model" xfId="11181"/>
    <cellStyle name="p_HYCOMPS5_FINALGRA_Merrill model_Workforce" xfId="23863"/>
    <cellStyle name="p_HYCOMPS5_FINALGRA_mezzcalc" xfId="11182"/>
    <cellStyle name="p_HYCOMPS5_FINALGRA_mezzcalc 2" xfId="11183"/>
    <cellStyle name="p_HYCOMPS5_FINALGRA_mezzcalc 2 2" xfId="11184"/>
    <cellStyle name="p_HYCOMPS5_FINALGRA_mezzcalc 2 2_Workforce" xfId="23866"/>
    <cellStyle name="p_HYCOMPS5_FINALGRA_mezzcalc 2_Workforce" xfId="23865"/>
    <cellStyle name="p_HYCOMPS5_FINALGRA_mezzcalc 3" xfId="11185"/>
    <cellStyle name="p_HYCOMPS5_FINALGRA_mezzcalc 3 2" xfId="11186"/>
    <cellStyle name="p_HYCOMPS5_FINALGRA_mezzcalc 3 2_Workforce" xfId="23868"/>
    <cellStyle name="p_HYCOMPS5_FINALGRA_mezzcalc 3_Workforce" xfId="23867"/>
    <cellStyle name="p_HYCOMPS5_FINALGRA_mezzcalc 4" xfId="11187"/>
    <cellStyle name="p_HYCOMPS5_FINALGRA_mezzcalc 4_Workforce" xfId="23869"/>
    <cellStyle name="p_HYCOMPS5_FINALGRA_mezzcalc_Workforce" xfId="23864"/>
    <cellStyle name="p_HYCOMPS5_FINALGRA_MinimodelMC" xfId="11188"/>
    <cellStyle name="p_HYCOMPS5_FINALGRA_MinimodelMC 2" xfId="11189"/>
    <cellStyle name="p_HYCOMPS5_FINALGRA_MinimodelMC 2 2" xfId="11190"/>
    <cellStyle name="p_HYCOMPS5_FINALGRA_MinimodelMC 2 2_Workforce" xfId="23872"/>
    <cellStyle name="p_HYCOMPS5_FINALGRA_MinimodelMC 2_Workforce" xfId="23871"/>
    <cellStyle name="p_HYCOMPS5_FINALGRA_MinimodelMC 3" xfId="11191"/>
    <cellStyle name="p_HYCOMPS5_FINALGRA_MinimodelMC 3 2" xfId="11192"/>
    <cellStyle name="p_HYCOMPS5_FINALGRA_MinimodelMC 3 2_Workforce" xfId="23874"/>
    <cellStyle name="p_HYCOMPS5_FINALGRA_MinimodelMC 3_Workforce" xfId="23873"/>
    <cellStyle name="p_HYCOMPS5_FINALGRA_MinimodelMC 4" xfId="11193"/>
    <cellStyle name="p_HYCOMPS5_FINALGRA_MinimodelMC 4_Workforce" xfId="23875"/>
    <cellStyle name="p_HYCOMPS5_FINALGRA_MinimodelMC_Workforce" xfId="23870"/>
    <cellStyle name="p_HYCOMPS5_FINALGRA_Model 10" xfId="11194"/>
    <cellStyle name="p_HYCOMPS5_FINALGRA_Model 10 2" xfId="11195"/>
    <cellStyle name="p_HYCOMPS5_FINALGRA_Model 10 2 2" xfId="11196"/>
    <cellStyle name="p_HYCOMPS5_FINALGRA_Model 10 2 2_Workforce" xfId="23878"/>
    <cellStyle name="p_HYCOMPS5_FINALGRA_Model 10 2_Workforce" xfId="23877"/>
    <cellStyle name="p_HYCOMPS5_FINALGRA_Model 10 3" xfId="11197"/>
    <cellStyle name="p_HYCOMPS5_FINALGRA_Model 10 3 2" xfId="11198"/>
    <cellStyle name="p_HYCOMPS5_FINALGRA_Model 10 3 2_Workforce" xfId="23880"/>
    <cellStyle name="p_HYCOMPS5_FINALGRA_Model 10 3_Workforce" xfId="23879"/>
    <cellStyle name="p_HYCOMPS5_FINALGRA_Model 10 4" xfId="11199"/>
    <cellStyle name="p_HYCOMPS5_FINALGRA_Model 10 4_Workforce" xfId="23881"/>
    <cellStyle name="p_HYCOMPS5_FINALGRA_Model 10_Workforce" xfId="23876"/>
    <cellStyle name="p_HYCOMPS5_FINALGRA_Model 41" xfId="11200"/>
    <cellStyle name="p_HYCOMPS5_FINALGRA_Model 41 2" xfId="11201"/>
    <cellStyle name="p_HYCOMPS5_FINALGRA_Model 41 2 2" xfId="11202"/>
    <cellStyle name="p_HYCOMPS5_FINALGRA_Model 41 2 2_Workforce" xfId="23884"/>
    <cellStyle name="p_HYCOMPS5_FINALGRA_Model 41 2_Workforce" xfId="23883"/>
    <cellStyle name="p_HYCOMPS5_FINALGRA_Model 41 3" xfId="11203"/>
    <cellStyle name="p_HYCOMPS5_FINALGRA_Model 41 3 2" xfId="11204"/>
    <cellStyle name="p_HYCOMPS5_FINALGRA_Model 41 3 2_Workforce" xfId="23886"/>
    <cellStyle name="p_HYCOMPS5_FINALGRA_Model 41 3_Workforce" xfId="23885"/>
    <cellStyle name="p_HYCOMPS5_FINALGRA_Model 41 4" xfId="11205"/>
    <cellStyle name="p_HYCOMPS5_FINALGRA_Model 41 4_Workforce" xfId="23887"/>
    <cellStyle name="p_HYCOMPS5_FINALGRA_Model 41_Workforce" xfId="23882"/>
    <cellStyle name="p_HYCOMPS5_FINALGRA_Model_30" xfId="11206"/>
    <cellStyle name="p_HYCOMPS5_FINALGRA_Model_30 2" xfId="11207"/>
    <cellStyle name="p_HYCOMPS5_FINALGRA_Model_30 2 2" xfId="11208"/>
    <cellStyle name="p_HYCOMPS5_FINALGRA_Model_30 2 2_Workforce" xfId="23890"/>
    <cellStyle name="p_HYCOMPS5_FINALGRA_Model_30 2_Workforce" xfId="23889"/>
    <cellStyle name="p_HYCOMPS5_FINALGRA_Model_30 3" xfId="11209"/>
    <cellStyle name="p_HYCOMPS5_FINALGRA_Model_30 3 2" xfId="11210"/>
    <cellStyle name="p_HYCOMPS5_FINALGRA_Model_30 3 2_Workforce" xfId="23892"/>
    <cellStyle name="p_HYCOMPS5_FINALGRA_Model_30 3_Workforce" xfId="23891"/>
    <cellStyle name="p_HYCOMPS5_FINALGRA_Model_30 4" xfId="11211"/>
    <cellStyle name="p_HYCOMPS5_FINALGRA_Model_30 4_Workforce" xfId="23893"/>
    <cellStyle name="p_HYCOMPS5_FINALGRA_Model_30_Workforce" xfId="23888"/>
    <cellStyle name="p_HYCOMPS5_FINALGRA_model11.xls Chart 1" xfId="11212"/>
    <cellStyle name="p_HYCOMPS5_FINALGRA_model11.xls Chart 1 2" xfId="11213"/>
    <cellStyle name="p_HYCOMPS5_FINALGRA_model11.xls Chart 1 2 2" xfId="11214"/>
    <cellStyle name="p_HYCOMPS5_FINALGRA_model11.xls Chart 1 2 2_Workforce" xfId="23896"/>
    <cellStyle name="p_HYCOMPS5_FINALGRA_model11.xls Chart 1 2_Workforce" xfId="23895"/>
    <cellStyle name="p_HYCOMPS5_FINALGRA_model11.xls Chart 1 3" xfId="11215"/>
    <cellStyle name="p_HYCOMPS5_FINALGRA_model11.xls Chart 1 3 2" xfId="11216"/>
    <cellStyle name="p_HYCOMPS5_FINALGRA_model11.xls Chart 1 3 2_Workforce" xfId="23898"/>
    <cellStyle name="p_HYCOMPS5_FINALGRA_model11.xls Chart 1 3_Workforce" xfId="23897"/>
    <cellStyle name="p_HYCOMPS5_FINALGRA_model11.xls Chart 1 4" xfId="11217"/>
    <cellStyle name="p_HYCOMPS5_FINALGRA_model11.xls Chart 1 4_Workforce" xfId="23899"/>
    <cellStyle name="p_HYCOMPS5_FINALGRA_model11.xls Chart 1_Workforce" xfId="23894"/>
    <cellStyle name="p_HYCOMPS5_FINALGRA_model14" xfId="11218"/>
    <cellStyle name="p_HYCOMPS5_FINALGRA_model14_Workforce" xfId="23900"/>
    <cellStyle name="p_HYCOMPS5_FINALGRA_model28" xfId="11219"/>
    <cellStyle name="p_HYCOMPS5_FINALGRA_model28 2" xfId="11220"/>
    <cellStyle name="p_HYCOMPS5_FINALGRA_model28 2 2" xfId="11221"/>
    <cellStyle name="p_HYCOMPS5_FINALGRA_model28 2 2_Workforce" xfId="23903"/>
    <cellStyle name="p_HYCOMPS5_FINALGRA_model28 2_Workforce" xfId="23902"/>
    <cellStyle name="p_HYCOMPS5_FINALGRA_model28 3" xfId="11222"/>
    <cellStyle name="p_HYCOMPS5_FINALGRA_model28 3 2" xfId="11223"/>
    <cellStyle name="p_HYCOMPS5_FINALGRA_model28 3 2_Workforce" xfId="23905"/>
    <cellStyle name="p_HYCOMPS5_FINALGRA_model28 3_Workforce" xfId="23904"/>
    <cellStyle name="p_HYCOMPS5_FINALGRA_model28 4" xfId="11224"/>
    <cellStyle name="p_HYCOMPS5_FINALGRA_model28 4_Workforce" xfId="23906"/>
    <cellStyle name="p_HYCOMPS5_FINALGRA_model28_Workforce" xfId="23901"/>
    <cellStyle name="p_HYCOMPS5_FINALGRA_Model34" xfId="11225"/>
    <cellStyle name="p_HYCOMPS5_FINALGRA_Model34_Workforce" xfId="23907"/>
    <cellStyle name="p_HYCOMPS5_FINALGRA_model5.xls Chart 1" xfId="11226"/>
    <cellStyle name="p_HYCOMPS5_FINALGRA_model5.xls Chart 1 2" xfId="11227"/>
    <cellStyle name="p_HYCOMPS5_FINALGRA_model5.xls Chart 1 2 2" xfId="11228"/>
    <cellStyle name="p_HYCOMPS5_FINALGRA_model5.xls Chart 1 2 2_Workforce" xfId="23910"/>
    <cellStyle name="p_HYCOMPS5_FINALGRA_model5.xls Chart 1 2_Workforce" xfId="23909"/>
    <cellStyle name="p_HYCOMPS5_FINALGRA_model5.xls Chart 1 3" xfId="11229"/>
    <cellStyle name="p_HYCOMPS5_FINALGRA_model5.xls Chart 1 3 2" xfId="11230"/>
    <cellStyle name="p_HYCOMPS5_FINALGRA_model5.xls Chart 1 3 2_Workforce" xfId="23912"/>
    <cellStyle name="p_HYCOMPS5_FINALGRA_model5.xls Chart 1 3_Workforce" xfId="23911"/>
    <cellStyle name="p_HYCOMPS5_FINALGRA_model5.xls Chart 1 4" xfId="11231"/>
    <cellStyle name="p_HYCOMPS5_FINALGRA_model5.xls Chart 1 4_Workforce" xfId="23913"/>
    <cellStyle name="p_HYCOMPS5_FINALGRA_model5.xls Chart 1_Workforce" xfId="23908"/>
    <cellStyle name="p_HYCOMPS5_FINALGRA_model6.xls Chart 1" xfId="11232"/>
    <cellStyle name="p_HYCOMPS5_FINALGRA_model6.xls Chart 1 2" xfId="11233"/>
    <cellStyle name="p_HYCOMPS5_FINALGRA_model6.xls Chart 1 2 2" xfId="11234"/>
    <cellStyle name="p_HYCOMPS5_FINALGRA_model6.xls Chart 1 2 2_Workforce" xfId="23916"/>
    <cellStyle name="p_HYCOMPS5_FINALGRA_model6.xls Chart 1 2_Workforce" xfId="23915"/>
    <cellStyle name="p_HYCOMPS5_FINALGRA_model6.xls Chart 1 3" xfId="11235"/>
    <cellStyle name="p_HYCOMPS5_FINALGRA_model6.xls Chart 1 3 2" xfId="11236"/>
    <cellStyle name="p_HYCOMPS5_FINALGRA_model6.xls Chart 1 3 2_Workforce" xfId="23918"/>
    <cellStyle name="p_HYCOMPS5_FINALGRA_model6.xls Chart 1 3_Workforce" xfId="23917"/>
    <cellStyle name="p_HYCOMPS5_FINALGRA_model6.xls Chart 1 4" xfId="11237"/>
    <cellStyle name="p_HYCOMPS5_FINALGRA_model6.xls Chart 1 4_Workforce" xfId="23919"/>
    <cellStyle name="p_HYCOMPS5_FINALGRA_model6.xls Chart 1_Workforce" xfId="23914"/>
    <cellStyle name="p_HYCOMPS5_FINALGRA_Potential full model template" xfId="11238"/>
    <cellStyle name="p_HYCOMPS5_FINALGRA_Potential full model template 2" xfId="11239"/>
    <cellStyle name="p_HYCOMPS5_FINALGRA_Potential full model template 2 2" xfId="11240"/>
    <cellStyle name="p_HYCOMPS5_FINALGRA_Potential full model template 2 2_Workforce" xfId="23922"/>
    <cellStyle name="p_HYCOMPS5_FINALGRA_Potential full model template 2_Workforce" xfId="23921"/>
    <cellStyle name="p_HYCOMPS5_FINALGRA_Potential full model template 3" xfId="11241"/>
    <cellStyle name="p_HYCOMPS5_FINALGRA_Potential full model template 3 2" xfId="11242"/>
    <cellStyle name="p_HYCOMPS5_FINALGRA_Potential full model template 3 2_Workforce" xfId="23924"/>
    <cellStyle name="p_HYCOMPS5_FINALGRA_Potential full model template 3_Workforce" xfId="23923"/>
    <cellStyle name="p_HYCOMPS5_FINALGRA_Potential full model template 4" xfId="11243"/>
    <cellStyle name="p_HYCOMPS5_FINALGRA_Potential full model template 4_Workforce" xfId="23925"/>
    <cellStyle name="p_HYCOMPS5_FINALGRA_Potential full model template_Merrill model" xfId="11244"/>
    <cellStyle name="p_HYCOMPS5_FINALGRA_Potential full model template_Merrill model_Workforce" xfId="23926"/>
    <cellStyle name="p_HYCOMPS5_FINALGRA_Potential full model template_Workforce" xfId="23920"/>
    <cellStyle name="p_HYCOMPS5_FINALGRA_PwC (Version 10) Revised- CP site by site1" xfId="11245"/>
    <cellStyle name="p_HYCOMPS5_FINALGRA_PwC (Version 10) Revised- CP site by site1 2" xfId="11246"/>
    <cellStyle name="p_HYCOMPS5_FINALGRA_PwC (Version 10) Revised- CP site by site1 2 2" xfId="11247"/>
    <cellStyle name="p_HYCOMPS5_FINALGRA_PwC (Version 10) Revised- CP site by site1 2 2_Workforce" xfId="23929"/>
    <cellStyle name="p_HYCOMPS5_FINALGRA_PwC (Version 10) Revised- CP site by site1 2_Workforce" xfId="23928"/>
    <cellStyle name="p_HYCOMPS5_FINALGRA_PwC (Version 10) Revised- CP site by site1 3" xfId="11248"/>
    <cellStyle name="p_HYCOMPS5_FINALGRA_PwC (Version 10) Revised- CP site by site1 3 2" xfId="11249"/>
    <cellStyle name="p_HYCOMPS5_FINALGRA_PwC (Version 10) Revised- CP site by site1 3 2_Workforce" xfId="23931"/>
    <cellStyle name="p_HYCOMPS5_FINALGRA_PwC (Version 10) Revised- CP site by site1 3_Workforce" xfId="23930"/>
    <cellStyle name="p_HYCOMPS5_FINALGRA_PwC (Version 10) Revised- CP site by site1 4" xfId="11250"/>
    <cellStyle name="p_HYCOMPS5_FINALGRA_PwC (Version 10) Revised- CP site by site1 4_Workforce" xfId="23932"/>
    <cellStyle name="p_HYCOMPS5_FINALGRA_PwC (Version 10) Revised- CP site by site1_Bridge Terms" xfId="11251"/>
    <cellStyle name="p_HYCOMPS5_FINALGRA_PwC (Version 10) Revised- CP site by site1_Bridge Terms 2" xfId="11252"/>
    <cellStyle name="p_HYCOMPS5_FINALGRA_PwC (Version 10) Revised- CP site by site1_Bridge Terms 2 2" xfId="11253"/>
    <cellStyle name="p_HYCOMPS5_FINALGRA_PwC (Version 10) Revised- CP site by site1_Bridge Terms 2 2_Workforce" xfId="23935"/>
    <cellStyle name="p_HYCOMPS5_FINALGRA_PwC (Version 10) Revised- CP site by site1_Bridge Terms 2_Workforce" xfId="23934"/>
    <cellStyle name="p_HYCOMPS5_FINALGRA_PwC (Version 10) Revised- CP site by site1_Bridge Terms 3" xfId="11254"/>
    <cellStyle name="p_HYCOMPS5_FINALGRA_PwC (Version 10) Revised- CP site by site1_Bridge Terms 3 2" xfId="11255"/>
    <cellStyle name="p_HYCOMPS5_FINALGRA_PwC (Version 10) Revised- CP site by site1_Bridge Terms 3 2_Workforce" xfId="23937"/>
    <cellStyle name="p_HYCOMPS5_FINALGRA_PwC (Version 10) Revised- CP site by site1_Bridge Terms 3_Workforce" xfId="23936"/>
    <cellStyle name="p_HYCOMPS5_FINALGRA_PwC (Version 10) Revised- CP site by site1_Bridge Terms 4" xfId="11256"/>
    <cellStyle name="p_HYCOMPS5_FINALGRA_PwC (Version 10) Revised- CP site by site1_Bridge Terms 4_Workforce" xfId="23938"/>
    <cellStyle name="p_HYCOMPS5_FINALGRA_PwC (Version 10) Revised- CP site by site1_Bridge Terms_Workforce" xfId="23933"/>
    <cellStyle name="p_HYCOMPS5_FINALGRA_PwC (Version 10) Revised- CP site by site1_finalised and conformed model2" xfId="11257"/>
    <cellStyle name="p_HYCOMPS5_FINALGRA_PwC (Version 10) Revised- CP site by site1_finalised and conformed model2 2" xfId="11258"/>
    <cellStyle name="p_HYCOMPS5_FINALGRA_PwC (Version 10) Revised- CP site by site1_finalised and conformed model2 2 2" xfId="11259"/>
    <cellStyle name="p_HYCOMPS5_FINALGRA_PwC (Version 10) Revised- CP site by site1_finalised and conformed model2 2 2_Workforce" xfId="23941"/>
    <cellStyle name="p_HYCOMPS5_FINALGRA_PwC (Version 10) Revised- CP site by site1_finalised and conformed model2 2_Workforce" xfId="23940"/>
    <cellStyle name="p_HYCOMPS5_FINALGRA_PwC (Version 10) Revised- CP site by site1_finalised and conformed model2 3" xfId="11260"/>
    <cellStyle name="p_HYCOMPS5_FINALGRA_PwC (Version 10) Revised- CP site by site1_finalised and conformed model2 3 2" xfId="11261"/>
    <cellStyle name="p_HYCOMPS5_FINALGRA_PwC (Version 10) Revised- CP site by site1_finalised and conformed model2 3 2_Workforce" xfId="23943"/>
    <cellStyle name="p_HYCOMPS5_FINALGRA_PwC (Version 10) Revised- CP site by site1_finalised and conformed model2 3_Workforce" xfId="23942"/>
    <cellStyle name="p_HYCOMPS5_FINALGRA_PwC (Version 10) Revised- CP site by site1_finalised and conformed model2 4" xfId="11262"/>
    <cellStyle name="p_HYCOMPS5_FINALGRA_PwC (Version 10) Revised- CP site by site1_finalised and conformed model2 4_Workforce" xfId="23944"/>
    <cellStyle name="p_HYCOMPS5_FINALGRA_PwC (Version 10) Revised- CP site by site1_finalised and conformed model2_Workforce" xfId="23939"/>
    <cellStyle name="p_HYCOMPS5_FINALGRA_PwC (Version 10) Revised- CP site by site1_LTM Analysis" xfId="11263"/>
    <cellStyle name="p_HYCOMPS5_FINALGRA_PwC (Version 10) Revised- CP site by site1_LTM Analysis 2" xfId="11264"/>
    <cellStyle name="p_HYCOMPS5_FINALGRA_PwC (Version 10) Revised- CP site by site1_LTM Analysis 2 2" xfId="11265"/>
    <cellStyle name="p_HYCOMPS5_FINALGRA_PwC (Version 10) Revised- CP site by site1_LTM Analysis 2 2_Workforce" xfId="23947"/>
    <cellStyle name="p_HYCOMPS5_FINALGRA_PwC (Version 10) Revised- CP site by site1_LTM Analysis 2_Workforce" xfId="23946"/>
    <cellStyle name="p_HYCOMPS5_FINALGRA_PwC (Version 10) Revised- CP site by site1_LTM Analysis 3" xfId="11266"/>
    <cellStyle name="p_HYCOMPS5_FINALGRA_PwC (Version 10) Revised- CP site by site1_LTM Analysis 3 2" xfId="11267"/>
    <cellStyle name="p_HYCOMPS5_FINALGRA_PwC (Version 10) Revised- CP site by site1_LTM Analysis 3 2_Workforce" xfId="23949"/>
    <cellStyle name="p_HYCOMPS5_FINALGRA_PwC (Version 10) Revised- CP site by site1_LTM Analysis 3_Workforce" xfId="23948"/>
    <cellStyle name="p_HYCOMPS5_FINALGRA_PwC (Version 10) Revised- CP site by site1_LTM Analysis 4" xfId="11268"/>
    <cellStyle name="p_HYCOMPS5_FINALGRA_PwC (Version 10) Revised- CP site by site1_LTM Analysis 4_Workforce" xfId="23950"/>
    <cellStyle name="p_HYCOMPS5_FINALGRA_PwC (Version 10) Revised- CP site by site1_LTM Analysis_Workforce" xfId="23945"/>
    <cellStyle name="p_HYCOMPS5_FINALGRA_PwC (Version 10) Revised- CP site by site1_Modefuckup" xfId="11269"/>
    <cellStyle name="p_HYCOMPS5_FINALGRA_PwC (Version 10) Revised- CP site by site1_Modefuckup 2" xfId="11270"/>
    <cellStyle name="p_HYCOMPS5_FINALGRA_PwC (Version 10) Revised- CP site by site1_Modefuckup 2 2" xfId="11271"/>
    <cellStyle name="p_HYCOMPS5_FINALGRA_PwC (Version 10) Revised- CP site by site1_Modefuckup 2 2_Workforce" xfId="23953"/>
    <cellStyle name="p_HYCOMPS5_FINALGRA_PwC (Version 10) Revised- CP site by site1_Modefuckup 2_Workforce" xfId="23952"/>
    <cellStyle name="p_HYCOMPS5_FINALGRA_PwC (Version 10) Revised- CP site by site1_Modefuckup 3" xfId="11272"/>
    <cellStyle name="p_HYCOMPS5_FINALGRA_PwC (Version 10) Revised- CP site by site1_Modefuckup 3 2" xfId="11273"/>
    <cellStyle name="p_HYCOMPS5_FINALGRA_PwC (Version 10) Revised- CP site by site1_Modefuckup 3 2_Workforce" xfId="23955"/>
    <cellStyle name="p_HYCOMPS5_FINALGRA_PwC (Version 10) Revised- CP site by site1_Modefuckup 3_Workforce" xfId="23954"/>
    <cellStyle name="p_HYCOMPS5_FINALGRA_PwC (Version 10) Revised- CP site by site1_Modefuckup 4" xfId="11274"/>
    <cellStyle name="p_HYCOMPS5_FINALGRA_PwC (Version 10) Revised- CP site by site1_Modefuckup 4_Workforce" xfId="23956"/>
    <cellStyle name="p_HYCOMPS5_FINALGRA_PwC (Version 10) Revised- CP site by site1_Modefuckup_Workforce" xfId="23951"/>
    <cellStyle name="p_HYCOMPS5_FINALGRA_PwC (Version 10) Revised- CP site by site1_model28" xfId="11275"/>
    <cellStyle name="p_HYCOMPS5_FINALGRA_PwC (Version 10) Revised- CP site by site1_model28 2" xfId="11276"/>
    <cellStyle name="p_HYCOMPS5_FINALGRA_PwC (Version 10) Revised- CP site by site1_model28 2 2" xfId="11277"/>
    <cellStyle name="p_HYCOMPS5_FINALGRA_PwC (Version 10) Revised- CP site by site1_model28 2 2_Workforce" xfId="23959"/>
    <cellStyle name="p_HYCOMPS5_FINALGRA_PwC (Version 10) Revised- CP site by site1_model28 2_Workforce" xfId="23958"/>
    <cellStyle name="p_HYCOMPS5_FINALGRA_PwC (Version 10) Revised- CP site by site1_model28 3" xfId="11278"/>
    <cellStyle name="p_HYCOMPS5_FINALGRA_PwC (Version 10) Revised- CP site by site1_model28 3 2" xfId="11279"/>
    <cellStyle name="p_HYCOMPS5_FINALGRA_PwC (Version 10) Revised- CP site by site1_model28 3 2_Workforce" xfId="23961"/>
    <cellStyle name="p_HYCOMPS5_FINALGRA_PwC (Version 10) Revised- CP site by site1_model28 3_Workforce" xfId="23960"/>
    <cellStyle name="p_HYCOMPS5_FINALGRA_PwC (Version 10) Revised- CP site by site1_model28 4" xfId="11280"/>
    <cellStyle name="p_HYCOMPS5_FINALGRA_PwC (Version 10) Revised- CP site by site1_model28 4_Workforce" xfId="23962"/>
    <cellStyle name="p_HYCOMPS5_FINALGRA_PwC (Version 10) Revised- CP site by site1_model28_Workforce" xfId="23957"/>
    <cellStyle name="p_HYCOMPS5_FINALGRA_PwC (Version 10) Revised- CP site by site1_Workforce" xfId="23927"/>
    <cellStyle name="p_HYCOMPS5_FINALGRA_splash mod 050700" xfId="11281"/>
    <cellStyle name="p_HYCOMPS5_FINALGRA_splash mod 050700 2" xfId="11282"/>
    <cellStyle name="p_HYCOMPS5_FINALGRA_splash mod 050700 2 2" xfId="11283"/>
    <cellStyle name="p_HYCOMPS5_FINALGRA_splash mod 050700 2 2_Workforce" xfId="23965"/>
    <cellStyle name="p_HYCOMPS5_FINALGRA_splash mod 050700 2_Workforce" xfId="23964"/>
    <cellStyle name="p_HYCOMPS5_FINALGRA_splash mod 050700 3" xfId="11284"/>
    <cellStyle name="p_HYCOMPS5_FINALGRA_splash mod 050700 3 2" xfId="11285"/>
    <cellStyle name="p_HYCOMPS5_FINALGRA_splash mod 050700 3 2_Workforce" xfId="23967"/>
    <cellStyle name="p_HYCOMPS5_FINALGRA_splash mod 050700 3_Workforce" xfId="23966"/>
    <cellStyle name="p_HYCOMPS5_FINALGRA_splash mod 050700 4" xfId="11286"/>
    <cellStyle name="p_HYCOMPS5_FINALGRA_splash mod 050700 4_Workforce" xfId="23968"/>
    <cellStyle name="p_HYCOMPS5_FINALGRA_splash mod 050700_Workforce" xfId="23963"/>
    <cellStyle name="p_HYCOMPS5_FINALGRA_wh_smith model7" xfId="11287"/>
    <cellStyle name="p_HYCOMPS5_FINALGRA_wh_smith model7 2" xfId="11288"/>
    <cellStyle name="p_HYCOMPS5_FINALGRA_wh_smith model7 2 2" xfId="11289"/>
    <cellStyle name="p_HYCOMPS5_FINALGRA_wh_smith model7 2 2_Workforce" xfId="23971"/>
    <cellStyle name="p_HYCOMPS5_FINALGRA_wh_smith model7 2_Workforce" xfId="23970"/>
    <cellStyle name="p_HYCOMPS5_FINALGRA_wh_smith model7 3" xfId="11290"/>
    <cellStyle name="p_HYCOMPS5_FINALGRA_wh_smith model7 3 2" xfId="11291"/>
    <cellStyle name="p_HYCOMPS5_FINALGRA_wh_smith model7 3 2_Workforce" xfId="23973"/>
    <cellStyle name="p_HYCOMPS5_FINALGRA_wh_smith model7 3_Workforce" xfId="23972"/>
    <cellStyle name="p_HYCOMPS5_FINALGRA_wh_smith model7 4" xfId="11292"/>
    <cellStyle name="p_HYCOMPS5_FINALGRA_wh_smith model7 4_Workforce" xfId="23974"/>
    <cellStyle name="p_HYCOMPS5_FINALGRA_wh_smith model7_Merrill model" xfId="11293"/>
    <cellStyle name="p_HYCOMPS5_FINALGRA_wh_smith model7_Merrill model_Workforce" xfId="23975"/>
    <cellStyle name="p_HYCOMPS5_FINALGRA_wh_smith model7_Workforce" xfId="23969"/>
    <cellStyle name="p_HYCOMPS5_FINALGRA_Workforce" xfId="23766"/>
    <cellStyle name="p_HYCOMPS5_FinanceModelTrinity" xfId="11294"/>
    <cellStyle name="p_HYCOMPS5_FinanceModelTrinity 2" xfId="11295"/>
    <cellStyle name="p_HYCOMPS5_FinanceModelTrinity 2 2" xfId="11296"/>
    <cellStyle name="p_HYCOMPS5_FinanceModelTrinity 2 2_Workforce" xfId="23978"/>
    <cellStyle name="p_HYCOMPS5_FinanceModelTrinity 2_Workforce" xfId="23977"/>
    <cellStyle name="p_HYCOMPS5_FinanceModelTrinity 3" xfId="11297"/>
    <cellStyle name="p_HYCOMPS5_FinanceModelTrinity 3 2" xfId="11298"/>
    <cellStyle name="p_HYCOMPS5_FinanceModelTrinity 3 2_Workforce" xfId="23980"/>
    <cellStyle name="p_HYCOMPS5_FinanceModelTrinity 3_Workforce" xfId="23979"/>
    <cellStyle name="p_HYCOMPS5_FinanceModelTrinity 4" xfId="11299"/>
    <cellStyle name="p_HYCOMPS5_FinanceModelTrinity 4_Workforce" xfId="23981"/>
    <cellStyle name="p_HYCOMPS5_FinanceModelTrinity_Merrill model" xfId="11300"/>
    <cellStyle name="p_HYCOMPS5_FinanceModelTrinity_Merrill model_Workforce" xfId="23982"/>
    <cellStyle name="p_HYCOMPS5_FinanceModelTrinity_Workforce" xfId="23976"/>
    <cellStyle name="p_HYCOMPS5_Merrill model" xfId="11301"/>
    <cellStyle name="p_HYCOMPS5_Merrill model_Workforce" xfId="23983"/>
    <cellStyle name="p_HYCOMPS5_MinimodelMC" xfId="11302"/>
    <cellStyle name="p_HYCOMPS5_MinimodelMC 2" xfId="11303"/>
    <cellStyle name="p_HYCOMPS5_MinimodelMC 2 2" xfId="11304"/>
    <cellStyle name="p_HYCOMPS5_MinimodelMC 2 2_Workforce" xfId="23986"/>
    <cellStyle name="p_HYCOMPS5_MinimodelMC 2_Workforce" xfId="23985"/>
    <cellStyle name="p_HYCOMPS5_MinimodelMC 3" xfId="11305"/>
    <cellStyle name="p_HYCOMPS5_MinimodelMC 3 2" xfId="11306"/>
    <cellStyle name="p_HYCOMPS5_MinimodelMC 3 2_Workforce" xfId="23988"/>
    <cellStyle name="p_HYCOMPS5_MinimodelMC 3_Workforce" xfId="23987"/>
    <cellStyle name="p_HYCOMPS5_MinimodelMC 4" xfId="11307"/>
    <cellStyle name="p_HYCOMPS5_MinimodelMC 4_Workforce" xfId="23989"/>
    <cellStyle name="p_HYCOMPS5_MinimodelMC_Merrill model" xfId="11308"/>
    <cellStyle name="p_HYCOMPS5_MinimodelMC_Merrill model_Workforce" xfId="23990"/>
    <cellStyle name="p_HYCOMPS5_MinimodelMC_Workforce" xfId="23984"/>
    <cellStyle name="p_HYCOMPS5_model11.xls Chart 1" xfId="11309"/>
    <cellStyle name="p_HYCOMPS5_model11.xls Chart 1_Workforce" xfId="23991"/>
    <cellStyle name="p_HYCOMPS5_Model3" xfId="11310"/>
    <cellStyle name="p_HYCOMPS5_Model3_24-10-Q3c 08-11" xfId="11311"/>
    <cellStyle name="p_HYCOMPS5_Model3_24-10-Q3c 08-11 2" xfId="11312"/>
    <cellStyle name="p_HYCOMPS5_Model3_24-10-Q3c 08-11 2 2" xfId="11313"/>
    <cellStyle name="p_HYCOMPS5_Model3_24-10-Q3c 08-11 2 2_Workforce" xfId="23995"/>
    <cellStyle name="p_HYCOMPS5_Model3_24-10-Q3c 08-11 2_Workforce" xfId="23994"/>
    <cellStyle name="p_HYCOMPS5_Model3_24-10-Q3c 08-11 3" xfId="11314"/>
    <cellStyle name="p_HYCOMPS5_Model3_24-10-Q3c 08-11 3 2" xfId="11315"/>
    <cellStyle name="p_HYCOMPS5_Model3_24-10-Q3c 08-11 3 2_Workforce" xfId="23997"/>
    <cellStyle name="p_HYCOMPS5_Model3_24-10-Q3c 08-11 3_Workforce" xfId="23996"/>
    <cellStyle name="p_HYCOMPS5_Model3_24-10-Q3c 08-11 4" xfId="11316"/>
    <cellStyle name="p_HYCOMPS5_Model3_24-10-Q3c 08-11 4_Workforce" xfId="23998"/>
    <cellStyle name="p_HYCOMPS5_Model3_24-10-Q3c 08-11_Workforce" xfId="23993"/>
    <cellStyle name="p_HYCOMPS5_Model3_Arrow Model 7" xfId="11317"/>
    <cellStyle name="p_HYCOMPS5_Model3_Arrow Model 7_Merrill model" xfId="11318"/>
    <cellStyle name="p_HYCOMPS5_Model3_Arrow Model 7_Merrill model_Workforce" xfId="24000"/>
    <cellStyle name="p_HYCOMPS5_Model3_Arrow Model 7_Workforce" xfId="23999"/>
    <cellStyle name="p_HYCOMPS5_Model3_Atlasmod011_new_Covenants" xfId="11319"/>
    <cellStyle name="p_HYCOMPS5_Model3_Atlasmod011_new_Covenants_mezzcalc" xfId="11320"/>
    <cellStyle name="p_HYCOMPS5_Model3_Atlasmod011_new_Covenants_mezzcalc 2" xfId="11321"/>
    <cellStyle name="p_HYCOMPS5_Model3_Atlasmod011_new_Covenants_mezzcalc 2 2" xfId="11322"/>
    <cellStyle name="p_HYCOMPS5_Model3_Atlasmod011_new_Covenants_mezzcalc 2 2_Workforce" xfId="24004"/>
    <cellStyle name="p_HYCOMPS5_Model3_Atlasmod011_new_Covenants_mezzcalc 2_Workforce" xfId="24003"/>
    <cellStyle name="p_HYCOMPS5_Model3_Atlasmod011_new_Covenants_mezzcalc 3" xfId="11323"/>
    <cellStyle name="p_HYCOMPS5_Model3_Atlasmod011_new_Covenants_mezzcalc 3 2" xfId="11324"/>
    <cellStyle name="p_HYCOMPS5_Model3_Atlasmod011_new_Covenants_mezzcalc 3 2_Workforce" xfId="24006"/>
    <cellStyle name="p_HYCOMPS5_Model3_Atlasmod011_new_Covenants_mezzcalc 3_Workforce" xfId="24005"/>
    <cellStyle name="p_HYCOMPS5_Model3_Atlasmod011_new_Covenants_mezzcalc 4" xfId="11325"/>
    <cellStyle name="p_HYCOMPS5_Model3_Atlasmod011_new_Covenants_mezzcalc 4_Workforce" xfId="24007"/>
    <cellStyle name="p_HYCOMPS5_Model3_Atlasmod011_new_Covenants_mezzcalc_Workforce" xfId="24002"/>
    <cellStyle name="p_HYCOMPS5_Model3_Atlasmod011_new_Covenants_Workforce" xfId="24001"/>
    <cellStyle name="p_HYCOMPS5_Model3_Book2" xfId="11326"/>
    <cellStyle name="p_HYCOMPS5_Model3_Book2 2" xfId="11327"/>
    <cellStyle name="p_HYCOMPS5_Model3_Book2 2 2" xfId="11328"/>
    <cellStyle name="p_HYCOMPS5_Model3_Book2 2 2_Workforce" xfId="24010"/>
    <cellStyle name="p_HYCOMPS5_Model3_Book2 2_Workforce" xfId="24009"/>
    <cellStyle name="p_HYCOMPS5_Model3_Book2 3" xfId="11329"/>
    <cellStyle name="p_HYCOMPS5_Model3_Book2 3 2" xfId="11330"/>
    <cellStyle name="p_HYCOMPS5_Model3_Book2 3 2_Workforce" xfId="24012"/>
    <cellStyle name="p_HYCOMPS5_Model3_Book2 3_Workforce" xfId="24011"/>
    <cellStyle name="p_HYCOMPS5_Model3_Book2 4" xfId="11331"/>
    <cellStyle name="p_HYCOMPS5_Model3_Book2 4_Workforce" xfId="24013"/>
    <cellStyle name="p_HYCOMPS5_Model3_Book2_Workforce" xfId="24008"/>
    <cellStyle name="p_HYCOMPS5_Model3_Bouygues Model_20_4_01" xfId="11332"/>
    <cellStyle name="p_HYCOMPS5_Model3_Bouygues Model_20_4_01 2" xfId="11333"/>
    <cellStyle name="p_HYCOMPS5_Model3_Bouygues Model_20_4_01 2 2" xfId="11334"/>
    <cellStyle name="p_HYCOMPS5_Model3_Bouygues Model_20_4_01 2 2_Workforce" xfId="24016"/>
    <cellStyle name="p_HYCOMPS5_Model3_Bouygues Model_20_4_01 2_Workforce" xfId="24015"/>
    <cellStyle name="p_HYCOMPS5_Model3_Bouygues Model_20_4_01 3" xfId="11335"/>
    <cellStyle name="p_HYCOMPS5_Model3_Bouygues Model_20_4_01 3 2" xfId="11336"/>
    <cellStyle name="p_HYCOMPS5_Model3_Bouygues Model_20_4_01 3 2_Workforce" xfId="24018"/>
    <cellStyle name="p_HYCOMPS5_Model3_Bouygues Model_20_4_01 3_Workforce" xfId="24017"/>
    <cellStyle name="p_HYCOMPS5_Model3_Bouygues Model_20_4_01 4" xfId="11337"/>
    <cellStyle name="p_HYCOMPS5_Model3_Bouygues Model_20_4_01 4_Workforce" xfId="24019"/>
    <cellStyle name="p_HYCOMPS5_Model3_Bouygues Model_20_4_01_Workforce" xfId="24014"/>
    <cellStyle name="p_HYCOMPS5_Model3_Casema - Carlyle Base Case" xfId="11338"/>
    <cellStyle name="p_HYCOMPS5_Model3_Casema - Carlyle Base Case_Workforce" xfId="24020"/>
    <cellStyle name="p_HYCOMPS5_Model3_Consolidated Model - Overfund13NewBank &amp; HY rate" xfId="11339"/>
    <cellStyle name="p_HYCOMPS5_Model3_Consolidated Model - Overfund13NewBank &amp; HY rate_Workforce" xfId="24021"/>
    <cellStyle name="p_HYCOMPS5_Model3_Consolidated Model - Overfund14NewBank &amp; HY rate" xfId="11340"/>
    <cellStyle name="p_HYCOMPS5_Model3_Consolidated Model - Overfund14NewBank &amp; HY rate_Workforce" xfId="24022"/>
    <cellStyle name="p_HYCOMPS5_Model3_FinanceModelTrinity" xfId="11341"/>
    <cellStyle name="p_HYCOMPS5_Model3_FinanceModelTrinity 2" xfId="11342"/>
    <cellStyle name="p_HYCOMPS5_Model3_FinanceModelTrinity 2 2" xfId="11343"/>
    <cellStyle name="p_HYCOMPS5_Model3_FinanceModelTrinity 2 2_Workforce" xfId="24025"/>
    <cellStyle name="p_HYCOMPS5_Model3_FinanceModelTrinity 2_Workforce" xfId="24024"/>
    <cellStyle name="p_HYCOMPS5_Model3_FinanceModelTrinity 3" xfId="11344"/>
    <cellStyle name="p_HYCOMPS5_Model3_FinanceModelTrinity 3 2" xfId="11345"/>
    <cellStyle name="p_HYCOMPS5_Model3_FinanceModelTrinity 3 2_Workforce" xfId="24027"/>
    <cellStyle name="p_HYCOMPS5_Model3_FinanceModelTrinity 3_Workforce" xfId="24026"/>
    <cellStyle name="p_HYCOMPS5_Model3_FinanceModelTrinity 4" xfId="11346"/>
    <cellStyle name="p_HYCOMPS5_Model3_FinanceModelTrinity 4_Workforce" xfId="24028"/>
    <cellStyle name="p_HYCOMPS5_Model3_FinanceModelTrinity_Bouygues Model_20_4_01" xfId="11347"/>
    <cellStyle name="p_HYCOMPS5_Model3_FinanceModelTrinity_Bouygues Model_20_4_01_Merrill model" xfId="11348"/>
    <cellStyle name="p_HYCOMPS5_Model3_FinanceModelTrinity_Bouygues Model_20_4_01_Merrill model_Workforce" xfId="24030"/>
    <cellStyle name="p_HYCOMPS5_Model3_FinanceModelTrinity_Bouygues Model_20_4_01_Workforce" xfId="24029"/>
    <cellStyle name="p_HYCOMPS5_Model3_FinanceModelTrinity_Merrill model" xfId="11349"/>
    <cellStyle name="p_HYCOMPS5_Model3_FinanceModelTrinity_Merrill model_Workforce" xfId="24031"/>
    <cellStyle name="p_HYCOMPS5_Model3_FinanceModelTrinity_Workforce" xfId="24023"/>
    <cellStyle name="p_HYCOMPS5_Model3_Financials6_for sales force" xfId="11350"/>
    <cellStyle name="p_HYCOMPS5_Model3_Financials6_for sales force_Workforce" xfId="24032"/>
    <cellStyle name="p_HYCOMPS5_Model3_Last Update of Model - Version 39" xfId="11351"/>
    <cellStyle name="p_HYCOMPS5_Model3_Last Update of Model - Version 39 2" xfId="11352"/>
    <cellStyle name="p_HYCOMPS5_Model3_Last Update of Model - Version 39 2 2" xfId="11353"/>
    <cellStyle name="p_HYCOMPS5_Model3_Last Update of Model - Version 39 2 2_Workforce" xfId="24035"/>
    <cellStyle name="p_HYCOMPS5_Model3_Last Update of Model - Version 39 2_Workforce" xfId="24034"/>
    <cellStyle name="p_HYCOMPS5_Model3_Last Update of Model - Version 39 3" xfId="11354"/>
    <cellStyle name="p_HYCOMPS5_Model3_Last Update of Model - Version 39 3 2" xfId="11355"/>
    <cellStyle name="p_HYCOMPS5_Model3_Last Update of Model - Version 39 3 2_Workforce" xfId="24037"/>
    <cellStyle name="p_HYCOMPS5_Model3_Last Update of Model - Version 39 3_Workforce" xfId="24036"/>
    <cellStyle name="p_HYCOMPS5_Model3_Last Update of Model - Version 39 4" xfId="11356"/>
    <cellStyle name="p_HYCOMPS5_Model3_Last Update of Model - Version 39 4_Workforce" xfId="24038"/>
    <cellStyle name="p_HYCOMPS5_Model3_Last Update of Model - Version 39_Workforce" xfId="24033"/>
    <cellStyle name="p_HYCOMPS5_Model3_mezzcalc" xfId="11357"/>
    <cellStyle name="p_HYCOMPS5_Model3_mezzcalc_Workforce" xfId="24039"/>
    <cellStyle name="p_HYCOMPS5_Model3_MinimodelMC" xfId="11358"/>
    <cellStyle name="p_HYCOMPS5_Model3_MinimodelMC 2" xfId="11359"/>
    <cellStyle name="p_HYCOMPS5_Model3_MinimodelMC 2 2" xfId="11360"/>
    <cellStyle name="p_HYCOMPS5_Model3_MinimodelMC 2 2_Workforce" xfId="24042"/>
    <cellStyle name="p_HYCOMPS5_Model3_MinimodelMC 2_Workforce" xfId="24041"/>
    <cellStyle name="p_HYCOMPS5_Model3_MinimodelMC 3" xfId="11361"/>
    <cellStyle name="p_HYCOMPS5_Model3_MinimodelMC 3 2" xfId="11362"/>
    <cellStyle name="p_HYCOMPS5_Model3_MinimodelMC 3 2_Workforce" xfId="24044"/>
    <cellStyle name="p_HYCOMPS5_Model3_MinimodelMC 3_Workforce" xfId="24043"/>
    <cellStyle name="p_HYCOMPS5_Model3_MinimodelMC 4" xfId="11363"/>
    <cellStyle name="p_HYCOMPS5_Model3_MinimodelMC 4_Workforce" xfId="24045"/>
    <cellStyle name="p_HYCOMPS5_Model3_MinimodelMC_Merrill model" xfId="11364"/>
    <cellStyle name="p_HYCOMPS5_Model3_MinimodelMC_Merrill model_Workforce" xfId="24046"/>
    <cellStyle name="p_HYCOMPS5_Model3_MinimodelMC_Workforce" xfId="24040"/>
    <cellStyle name="p_HYCOMPS5_Model3_model14" xfId="11365"/>
    <cellStyle name="p_HYCOMPS5_Model3_model14_Workforce" xfId="24047"/>
    <cellStyle name="p_HYCOMPS5_Model3_Model34" xfId="11366"/>
    <cellStyle name="p_HYCOMPS5_Model3_Model34_Workforce" xfId="24048"/>
    <cellStyle name="p_HYCOMPS5_Model3_ModelTemplate1" xfId="11367"/>
    <cellStyle name="p_HYCOMPS5_Model3_ModelTemplate1 2" xfId="11368"/>
    <cellStyle name="p_HYCOMPS5_Model3_ModelTemplate1 2 2" xfId="11369"/>
    <cellStyle name="p_HYCOMPS5_Model3_ModelTemplate1 2 2_Workforce" xfId="24051"/>
    <cellStyle name="p_HYCOMPS5_Model3_ModelTemplate1 2_Workforce" xfId="24050"/>
    <cellStyle name="p_HYCOMPS5_Model3_ModelTemplate1 3" xfId="11370"/>
    <cellStyle name="p_HYCOMPS5_Model3_ModelTemplate1 3 2" xfId="11371"/>
    <cellStyle name="p_HYCOMPS5_Model3_ModelTemplate1 3 2_Workforce" xfId="24053"/>
    <cellStyle name="p_HYCOMPS5_Model3_ModelTemplate1 3_Workforce" xfId="24052"/>
    <cellStyle name="p_HYCOMPS5_Model3_ModelTemplate1 4" xfId="11372"/>
    <cellStyle name="p_HYCOMPS5_Model3_ModelTemplate1 4_Workforce" xfId="24054"/>
    <cellStyle name="p_HYCOMPS5_Model3_ModelTemplate1_Merrill model" xfId="11373"/>
    <cellStyle name="p_HYCOMPS5_Model3_ModelTemplate1_Merrill model_Workforce" xfId="24055"/>
    <cellStyle name="p_HYCOMPS5_Model3_ModelTemplate1_Workforce" xfId="24049"/>
    <cellStyle name="p_HYCOMPS5_Model3_Potential full model template" xfId="11374"/>
    <cellStyle name="p_HYCOMPS5_Model3_Potential full model template_Merrill model" xfId="11375"/>
    <cellStyle name="p_HYCOMPS5_Model3_Potential full model template_Merrill model_Workforce" xfId="24057"/>
    <cellStyle name="p_HYCOMPS5_Model3_Potential full model template_Workforce" xfId="24056"/>
    <cellStyle name="p_HYCOMPS5_Model3_wh_smith model7" xfId="11376"/>
    <cellStyle name="p_HYCOMPS5_Model3_wh_smith model7 2" xfId="11377"/>
    <cellStyle name="p_HYCOMPS5_Model3_wh_smith model7 2 2" xfId="11378"/>
    <cellStyle name="p_HYCOMPS5_Model3_wh_smith model7 2 2_Workforce" xfId="24060"/>
    <cellStyle name="p_HYCOMPS5_Model3_wh_smith model7 2_Workforce" xfId="24059"/>
    <cellStyle name="p_HYCOMPS5_Model3_wh_smith model7 3" xfId="11379"/>
    <cellStyle name="p_HYCOMPS5_Model3_wh_smith model7 3 2" xfId="11380"/>
    <cellStyle name="p_HYCOMPS5_Model3_wh_smith model7 3 2_Workforce" xfId="24062"/>
    <cellStyle name="p_HYCOMPS5_Model3_wh_smith model7 3_Workforce" xfId="24061"/>
    <cellStyle name="p_HYCOMPS5_Model3_wh_smith model7 4" xfId="11381"/>
    <cellStyle name="p_HYCOMPS5_Model3_wh_smith model7 4_Workforce" xfId="24063"/>
    <cellStyle name="p_HYCOMPS5_Model3_wh_smith model7_Workforce" xfId="24058"/>
    <cellStyle name="p_HYCOMPS5_Model3_Workforce" xfId="23992"/>
    <cellStyle name="p_HYCOMPS5_model5.xls Chart 1" xfId="11382"/>
    <cellStyle name="p_HYCOMPS5_model5.xls Chart 1_Workforce" xfId="24064"/>
    <cellStyle name="p_HYCOMPS5_model6.xls Chart 1" xfId="11383"/>
    <cellStyle name="p_HYCOMPS5_model6.xls Chart 1_Workforce" xfId="24065"/>
    <cellStyle name="p_HYCOMPS5_MODEL8" xfId="11384"/>
    <cellStyle name="p_HYCOMPS5_MODEL8 2" xfId="11385"/>
    <cellStyle name="p_HYCOMPS5_MODEL8 2 2" xfId="11386"/>
    <cellStyle name="p_HYCOMPS5_MODEL8 2 2_Workforce" xfId="24068"/>
    <cellStyle name="p_HYCOMPS5_MODEL8 2_Workforce" xfId="24067"/>
    <cellStyle name="p_HYCOMPS5_MODEL8 3" xfId="11387"/>
    <cellStyle name="p_HYCOMPS5_MODEL8 3 2" xfId="11388"/>
    <cellStyle name="p_HYCOMPS5_MODEL8 3 2_Workforce" xfId="24070"/>
    <cellStyle name="p_HYCOMPS5_MODEL8 3_Workforce" xfId="24069"/>
    <cellStyle name="p_HYCOMPS5_MODEL8 4" xfId="11389"/>
    <cellStyle name="p_HYCOMPS5_MODEL8 4_Workforce" xfId="24071"/>
    <cellStyle name="p_HYCOMPS5_MODEL8_24-10-Q3c 08-11" xfId="11390"/>
    <cellStyle name="p_HYCOMPS5_MODEL8_24-10-Q3c 08-11 2" xfId="11391"/>
    <cellStyle name="p_HYCOMPS5_MODEL8_24-10-Q3c 08-11 2 2" xfId="11392"/>
    <cellStyle name="p_HYCOMPS5_MODEL8_24-10-Q3c 08-11 2 2_Workforce" xfId="24074"/>
    <cellStyle name="p_HYCOMPS5_MODEL8_24-10-Q3c 08-11 2_Workforce" xfId="24073"/>
    <cellStyle name="p_HYCOMPS5_MODEL8_24-10-Q3c 08-11 3" xfId="11393"/>
    <cellStyle name="p_HYCOMPS5_MODEL8_24-10-Q3c 08-11 3 2" xfId="11394"/>
    <cellStyle name="p_HYCOMPS5_MODEL8_24-10-Q3c 08-11 3 2_Workforce" xfId="24076"/>
    <cellStyle name="p_HYCOMPS5_MODEL8_24-10-Q3c 08-11 3_Workforce" xfId="24075"/>
    <cellStyle name="p_HYCOMPS5_MODEL8_24-10-Q3c 08-11 4" xfId="11395"/>
    <cellStyle name="p_HYCOMPS5_MODEL8_24-10-Q3c 08-11 4_Workforce" xfId="24077"/>
    <cellStyle name="p_HYCOMPS5_MODEL8_24-10-Q3c 08-11_Workforce" xfId="24072"/>
    <cellStyle name="p_HYCOMPS5_MODEL8_Apax Banks Model2" xfId="11396"/>
    <cellStyle name="p_HYCOMPS5_MODEL8_Apax Banks Model2 2" xfId="11397"/>
    <cellStyle name="p_HYCOMPS5_MODEL8_Apax Banks Model2 2 2" xfId="11398"/>
    <cellStyle name="p_HYCOMPS5_MODEL8_Apax Banks Model2 2 2_Workforce" xfId="24080"/>
    <cellStyle name="p_HYCOMPS5_MODEL8_Apax Banks Model2 2_Workforce" xfId="24079"/>
    <cellStyle name="p_HYCOMPS5_MODEL8_Apax Banks Model2 3" xfId="11399"/>
    <cellStyle name="p_HYCOMPS5_MODEL8_Apax Banks Model2 3 2" xfId="11400"/>
    <cellStyle name="p_HYCOMPS5_MODEL8_Apax Banks Model2 3 2_Workforce" xfId="24082"/>
    <cellStyle name="p_HYCOMPS5_MODEL8_Apax Banks Model2 3_Workforce" xfId="24081"/>
    <cellStyle name="p_HYCOMPS5_MODEL8_Apax Banks Model2 4" xfId="11401"/>
    <cellStyle name="p_HYCOMPS5_MODEL8_Apax Banks Model2 4_Workforce" xfId="24083"/>
    <cellStyle name="p_HYCOMPS5_MODEL8_Apax Banks Model2_Workforce" xfId="24078"/>
    <cellStyle name="p_HYCOMPS5_MODEL8_Arrow Model 7" xfId="11402"/>
    <cellStyle name="p_HYCOMPS5_MODEL8_Arrow Model 7 2" xfId="11403"/>
    <cellStyle name="p_HYCOMPS5_MODEL8_Arrow Model 7 2 2" xfId="11404"/>
    <cellStyle name="p_HYCOMPS5_MODEL8_Arrow Model 7 2 2_Workforce" xfId="24086"/>
    <cellStyle name="p_HYCOMPS5_MODEL8_Arrow Model 7 2_Workforce" xfId="24085"/>
    <cellStyle name="p_HYCOMPS5_MODEL8_Arrow Model 7 3" xfId="11405"/>
    <cellStyle name="p_HYCOMPS5_MODEL8_Arrow Model 7 3 2" xfId="11406"/>
    <cellStyle name="p_HYCOMPS5_MODEL8_Arrow Model 7 3 2_Workforce" xfId="24088"/>
    <cellStyle name="p_HYCOMPS5_MODEL8_Arrow Model 7 3_Workforce" xfId="24087"/>
    <cellStyle name="p_HYCOMPS5_MODEL8_Arrow Model 7 4" xfId="11407"/>
    <cellStyle name="p_HYCOMPS5_MODEL8_Arrow Model 7 4_Workforce" xfId="24089"/>
    <cellStyle name="p_HYCOMPS5_MODEL8_Arrow Model 7_Merrill model" xfId="11408"/>
    <cellStyle name="p_HYCOMPS5_MODEL8_Arrow Model 7_Merrill model_Workforce" xfId="24090"/>
    <cellStyle name="p_HYCOMPS5_MODEL8_Arrow Model 7_Workforce" xfId="24084"/>
    <cellStyle name="p_HYCOMPS5_MODEL8_Atlasmod011_new_Covenants" xfId="11409"/>
    <cellStyle name="p_HYCOMPS5_MODEL8_Atlasmod011_new_Covenants_mezzcalc" xfId="11410"/>
    <cellStyle name="p_HYCOMPS5_MODEL8_Atlasmod011_new_Covenants_mezzcalc 2" xfId="11411"/>
    <cellStyle name="p_HYCOMPS5_MODEL8_Atlasmod011_new_Covenants_mezzcalc 2 2" xfId="11412"/>
    <cellStyle name="p_HYCOMPS5_MODEL8_Atlasmod011_new_Covenants_mezzcalc 2 2_Workforce" xfId="24094"/>
    <cellStyle name="p_HYCOMPS5_MODEL8_Atlasmod011_new_Covenants_mezzcalc 2_Workforce" xfId="24093"/>
    <cellStyle name="p_HYCOMPS5_MODEL8_Atlasmod011_new_Covenants_mezzcalc 3" xfId="11413"/>
    <cellStyle name="p_HYCOMPS5_MODEL8_Atlasmod011_new_Covenants_mezzcalc 3 2" xfId="11414"/>
    <cellStyle name="p_HYCOMPS5_MODEL8_Atlasmod011_new_Covenants_mezzcalc 3 2_Workforce" xfId="24096"/>
    <cellStyle name="p_HYCOMPS5_MODEL8_Atlasmod011_new_Covenants_mezzcalc 3_Workforce" xfId="24095"/>
    <cellStyle name="p_HYCOMPS5_MODEL8_Atlasmod011_new_Covenants_mezzcalc 4" xfId="11415"/>
    <cellStyle name="p_HYCOMPS5_MODEL8_Atlasmod011_new_Covenants_mezzcalc 4_Workforce" xfId="24097"/>
    <cellStyle name="p_HYCOMPS5_MODEL8_Atlasmod011_new_Covenants_mezzcalc_Workforce" xfId="24092"/>
    <cellStyle name="p_HYCOMPS5_MODEL8_Atlasmod011_new_Covenants_Workforce" xfId="24091"/>
    <cellStyle name="p_HYCOMPS5_MODEL8_Book2" xfId="11416"/>
    <cellStyle name="p_HYCOMPS5_MODEL8_Book2 2" xfId="11417"/>
    <cellStyle name="p_HYCOMPS5_MODEL8_Book2 2 2" xfId="11418"/>
    <cellStyle name="p_HYCOMPS5_MODEL8_Book2 2 2_Workforce" xfId="24100"/>
    <cellStyle name="p_HYCOMPS5_MODEL8_Book2 2_Workforce" xfId="24099"/>
    <cellStyle name="p_HYCOMPS5_MODEL8_Book2 3" xfId="11419"/>
    <cellStyle name="p_HYCOMPS5_MODEL8_Book2 3 2" xfId="11420"/>
    <cellStyle name="p_HYCOMPS5_MODEL8_Book2 3 2_Workforce" xfId="24102"/>
    <cellStyle name="p_HYCOMPS5_MODEL8_Book2 3_Workforce" xfId="24101"/>
    <cellStyle name="p_HYCOMPS5_MODEL8_Book2 4" xfId="11421"/>
    <cellStyle name="p_HYCOMPS5_MODEL8_Book2 4_Workforce" xfId="24103"/>
    <cellStyle name="p_HYCOMPS5_MODEL8_Book2_Workforce" xfId="24098"/>
    <cellStyle name="p_HYCOMPS5_MODEL8_Bouygues Model_20_4_01" xfId="11422"/>
    <cellStyle name="p_HYCOMPS5_MODEL8_Bouygues Model_20_4_01 2" xfId="11423"/>
    <cellStyle name="p_HYCOMPS5_MODEL8_Bouygues Model_20_4_01 2 2" xfId="11424"/>
    <cellStyle name="p_HYCOMPS5_MODEL8_Bouygues Model_20_4_01 2 2_Workforce" xfId="24106"/>
    <cellStyle name="p_HYCOMPS5_MODEL8_Bouygues Model_20_4_01 2_Workforce" xfId="24105"/>
    <cellStyle name="p_HYCOMPS5_MODEL8_Bouygues Model_20_4_01 3" xfId="11425"/>
    <cellStyle name="p_HYCOMPS5_MODEL8_Bouygues Model_20_4_01 3 2" xfId="11426"/>
    <cellStyle name="p_HYCOMPS5_MODEL8_Bouygues Model_20_4_01 3 2_Workforce" xfId="24108"/>
    <cellStyle name="p_HYCOMPS5_MODEL8_Bouygues Model_20_4_01 3_Workforce" xfId="24107"/>
    <cellStyle name="p_HYCOMPS5_MODEL8_Bouygues Model_20_4_01 4" xfId="11427"/>
    <cellStyle name="p_HYCOMPS5_MODEL8_Bouygues Model_20_4_01 4_Workforce" xfId="24109"/>
    <cellStyle name="p_HYCOMPS5_MODEL8_Bouygues Model_20_4_01_Merrill model" xfId="11428"/>
    <cellStyle name="p_HYCOMPS5_MODEL8_Bouygues Model_20_4_01_Merrill model_Workforce" xfId="24110"/>
    <cellStyle name="p_HYCOMPS5_MODEL8_Bouygues Model_20_4_01_Workforce" xfId="24104"/>
    <cellStyle name="p_HYCOMPS5_MODEL8_Bridge Terms" xfId="11429"/>
    <cellStyle name="p_HYCOMPS5_MODEL8_Bridge Terms 2" xfId="11430"/>
    <cellStyle name="p_HYCOMPS5_MODEL8_Bridge Terms 2 2" xfId="11431"/>
    <cellStyle name="p_HYCOMPS5_MODEL8_Bridge Terms 2 2_Workforce" xfId="24113"/>
    <cellStyle name="p_HYCOMPS5_MODEL8_Bridge Terms 2_Workforce" xfId="24112"/>
    <cellStyle name="p_HYCOMPS5_MODEL8_Bridge Terms 3" xfId="11432"/>
    <cellStyle name="p_HYCOMPS5_MODEL8_Bridge Terms 3 2" xfId="11433"/>
    <cellStyle name="p_HYCOMPS5_MODEL8_Bridge Terms 3 2_Workforce" xfId="24115"/>
    <cellStyle name="p_HYCOMPS5_MODEL8_Bridge Terms 3_Workforce" xfId="24114"/>
    <cellStyle name="p_HYCOMPS5_MODEL8_Bridge Terms 4" xfId="11434"/>
    <cellStyle name="p_HYCOMPS5_MODEL8_Bridge Terms 4_Workforce" xfId="24116"/>
    <cellStyle name="p_HYCOMPS5_MODEL8_Bridge Terms_Workforce" xfId="24111"/>
    <cellStyle name="p_HYCOMPS5_MODEL8_BWG model_aip_final" xfId="11435"/>
    <cellStyle name="p_HYCOMPS5_MODEL8_BWG model_aip_final 2" xfId="11436"/>
    <cellStyle name="p_HYCOMPS5_MODEL8_BWG model_aip_final 2 2" xfId="11437"/>
    <cellStyle name="p_HYCOMPS5_MODEL8_BWG model_aip_final 2 2_Workforce" xfId="24119"/>
    <cellStyle name="p_HYCOMPS5_MODEL8_BWG model_aip_final 2_Workforce" xfId="24118"/>
    <cellStyle name="p_HYCOMPS5_MODEL8_BWG model_aip_final 3" xfId="11438"/>
    <cellStyle name="p_HYCOMPS5_MODEL8_BWG model_aip_final 3 2" xfId="11439"/>
    <cellStyle name="p_HYCOMPS5_MODEL8_BWG model_aip_final 3 2_Workforce" xfId="24121"/>
    <cellStyle name="p_HYCOMPS5_MODEL8_BWG model_aip_final 3_Workforce" xfId="24120"/>
    <cellStyle name="p_HYCOMPS5_MODEL8_BWG model_aip_final 4" xfId="11440"/>
    <cellStyle name="p_HYCOMPS5_MODEL8_BWG model_aip_final 4_Workforce" xfId="24122"/>
    <cellStyle name="p_HYCOMPS5_MODEL8_BWG model_aip_final_Workforce" xfId="24117"/>
    <cellStyle name="p_HYCOMPS5_MODEL8_Casema - Carlyle Base Case" xfId="11441"/>
    <cellStyle name="p_HYCOMPS5_MODEL8_Casema - Carlyle Base Case 2" xfId="11442"/>
    <cellStyle name="p_HYCOMPS5_MODEL8_Casema - Carlyle Base Case 2 2" xfId="11443"/>
    <cellStyle name="p_HYCOMPS5_MODEL8_Casema - Carlyle Base Case 2 2_Workforce" xfId="24125"/>
    <cellStyle name="p_HYCOMPS5_MODEL8_Casema - Carlyle Base Case 2_Workforce" xfId="24124"/>
    <cellStyle name="p_HYCOMPS5_MODEL8_Casema - Carlyle Base Case 3" xfId="11444"/>
    <cellStyle name="p_HYCOMPS5_MODEL8_Casema - Carlyle Base Case 3 2" xfId="11445"/>
    <cellStyle name="p_HYCOMPS5_MODEL8_Casema - Carlyle Base Case 3 2_Workforce" xfId="24127"/>
    <cellStyle name="p_HYCOMPS5_MODEL8_Casema - Carlyle Base Case 3_Workforce" xfId="24126"/>
    <cellStyle name="p_HYCOMPS5_MODEL8_Casema - Carlyle Base Case 4" xfId="11446"/>
    <cellStyle name="p_HYCOMPS5_MODEL8_Casema - Carlyle Base Case 4_Workforce" xfId="24128"/>
    <cellStyle name="p_HYCOMPS5_MODEL8_Casema - Carlyle Base Case_Workforce" xfId="24123"/>
    <cellStyle name="p_HYCOMPS5_MODEL8_Consolidated Model - Overfund13NewBank &amp; HY rate" xfId="11447"/>
    <cellStyle name="p_HYCOMPS5_MODEL8_Consolidated Model - Overfund13NewBank &amp; HY rate_Workforce" xfId="24129"/>
    <cellStyle name="p_HYCOMPS5_MODEL8_Consolidated Model - Overfund14NewBank &amp; HY rate" xfId="11448"/>
    <cellStyle name="p_HYCOMPS5_MODEL8_Consolidated Model - Overfund14NewBank &amp; HY rate_Workforce" xfId="24130"/>
    <cellStyle name="p_HYCOMPS5_MODEL8_ESCOperatingModel Revised Base Case Banks 260101" xfId="11449"/>
    <cellStyle name="p_HYCOMPS5_MODEL8_ESCOperatingModel Revised Base Case Banks 260101 2" xfId="11450"/>
    <cellStyle name="p_HYCOMPS5_MODEL8_ESCOperatingModel Revised Base Case Banks 260101 2 2" xfId="11451"/>
    <cellStyle name="p_HYCOMPS5_MODEL8_ESCOperatingModel Revised Base Case Banks 260101 2 2_Workforce" xfId="24133"/>
    <cellStyle name="p_HYCOMPS5_MODEL8_ESCOperatingModel Revised Base Case Banks 260101 2_Workforce" xfId="24132"/>
    <cellStyle name="p_HYCOMPS5_MODEL8_ESCOperatingModel Revised Base Case Banks 260101 3" xfId="11452"/>
    <cellStyle name="p_HYCOMPS5_MODEL8_ESCOperatingModel Revised Base Case Banks 260101 3 2" xfId="11453"/>
    <cellStyle name="p_HYCOMPS5_MODEL8_ESCOperatingModel Revised Base Case Banks 260101 3 2_Workforce" xfId="24135"/>
    <cellStyle name="p_HYCOMPS5_MODEL8_ESCOperatingModel Revised Base Case Banks 260101 3_Workforce" xfId="24134"/>
    <cellStyle name="p_HYCOMPS5_MODEL8_ESCOperatingModel Revised Base Case Banks 260101 4" xfId="11454"/>
    <cellStyle name="p_HYCOMPS5_MODEL8_ESCOperatingModel Revised Base Case Banks 260101 4_Workforce" xfId="24136"/>
    <cellStyle name="p_HYCOMPS5_MODEL8_ESCOperatingModel Revised Base Case Banks 260101_Workforce" xfId="24131"/>
    <cellStyle name="p_HYCOMPS5_MODEL8_finalised and conformed model2" xfId="11455"/>
    <cellStyle name="p_HYCOMPS5_MODEL8_finalised and conformed model2 2" xfId="11456"/>
    <cellStyle name="p_HYCOMPS5_MODEL8_finalised and conformed model2 2 2" xfId="11457"/>
    <cellStyle name="p_HYCOMPS5_MODEL8_finalised and conformed model2 2 2_Workforce" xfId="24139"/>
    <cellStyle name="p_HYCOMPS5_MODEL8_finalised and conformed model2 2_Workforce" xfId="24138"/>
    <cellStyle name="p_HYCOMPS5_MODEL8_finalised and conformed model2 3" xfId="11458"/>
    <cellStyle name="p_HYCOMPS5_MODEL8_finalised and conformed model2 3 2" xfId="11459"/>
    <cellStyle name="p_HYCOMPS5_MODEL8_finalised and conformed model2 3 2_Workforce" xfId="24141"/>
    <cellStyle name="p_HYCOMPS5_MODEL8_finalised and conformed model2 3_Workforce" xfId="24140"/>
    <cellStyle name="p_HYCOMPS5_MODEL8_finalised and conformed model2 4" xfId="11460"/>
    <cellStyle name="p_HYCOMPS5_MODEL8_finalised and conformed model2 4_Workforce" xfId="24142"/>
    <cellStyle name="p_HYCOMPS5_MODEL8_finalised and conformed model2_Workforce" xfId="24137"/>
    <cellStyle name="p_HYCOMPS5_MODEL8_FinanceModelTrinity" xfId="11461"/>
    <cellStyle name="p_HYCOMPS5_MODEL8_FinanceModelTrinity 2" xfId="11462"/>
    <cellStyle name="p_HYCOMPS5_MODEL8_FinanceModelTrinity 2 2" xfId="11463"/>
    <cellStyle name="p_HYCOMPS5_MODEL8_FinanceModelTrinity 2 2_Workforce" xfId="24145"/>
    <cellStyle name="p_HYCOMPS5_MODEL8_FinanceModelTrinity 2_Workforce" xfId="24144"/>
    <cellStyle name="p_HYCOMPS5_MODEL8_FinanceModelTrinity 3" xfId="11464"/>
    <cellStyle name="p_HYCOMPS5_MODEL8_FinanceModelTrinity 3 2" xfId="11465"/>
    <cellStyle name="p_HYCOMPS5_MODEL8_FinanceModelTrinity 3 2_Workforce" xfId="24147"/>
    <cellStyle name="p_HYCOMPS5_MODEL8_FinanceModelTrinity 3_Workforce" xfId="24146"/>
    <cellStyle name="p_HYCOMPS5_MODEL8_FinanceModelTrinity 4" xfId="11466"/>
    <cellStyle name="p_HYCOMPS5_MODEL8_FinanceModelTrinity 4_Workforce" xfId="24148"/>
    <cellStyle name="p_HYCOMPS5_MODEL8_FinanceModelTrinity_Bouygues Model_20_4_01" xfId="11467"/>
    <cellStyle name="p_HYCOMPS5_MODEL8_FinanceModelTrinity_Bouygues Model_20_4_01 2" xfId="11468"/>
    <cellStyle name="p_HYCOMPS5_MODEL8_FinanceModelTrinity_Bouygues Model_20_4_01 2 2" xfId="11469"/>
    <cellStyle name="p_HYCOMPS5_MODEL8_FinanceModelTrinity_Bouygues Model_20_4_01 2 2_Workforce" xfId="24151"/>
    <cellStyle name="p_HYCOMPS5_MODEL8_FinanceModelTrinity_Bouygues Model_20_4_01 2_Workforce" xfId="24150"/>
    <cellStyle name="p_HYCOMPS5_MODEL8_FinanceModelTrinity_Bouygues Model_20_4_01 3" xfId="11470"/>
    <cellStyle name="p_HYCOMPS5_MODEL8_FinanceModelTrinity_Bouygues Model_20_4_01 3 2" xfId="11471"/>
    <cellStyle name="p_HYCOMPS5_MODEL8_FinanceModelTrinity_Bouygues Model_20_4_01 3 2_Workforce" xfId="24153"/>
    <cellStyle name="p_HYCOMPS5_MODEL8_FinanceModelTrinity_Bouygues Model_20_4_01 3_Workforce" xfId="24152"/>
    <cellStyle name="p_HYCOMPS5_MODEL8_FinanceModelTrinity_Bouygues Model_20_4_01 4" xfId="11472"/>
    <cellStyle name="p_HYCOMPS5_MODEL8_FinanceModelTrinity_Bouygues Model_20_4_01 4_Workforce" xfId="24154"/>
    <cellStyle name="p_HYCOMPS5_MODEL8_FinanceModelTrinity_Bouygues Model_20_4_01_Merrill model" xfId="11473"/>
    <cellStyle name="p_HYCOMPS5_MODEL8_FinanceModelTrinity_Bouygues Model_20_4_01_Merrill model_Workforce" xfId="24155"/>
    <cellStyle name="p_HYCOMPS5_MODEL8_FinanceModelTrinity_Bouygues Model_20_4_01_Workforce" xfId="24149"/>
    <cellStyle name="p_HYCOMPS5_MODEL8_FinanceModelTrinity_Merrill model" xfId="11474"/>
    <cellStyle name="p_HYCOMPS5_MODEL8_FinanceModelTrinity_Merrill model_Workforce" xfId="24156"/>
    <cellStyle name="p_HYCOMPS5_MODEL8_FinanceModelTrinity_Workforce" xfId="24143"/>
    <cellStyle name="p_HYCOMPS5_MODEL8_Financials6_for sales force" xfId="11475"/>
    <cellStyle name="p_HYCOMPS5_MODEL8_Financials6_for sales force_Workforce" xfId="24157"/>
    <cellStyle name="p_HYCOMPS5_MODEL8_Last Update of Model - Version 39" xfId="11476"/>
    <cellStyle name="p_HYCOMPS5_MODEL8_Last Update of Model - Version 39 2" xfId="11477"/>
    <cellStyle name="p_HYCOMPS5_MODEL8_Last Update of Model - Version 39 2 2" xfId="11478"/>
    <cellStyle name="p_HYCOMPS5_MODEL8_Last Update of Model - Version 39 2 2_Workforce" xfId="24160"/>
    <cellStyle name="p_HYCOMPS5_MODEL8_Last Update of Model - Version 39 2_Workforce" xfId="24159"/>
    <cellStyle name="p_HYCOMPS5_MODEL8_Last Update of Model - Version 39 3" xfId="11479"/>
    <cellStyle name="p_HYCOMPS5_MODEL8_Last Update of Model - Version 39 3 2" xfId="11480"/>
    <cellStyle name="p_HYCOMPS5_MODEL8_Last Update of Model - Version 39 3 2_Workforce" xfId="24162"/>
    <cellStyle name="p_HYCOMPS5_MODEL8_Last Update of Model - Version 39 3_Workforce" xfId="24161"/>
    <cellStyle name="p_HYCOMPS5_MODEL8_Last Update of Model - Version 39 4" xfId="11481"/>
    <cellStyle name="p_HYCOMPS5_MODEL8_Last Update of Model - Version 39 4_Workforce" xfId="24163"/>
    <cellStyle name="p_HYCOMPS5_MODEL8_Last Update of Model - Version 39_Workforce" xfId="24158"/>
    <cellStyle name="p_HYCOMPS5_MODEL8_LTM Analysis" xfId="11482"/>
    <cellStyle name="p_HYCOMPS5_MODEL8_LTM Analysis 2" xfId="11483"/>
    <cellStyle name="p_HYCOMPS5_MODEL8_LTM Analysis 2 2" xfId="11484"/>
    <cellStyle name="p_HYCOMPS5_MODEL8_LTM Analysis 2 2_Workforce" xfId="24166"/>
    <cellStyle name="p_HYCOMPS5_MODEL8_LTM Analysis 2_Workforce" xfId="24165"/>
    <cellStyle name="p_HYCOMPS5_MODEL8_LTM Analysis 3" xfId="11485"/>
    <cellStyle name="p_HYCOMPS5_MODEL8_LTM Analysis 3 2" xfId="11486"/>
    <cellStyle name="p_HYCOMPS5_MODEL8_LTM Analysis 3 2_Workforce" xfId="24168"/>
    <cellStyle name="p_HYCOMPS5_MODEL8_LTM Analysis 3_Workforce" xfId="24167"/>
    <cellStyle name="p_HYCOMPS5_MODEL8_LTM Analysis 4" xfId="11487"/>
    <cellStyle name="p_HYCOMPS5_MODEL8_LTM Analysis 4_Workforce" xfId="24169"/>
    <cellStyle name="p_HYCOMPS5_MODEL8_LTM Analysis_Workforce" xfId="24164"/>
    <cellStyle name="p_HYCOMPS5_MODEL8_Merrill model" xfId="11488"/>
    <cellStyle name="p_HYCOMPS5_MODEL8_Merrill model_Workforce" xfId="24170"/>
    <cellStyle name="p_HYCOMPS5_MODEL8_mezzcalc" xfId="11489"/>
    <cellStyle name="p_HYCOMPS5_MODEL8_mezzcalc 2" xfId="11490"/>
    <cellStyle name="p_HYCOMPS5_MODEL8_mezzcalc 2 2" xfId="11491"/>
    <cellStyle name="p_HYCOMPS5_MODEL8_mezzcalc 2 2_Workforce" xfId="24173"/>
    <cellStyle name="p_HYCOMPS5_MODEL8_mezzcalc 2_Workforce" xfId="24172"/>
    <cellStyle name="p_HYCOMPS5_MODEL8_mezzcalc 3" xfId="11492"/>
    <cellStyle name="p_HYCOMPS5_MODEL8_mezzcalc 3 2" xfId="11493"/>
    <cellStyle name="p_HYCOMPS5_MODEL8_mezzcalc 3 2_Workforce" xfId="24175"/>
    <cellStyle name="p_HYCOMPS5_MODEL8_mezzcalc 3_Workforce" xfId="24174"/>
    <cellStyle name="p_HYCOMPS5_MODEL8_mezzcalc 4" xfId="11494"/>
    <cellStyle name="p_HYCOMPS5_MODEL8_mezzcalc 4_Workforce" xfId="24176"/>
    <cellStyle name="p_HYCOMPS5_MODEL8_mezzcalc_Workforce" xfId="24171"/>
    <cellStyle name="p_HYCOMPS5_MODEL8_MinimodelMC" xfId="11495"/>
    <cellStyle name="p_HYCOMPS5_MODEL8_MinimodelMC 2" xfId="11496"/>
    <cellStyle name="p_HYCOMPS5_MODEL8_MinimodelMC 2 2" xfId="11497"/>
    <cellStyle name="p_HYCOMPS5_MODEL8_MinimodelMC 2 2_Workforce" xfId="24179"/>
    <cellStyle name="p_HYCOMPS5_MODEL8_MinimodelMC 2_Workforce" xfId="24178"/>
    <cellStyle name="p_HYCOMPS5_MODEL8_MinimodelMC 3" xfId="11498"/>
    <cellStyle name="p_HYCOMPS5_MODEL8_MinimodelMC 3 2" xfId="11499"/>
    <cellStyle name="p_HYCOMPS5_MODEL8_MinimodelMC 3 2_Workforce" xfId="24181"/>
    <cellStyle name="p_HYCOMPS5_MODEL8_MinimodelMC 3_Workforce" xfId="24180"/>
    <cellStyle name="p_HYCOMPS5_MODEL8_MinimodelMC 4" xfId="11500"/>
    <cellStyle name="p_HYCOMPS5_MODEL8_MinimodelMC 4_Workforce" xfId="24182"/>
    <cellStyle name="p_HYCOMPS5_MODEL8_MinimodelMC_Merrill model" xfId="11501"/>
    <cellStyle name="p_HYCOMPS5_MODEL8_MinimodelMC_Merrill model_Workforce" xfId="24183"/>
    <cellStyle name="p_HYCOMPS5_MODEL8_MinimodelMC_Workforce" xfId="24177"/>
    <cellStyle name="p_HYCOMPS5_MODEL8_Model_9" xfId="11502"/>
    <cellStyle name="p_HYCOMPS5_MODEL8_Model_9 2" xfId="11503"/>
    <cellStyle name="p_HYCOMPS5_MODEL8_Model_9 2 2" xfId="11504"/>
    <cellStyle name="p_HYCOMPS5_MODEL8_Model_9 2 2_Workforce" xfId="24186"/>
    <cellStyle name="p_HYCOMPS5_MODEL8_Model_9 2_Workforce" xfId="24185"/>
    <cellStyle name="p_HYCOMPS5_MODEL8_Model_9 3" xfId="11505"/>
    <cellStyle name="p_HYCOMPS5_MODEL8_Model_9 3 2" xfId="11506"/>
    <cellStyle name="p_HYCOMPS5_MODEL8_Model_9 3 2_Workforce" xfId="24188"/>
    <cellStyle name="p_HYCOMPS5_MODEL8_Model_9 3_Workforce" xfId="24187"/>
    <cellStyle name="p_HYCOMPS5_MODEL8_Model_9 4" xfId="11507"/>
    <cellStyle name="p_HYCOMPS5_MODEL8_Model_9 4_Workforce" xfId="24189"/>
    <cellStyle name="p_HYCOMPS5_MODEL8_Model_9_Workforce" xfId="24184"/>
    <cellStyle name="p_HYCOMPS5_MODEL8_model11.xls Chart 1" xfId="11508"/>
    <cellStyle name="p_HYCOMPS5_MODEL8_model11.xls Chart 1 2" xfId="11509"/>
    <cellStyle name="p_HYCOMPS5_MODEL8_model11.xls Chart 1 2 2" xfId="11510"/>
    <cellStyle name="p_HYCOMPS5_MODEL8_model11.xls Chart 1 2 2_Workforce" xfId="24192"/>
    <cellStyle name="p_HYCOMPS5_MODEL8_model11.xls Chart 1 2_Workforce" xfId="24191"/>
    <cellStyle name="p_HYCOMPS5_MODEL8_model11.xls Chart 1 3" xfId="11511"/>
    <cellStyle name="p_HYCOMPS5_MODEL8_model11.xls Chart 1 3 2" xfId="11512"/>
    <cellStyle name="p_HYCOMPS5_MODEL8_model11.xls Chart 1 3 2_Workforce" xfId="24194"/>
    <cellStyle name="p_HYCOMPS5_MODEL8_model11.xls Chart 1 3_Workforce" xfId="24193"/>
    <cellStyle name="p_HYCOMPS5_MODEL8_model11.xls Chart 1 4" xfId="11513"/>
    <cellStyle name="p_HYCOMPS5_MODEL8_model11.xls Chart 1 4_Workforce" xfId="24195"/>
    <cellStyle name="p_HYCOMPS5_MODEL8_model11.xls Chart 1_Workforce" xfId="24190"/>
    <cellStyle name="p_HYCOMPS5_MODEL8_model14" xfId="11514"/>
    <cellStyle name="p_HYCOMPS5_MODEL8_model14_Workforce" xfId="24196"/>
    <cellStyle name="p_HYCOMPS5_MODEL8_model28" xfId="11515"/>
    <cellStyle name="p_HYCOMPS5_MODEL8_model28 2" xfId="11516"/>
    <cellStyle name="p_HYCOMPS5_MODEL8_model28 2 2" xfId="11517"/>
    <cellStyle name="p_HYCOMPS5_MODEL8_model28 2 2_Workforce" xfId="24199"/>
    <cellStyle name="p_HYCOMPS5_MODEL8_model28 2_Workforce" xfId="24198"/>
    <cellStyle name="p_HYCOMPS5_MODEL8_model28 3" xfId="11518"/>
    <cellStyle name="p_HYCOMPS5_MODEL8_model28 3 2" xfId="11519"/>
    <cellStyle name="p_HYCOMPS5_MODEL8_model28 3 2_Workforce" xfId="24201"/>
    <cellStyle name="p_HYCOMPS5_MODEL8_model28 3_Workforce" xfId="24200"/>
    <cellStyle name="p_HYCOMPS5_MODEL8_model28 4" xfId="11520"/>
    <cellStyle name="p_HYCOMPS5_MODEL8_model28 4_Workforce" xfId="24202"/>
    <cellStyle name="p_HYCOMPS5_MODEL8_model28_Workforce" xfId="24197"/>
    <cellStyle name="p_HYCOMPS5_MODEL8_Model34" xfId="11521"/>
    <cellStyle name="p_HYCOMPS5_MODEL8_Model34_Workforce" xfId="24203"/>
    <cellStyle name="p_HYCOMPS5_MODEL8_model5.xls Chart 1" xfId="11522"/>
    <cellStyle name="p_HYCOMPS5_MODEL8_model5.xls Chart 1 2" xfId="11523"/>
    <cellStyle name="p_HYCOMPS5_MODEL8_model5.xls Chart 1 2 2" xfId="11524"/>
    <cellStyle name="p_HYCOMPS5_MODEL8_model5.xls Chart 1 2 2_Workforce" xfId="24206"/>
    <cellStyle name="p_HYCOMPS5_MODEL8_model5.xls Chart 1 2_Workforce" xfId="24205"/>
    <cellStyle name="p_HYCOMPS5_MODEL8_model5.xls Chart 1 3" xfId="11525"/>
    <cellStyle name="p_HYCOMPS5_MODEL8_model5.xls Chart 1 3 2" xfId="11526"/>
    <cellStyle name="p_HYCOMPS5_MODEL8_model5.xls Chart 1 3 2_Workforce" xfId="24208"/>
    <cellStyle name="p_HYCOMPS5_MODEL8_model5.xls Chart 1 3_Workforce" xfId="24207"/>
    <cellStyle name="p_HYCOMPS5_MODEL8_model5.xls Chart 1 4" xfId="11527"/>
    <cellStyle name="p_HYCOMPS5_MODEL8_model5.xls Chart 1 4_Workforce" xfId="24209"/>
    <cellStyle name="p_HYCOMPS5_MODEL8_model5.xls Chart 1_Workforce" xfId="24204"/>
    <cellStyle name="p_HYCOMPS5_MODEL8_model6.xls Chart 1" xfId="11528"/>
    <cellStyle name="p_HYCOMPS5_MODEL8_model6.xls Chart 1 2" xfId="11529"/>
    <cellStyle name="p_HYCOMPS5_MODEL8_model6.xls Chart 1 2 2" xfId="11530"/>
    <cellStyle name="p_HYCOMPS5_MODEL8_model6.xls Chart 1 2 2_Workforce" xfId="24212"/>
    <cellStyle name="p_HYCOMPS5_MODEL8_model6.xls Chart 1 2_Workforce" xfId="24211"/>
    <cellStyle name="p_HYCOMPS5_MODEL8_model6.xls Chart 1 3" xfId="11531"/>
    <cellStyle name="p_HYCOMPS5_MODEL8_model6.xls Chart 1 3 2" xfId="11532"/>
    <cellStyle name="p_HYCOMPS5_MODEL8_model6.xls Chart 1 3 2_Workforce" xfId="24214"/>
    <cellStyle name="p_HYCOMPS5_MODEL8_model6.xls Chart 1 3_Workforce" xfId="24213"/>
    <cellStyle name="p_HYCOMPS5_MODEL8_model6.xls Chart 1 4" xfId="11533"/>
    <cellStyle name="p_HYCOMPS5_MODEL8_model6.xls Chart 1 4_Workforce" xfId="24215"/>
    <cellStyle name="p_HYCOMPS5_MODEL8_model6.xls Chart 1_Workforce" xfId="24210"/>
    <cellStyle name="p_HYCOMPS5_MODEL8_ModelTemplate1" xfId="11534"/>
    <cellStyle name="p_HYCOMPS5_MODEL8_ModelTemplate1 2" xfId="11535"/>
    <cellStyle name="p_HYCOMPS5_MODEL8_ModelTemplate1 2 2" xfId="11536"/>
    <cellStyle name="p_HYCOMPS5_MODEL8_ModelTemplate1 2 2_Workforce" xfId="24218"/>
    <cellStyle name="p_HYCOMPS5_MODEL8_ModelTemplate1 2_Workforce" xfId="24217"/>
    <cellStyle name="p_HYCOMPS5_MODEL8_ModelTemplate1 3" xfId="11537"/>
    <cellStyle name="p_HYCOMPS5_MODEL8_ModelTemplate1 3 2" xfId="11538"/>
    <cellStyle name="p_HYCOMPS5_MODEL8_ModelTemplate1 3 2_Workforce" xfId="24220"/>
    <cellStyle name="p_HYCOMPS5_MODEL8_ModelTemplate1 3_Workforce" xfId="24219"/>
    <cellStyle name="p_HYCOMPS5_MODEL8_ModelTemplate1 4" xfId="11539"/>
    <cellStyle name="p_HYCOMPS5_MODEL8_ModelTemplate1 4_Workforce" xfId="24221"/>
    <cellStyle name="p_HYCOMPS5_MODEL8_ModelTemplate1_Merrill model" xfId="11540"/>
    <cellStyle name="p_HYCOMPS5_MODEL8_ModelTemplate1_Merrill model_Workforce" xfId="24222"/>
    <cellStyle name="p_HYCOMPS5_MODEL8_ModelTemplate1_Workforce" xfId="24216"/>
    <cellStyle name="p_HYCOMPS5_MODEL8_Newmodel12" xfId="11541"/>
    <cellStyle name="p_HYCOMPS5_MODEL8_Newmodel12 2" xfId="11542"/>
    <cellStyle name="p_HYCOMPS5_MODEL8_Newmodel12 2 2" xfId="11543"/>
    <cellStyle name="p_HYCOMPS5_MODEL8_Newmodel12 2 2_Workforce" xfId="24225"/>
    <cellStyle name="p_HYCOMPS5_MODEL8_Newmodel12 2_Workforce" xfId="24224"/>
    <cellStyle name="p_HYCOMPS5_MODEL8_Newmodel12 3" xfId="11544"/>
    <cellStyle name="p_HYCOMPS5_MODEL8_Newmodel12 3 2" xfId="11545"/>
    <cellStyle name="p_HYCOMPS5_MODEL8_Newmodel12 3 2_Workforce" xfId="24227"/>
    <cellStyle name="p_HYCOMPS5_MODEL8_Newmodel12 3_Workforce" xfId="24226"/>
    <cellStyle name="p_HYCOMPS5_MODEL8_Newmodel12 4" xfId="11546"/>
    <cellStyle name="p_HYCOMPS5_MODEL8_Newmodel12 4_Workforce" xfId="24228"/>
    <cellStyle name="p_HYCOMPS5_MODEL8_Newmodel12_Workforce" xfId="24223"/>
    <cellStyle name="p_HYCOMPS5_MODEL8_Potential full model template" xfId="11547"/>
    <cellStyle name="p_HYCOMPS5_MODEL8_Potential full model template 2" xfId="11548"/>
    <cellStyle name="p_HYCOMPS5_MODEL8_Potential full model template 2 2" xfId="11549"/>
    <cellStyle name="p_HYCOMPS5_MODEL8_Potential full model template 2 2_Workforce" xfId="24231"/>
    <cellStyle name="p_HYCOMPS5_MODEL8_Potential full model template 2_Workforce" xfId="24230"/>
    <cellStyle name="p_HYCOMPS5_MODEL8_Potential full model template 3" xfId="11550"/>
    <cellStyle name="p_HYCOMPS5_MODEL8_Potential full model template 3 2" xfId="11551"/>
    <cellStyle name="p_HYCOMPS5_MODEL8_Potential full model template 3 2_Workforce" xfId="24233"/>
    <cellStyle name="p_HYCOMPS5_MODEL8_Potential full model template 3_Workforce" xfId="24232"/>
    <cellStyle name="p_HYCOMPS5_MODEL8_Potential full model template 4" xfId="11552"/>
    <cellStyle name="p_HYCOMPS5_MODEL8_Potential full model template 4_Workforce" xfId="24234"/>
    <cellStyle name="p_HYCOMPS5_MODEL8_Potential full model template_Workforce" xfId="24229"/>
    <cellStyle name="p_HYCOMPS5_MODEL8_PwC (Version 10) Revised- CP site by site1" xfId="11553"/>
    <cellStyle name="p_HYCOMPS5_MODEL8_PwC (Version 10) Revised- CP site by site1 2" xfId="11554"/>
    <cellStyle name="p_HYCOMPS5_MODEL8_PwC (Version 10) Revised- CP site by site1 2 2" xfId="11555"/>
    <cellStyle name="p_HYCOMPS5_MODEL8_PwC (Version 10) Revised- CP site by site1 2 2_Workforce" xfId="24237"/>
    <cellStyle name="p_HYCOMPS5_MODEL8_PwC (Version 10) Revised- CP site by site1 2_Workforce" xfId="24236"/>
    <cellStyle name="p_HYCOMPS5_MODEL8_PwC (Version 10) Revised- CP site by site1 3" xfId="11556"/>
    <cellStyle name="p_HYCOMPS5_MODEL8_PwC (Version 10) Revised- CP site by site1 3 2" xfId="11557"/>
    <cellStyle name="p_HYCOMPS5_MODEL8_PwC (Version 10) Revised- CP site by site1 3 2_Workforce" xfId="24239"/>
    <cellStyle name="p_HYCOMPS5_MODEL8_PwC (Version 10) Revised- CP site by site1 3_Workforce" xfId="24238"/>
    <cellStyle name="p_HYCOMPS5_MODEL8_PwC (Version 10) Revised- CP site by site1 4" xfId="11558"/>
    <cellStyle name="p_HYCOMPS5_MODEL8_PwC (Version 10) Revised- CP site by site1 4_Workforce" xfId="24240"/>
    <cellStyle name="p_HYCOMPS5_MODEL8_PwC (Version 10) Revised- CP site by site1_Bridge Terms" xfId="11559"/>
    <cellStyle name="p_HYCOMPS5_MODEL8_PwC (Version 10) Revised- CP site by site1_Bridge Terms 2" xfId="11560"/>
    <cellStyle name="p_HYCOMPS5_MODEL8_PwC (Version 10) Revised- CP site by site1_Bridge Terms 2 2" xfId="11561"/>
    <cellStyle name="p_HYCOMPS5_MODEL8_PwC (Version 10) Revised- CP site by site1_Bridge Terms 2 2_Workforce" xfId="24243"/>
    <cellStyle name="p_HYCOMPS5_MODEL8_PwC (Version 10) Revised- CP site by site1_Bridge Terms 2_Workforce" xfId="24242"/>
    <cellStyle name="p_HYCOMPS5_MODEL8_PwC (Version 10) Revised- CP site by site1_Bridge Terms 3" xfId="11562"/>
    <cellStyle name="p_HYCOMPS5_MODEL8_PwC (Version 10) Revised- CP site by site1_Bridge Terms 3 2" xfId="11563"/>
    <cellStyle name="p_HYCOMPS5_MODEL8_PwC (Version 10) Revised- CP site by site1_Bridge Terms 3 2_Workforce" xfId="24245"/>
    <cellStyle name="p_HYCOMPS5_MODEL8_PwC (Version 10) Revised- CP site by site1_Bridge Terms 3_Workforce" xfId="24244"/>
    <cellStyle name="p_HYCOMPS5_MODEL8_PwC (Version 10) Revised- CP site by site1_Bridge Terms 4" xfId="11564"/>
    <cellStyle name="p_HYCOMPS5_MODEL8_PwC (Version 10) Revised- CP site by site1_Bridge Terms 4_Workforce" xfId="24246"/>
    <cellStyle name="p_HYCOMPS5_MODEL8_PwC (Version 10) Revised- CP site by site1_Bridge Terms_Workforce" xfId="24241"/>
    <cellStyle name="p_HYCOMPS5_MODEL8_PwC (Version 10) Revised- CP site by site1_finalised and conformed model2" xfId="11565"/>
    <cellStyle name="p_HYCOMPS5_MODEL8_PwC (Version 10) Revised- CP site by site1_finalised and conformed model2 2" xfId="11566"/>
    <cellStyle name="p_HYCOMPS5_MODEL8_PwC (Version 10) Revised- CP site by site1_finalised and conformed model2 2 2" xfId="11567"/>
    <cellStyle name="p_HYCOMPS5_MODEL8_PwC (Version 10) Revised- CP site by site1_finalised and conformed model2 2 2_Workforce" xfId="24249"/>
    <cellStyle name="p_HYCOMPS5_MODEL8_PwC (Version 10) Revised- CP site by site1_finalised and conformed model2 2_Workforce" xfId="24248"/>
    <cellStyle name="p_HYCOMPS5_MODEL8_PwC (Version 10) Revised- CP site by site1_finalised and conformed model2 3" xfId="11568"/>
    <cellStyle name="p_HYCOMPS5_MODEL8_PwC (Version 10) Revised- CP site by site1_finalised and conformed model2 3 2" xfId="11569"/>
    <cellStyle name="p_HYCOMPS5_MODEL8_PwC (Version 10) Revised- CP site by site1_finalised and conformed model2 3 2_Workforce" xfId="24251"/>
    <cellStyle name="p_HYCOMPS5_MODEL8_PwC (Version 10) Revised- CP site by site1_finalised and conformed model2 3_Workforce" xfId="24250"/>
    <cellStyle name="p_HYCOMPS5_MODEL8_PwC (Version 10) Revised- CP site by site1_finalised and conformed model2 4" xfId="11570"/>
    <cellStyle name="p_HYCOMPS5_MODEL8_PwC (Version 10) Revised- CP site by site1_finalised and conformed model2 4_Workforce" xfId="24252"/>
    <cellStyle name="p_HYCOMPS5_MODEL8_PwC (Version 10) Revised- CP site by site1_finalised and conformed model2_Workforce" xfId="24247"/>
    <cellStyle name="p_HYCOMPS5_MODEL8_PwC (Version 10) Revised- CP site by site1_LTM Analysis" xfId="11571"/>
    <cellStyle name="p_HYCOMPS5_MODEL8_PwC (Version 10) Revised- CP site by site1_LTM Analysis 2" xfId="11572"/>
    <cellStyle name="p_HYCOMPS5_MODEL8_PwC (Version 10) Revised- CP site by site1_LTM Analysis 2 2" xfId="11573"/>
    <cellStyle name="p_HYCOMPS5_MODEL8_PwC (Version 10) Revised- CP site by site1_LTM Analysis 2 2_Workforce" xfId="24255"/>
    <cellStyle name="p_HYCOMPS5_MODEL8_PwC (Version 10) Revised- CP site by site1_LTM Analysis 2_Workforce" xfId="24254"/>
    <cellStyle name="p_HYCOMPS5_MODEL8_PwC (Version 10) Revised- CP site by site1_LTM Analysis 3" xfId="11574"/>
    <cellStyle name="p_HYCOMPS5_MODEL8_PwC (Version 10) Revised- CP site by site1_LTM Analysis 3 2" xfId="11575"/>
    <cellStyle name="p_HYCOMPS5_MODEL8_PwC (Version 10) Revised- CP site by site1_LTM Analysis 3 2_Workforce" xfId="24257"/>
    <cellStyle name="p_HYCOMPS5_MODEL8_PwC (Version 10) Revised- CP site by site1_LTM Analysis 3_Workforce" xfId="24256"/>
    <cellStyle name="p_HYCOMPS5_MODEL8_PwC (Version 10) Revised- CP site by site1_LTM Analysis 4" xfId="11576"/>
    <cellStyle name="p_HYCOMPS5_MODEL8_PwC (Version 10) Revised- CP site by site1_LTM Analysis 4_Workforce" xfId="24258"/>
    <cellStyle name="p_HYCOMPS5_MODEL8_PwC (Version 10) Revised- CP site by site1_LTM Analysis_Workforce" xfId="24253"/>
    <cellStyle name="p_HYCOMPS5_MODEL8_PwC (Version 10) Revised- CP site by site1_model28" xfId="11577"/>
    <cellStyle name="p_HYCOMPS5_MODEL8_PwC (Version 10) Revised- CP site by site1_model28 2" xfId="11578"/>
    <cellStyle name="p_HYCOMPS5_MODEL8_PwC (Version 10) Revised- CP site by site1_model28 2 2" xfId="11579"/>
    <cellStyle name="p_HYCOMPS5_MODEL8_PwC (Version 10) Revised- CP site by site1_model28 2 2_Workforce" xfId="24261"/>
    <cellStyle name="p_HYCOMPS5_MODEL8_PwC (Version 10) Revised- CP site by site1_model28 2_Workforce" xfId="24260"/>
    <cellStyle name="p_HYCOMPS5_MODEL8_PwC (Version 10) Revised- CP site by site1_model28 3" xfId="11580"/>
    <cellStyle name="p_HYCOMPS5_MODEL8_PwC (Version 10) Revised- CP site by site1_model28 3 2" xfId="11581"/>
    <cellStyle name="p_HYCOMPS5_MODEL8_PwC (Version 10) Revised- CP site by site1_model28 3 2_Workforce" xfId="24263"/>
    <cellStyle name="p_HYCOMPS5_MODEL8_PwC (Version 10) Revised- CP site by site1_model28 3_Workforce" xfId="24262"/>
    <cellStyle name="p_HYCOMPS5_MODEL8_PwC (Version 10) Revised- CP site by site1_model28 4" xfId="11582"/>
    <cellStyle name="p_HYCOMPS5_MODEL8_PwC (Version 10) Revised- CP site by site1_model28 4_Workforce" xfId="24264"/>
    <cellStyle name="p_HYCOMPS5_MODEL8_PwC (Version 10) Revised- CP site by site1_model28_Workforce" xfId="24259"/>
    <cellStyle name="p_HYCOMPS5_MODEL8_PwC (Version 10) Revised- CP site by site1_Workforce" xfId="24235"/>
    <cellStyle name="p_HYCOMPS5_MODEL8_splash mod 050700" xfId="11583"/>
    <cellStyle name="p_HYCOMPS5_MODEL8_splash mod 050700 2" xfId="11584"/>
    <cellStyle name="p_HYCOMPS5_MODEL8_splash mod 050700 2 2" xfId="11585"/>
    <cellStyle name="p_HYCOMPS5_MODEL8_splash mod 050700 2 2_Workforce" xfId="24267"/>
    <cellStyle name="p_HYCOMPS5_MODEL8_splash mod 050700 2_Workforce" xfId="24266"/>
    <cellStyle name="p_HYCOMPS5_MODEL8_splash mod 050700 3" xfId="11586"/>
    <cellStyle name="p_HYCOMPS5_MODEL8_splash mod 050700 3 2" xfId="11587"/>
    <cellStyle name="p_HYCOMPS5_MODEL8_splash mod 050700 3 2_Workforce" xfId="24269"/>
    <cellStyle name="p_HYCOMPS5_MODEL8_splash mod 050700 3_Workforce" xfId="24268"/>
    <cellStyle name="p_HYCOMPS5_MODEL8_splash mod 050700 4" xfId="11588"/>
    <cellStyle name="p_HYCOMPS5_MODEL8_splash mod 050700 4_Workforce" xfId="24270"/>
    <cellStyle name="p_HYCOMPS5_MODEL8_splash mod 050700_Workforce" xfId="24265"/>
    <cellStyle name="p_HYCOMPS5_MODEL8_wh_smith model7" xfId="11589"/>
    <cellStyle name="p_HYCOMPS5_MODEL8_wh_smith model7 2" xfId="11590"/>
    <cellStyle name="p_HYCOMPS5_MODEL8_wh_smith model7 2 2" xfId="11591"/>
    <cellStyle name="p_HYCOMPS5_MODEL8_wh_smith model7 2 2_Workforce" xfId="24273"/>
    <cellStyle name="p_HYCOMPS5_MODEL8_wh_smith model7 2_Workforce" xfId="24272"/>
    <cellStyle name="p_HYCOMPS5_MODEL8_wh_smith model7 3" xfId="11592"/>
    <cellStyle name="p_HYCOMPS5_MODEL8_wh_smith model7 3 2" xfId="11593"/>
    <cellStyle name="p_HYCOMPS5_MODEL8_wh_smith model7 3 2_Workforce" xfId="24275"/>
    <cellStyle name="p_HYCOMPS5_MODEL8_wh_smith model7 3_Workforce" xfId="24274"/>
    <cellStyle name="p_HYCOMPS5_MODEL8_wh_smith model7 4" xfId="11594"/>
    <cellStyle name="p_HYCOMPS5_MODEL8_wh_smith model7 4_Workforce" xfId="24276"/>
    <cellStyle name="p_HYCOMPS5_MODEL8_wh_smith model7_Merrill model" xfId="11595"/>
    <cellStyle name="p_HYCOMPS5_MODEL8_wh_smith model7_Merrill model_Workforce" xfId="24277"/>
    <cellStyle name="p_HYCOMPS5_MODEL8_wh_smith model7_Workforce" xfId="24271"/>
    <cellStyle name="p_HYCOMPS5_MODEL8_Workforce" xfId="24066"/>
    <cellStyle name="p_HYCOMPS5_Potential full model template" xfId="11596"/>
    <cellStyle name="p_HYCOMPS5_Potential full model template 2" xfId="11597"/>
    <cellStyle name="p_HYCOMPS5_Potential full model template 2 2" xfId="11598"/>
    <cellStyle name="p_HYCOMPS5_Potential full model template 2 2_Workforce" xfId="24280"/>
    <cellStyle name="p_HYCOMPS5_Potential full model template 2_Workforce" xfId="24279"/>
    <cellStyle name="p_HYCOMPS5_Potential full model template 3" xfId="11599"/>
    <cellStyle name="p_HYCOMPS5_Potential full model template 3 2" xfId="11600"/>
    <cellStyle name="p_HYCOMPS5_Potential full model template 3 2_Workforce" xfId="24282"/>
    <cellStyle name="p_HYCOMPS5_Potential full model template 3_Workforce" xfId="24281"/>
    <cellStyle name="p_HYCOMPS5_Potential full model template 4" xfId="11601"/>
    <cellStyle name="p_HYCOMPS5_Potential full model template 4_Workforce" xfId="24283"/>
    <cellStyle name="p_HYCOMPS5_Potential full model template_Merrill model" xfId="11602"/>
    <cellStyle name="p_HYCOMPS5_Potential full model template_Merrill model_Workforce" xfId="24284"/>
    <cellStyle name="p_HYCOMPS5_Potential full model template_Workforce" xfId="24278"/>
    <cellStyle name="p_HYCOMPS5_PwC (Version 10) Revised- CP site by site1" xfId="11603"/>
    <cellStyle name="p_HYCOMPS5_PwC (Version 10) Revised- CP site by site1_Bridge Terms" xfId="11604"/>
    <cellStyle name="p_HYCOMPS5_PwC (Version 10) Revised- CP site by site1_Bridge Terms_Workforce" xfId="24286"/>
    <cellStyle name="p_HYCOMPS5_PwC (Version 10) Revised- CP site by site1_finalised and conformed model2" xfId="11605"/>
    <cellStyle name="p_HYCOMPS5_PwC (Version 10) Revised- CP site by site1_finalised and conformed model2_1" xfId="11606"/>
    <cellStyle name="p_HYCOMPS5_PwC (Version 10) Revised- CP site by site1_finalised and conformed model2_1_Workforce" xfId="24288"/>
    <cellStyle name="p_HYCOMPS5_PwC (Version 10) Revised- CP site by site1_finalised and conformed model2_Workforce" xfId="24287"/>
    <cellStyle name="p_HYCOMPS5_PwC (Version 10) Revised- CP site by site1_LTM Analysis" xfId="11607"/>
    <cellStyle name="p_HYCOMPS5_PwC (Version 10) Revised- CP site by site1_LTM Analysis_Workforce" xfId="24289"/>
    <cellStyle name="p_HYCOMPS5_PwC (Version 10) Revised- CP site by site1_model28" xfId="11608"/>
    <cellStyle name="p_HYCOMPS5_PwC (Version 10) Revised- CP site by site1_model28_Workforce" xfId="24290"/>
    <cellStyle name="p_HYCOMPS5_PwC (Version 10) Revised- CP site by site1_Workforce" xfId="24285"/>
    <cellStyle name="p_HYCOMPS5_PwC (Version 7) Revised- CP site by site" xfId="11609"/>
    <cellStyle name="p_HYCOMPS5_PwC (Version 7) Revised- CP site by site_Workforce" xfId="24291"/>
    <cellStyle name="p_HYCOMPS5_splash mod 050700" xfId="11610"/>
    <cellStyle name="p_HYCOMPS5_splash mod 050700_Workforce" xfId="24292"/>
    <cellStyle name="p_HYCOMPS5_tables2" xfId="11611"/>
    <cellStyle name="p_HYCOMPS5_tables2 2" xfId="11612"/>
    <cellStyle name="p_HYCOMPS5_tables2 2 2" xfId="11613"/>
    <cellStyle name="p_HYCOMPS5_tables2 2 2_Workforce" xfId="24295"/>
    <cellStyle name="p_HYCOMPS5_tables2 2_Workforce" xfId="24294"/>
    <cellStyle name="p_HYCOMPS5_tables2 3" xfId="11614"/>
    <cellStyle name="p_HYCOMPS5_tables2 3 2" xfId="11615"/>
    <cellStyle name="p_HYCOMPS5_tables2 3 2_Workforce" xfId="24297"/>
    <cellStyle name="p_HYCOMPS5_tables2 3_Workforce" xfId="24296"/>
    <cellStyle name="p_HYCOMPS5_tables2 4" xfId="11616"/>
    <cellStyle name="p_HYCOMPS5_tables2 4_Workforce" xfId="24298"/>
    <cellStyle name="p_HYCOMPS5_tables2_24-10-Q3c 08-11" xfId="11617"/>
    <cellStyle name="p_HYCOMPS5_tables2_24-10-Q3c 08-11 2" xfId="11618"/>
    <cellStyle name="p_HYCOMPS5_tables2_24-10-Q3c 08-11 2 2" xfId="11619"/>
    <cellStyle name="p_HYCOMPS5_tables2_24-10-Q3c 08-11 2 2_Workforce" xfId="24301"/>
    <cellStyle name="p_HYCOMPS5_tables2_24-10-Q3c 08-11 2_Workforce" xfId="24300"/>
    <cellStyle name="p_HYCOMPS5_tables2_24-10-Q3c 08-11 3" xfId="11620"/>
    <cellStyle name="p_HYCOMPS5_tables2_24-10-Q3c 08-11 3 2" xfId="11621"/>
    <cellStyle name="p_HYCOMPS5_tables2_24-10-Q3c 08-11 3 2_Workforce" xfId="24303"/>
    <cellStyle name="p_HYCOMPS5_tables2_24-10-Q3c 08-11 3_Workforce" xfId="24302"/>
    <cellStyle name="p_HYCOMPS5_tables2_24-10-Q3c 08-11 4" xfId="11622"/>
    <cellStyle name="p_HYCOMPS5_tables2_24-10-Q3c 08-11 4_Workforce" xfId="24304"/>
    <cellStyle name="p_HYCOMPS5_tables2_24-10-Q3c 08-11_Workforce" xfId="24299"/>
    <cellStyle name="p_HYCOMPS5_tables2_Apax Banks Model2" xfId="11623"/>
    <cellStyle name="p_HYCOMPS5_tables2_Apax Banks Model2 2" xfId="11624"/>
    <cellStyle name="p_HYCOMPS5_tables2_Apax Banks Model2 2 2" xfId="11625"/>
    <cellStyle name="p_HYCOMPS5_tables2_Apax Banks Model2 2 2_Workforce" xfId="24307"/>
    <cellStyle name="p_HYCOMPS5_tables2_Apax Banks Model2 2_Workforce" xfId="24306"/>
    <cellStyle name="p_HYCOMPS5_tables2_Apax Banks Model2 3" xfId="11626"/>
    <cellStyle name="p_HYCOMPS5_tables2_Apax Banks Model2 3 2" xfId="11627"/>
    <cellStyle name="p_HYCOMPS5_tables2_Apax Banks Model2 3 2_Workforce" xfId="24309"/>
    <cellStyle name="p_HYCOMPS5_tables2_Apax Banks Model2 3_Workforce" xfId="24308"/>
    <cellStyle name="p_HYCOMPS5_tables2_Apax Banks Model2 4" xfId="11628"/>
    <cellStyle name="p_HYCOMPS5_tables2_Apax Banks Model2 4_Workforce" xfId="24310"/>
    <cellStyle name="p_HYCOMPS5_tables2_Apax Banks Model2_Workforce" xfId="24305"/>
    <cellStyle name="p_HYCOMPS5_tables2_Arrow Model 7" xfId="11629"/>
    <cellStyle name="p_HYCOMPS5_tables2_Arrow Model 7 2" xfId="11630"/>
    <cellStyle name="p_HYCOMPS5_tables2_Arrow Model 7 2 2" xfId="11631"/>
    <cellStyle name="p_HYCOMPS5_tables2_Arrow Model 7 2 2_Workforce" xfId="24313"/>
    <cellStyle name="p_HYCOMPS5_tables2_Arrow Model 7 2_Workforce" xfId="24312"/>
    <cellStyle name="p_HYCOMPS5_tables2_Arrow Model 7 3" xfId="11632"/>
    <cellStyle name="p_HYCOMPS5_tables2_Arrow Model 7 3 2" xfId="11633"/>
    <cellStyle name="p_HYCOMPS5_tables2_Arrow Model 7 3 2_Workforce" xfId="24315"/>
    <cellStyle name="p_HYCOMPS5_tables2_Arrow Model 7 3_Workforce" xfId="24314"/>
    <cellStyle name="p_HYCOMPS5_tables2_Arrow Model 7 4" xfId="11634"/>
    <cellStyle name="p_HYCOMPS5_tables2_Arrow Model 7 4_Workforce" xfId="24316"/>
    <cellStyle name="p_HYCOMPS5_tables2_Arrow Model 7_Merrill model" xfId="11635"/>
    <cellStyle name="p_HYCOMPS5_tables2_Arrow Model 7_Merrill model_Workforce" xfId="24317"/>
    <cellStyle name="p_HYCOMPS5_tables2_Arrow Model 7_Workforce" xfId="24311"/>
    <cellStyle name="p_HYCOMPS5_tables2_Atlasmod011_new_Covenants" xfId="11636"/>
    <cellStyle name="p_HYCOMPS5_tables2_Atlasmod011_new_Covenants_1" xfId="11637"/>
    <cellStyle name="p_HYCOMPS5_tables2_Atlasmod011_new_Covenants_1 2" xfId="11638"/>
    <cellStyle name="p_HYCOMPS5_tables2_Atlasmod011_new_Covenants_1 2 2" xfId="11639"/>
    <cellStyle name="p_HYCOMPS5_tables2_Atlasmod011_new_Covenants_1 2 2_Workforce" xfId="24321"/>
    <cellStyle name="p_HYCOMPS5_tables2_Atlasmod011_new_Covenants_1 2_Workforce" xfId="24320"/>
    <cellStyle name="p_HYCOMPS5_tables2_Atlasmod011_new_Covenants_1 3" xfId="11640"/>
    <cellStyle name="p_HYCOMPS5_tables2_Atlasmod011_new_Covenants_1 3 2" xfId="11641"/>
    <cellStyle name="p_HYCOMPS5_tables2_Atlasmod011_new_Covenants_1 3 2_Workforce" xfId="24323"/>
    <cellStyle name="p_HYCOMPS5_tables2_Atlasmod011_new_Covenants_1 3_Workforce" xfId="24322"/>
    <cellStyle name="p_HYCOMPS5_tables2_Atlasmod011_new_Covenants_1 4" xfId="11642"/>
    <cellStyle name="p_HYCOMPS5_tables2_Atlasmod011_new_Covenants_1 4_Workforce" xfId="24324"/>
    <cellStyle name="p_HYCOMPS5_tables2_Atlasmod011_new_Covenants_1_Workforce" xfId="24319"/>
    <cellStyle name="p_HYCOMPS5_tables2_Atlasmod011_new_Covenants_Workforce" xfId="24318"/>
    <cellStyle name="p_HYCOMPS5_tables2_Book2" xfId="11643"/>
    <cellStyle name="p_HYCOMPS5_tables2_Book2 2" xfId="11644"/>
    <cellStyle name="p_HYCOMPS5_tables2_Book2 2 2" xfId="11645"/>
    <cellStyle name="p_HYCOMPS5_tables2_Book2 2 2_Workforce" xfId="24327"/>
    <cellStyle name="p_HYCOMPS5_tables2_Book2 2_Workforce" xfId="24326"/>
    <cellStyle name="p_HYCOMPS5_tables2_Book2 3" xfId="11646"/>
    <cellStyle name="p_HYCOMPS5_tables2_Book2 3 2" xfId="11647"/>
    <cellStyle name="p_HYCOMPS5_tables2_Book2 3 2_Workforce" xfId="24329"/>
    <cellStyle name="p_HYCOMPS5_tables2_Book2 3_Workforce" xfId="24328"/>
    <cellStyle name="p_HYCOMPS5_tables2_Book2 4" xfId="11648"/>
    <cellStyle name="p_HYCOMPS5_tables2_Book2 4_Workforce" xfId="24330"/>
    <cellStyle name="p_HYCOMPS5_tables2_Book2_Workforce" xfId="24325"/>
    <cellStyle name="p_HYCOMPS5_tables2_Bouygues Model_20_4_01" xfId="11649"/>
    <cellStyle name="p_HYCOMPS5_tables2_Bouygues Model_20_4_01 2" xfId="11650"/>
    <cellStyle name="p_HYCOMPS5_tables2_Bouygues Model_20_4_01 2 2" xfId="11651"/>
    <cellStyle name="p_HYCOMPS5_tables2_Bouygues Model_20_4_01 2 2_Workforce" xfId="24333"/>
    <cellStyle name="p_HYCOMPS5_tables2_Bouygues Model_20_4_01 2_Workforce" xfId="24332"/>
    <cellStyle name="p_HYCOMPS5_tables2_Bouygues Model_20_4_01 3" xfId="11652"/>
    <cellStyle name="p_HYCOMPS5_tables2_Bouygues Model_20_4_01 3 2" xfId="11653"/>
    <cellStyle name="p_HYCOMPS5_tables2_Bouygues Model_20_4_01 3 2_Workforce" xfId="24335"/>
    <cellStyle name="p_HYCOMPS5_tables2_Bouygues Model_20_4_01 3_Workforce" xfId="24334"/>
    <cellStyle name="p_HYCOMPS5_tables2_Bouygues Model_20_4_01 4" xfId="11654"/>
    <cellStyle name="p_HYCOMPS5_tables2_Bouygues Model_20_4_01 4_Workforce" xfId="24336"/>
    <cellStyle name="p_HYCOMPS5_tables2_Bouygues Model_20_4_01_Merrill model" xfId="11655"/>
    <cellStyle name="p_HYCOMPS5_tables2_Bouygues Model_20_4_01_Merrill model_Workforce" xfId="24337"/>
    <cellStyle name="p_HYCOMPS5_tables2_Bouygues Model_20_4_01_Workforce" xfId="24331"/>
    <cellStyle name="p_HYCOMPS5_tables2_Bridge Terms" xfId="11656"/>
    <cellStyle name="p_HYCOMPS5_tables2_Bridge Terms 2" xfId="11657"/>
    <cellStyle name="p_HYCOMPS5_tables2_Bridge Terms 2 2" xfId="11658"/>
    <cellStyle name="p_HYCOMPS5_tables2_Bridge Terms 2 2_Workforce" xfId="24340"/>
    <cellStyle name="p_HYCOMPS5_tables2_Bridge Terms 2_Workforce" xfId="24339"/>
    <cellStyle name="p_HYCOMPS5_tables2_Bridge Terms 3" xfId="11659"/>
    <cellStyle name="p_HYCOMPS5_tables2_Bridge Terms 3 2" xfId="11660"/>
    <cellStyle name="p_HYCOMPS5_tables2_Bridge Terms 3 2_Workforce" xfId="24342"/>
    <cellStyle name="p_HYCOMPS5_tables2_Bridge Terms 3_Workforce" xfId="24341"/>
    <cellStyle name="p_HYCOMPS5_tables2_Bridge Terms 4" xfId="11661"/>
    <cellStyle name="p_HYCOMPS5_tables2_Bridge Terms 4_Workforce" xfId="24343"/>
    <cellStyle name="p_HYCOMPS5_tables2_Bridge Terms_Workforce" xfId="24338"/>
    <cellStyle name="p_HYCOMPS5_tables2_BWG model_aip_final" xfId="11662"/>
    <cellStyle name="p_HYCOMPS5_tables2_BWG model_aip_final 2" xfId="11663"/>
    <cellStyle name="p_HYCOMPS5_tables2_BWG model_aip_final 2 2" xfId="11664"/>
    <cellStyle name="p_HYCOMPS5_tables2_BWG model_aip_final 2 2_Workforce" xfId="24346"/>
    <cellStyle name="p_HYCOMPS5_tables2_BWG model_aip_final 2_Workforce" xfId="24345"/>
    <cellStyle name="p_HYCOMPS5_tables2_BWG model_aip_final 3" xfId="11665"/>
    <cellStyle name="p_HYCOMPS5_tables2_BWG model_aip_final 3 2" xfId="11666"/>
    <cellStyle name="p_HYCOMPS5_tables2_BWG model_aip_final 3 2_Workforce" xfId="24348"/>
    <cellStyle name="p_HYCOMPS5_tables2_BWG model_aip_final 3_Workforce" xfId="24347"/>
    <cellStyle name="p_HYCOMPS5_tables2_BWG model_aip_final 4" xfId="11667"/>
    <cellStyle name="p_HYCOMPS5_tables2_BWG model_aip_final 4_Workforce" xfId="24349"/>
    <cellStyle name="p_HYCOMPS5_tables2_BWG model_aip_final_Workforce" xfId="24344"/>
    <cellStyle name="p_HYCOMPS5_tables2_Casema - Carlyle Base Case" xfId="11668"/>
    <cellStyle name="p_HYCOMPS5_tables2_Casema - Carlyle Base Case 2" xfId="11669"/>
    <cellStyle name="p_HYCOMPS5_tables2_Casema - Carlyle Base Case 2 2" xfId="11670"/>
    <cellStyle name="p_HYCOMPS5_tables2_Casema - Carlyle Base Case 2 2_Workforce" xfId="24352"/>
    <cellStyle name="p_HYCOMPS5_tables2_Casema - Carlyle Base Case 2_Workforce" xfId="24351"/>
    <cellStyle name="p_HYCOMPS5_tables2_Casema - Carlyle Base Case 3" xfId="11671"/>
    <cellStyle name="p_HYCOMPS5_tables2_Casema - Carlyle Base Case 3 2" xfId="11672"/>
    <cellStyle name="p_HYCOMPS5_tables2_Casema - Carlyle Base Case 3 2_Workforce" xfId="24354"/>
    <cellStyle name="p_HYCOMPS5_tables2_Casema - Carlyle Base Case 3_Workforce" xfId="24353"/>
    <cellStyle name="p_HYCOMPS5_tables2_Casema - Carlyle Base Case 4" xfId="11673"/>
    <cellStyle name="p_HYCOMPS5_tables2_Casema - Carlyle Base Case 4_Workforce" xfId="24355"/>
    <cellStyle name="p_HYCOMPS5_tables2_Casema - Carlyle Base Case_Workforce" xfId="24350"/>
    <cellStyle name="p_HYCOMPS5_tables2_Consolidated Model - Overfund13NewBank &amp; HY rate" xfId="11674"/>
    <cellStyle name="p_HYCOMPS5_tables2_Consolidated Model - Overfund13NewBank &amp; HY rate_Workforce" xfId="24356"/>
    <cellStyle name="p_HYCOMPS5_tables2_Consolidated Model - Overfund14NewBank &amp; HY rate" xfId="11675"/>
    <cellStyle name="p_HYCOMPS5_tables2_Consolidated Model - Overfund14NewBank &amp; HY rate_Workforce" xfId="24357"/>
    <cellStyle name="p_HYCOMPS5_tables2_ESCOperatingModel Revised Base Case Banks 260101" xfId="11676"/>
    <cellStyle name="p_HYCOMPS5_tables2_ESCOperatingModel Revised Base Case Banks 260101 2" xfId="11677"/>
    <cellStyle name="p_HYCOMPS5_tables2_ESCOperatingModel Revised Base Case Banks 260101 2 2" xfId="11678"/>
    <cellStyle name="p_HYCOMPS5_tables2_ESCOperatingModel Revised Base Case Banks 260101 2 2_Workforce" xfId="24360"/>
    <cellStyle name="p_HYCOMPS5_tables2_ESCOperatingModel Revised Base Case Banks 260101 2_Workforce" xfId="24359"/>
    <cellStyle name="p_HYCOMPS5_tables2_ESCOperatingModel Revised Base Case Banks 260101 3" xfId="11679"/>
    <cellStyle name="p_HYCOMPS5_tables2_ESCOperatingModel Revised Base Case Banks 260101 3 2" xfId="11680"/>
    <cellStyle name="p_HYCOMPS5_tables2_ESCOperatingModel Revised Base Case Banks 260101 3 2_Workforce" xfId="24362"/>
    <cellStyle name="p_HYCOMPS5_tables2_ESCOperatingModel Revised Base Case Banks 260101 3_Workforce" xfId="24361"/>
    <cellStyle name="p_HYCOMPS5_tables2_ESCOperatingModel Revised Base Case Banks 260101 4" xfId="11681"/>
    <cellStyle name="p_HYCOMPS5_tables2_ESCOperatingModel Revised Base Case Banks 260101 4_Workforce" xfId="24363"/>
    <cellStyle name="p_HYCOMPS5_tables2_ESCOperatingModel Revised Base Case Banks 260101_Workforce" xfId="24358"/>
    <cellStyle name="p_HYCOMPS5_tables2_finalised and conformed model2" xfId="11682"/>
    <cellStyle name="p_HYCOMPS5_tables2_finalised and conformed model2 2" xfId="11683"/>
    <cellStyle name="p_HYCOMPS5_tables2_finalised and conformed model2 2 2" xfId="11684"/>
    <cellStyle name="p_HYCOMPS5_tables2_finalised and conformed model2 2 2_Workforce" xfId="24366"/>
    <cellStyle name="p_HYCOMPS5_tables2_finalised and conformed model2 2_Workforce" xfId="24365"/>
    <cellStyle name="p_HYCOMPS5_tables2_finalised and conformed model2 3" xfId="11685"/>
    <cellStyle name="p_HYCOMPS5_tables2_finalised and conformed model2 3 2" xfId="11686"/>
    <cellStyle name="p_HYCOMPS5_tables2_finalised and conformed model2 3 2_Workforce" xfId="24368"/>
    <cellStyle name="p_HYCOMPS5_tables2_finalised and conformed model2 3_Workforce" xfId="24367"/>
    <cellStyle name="p_HYCOMPS5_tables2_finalised and conformed model2 4" xfId="11687"/>
    <cellStyle name="p_HYCOMPS5_tables2_finalised and conformed model2 4_Workforce" xfId="24369"/>
    <cellStyle name="p_HYCOMPS5_tables2_finalised and conformed model2_1" xfId="11688"/>
    <cellStyle name="p_HYCOMPS5_tables2_finalised and conformed model2_1 2" xfId="11689"/>
    <cellStyle name="p_HYCOMPS5_tables2_finalised and conformed model2_1 2 2" xfId="11690"/>
    <cellStyle name="p_HYCOMPS5_tables2_finalised and conformed model2_1 2 2_Workforce" xfId="24372"/>
    <cellStyle name="p_HYCOMPS5_tables2_finalised and conformed model2_1 2_Workforce" xfId="24371"/>
    <cellStyle name="p_HYCOMPS5_tables2_finalised and conformed model2_1 3" xfId="11691"/>
    <cellStyle name="p_HYCOMPS5_tables2_finalised and conformed model2_1 3 2" xfId="11692"/>
    <cellStyle name="p_HYCOMPS5_tables2_finalised and conformed model2_1 3 2_Workforce" xfId="24374"/>
    <cellStyle name="p_HYCOMPS5_tables2_finalised and conformed model2_1 3_Workforce" xfId="24373"/>
    <cellStyle name="p_HYCOMPS5_tables2_finalised and conformed model2_1 4" xfId="11693"/>
    <cellStyle name="p_HYCOMPS5_tables2_finalised and conformed model2_1 4_Workforce" xfId="24375"/>
    <cellStyle name="p_HYCOMPS5_tables2_finalised and conformed model2_1_Workforce" xfId="24370"/>
    <cellStyle name="p_HYCOMPS5_tables2_finalised and conformed model2_Workforce" xfId="24364"/>
    <cellStyle name="p_HYCOMPS5_tables2_FinanceModelTrinity" xfId="11694"/>
    <cellStyle name="p_HYCOMPS5_tables2_FinanceModelTrinity 2" xfId="11695"/>
    <cellStyle name="p_HYCOMPS5_tables2_FinanceModelTrinity 2 2" xfId="11696"/>
    <cellStyle name="p_HYCOMPS5_tables2_FinanceModelTrinity 2 2_Workforce" xfId="24378"/>
    <cellStyle name="p_HYCOMPS5_tables2_FinanceModelTrinity 2_Workforce" xfId="24377"/>
    <cellStyle name="p_HYCOMPS5_tables2_FinanceModelTrinity 3" xfId="11697"/>
    <cellStyle name="p_HYCOMPS5_tables2_FinanceModelTrinity 3 2" xfId="11698"/>
    <cellStyle name="p_HYCOMPS5_tables2_FinanceModelTrinity 3 2_Workforce" xfId="24380"/>
    <cellStyle name="p_HYCOMPS5_tables2_FinanceModelTrinity 3_Workforce" xfId="24379"/>
    <cellStyle name="p_HYCOMPS5_tables2_FinanceModelTrinity 4" xfId="11699"/>
    <cellStyle name="p_HYCOMPS5_tables2_FinanceModelTrinity 4_Workforce" xfId="24381"/>
    <cellStyle name="p_HYCOMPS5_tables2_FinanceModelTrinity_Workforce" xfId="24376"/>
    <cellStyle name="p_HYCOMPS5_tables2_Financials6_for sales force" xfId="11700"/>
    <cellStyle name="p_HYCOMPS5_tables2_Financials6_for sales force_Workforce" xfId="24382"/>
    <cellStyle name="p_HYCOMPS5_tables2_Last Update of Model - Version 39" xfId="11701"/>
    <cellStyle name="p_HYCOMPS5_tables2_Last Update of Model - Version 39_Workforce" xfId="24383"/>
    <cellStyle name="p_HYCOMPS5_tables2_LTM Analysis" xfId="11702"/>
    <cellStyle name="p_HYCOMPS5_tables2_LTM Analysis 2" xfId="11703"/>
    <cellStyle name="p_HYCOMPS5_tables2_LTM Analysis 2 2" xfId="11704"/>
    <cellStyle name="p_HYCOMPS5_tables2_LTM Analysis 2 2_Workforce" xfId="24386"/>
    <cellStyle name="p_HYCOMPS5_tables2_LTM Analysis 2_Workforce" xfId="24385"/>
    <cellStyle name="p_HYCOMPS5_tables2_LTM Analysis 3" xfId="11705"/>
    <cellStyle name="p_HYCOMPS5_tables2_LTM Analysis 3 2" xfId="11706"/>
    <cellStyle name="p_HYCOMPS5_tables2_LTM Analysis 3 2_Workforce" xfId="24388"/>
    <cellStyle name="p_HYCOMPS5_tables2_LTM Analysis 3_Workforce" xfId="24387"/>
    <cellStyle name="p_HYCOMPS5_tables2_LTM Analysis 4" xfId="11707"/>
    <cellStyle name="p_HYCOMPS5_tables2_LTM Analysis 4_Workforce" xfId="24389"/>
    <cellStyle name="p_HYCOMPS5_tables2_LTM Analysis_Workforce" xfId="24384"/>
    <cellStyle name="p_HYCOMPS5_tables2_Merrill model" xfId="11708"/>
    <cellStyle name="p_HYCOMPS5_tables2_Merrill model_Workforce" xfId="24390"/>
    <cellStyle name="p_HYCOMPS5_tables2_mezzcalc" xfId="11709"/>
    <cellStyle name="p_HYCOMPS5_tables2_mezzcalc 2" xfId="11710"/>
    <cellStyle name="p_HYCOMPS5_tables2_mezzcalc 2 2" xfId="11711"/>
    <cellStyle name="p_HYCOMPS5_tables2_mezzcalc 2 2_Workforce" xfId="24393"/>
    <cellStyle name="p_HYCOMPS5_tables2_mezzcalc 2_Workforce" xfId="24392"/>
    <cellStyle name="p_HYCOMPS5_tables2_mezzcalc 3" xfId="11712"/>
    <cellStyle name="p_HYCOMPS5_tables2_mezzcalc 3 2" xfId="11713"/>
    <cellStyle name="p_HYCOMPS5_tables2_mezzcalc 3 2_Workforce" xfId="24395"/>
    <cellStyle name="p_HYCOMPS5_tables2_mezzcalc 3_Workforce" xfId="24394"/>
    <cellStyle name="p_HYCOMPS5_tables2_mezzcalc 4" xfId="11714"/>
    <cellStyle name="p_HYCOMPS5_tables2_mezzcalc 4_Workforce" xfId="24396"/>
    <cellStyle name="p_HYCOMPS5_tables2_mezzcalc_Workforce" xfId="24391"/>
    <cellStyle name="p_HYCOMPS5_tables2_MinimodelMC" xfId="11715"/>
    <cellStyle name="p_HYCOMPS5_tables2_MinimodelMC 2" xfId="11716"/>
    <cellStyle name="p_HYCOMPS5_tables2_MinimodelMC 2 2" xfId="11717"/>
    <cellStyle name="p_HYCOMPS5_tables2_MinimodelMC 2 2_Workforce" xfId="24399"/>
    <cellStyle name="p_HYCOMPS5_tables2_MinimodelMC 2_Workforce" xfId="24398"/>
    <cellStyle name="p_HYCOMPS5_tables2_MinimodelMC 3" xfId="11718"/>
    <cellStyle name="p_HYCOMPS5_tables2_MinimodelMC 3 2" xfId="11719"/>
    <cellStyle name="p_HYCOMPS5_tables2_MinimodelMC 3 2_Workforce" xfId="24401"/>
    <cellStyle name="p_HYCOMPS5_tables2_MinimodelMC 3_Workforce" xfId="24400"/>
    <cellStyle name="p_HYCOMPS5_tables2_MinimodelMC 4" xfId="11720"/>
    <cellStyle name="p_HYCOMPS5_tables2_MinimodelMC 4_Workforce" xfId="24402"/>
    <cellStyle name="p_HYCOMPS5_tables2_MinimodelMC_Workforce" xfId="24397"/>
    <cellStyle name="p_HYCOMPS5_tables2_Model 10" xfId="11721"/>
    <cellStyle name="p_HYCOMPS5_tables2_Model 10 2" xfId="11722"/>
    <cellStyle name="p_HYCOMPS5_tables2_Model 10 2 2" xfId="11723"/>
    <cellStyle name="p_HYCOMPS5_tables2_Model 10 2 2_Workforce" xfId="24405"/>
    <cellStyle name="p_HYCOMPS5_tables2_Model 10 2_Workforce" xfId="24404"/>
    <cellStyle name="p_HYCOMPS5_tables2_Model 10 3" xfId="11724"/>
    <cellStyle name="p_HYCOMPS5_tables2_Model 10 3 2" xfId="11725"/>
    <cellStyle name="p_HYCOMPS5_tables2_Model 10 3 2_Workforce" xfId="24407"/>
    <cellStyle name="p_HYCOMPS5_tables2_Model 10 3_Workforce" xfId="24406"/>
    <cellStyle name="p_HYCOMPS5_tables2_Model 10 4" xfId="11726"/>
    <cellStyle name="p_HYCOMPS5_tables2_Model 10 4_Workforce" xfId="24408"/>
    <cellStyle name="p_HYCOMPS5_tables2_Model 10_Workforce" xfId="24403"/>
    <cellStyle name="p_HYCOMPS5_tables2_Model 41" xfId="11727"/>
    <cellStyle name="p_HYCOMPS5_tables2_Model 41 2" xfId="11728"/>
    <cellStyle name="p_HYCOMPS5_tables2_Model 41 2 2" xfId="11729"/>
    <cellStyle name="p_HYCOMPS5_tables2_Model 41 2 2_Workforce" xfId="24411"/>
    <cellStyle name="p_HYCOMPS5_tables2_Model 41 2_Workforce" xfId="24410"/>
    <cellStyle name="p_HYCOMPS5_tables2_Model 41 3" xfId="11730"/>
    <cellStyle name="p_HYCOMPS5_tables2_Model 41 3 2" xfId="11731"/>
    <cellStyle name="p_HYCOMPS5_tables2_Model 41 3 2_Workforce" xfId="24413"/>
    <cellStyle name="p_HYCOMPS5_tables2_Model 41 3_Workforce" xfId="24412"/>
    <cellStyle name="p_HYCOMPS5_tables2_Model 41 4" xfId="11732"/>
    <cellStyle name="p_HYCOMPS5_tables2_Model 41 4_Workforce" xfId="24414"/>
    <cellStyle name="p_HYCOMPS5_tables2_Model 41_Workforce" xfId="24409"/>
    <cellStyle name="p_HYCOMPS5_tables2_Model_30" xfId="11733"/>
    <cellStyle name="p_HYCOMPS5_tables2_Model_30 2" xfId="11734"/>
    <cellStyle name="p_HYCOMPS5_tables2_Model_30 2 2" xfId="11735"/>
    <cellStyle name="p_HYCOMPS5_tables2_Model_30 2 2_Workforce" xfId="24417"/>
    <cellStyle name="p_HYCOMPS5_tables2_Model_30 2_Workforce" xfId="24416"/>
    <cellStyle name="p_HYCOMPS5_tables2_Model_30 3" xfId="11736"/>
    <cellStyle name="p_HYCOMPS5_tables2_Model_30 3 2" xfId="11737"/>
    <cellStyle name="p_HYCOMPS5_tables2_Model_30 3 2_Workforce" xfId="24419"/>
    <cellStyle name="p_HYCOMPS5_tables2_Model_30 3_Workforce" xfId="24418"/>
    <cellStyle name="p_HYCOMPS5_tables2_Model_30 4" xfId="11738"/>
    <cellStyle name="p_HYCOMPS5_tables2_Model_30 4_Workforce" xfId="24420"/>
    <cellStyle name="p_HYCOMPS5_tables2_Model_30_Workforce" xfId="24415"/>
    <cellStyle name="p_HYCOMPS5_tables2_model11.xls Chart 1" xfId="11739"/>
    <cellStyle name="p_HYCOMPS5_tables2_model11.xls Chart 1 2" xfId="11740"/>
    <cellStyle name="p_HYCOMPS5_tables2_model11.xls Chart 1 2 2" xfId="11741"/>
    <cellStyle name="p_HYCOMPS5_tables2_model11.xls Chart 1 2 2_Workforce" xfId="24423"/>
    <cellStyle name="p_HYCOMPS5_tables2_model11.xls Chart 1 2_Workforce" xfId="24422"/>
    <cellStyle name="p_HYCOMPS5_tables2_model11.xls Chart 1 3" xfId="11742"/>
    <cellStyle name="p_HYCOMPS5_tables2_model11.xls Chart 1 3 2" xfId="11743"/>
    <cellStyle name="p_HYCOMPS5_tables2_model11.xls Chart 1 3 2_Workforce" xfId="24425"/>
    <cellStyle name="p_HYCOMPS5_tables2_model11.xls Chart 1 3_Workforce" xfId="24424"/>
    <cellStyle name="p_HYCOMPS5_tables2_model11.xls Chart 1 4" xfId="11744"/>
    <cellStyle name="p_HYCOMPS5_tables2_model11.xls Chart 1 4_Workforce" xfId="24426"/>
    <cellStyle name="p_HYCOMPS5_tables2_model11.xls Chart 1_Workforce" xfId="24421"/>
    <cellStyle name="p_HYCOMPS5_tables2_model14" xfId="11745"/>
    <cellStyle name="p_HYCOMPS5_tables2_model14_Workforce" xfId="24427"/>
    <cellStyle name="p_HYCOMPS5_tables2_model28" xfId="11746"/>
    <cellStyle name="p_HYCOMPS5_tables2_model28 2" xfId="11747"/>
    <cellStyle name="p_HYCOMPS5_tables2_model28 2 2" xfId="11748"/>
    <cellStyle name="p_HYCOMPS5_tables2_model28 2 2_Workforce" xfId="24430"/>
    <cellStyle name="p_HYCOMPS5_tables2_model28 2_Workforce" xfId="24429"/>
    <cellStyle name="p_HYCOMPS5_tables2_model28 3" xfId="11749"/>
    <cellStyle name="p_HYCOMPS5_tables2_model28 3 2" xfId="11750"/>
    <cellStyle name="p_HYCOMPS5_tables2_model28 3 2_Workforce" xfId="24432"/>
    <cellStyle name="p_HYCOMPS5_tables2_model28 3_Workforce" xfId="24431"/>
    <cellStyle name="p_HYCOMPS5_tables2_model28 4" xfId="11751"/>
    <cellStyle name="p_HYCOMPS5_tables2_model28 4_Workforce" xfId="24433"/>
    <cellStyle name="p_HYCOMPS5_tables2_model28_Workforce" xfId="24428"/>
    <cellStyle name="p_HYCOMPS5_tables2_Model34" xfId="11752"/>
    <cellStyle name="p_HYCOMPS5_tables2_Model34_Workforce" xfId="24434"/>
    <cellStyle name="p_HYCOMPS5_tables2_model5.xls Chart 1" xfId="11753"/>
    <cellStyle name="p_HYCOMPS5_tables2_model5.xls Chart 1 2" xfId="11754"/>
    <cellStyle name="p_HYCOMPS5_tables2_model5.xls Chart 1 2 2" xfId="11755"/>
    <cellStyle name="p_HYCOMPS5_tables2_model5.xls Chart 1 2 2_Workforce" xfId="24437"/>
    <cellStyle name="p_HYCOMPS5_tables2_model5.xls Chart 1 2_Workforce" xfId="24436"/>
    <cellStyle name="p_HYCOMPS5_tables2_model5.xls Chart 1 3" xfId="11756"/>
    <cellStyle name="p_HYCOMPS5_tables2_model5.xls Chart 1 3 2" xfId="11757"/>
    <cellStyle name="p_HYCOMPS5_tables2_model5.xls Chart 1 3 2_Workforce" xfId="24439"/>
    <cellStyle name="p_HYCOMPS5_tables2_model5.xls Chart 1 3_Workforce" xfId="24438"/>
    <cellStyle name="p_HYCOMPS5_tables2_model5.xls Chart 1 4" xfId="11758"/>
    <cellStyle name="p_HYCOMPS5_tables2_model5.xls Chart 1 4_Workforce" xfId="24440"/>
    <cellStyle name="p_HYCOMPS5_tables2_model5.xls Chart 1_Workforce" xfId="24435"/>
    <cellStyle name="p_HYCOMPS5_tables2_model6.xls Chart 1" xfId="11759"/>
    <cellStyle name="p_HYCOMPS5_tables2_model6.xls Chart 1 2" xfId="11760"/>
    <cellStyle name="p_HYCOMPS5_tables2_model6.xls Chart 1 2 2" xfId="11761"/>
    <cellStyle name="p_HYCOMPS5_tables2_model6.xls Chart 1 2 2_Workforce" xfId="24443"/>
    <cellStyle name="p_HYCOMPS5_tables2_model6.xls Chart 1 2_Workforce" xfId="24442"/>
    <cellStyle name="p_HYCOMPS5_tables2_model6.xls Chart 1 3" xfId="11762"/>
    <cellStyle name="p_HYCOMPS5_tables2_model6.xls Chart 1 3 2" xfId="11763"/>
    <cellStyle name="p_HYCOMPS5_tables2_model6.xls Chart 1 3 2_Workforce" xfId="24445"/>
    <cellStyle name="p_HYCOMPS5_tables2_model6.xls Chart 1 3_Workforce" xfId="24444"/>
    <cellStyle name="p_HYCOMPS5_tables2_model6.xls Chart 1 4" xfId="11764"/>
    <cellStyle name="p_HYCOMPS5_tables2_model6.xls Chart 1 4_Workforce" xfId="24446"/>
    <cellStyle name="p_HYCOMPS5_tables2_model6.xls Chart 1_Workforce" xfId="24441"/>
    <cellStyle name="p_HYCOMPS5_tables2_Potential full model template" xfId="11765"/>
    <cellStyle name="p_HYCOMPS5_tables2_Potential full model template 2" xfId="11766"/>
    <cellStyle name="p_HYCOMPS5_tables2_Potential full model template 2 2" xfId="11767"/>
    <cellStyle name="p_HYCOMPS5_tables2_Potential full model template 2 2_Workforce" xfId="24449"/>
    <cellStyle name="p_HYCOMPS5_tables2_Potential full model template 2_Workforce" xfId="24448"/>
    <cellStyle name="p_HYCOMPS5_tables2_Potential full model template 3" xfId="11768"/>
    <cellStyle name="p_HYCOMPS5_tables2_Potential full model template 3 2" xfId="11769"/>
    <cellStyle name="p_HYCOMPS5_tables2_Potential full model template 3 2_Workforce" xfId="24451"/>
    <cellStyle name="p_HYCOMPS5_tables2_Potential full model template 3_Workforce" xfId="24450"/>
    <cellStyle name="p_HYCOMPS5_tables2_Potential full model template 4" xfId="11770"/>
    <cellStyle name="p_HYCOMPS5_tables2_Potential full model template 4_Workforce" xfId="24452"/>
    <cellStyle name="p_HYCOMPS5_tables2_Potential full model template_Merrill model" xfId="11771"/>
    <cellStyle name="p_HYCOMPS5_tables2_Potential full model template_Merrill model_Workforce" xfId="24453"/>
    <cellStyle name="p_HYCOMPS5_tables2_Potential full model template_Workforce" xfId="24447"/>
    <cellStyle name="p_HYCOMPS5_tables2_PwC (Version 10) Revised- CP site by site1" xfId="11772"/>
    <cellStyle name="p_HYCOMPS5_tables2_PwC (Version 10) Revised- CP site by site1 2" xfId="11773"/>
    <cellStyle name="p_HYCOMPS5_tables2_PwC (Version 10) Revised- CP site by site1 2 2" xfId="11774"/>
    <cellStyle name="p_HYCOMPS5_tables2_PwC (Version 10) Revised- CP site by site1 2 2_Workforce" xfId="24456"/>
    <cellStyle name="p_HYCOMPS5_tables2_PwC (Version 10) Revised- CP site by site1 2_Workforce" xfId="24455"/>
    <cellStyle name="p_HYCOMPS5_tables2_PwC (Version 10) Revised- CP site by site1 3" xfId="11775"/>
    <cellStyle name="p_HYCOMPS5_tables2_PwC (Version 10) Revised- CP site by site1 3 2" xfId="11776"/>
    <cellStyle name="p_HYCOMPS5_tables2_PwC (Version 10) Revised- CP site by site1 3 2_Workforce" xfId="24458"/>
    <cellStyle name="p_HYCOMPS5_tables2_PwC (Version 10) Revised- CP site by site1 3_Workforce" xfId="24457"/>
    <cellStyle name="p_HYCOMPS5_tables2_PwC (Version 10) Revised- CP site by site1 4" xfId="11777"/>
    <cellStyle name="p_HYCOMPS5_tables2_PwC (Version 10) Revised- CP site by site1 4_Workforce" xfId="24459"/>
    <cellStyle name="p_HYCOMPS5_tables2_PwC (Version 10) Revised- CP site by site1_Bridge Terms" xfId="11778"/>
    <cellStyle name="p_HYCOMPS5_tables2_PwC (Version 10) Revised- CP site by site1_Bridge Terms 2" xfId="11779"/>
    <cellStyle name="p_HYCOMPS5_tables2_PwC (Version 10) Revised- CP site by site1_Bridge Terms 2 2" xfId="11780"/>
    <cellStyle name="p_HYCOMPS5_tables2_PwC (Version 10) Revised- CP site by site1_Bridge Terms 2 2_Workforce" xfId="24462"/>
    <cellStyle name="p_HYCOMPS5_tables2_PwC (Version 10) Revised- CP site by site1_Bridge Terms 2_Workforce" xfId="24461"/>
    <cellStyle name="p_HYCOMPS5_tables2_PwC (Version 10) Revised- CP site by site1_Bridge Terms 3" xfId="11781"/>
    <cellStyle name="p_HYCOMPS5_tables2_PwC (Version 10) Revised- CP site by site1_Bridge Terms 3 2" xfId="11782"/>
    <cellStyle name="p_HYCOMPS5_tables2_PwC (Version 10) Revised- CP site by site1_Bridge Terms 3 2_Workforce" xfId="24464"/>
    <cellStyle name="p_HYCOMPS5_tables2_PwC (Version 10) Revised- CP site by site1_Bridge Terms 3_Workforce" xfId="24463"/>
    <cellStyle name="p_HYCOMPS5_tables2_PwC (Version 10) Revised- CP site by site1_Bridge Terms 4" xfId="11783"/>
    <cellStyle name="p_HYCOMPS5_tables2_PwC (Version 10) Revised- CP site by site1_Bridge Terms 4_Workforce" xfId="24465"/>
    <cellStyle name="p_HYCOMPS5_tables2_PwC (Version 10) Revised- CP site by site1_Bridge Terms_Workforce" xfId="24460"/>
    <cellStyle name="p_HYCOMPS5_tables2_PwC (Version 10) Revised- CP site by site1_finalised and conformed model2" xfId="11784"/>
    <cellStyle name="p_HYCOMPS5_tables2_PwC (Version 10) Revised- CP site by site1_finalised and conformed model2 2" xfId="11785"/>
    <cellStyle name="p_HYCOMPS5_tables2_PwC (Version 10) Revised- CP site by site1_finalised and conformed model2 2 2" xfId="11786"/>
    <cellStyle name="p_HYCOMPS5_tables2_PwC (Version 10) Revised- CP site by site1_finalised and conformed model2 2 2_Workforce" xfId="24468"/>
    <cellStyle name="p_HYCOMPS5_tables2_PwC (Version 10) Revised- CP site by site1_finalised and conformed model2 2_Workforce" xfId="24467"/>
    <cellStyle name="p_HYCOMPS5_tables2_PwC (Version 10) Revised- CP site by site1_finalised and conformed model2 3" xfId="11787"/>
    <cellStyle name="p_HYCOMPS5_tables2_PwC (Version 10) Revised- CP site by site1_finalised and conformed model2 3 2" xfId="11788"/>
    <cellStyle name="p_HYCOMPS5_tables2_PwC (Version 10) Revised- CP site by site1_finalised and conformed model2 3 2_Workforce" xfId="24470"/>
    <cellStyle name="p_HYCOMPS5_tables2_PwC (Version 10) Revised- CP site by site1_finalised and conformed model2 3_Workforce" xfId="24469"/>
    <cellStyle name="p_HYCOMPS5_tables2_PwC (Version 10) Revised- CP site by site1_finalised and conformed model2 4" xfId="11789"/>
    <cellStyle name="p_HYCOMPS5_tables2_PwC (Version 10) Revised- CP site by site1_finalised and conformed model2 4_Workforce" xfId="24471"/>
    <cellStyle name="p_HYCOMPS5_tables2_PwC (Version 10) Revised- CP site by site1_finalised and conformed model2_Workforce" xfId="24466"/>
    <cellStyle name="p_HYCOMPS5_tables2_PwC (Version 10) Revised- CP site by site1_LTM Analysis" xfId="11790"/>
    <cellStyle name="p_HYCOMPS5_tables2_PwC (Version 10) Revised- CP site by site1_LTM Analysis 2" xfId="11791"/>
    <cellStyle name="p_HYCOMPS5_tables2_PwC (Version 10) Revised- CP site by site1_LTM Analysis 2 2" xfId="11792"/>
    <cellStyle name="p_HYCOMPS5_tables2_PwC (Version 10) Revised- CP site by site1_LTM Analysis 2 2_Workforce" xfId="24474"/>
    <cellStyle name="p_HYCOMPS5_tables2_PwC (Version 10) Revised- CP site by site1_LTM Analysis 2_Workforce" xfId="24473"/>
    <cellStyle name="p_HYCOMPS5_tables2_PwC (Version 10) Revised- CP site by site1_LTM Analysis 3" xfId="11793"/>
    <cellStyle name="p_HYCOMPS5_tables2_PwC (Version 10) Revised- CP site by site1_LTM Analysis 3 2" xfId="11794"/>
    <cellStyle name="p_HYCOMPS5_tables2_PwC (Version 10) Revised- CP site by site1_LTM Analysis 3 2_Workforce" xfId="24476"/>
    <cellStyle name="p_HYCOMPS5_tables2_PwC (Version 10) Revised- CP site by site1_LTM Analysis 3_Workforce" xfId="24475"/>
    <cellStyle name="p_HYCOMPS5_tables2_PwC (Version 10) Revised- CP site by site1_LTM Analysis 4" xfId="11795"/>
    <cellStyle name="p_HYCOMPS5_tables2_PwC (Version 10) Revised- CP site by site1_LTM Analysis 4_Workforce" xfId="24477"/>
    <cellStyle name="p_HYCOMPS5_tables2_PwC (Version 10) Revised- CP site by site1_LTM Analysis_Workforce" xfId="24472"/>
    <cellStyle name="p_HYCOMPS5_tables2_PwC (Version 10) Revised- CP site by site1_Modefuckup" xfId="11796"/>
    <cellStyle name="p_HYCOMPS5_tables2_PwC (Version 10) Revised- CP site by site1_Modefuckup 2" xfId="11797"/>
    <cellStyle name="p_HYCOMPS5_tables2_PwC (Version 10) Revised- CP site by site1_Modefuckup 2 2" xfId="11798"/>
    <cellStyle name="p_HYCOMPS5_tables2_PwC (Version 10) Revised- CP site by site1_Modefuckup 2 2_Workforce" xfId="24480"/>
    <cellStyle name="p_HYCOMPS5_tables2_PwC (Version 10) Revised- CP site by site1_Modefuckup 2_Workforce" xfId="24479"/>
    <cellStyle name="p_HYCOMPS5_tables2_PwC (Version 10) Revised- CP site by site1_Modefuckup 3" xfId="11799"/>
    <cellStyle name="p_HYCOMPS5_tables2_PwC (Version 10) Revised- CP site by site1_Modefuckup 3 2" xfId="11800"/>
    <cellStyle name="p_HYCOMPS5_tables2_PwC (Version 10) Revised- CP site by site1_Modefuckup 3 2_Workforce" xfId="24482"/>
    <cellStyle name="p_HYCOMPS5_tables2_PwC (Version 10) Revised- CP site by site1_Modefuckup 3_Workforce" xfId="24481"/>
    <cellStyle name="p_HYCOMPS5_tables2_PwC (Version 10) Revised- CP site by site1_Modefuckup 4" xfId="11801"/>
    <cellStyle name="p_HYCOMPS5_tables2_PwC (Version 10) Revised- CP site by site1_Modefuckup 4_Workforce" xfId="24483"/>
    <cellStyle name="p_HYCOMPS5_tables2_PwC (Version 10) Revised- CP site by site1_Modefuckup_Workforce" xfId="24478"/>
    <cellStyle name="p_HYCOMPS5_tables2_PwC (Version 10) Revised- CP site by site1_model28" xfId="11802"/>
    <cellStyle name="p_HYCOMPS5_tables2_PwC (Version 10) Revised- CP site by site1_model28 2" xfId="11803"/>
    <cellStyle name="p_HYCOMPS5_tables2_PwC (Version 10) Revised- CP site by site1_model28 2 2" xfId="11804"/>
    <cellStyle name="p_HYCOMPS5_tables2_PwC (Version 10) Revised- CP site by site1_model28 2 2_Workforce" xfId="24486"/>
    <cellStyle name="p_HYCOMPS5_tables2_PwC (Version 10) Revised- CP site by site1_model28 2_Workforce" xfId="24485"/>
    <cellStyle name="p_HYCOMPS5_tables2_PwC (Version 10) Revised- CP site by site1_model28 3" xfId="11805"/>
    <cellStyle name="p_HYCOMPS5_tables2_PwC (Version 10) Revised- CP site by site1_model28 3 2" xfId="11806"/>
    <cellStyle name="p_HYCOMPS5_tables2_PwC (Version 10) Revised- CP site by site1_model28 3 2_Workforce" xfId="24488"/>
    <cellStyle name="p_HYCOMPS5_tables2_PwC (Version 10) Revised- CP site by site1_model28 3_Workforce" xfId="24487"/>
    <cellStyle name="p_HYCOMPS5_tables2_PwC (Version 10) Revised- CP site by site1_model28 4" xfId="11807"/>
    <cellStyle name="p_HYCOMPS5_tables2_PwC (Version 10) Revised- CP site by site1_model28 4_Workforce" xfId="24489"/>
    <cellStyle name="p_HYCOMPS5_tables2_PwC (Version 10) Revised- CP site by site1_model28_Workforce" xfId="24484"/>
    <cellStyle name="p_HYCOMPS5_tables2_PwC (Version 10) Revised- CP site by site1_Workforce" xfId="24454"/>
    <cellStyle name="p_HYCOMPS5_tables2_splash mod 050700" xfId="11808"/>
    <cellStyle name="p_HYCOMPS5_tables2_splash mod 050700 2" xfId="11809"/>
    <cellStyle name="p_HYCOMPS5_tables2_splash mod 050700 2 2" xfId="11810"/>
    <cellStyle name="p_HYCOMPS5_tables2_splash mod 050700 2 2_Workforce" xfId="24492"/>
    <cellStyle name="p_HYCOMPS5_tables2_splash mod 050700 2_Workforce" xfId="24491"/>
    <cellStyle name="p_HYCOMPS5_tables2_splash mod 050700 3" xfId="11811"/>
    <cellStyle name="p_HYCOMPS5_tables2_splash mod 050700 3 2" xfId="11812"/>
    <cellStyle name="p_HYCOMPS5_tables2_splash mod 050700 3 2_Workforce" xfId="24494"/>
    <cellStyle name="p_HYCOMPS5_tables2_splash mod 050700 3_Workforce" xfId="24493"/>
    <cellStyle name="p_HYCOMPS5_tables2_splash mod 050700 4" xfId="11813"/>
    <cellStyle name="p_HYCOMPS5_tables2_splash mod 050700 4_Workforce" xfId="24495"/>
    <cellStyle name="p_HYCOMPS5_tables2_splash mod 050700_Workforce" xfId="24490"/>
    <cellStyle name="p_HYCOMPS5_tables2_wh_smith model7" xfId="11814"/>
    <cellStyle name="p_HYCOMPS5_tables2_wh_smith model7 2" xfId="11815"/>
    <cellStyle name="p_HYCOMPS5_tables2_wh_smith model7 2 2" xfId="11816"/>
    <cellStyle name="p_HYCOMPS5_tables2_wh_smith model7 2 2_Workforce" xfId="24498"/>
    <cellStyle name="p_HYCOMPS5_tables2_wh_smith model7 2_Workforce" xfId="24497"/>
    <cellStyle name="p_HYCOMPS5_tables2_wh_smith model7 3" xfId="11817"/>
    <cellStyle name="p_HYCOMPS5_tables2_wh_smith model7 3 2" xfId="11818"/>
    <cellStyle name="p_HYCOMPS5_tables2_wh_smith model7 3 2_Workforce" xfId="24500"/>
    <cellStyle name="p_HYCOMPS5_tables2_wh_smith model7 3_Workforce" xfId="24499"/>
    <cellStyle name="p_HYCOMPS5_tables2_wh_smith model7 4" xfId="11819"/>
    <cellStyle name="p_HYCOMPS5_tables2_wh_smith model7 4_Workforce" xfId="24501"/>
    <cellStyle name="p_HYCOMPS5_tables2_wh_smith model7_Merrill model" xfId="11820"/>
    <cellStyle name="p_HYCOMPS5_tables2_wh_smith model7_Merrill model_Workforce" xfId="24502"/>
    <cellStyle name="p_HYCOMPS5_tables2_wh_smith model7_Workforce" xfId="24496"/>
    <cellStyle name="p_HYCOMPS5_tables2_Workforce" xfId="24293"/>
    <cellStyle name="p_HYCOMPS5_Workforce" xfId="23725"/>
    <cellStyle name="p_Last Update of Model - Version 39" xfId="11821"/>
    <cellStyle name="p_Last Update of Model - Version 39 2" xfId="11822"/>
    <cellStyle name="p_Last Update of Model - Version 39 2 2" xfId="11823"/>
    <cellStyle name="p_Last Update of Model - Version 39 2 2_Workforce" xfId="24505"/>
    <cellStyle name="p_Last Update of Model - Version 39 2_Workforce" xfId="24504"/>
    <cellStyle name="p_Last Update of Model - Version 39 3" xfId="11824"/>
    <cellStyle name="p_Last Update of Model - Version 39 3 2" xfId="11825"/>
    <cellStyle name="p_Last Update of Model - Version 39 3 2_Workforce" xfId="24507"/>
    <cellStyle name="p_Last Update of Model - Version 39 3_Workforce" xfId="24506"/>
    <cellStyle name="p_Last Update of Model - Version 39 4" xfId="11826"/>
    <cellStyle name="p_Last Update of Model - Version 39 4_Workforce" xfId="24508"/>
    <cellStyle name="p_Last Update of Model - Version 39_Workforce" xfId="24503"/>
    <cellStyle name="p_litemod112" xfId="11827"/>
    <cellStyle name="p_litemod112_Atlasmod011_new_Covenants" xfId="11828"/>
    <cellStyle name="p_litemod112_Atlasmod011_new_Covenants_1" xfId="11829"/>
    <cellStyle name="p_litemod112_Atlasmod011_new_Covenants_1 2" xfId="11830"/>
    <cellStyle name="p_litemod112_Atlasmod011_new_Covenants_1 2 2" xfId="11831"/>
    <cellStyle name="p_litemod112_Atlasmod011_new_Covenants_1 2 2_Workforce" xfId="24513"/>
    <cellStyle name="p_litemod112_Atlasmod011_new_Covenants_1 2_Workforce" xfId="24512"/>
    <cellStyle name="p_litemod112_Atlasmod011_new_Covenants_1 3" xfId="11832"/>
    <cellStyle name="p_litemod112_Atlasmod011_new_Covenants_1 3 2" xfId="11833"/>
    <cellStyle name="p_litemod112_Atlasmod011_new_Covenants_1 3 2_Workforce" xfId="24515"/>
    <cellStyle name="p_litemod112_Atlasmod011_new_Covenants_1 3_Workforce" xfId="24514"/>
    <cellStyle name="p_litemod112_Atlasmod011_new_Covenants_1 4" xfId="11834"/>
    <cellStyle name="p_litemod112_Atlasmod011_new_Covenants_1 4_Workforce" xfId="24516"/>
    <cellStyle name="p_litemod112_Atlasmod011_new_Covenants_1_Workforce" xfId="24511"/>
    <cellStyle name="p_litemod112_Atlasmod011_new_Covenants_mezzcalc" xfId="11835"/>
    <cellStyle name="p_litemod112_Atlasmod011_new_Covenants_mezzcalc 2" xfId="11836"/>
    <cellStyle name="p_litemod112_Atlasmod011_new_Covenants_mezzcalc 2 2" xfId="11837"/>
    <cellStyle name="p_litemod112_Atlasmod011_new_Covenants_mezzcalc 2 2_Workforce" xfId="24519"/>
    <cellStyle name="p_litemod112_Atlasmod011_new_Covenants_mezzcalc 2_Workforce" xfId="24518"/>
    <cellStyle name="p_litemod112_Atlasmod011_new_Covenants_mezzcalc 3" xfId="11838"/>
    <cellStyle name="p_litemod112_Atlasmod011_new_Covenants_mezzcalc 3 2" xfId="11839"/>
    <cellStyle name="p_litemod112_Atlasmod011_new_Covenants_mezzcalc 3 2_Workforce" xfId="24521"/>
    <cellStyle name="p_litemod112_Atlasmod011_new_Covenants_mezzcalc 3_Workforce" xfId="24520"/>
    <cellStyle name="p_litemod112_Atlasmod011_new_Covenants_mezzcalc 4" xfId="11840"/>
    <cellStyle name="p_litemod112_Atlasmod011_new_Covenants_mezzcalc 4_Workforce" xfId="24522"/>
    <cellStyle name="p_litemod112_Atlasmod011_new_Covenants_mezzcalc_Workforce" xfId="24517"/>
    <cellStyle name="p_litemod112_Atlasmod011_new_Covenants_Workforce" xfId="24510"/>
    <cellStyle name="p_litemod112_Book2" xfId="11841"/>
    <cellStyle name="p_litemod112_Book2 2" xfId="11842"/>
    <cellStyle name="p_litemod112_Book2 2 2" xfId="11843"/>
    <cellStyle name="p_litemod112_Book2 2 2_Workforce" xfId="24525"/>
    <cellStyle name="p_litemod112_Book2 2_Workforce" xfId="24524"/>
    <cellStyle name="p_litemod112_Book2 3" xfId="11844"/>
    <cellStyle name="p_litemod112_Book2 3 2" xfId="11845"/>
    <cellStyle name="p_litemod112_Book2 3 2_Workforce" xfId="24527"/>
    <cellStyle name="p_litemod112_Book2 3_Workforce" xfId="24526"/>
    <cellStyle name="p_litemod112_Book2 4" xfId="11846"/>
    <cellStyle name="p_litemod112_Book2 4_Workforce" xfId="24528"/>
    <cellStyle name="p_litemod112_Book2_Workforce" xfId="24523"/>
    <cellStyle name="p_litemod112_Bouygues Model_20_4_01" xfId="11847"/>
    <cellStyle name="p_litemod112_Bouygues Model_20_4_01 2" xfId="11848"/>
    <cellStyle name="p_litemod112_Bouygues Model_20_4_01 2 2" xfId="11849"/>
    <cellStyle name="p_litemod112_Bouygues Model_20_4_01 2 2_Workforce" xfId="24531"/>
    <cellStyle name="p_litemod112_Bouygues Model_20_4_01 2_Workforce" xfId="24530"/>
    <cellStyle name="p_litemod112_Bouygues Model_20_4_01 3" xfId="11850"/>
    <cellStyle name="p_litemod112_Bouygues Model_20_4_01 3 2" xfId="11851"/>
    <cellStyle name="p_litemod112_Bouygues Model_20_4_01 3 2_Workforce" xfId="24533"/>
    <cellStyle name="p_litemod112_Bouygues Model_20_4_01 3_Workforce" xfId="24532"/>
    <cellStyle name="p_litemod112_Bouygues Model_20_4_01 4" xfId="11852"/>
    <cellStyle name="p_litemod112_Bouygues Model_20_4_01 4_Workforce" xfId="24534"/>
    <cellStyle name="p_litemod112_Bouygues Model_20_4_01_1" xfId="11853"/>
    <cellStyle name="p_litemod112_Bouygues Model_20_4_01_1 2" xfId="11854"/>
    <cellStyle name="p_litemod112_Bouygues Model_20_4_01_1 2 2" xfId="11855"/>
    <cellStyle name="p_litemod112_Bouygues Model_20_4_01_1 2 2_Workforce" xfId="24537"/>
    <cellStyle name="p_litemod112_Bouygues Model_20_4_01_1 2_Workforce" xfId="24536"/>
    <cellStyle name="p_litemod112_Bouygues Model_20_4_01_1 3" xfId="11856"/>
    <cellStyle name="p_litemod112_Bouygues Model_20_4_01_1 3 2" xfId="11857"/>
    <cellStyle name="p_litemod112_Bouygues Model_20_4_01_1 3 2_Workforce" xfId="24539"/>
    <cellStyle name="p_litemod112_Bouygues Model_20_4_01_1 3_Workforce" xfId="24538"/>
    <cellStyle name="p_litemod112_Bouygues Model_20_4_01_1 4" xfId="11858"/>
    <cellStyle name="p_litemod112_Bouygues Model_20_4_01_1 4_Workforce" xfId="24540"/>
    <cellStyle name="p_litemod112_Bouygues Model_20_4_01_1_Merrill model" xfId="11859"/>
    <cellStyle name="p_litemod112_Bouygues Model_20_4_01_1_Merrill model_Workforce" xfId="24541"/>
    <cellStyle name="p_litemod112_Bouygues Model_20_4_01_1_Workforce" xfId="24535"/>
    <cellStyle name="p_litemod112_Bouygues Model_20_4_01_Merrill model" xfId="11860"/>
    <cellStyle name="p_litemod112_Bouygues Model_20_4_01_Merrill model_Workforce" xfId="24542"/>
    <cellStyle name="p_litemod112_Bouygues Model_20_4_01_Workforce" xfId="24529"/>
    <cellStyle name="p_litemod112_Merrill model" xfId="11861"/>
    <cellStyle name="p_litemod112_Merrill model_Workforce" xfId="24543"/>
    <cellStyle name="p_litemod112_Mezz vs HY Analysis" xfId="11862"/>
    <cellStyle name="p_litemod112_Mezz vs HY Analysis_Workforce" xfId="24544"/>
    <cellStyle name="p_litemod112_mezzcalc" xfId="11863"/>
    <cellStyle name="p_litemod112_mezzcalc 2" xfId="11864"/>
    <cellStyle name="p_litemod112_mezzcalc 2 2" xfId="11865"/>
    <cellStyle name="p_litemod112_mezzcalc 2 2_Workforce" xfId="24547"/>
    <cellStyle name="p_litemod112_mezzcalc 2_Workforce" xfId="24546"/>
    <cellStyle name="p_litemod112_mezzcalc 3" xfId="11866"/>
    <cellStyle name="p_litemod112_mezzcalc 3 2" xfId="11867"/>
    <cellStyle name="p_litemod112_mezzcalc 3 2_Workforce" xfId="24549"/>
    <cellStyle name="p_litemod112_mezzcalc 3_Workforce" xfId="24548"/>
    <cellStyle name="p_litemod112_mezzcalc 4" xfId="11868"/>
    <cellStyle name="p_litemod112_mezzcalc 4_Workforce" xfId="24550"/>
    <cellStyle name="p_litemod112_mezzcalc_Workforce" xfId="24545"/>
    <cellStyle name="p_litemod112_ModelTemplate1" xfId="11869"/>
    <cellStyle name="p_litemod112_ModelTemplate1 2" xfId="11870"/>
    <cellStyle name="p_litemod112_ModelTemplate1 2 2" xfId="11871"/>
    <cellStyle name="p_litemod112_ModelTemplate1 2 2_Workforce" xfId="24553"/>
    <cellStyle name="p_litemod112_ModelTemplate1 2_Workforce" xfId="24552"/>
    <cellStyle name="p_litemod112_ModelTemplate1 3" xfId="11872"/>
    <cellStyle name="p_litemod112_ModelTemplate1 3 2" xfId="11873"/>
    <cellStyle name="p_litemod112_ModelTemplate1 3 2_Workforce" xfId="24555"/>
    <cellStyle name="p_litemod112_ModelTemplate1 3_Workforce" xfId="24554"/>
    <cellStyle name="p_litemod112_ModelTemplate1 4" xfId="11874"/>
    <cellStyle name="p_litemod112_ModelTemplate1 4_Workforce" xfId="24556"/>
    <cellStyle name="p_litemod112_ModelTemplate1_Merrill model" xfId="11875"/>
    <cellStyle name="p_litemod112_ModelTemplate1_Merrill model_Workforce" xfId="24557"/>
    <cellStyle name="p_litemod112_ModelTemplate1_Workforce" xfId="24551"/>
    <cellStyle name="p_litemod112_NewModel_10" xfId="11876"/>
    <cellStyle name="p_litemod112_NewModel_10_Atlasmod011_new_Covenants" xfId="11877"/>
    <cellStyle name="p_litemod112_NewModel_10_Atlasmod011_new_Covenants_1" xfId="11878"/>
    <cellStyle name="p_litemod112_NewModel_10_Atlasmod011_new_Covenants_1 2" xfId="11879"/>
    <cellStyle name="p_litemod112_NewModel_10_Atlasmod011_new_Covenants_1 2 2" xfId="11880"/>
    <cellStyle name="p_litemod112_NewModel_10_Atlasmod011_new_Covenants_1 2 2_Workforce" xfId="24562"/>
    <cellStyle name="p_litemod112_NewModel_10_Atlasmod011_new_Covenants_1 2_Workforce" xfId="24561"/>
    <cellStyle name="p_litemod112_NewModel_10_Atlasmod011_new_Covenants_1 3" xfId="11881"/>
    <cellStyle name="p_litemod112_NewModel_10_Atlasmod011_new_Covenants_1 3 2" xfId="11882"/>
    <cellStyle name="p_litemod112_NewModel_10_Atlasmod011_new_Covenants_1 3 2_Workforce" xfId="24564"/>
    <cellStyle name="p_litemod112_NewModel_10_Atlasmod011_new_Covenants_1 3_Workforce" xfId="24563"/>
    <cellStyle name="p_litemod112_NewModel_10_Atlasmod011_new_Covenants_1 4" xfId="11883"/>
    <cellStyle name="p_litemod112_NewModel_10_Atlasmod011_new_Covenants_1 4_Workforce" xfId="24565"/>
    <cellStyle name="p_litemod112_NewModel_10_Atlasmod011_new_Covenants_1_Workforce" xfId="24560"/>
    <cellStyle name="p_litemod112_NewModel_10_Atlasmod011_new_Covenants_mezzcalc" xfId="11884"/>
    <cellStyle name="p_litemod112_NewModel_10_Atlasmod011_new_Covenants_mezzcalc 2" xfId="11885"/>
    <cellStyle name="p_litemod112_NewModel_10_Atlasmod011_new_Covenants_mezzcalc 2 2" xfId="11886"/>
    <cellStyle name="p_litemod112_NewModel_10_Atlasmod011_new_Covenants_mezzcalc 2 2_Workforce" xfId="24568"/>
    <cellStyle name="p_litemod112_NewModel_10_Atlasmod011_new_Covenants_mezzcalc 2_Workforce" xfId="24567"/>
    <cellStyle name="p_litemod112_NewModel_10_Atlasmod011_new_Covenants_mezzcalc 3" xfId="11887"/>
    <cellStyle name="p_litemod112_NewModel_10_Atlasmod011_new_Covenants_mezzcalc 3 2" xfId="11888"/>
    <cellStyle name="p_litemod112_NewModel_10_Atlasmod011_new_Covenants_mezzcalc 3 2_Workforce" xfId="24570"/>
    <cellStyle name="p_litemod112_NewModel_10_Atlasmod011_new_Covenants_mezzcalc 3_Workforce" xfId="24569"/>
    <cellStyle name="p_litemod112_NewModel_10_Atlasmod011_new_Covenants_mezzcalc 4" xfId="11889"/>
    <cellStyle name="p_litemod112_NewModel_10_Atlasmod011_new_Covenants_mezzcalc 4_Workforce" xfId="24571"/>
    <cellStyle name="p_litemod112_NewModel_10_Atlasmod011_new_Covenants_mezzcalc_Workforce" xfId="24566"/>
    <cellStyle name="p_litemod112_NewModel_10_Atlasmod011_new_Covenants_Workforce" xfId="24559"/>
    <cellStyle name="p_litemod112_NewModel_10_mezzcalc" xfId="11890"/>
    <cellStyle name="p_litemod112_NewModel_10_mezzcalc 2" xfId="11891"/>
    <cellStyle name="p_litemod112_NewModel_10_mezzcalc 2 2" xfId="11892"/>
    <cellStyle name="p_litemod112_NewModel_10_mezzcalc 2 2_Workforce" xfId="24574"/>
    <cellStyle name="p_litemod112_NewModel_10_mezzcalc 2_Workforce" xfId="24573"/>
    <cellStyle name="p_litemod112_NewModel_10_mezzcalc 3" xfId="11893"/>
    <cellStyle name="p_litemod112_NewModel_10_mezzcalc 3 2" xfId="11894"/>
    <cellStyle name="p_litemod112_NewModel_10_mezzcalc 3 2_Workforce" xfId="24576"/>
    <cellStyle name="p_litemod112_NewModel_10_mezzcalc 3_Workforce" xfId="24575"/>
    <cellStyle name="p_litemod112_NewModel_10_mezzcalc 4" xfId="11895"/>
    <cellStyle name="p_litemod112_NewModel_10_mezzcalc 4_Workforce" xfId="24577"/>
    <cellStyle name="p_litemod112_NewModel_10_mezzcalc_Workforce" xfId="24572"/>
    <cellStyle name="p_litemod112_NewModel_10_Workforce" xfId="24558"/>
    <cellStyle name="p_litemod112_Workforce" xfId="24509"/>
    <cellStyle name="p_Logistics Comps" xfId="11896"/>
    <cellStyle name="p_Logistics Comps 2" xfId="11897"/>
    <cellStyle name="p_Logistics Comps 2 2" xfId="11898"/>
    <cellStyle name="p_Logistics Comps 2 2_Workforce" xfId="24580"/>
    <cellStyle name="p_Logistics Comps 2_Workforce" xfId="24579"/>
    <cellStyle name="p_Logistics Comps 3" xfId="11899"/>
    <cellStyle name="p_Logistics Comps 3 2" xfId="11900"/>
    <cellStyle name="p_Logistics Comps 3 2_Workforce" xfId="24582"/>
    <cellStyle name="p_Logistics Comps 3_Workforce" xfId="24581"/>
    <cellStyle name="p_Logistics Comps 4" xfId="11901"/>
    <cellStyle name="p_Logistics Comps 4_Workforce" xfId="24583"/>
    <cellStyle name="p_Logistics Comps_Debt Comps_02" xfId="11902"/>
    <cellStyle name="p_Logistics Comps_Debt Comps_02_Workforce" xfId="24584"/>
    <cellStyle name="p_Logistics Comps_Merrill model" xfId="11903"/>
    <cellStyle name="p_Logistics Comps_Merrill model_Workforce" xfId="24585"/>
    <cellStyle name="p_Logistics Comps_Workforce" xfId="24578"/>
    <cellStyle name="p_m&amp;acomp" xfId="11904"/>
    <cellStyle name="p_m&amp;acomp 2" xfId="11905"/>
    <cellStyle name="p_m&amp;acomp 2 2" xfId="11906"/>
    <cellStyle name="p_m&amp;acomp 2 2_Workforce" xfId="24588"/>
    <cellStyle name="p_m&amp;acomp 2_Workforce" xfId="24587"/>
    <cellStyle name="p_m&amp;acomp 3" xfId="11907"/>
    <cellStyle name="p_m&amp;acomp 3 2" xfId="11908"/>
    <cellStyle name="p_m&amp;acomp 3 2_Workforce" xfId="24590"/>
    <cellStyle name="p_m&amp;acomp 3_Workforce" xfId="24589"/>
    <cellStyle name="p_m&amp;acomp 4" xfId="11909"/>
    <cellStyle name="p_m&amp;acomp 4_Workforce" xfId="24591"/>
    <cellStyle name="p_m&amp;acomp_Comps Valuation Range Graph" xfId="11910"/>
    <cellStyle name="p_m&amp;acomp_Comps Valuation Range Graph_Workforce" xfId="24592"/>
    <cellStyle name="p_m&amp;acomp_comps.xls Chart 1" xfId="11911"/>
    <cellStyle name="p_m&amp;acomp_comps.xls Chart 1_Workforce" xfId="24593"/>
    <cellStyle name="p_m&amp;acomp_Equity comps(19 may 01)" xfId="11912"/>
    <cellStyle name="p_m&amp;acomp_Equity comps(19 may 01)_Workforce" xfId="24594"/>
    <cellStyle name="p_m&amp;acomp_Workforce" xfId="24586"/>
    <cellStyle name="p_Merrill model" xfId="11913"/>
    <cellStyle name="p_Merrill model_Workforce" xfId="24595"/>
    <cellStyle name="p_mezzcalc" xfId="11914"/>
    <cellStyle name="p_mezzcalc_Workforce" xfId="24596"/>
    <cellStyle name="p_MinimodelMC" xfId="11915"/>
    <cellStyle name="p_MinimodelMC 2" xfId="11916"/>
    <cellStyle name="p_MinimodelMC 2 2" xfId="11917"/>
    <cellStyle name="p_MinimodelMC 2 2_Workforce" xfId="24599"/>
    <cellStyle name="p_MinimodelMC 2_Workforce" xfId="24598"/>
    <cellStyle name="p_MinimodelMC 3" xfId="11918"/>
    <cellStyle name="p_MinimodelMC 3 2" xfId="11919"/>
    <cellStyle name="p_MinimodelMC 3 2_Workforce" xfId="24601"/>
    <cellStyle name="p_MinimodelMC 3_Workforce" xfId="24600"/>
    <cellStyle name="p_MinimodelMC 4" xfId="11920"/>
    <cellStyle name="p_MinimodelMC 4_Workforce" xfId="24602"/>
    <cellStyle name="p_MinimodelMC_Merrill model" xfId="11921"/>
    <cellStyle name="p_MinimodelMC_Merrill model_Workforce" xfId="24603"/>
    <cellStyle name="p_MinimodelMC_Workforce" xfId="24597"/>
    <cellStyle name="p_model14" xfId="11922"/>
    <cellStyle name="p_model14_Workforce" xfId="24604"/>
    <cellStyle name="p_Model3" xfId="11923"/>
    <cellStyle name="p_Model3_24-10-Q3c 08-11" xfId="11924"/>
    <cellStyle name="p_Model3_24-10-Q3c 08-11 2" xfId="11925"/>
    <cellStyle name="p_Model3_24-10-Q3c 08-11 2 2" xfId="11926"/>
    <cellStyle name="p_Model3_24-10-Q3c 08-11 2 2_Workforce" xfId="24608"/>
    <cellStyle name="p_Model3_24-10-Q3c 08-11 2_Workforce" xfId="24607"/>
    <cellStyle name="p_Model3_24-10-Q3c 08-11 3" xfId="11927"/>
    <cellStyle name="p_Model3_24-10-Q3c 08-11 3 2" xfId="11928"/>
    <cellStyle name="p_Model3_24-10-Q3c 08-11 3 2_Workforce" xfId="24610"/>
    <cellStyle name="p_Model3_24-10-Q3c 08-11 3_Workforce" xfId="24609"/>
    <cellStyle name="p_Model3_24-10-Q3c 08-11 4" xfId="11929"/>
    <cellStyle name="p_Model3_24-10-Q3c 08-11 4_Workforce" xfId="24611"/>
    <cellStyle name="p_Model3_24-10-Q3c 08-11_Workforce" xfId="24606"/>
    <cellStyle name="p_Model3_Arrow Model 7" xfId="11930"/>
    <cellStyle name="p_Model3_Arrow Model 7_Merrill model" xfId="11931"/>
    <cellStyle name="p_Model3_Arrow Model 7_Merrill model_Workforce" xfId="24613"/>
    <cellStyle name="p_Model3_Arrow Model 7_Workforce" xfId="24612"/>
    <cellStyle name="p_Model3_Book2" xfId="11932"/>
    <cellStyle name="p_Model3_Book2 2" xfId="11933"/>
    <cellStyle name="p_Model3_Book2 2 2" xfId="11934"/>
    <cellStyle name="p_Model3_Book2 2 2_Workforce" xfId="24616"/>
    <cellStyle name="p_Model3_Book2 2_Workforce" xfId="24615"/>
    <cellStyle name="p_Model3_Book2 3" xfId="11935"/>
    <cellStyle name="p_Model3_Book2 3 2" xfId="11936"/>
    <cellStyle name="p_Model3_Book2 3 2_Workforce" xfId="24618"/>
    <cellStyle name="p_Model3_Book2 3_Workforce" xfId="24617"/>
    <cellStyle name="p_Model3_Book2 4" xfId="11937"/>
    <cellStyle name="p_Model3_Book2 4_Workforce" xfId="24619"/>
    <cellStyle name="p_Model3_Book2_Workforce" xfId="24614"/>
    <cellStyle name="p_Model3_Bouygues Model_20_4_01" xfId="11938"/>
    <cellStyle name="p_Model3_Bouygues Model_20_4_01 2" xfId="11939"/>
    <cellStyle name="p_Model3_Bouygues Model_20_4_01 2 2" xfId="11940"/>
    <cellStyle name="p_Model3_Bouygues Model_20_4_01 2 2_Workforce" xfId="24622"/>
    <cellStyle name="p_Model3_Bouygues Model_20_4_01 2_Workforce" xfId="24621"/>
    <cellStyle name="p_Model3_Bouygues Model_20_4_01 3" xfId="11941"/>
    <cellStyle name="p_Model3_Bouygues Model_20_4_01 3 2" xfId="11942"/>
    <cellStyle name="p_Model3_Bouygues Model_20_4_01 3 2_Workforce" xfId="24624"/>
    <cellStyle name="p_Model3_Bouygues Model_20_4_01 3_Workforce" xfId="24623"/>
    <cellStyle name="p_Model3_Bouygues Model_20_4_01 4" xfId="11943"/>
    <cellStyle name="p_Model3_Bouygues Model_20_4_01 4_Workforce" xfId="24625"/>
    <cellStyle name="p_Model3_Bouygues Model_20_4_01_Merrill model" xfId="11944"/>
    <cellStyle name="p_Model3_Bouygues Model_20_4_01_Merrill model_Workforce" xfId="24626"/>
    <cellStyle name="p_Model3_Bouygues Model_20_4_01_Workforce" xfId="24620"/>
    <cellStyle name="p_Model3_Casema - Carlyle Base Case" xfId="11945"/>
    <cellStyle name="p_Model3_Casema - Carlyle Base Case_Workforce" xfId="24627"/>
    <cellStyle name="p_Model3_FinanceModelTrinity" xfId="11946"/>
    <cellStyle name="p_Model3_FinanceModelTrinity_Merrill model" xfId="11947"/>
    <cellStyle name="p_Model3_FinanceModelTrinity_Merrill model_Workforce" xfId="24629"/>
    <cellStyle name="p_Model3_FinanceModelTrinity_Workforce" xfId="24628"/>
    <cellStyle name="p_Model3_Merrill model" xfId="11948"/>
    <cellStyle name="p_Model3_Merrill model_Workforce" xfId="24630"/>
    <cellStyle name="p_Model3_MinimodelMC" xfId="11949"/>
    <cellStyle name="p_Model3_MinimodelMC_Merrill model" xfId="11950"/>
    <cellStyle name="p_Model3_MinimodelMC_Merrill model_Workforce" xfId="24632"/>
    <cellStyle name="p_Model3_MinimodelMC_Workforce" xfId="24631"/>
    <cellStyle name="p_Model3_Potential full model template" xfId="11951"/>
    <cellStyle name="p_Model3_Potential full model template_Merrill model" xfId="11952"/>
    <cellStyle name="p_Model3_Potential full model template_Merrill model_Workforce" xfId="24634"/>
    <cellStyle name="p_Model3_Potential full model template_Workforce" xfId="24633"/>
    <cellStyle name="p_Model3_Workforce" xfId="24605"/>
    <cellStyle name="p_Model34" xfId="11953"/>
    <cellStyle name="p_Model34_Workforce" xfId="24635"/>
    <cellStyle name="p_model90" xfId="11954"/>
    <cellStyle name="p_model90_Workforce" xfId="24636"/>
    <cellStyle name="p_ModelTemplate1" xfId="11955"/>
    <cellStyle name="p_ModelTemplate1_Merrill model" xfId="11956"/>
    <cellStyle name="p_ModelTemplate1_Merrill model_Workforce" xfId="24638"/>
    <cellStyle name="p_ModelTemplate1_Workforce" xfId="24637"/>
    <cellStyle name="p_NEWMOD5" xfId="11957"/>
    <cellStyle name="p_NEWMOD5_24-10-Q3c 08-11" xfId="11958"/>
    <cellStyle name="p_NEWMOD5_24-10-Q3c 08-11_Workforce" xfId="24640"/>
    <cellStyle name="p_NEWMOD5_Atlasmod011_new_Covenants" xfId="11959"/>
    <cellStyle name="p_NEWMOD5_Atlasmod011_new_Covenants_mezzcalc" xfId="11960"/>
    <cellStyle name="p_NEWMOD5_Atlasmod011_new_Covenants_mezzcalc 2" xfId="11961"/>
    <cellStyle name="p_NEWMOD5_Atlasmod011_new_Covenants_mezzcalc 2 2" xfId="11962"/>
    <cellStyle name="p_NEWMOD5_Atlasmod011_new_Covenants_mezzcalc 2 2_Workforce" xfId="24644"/>
    <cellStyle name="p_NEWMOD5_Atlasmod011_new_Covenants_mezzcalc 2_Workforce" xfId="24643"/>
    <cellStyle name="p_NEWMOD5_Atlasmod011_new_Covenants_mezzcalc 3" xfId="11963"/>
    <cellStyle name="p_NEWMOD5_Atlasmod011_new_Covenants_mezzcalc 3 2" xfId="11964"/>
    <cellStyle name="p_NEWMOD5_Atlasmod011_new_Covenants_mezzcalc 3 2_Workforce" xfId="24646"/>
    <cellStyle name="p_NEWMOD5_Atlasmod011_new_Covenants_mezzcalc 3_Workforce" xfId="24645"/>
    <cellStyle name="p_NEWMOD5_Atlasmod011_new_Covenants_mezzcalc 4" xfId="11965"/>
    <cellStyle name="p_NEWMOD5_Atlasmod011_new_Covenants_mezzcalc 4_Workforce" xfId="24647"/>
    <cellStyle name="p_NEWMOD5_Atlasmod011_new_Covenants_mezzcalc_Workforce" xfId="24642"/>
    <cellStyle name="p_NEWMOD5_Atlasmod011_new_Covenants_Workforce" xfId="24641"/>
    <cellStyle name="p_NEWMOD5_Bouygues Model_20_4_01" xfId="11966"/>
    <cellStyle name="p_NEWMOD5_Bouygues Model_20_4_01 2" xfId="11967"/>
    <cellStyle name="p_NEWMOD5_Bouygues Model_20_4_01 2 2" xfId="11968"/>
    <cellStyle name="p_NEWMOD5_Bouygues Model_20_4_01 2 2_Workforce" xfId="24650"/>
    <cellStyle name="p_NEWMOD5_Bouygues Model_20_4_01 2_Workforce" xfId="24649"/>
    <cellStyle name="p_NEWMOD5_Bouygues Model_20_4_01 3" xfId="11969"/>
    <cellStyle name="p_NEWMOD5_Bouygues Model_20_4_01 3 2" xfId="11970"/>
    <cellStyle name="p_NEWMOD5_Bouygues Model_20_4_01 3 2_Workforce" xfId="24652"/>
    <cellStyle name="p_NEWMOD5_Bouygues Model_20_4_01 3_Workforce" xfId="24651"/>
    <cellStyle name="p_NEWMOD5_Bouygues Model_20_4_01 4" xfId="11971"/>
    <cellStyle name="p_NEWMOD5_Bouygues Model_20_4_01 4_Workforce" xfId="24653"/>
    <cellStyle name="p_NEWMOD5_Bouygues Model_20_4_01_Workforce" xfId="24648"/>
    <cellStyle name="p_NEWMOD5_Bridge Terms" xfId="11972"/>
    <cellStyle name="p_NEWMOD5_Bridge Terms_Workforce" xfId="24654"/>
    <cellStyle name="p_NEWMOD5_BWG model_aip_final" xfId="11973"/>
    <cellStyle name="p_NEWMOD5_BWG model_aip_final_Workforce" xfId="24655"/>
    <cellStyle name="p_NEWMOD5_Consolidated Model - Overfund13NewBank &amp; HY rate" xfId="11974"/>
    <cellStyle name="p_NEWMOD5_Consolidated Model - Overfund13NewBank &amp; HY rate_Workforce" xfId="24656"/>
    <cellStyle name="p_NEWMOD5_Consolidated Model - Overfund14NewBank &amp; HY rate" xfId="11975"/>
    <cellStyle name="p_NEWMOD5_Consolidated Model - Overfund14NewBank &amp; HY rate_Workforce" xfId="24657"/>
    <cellStyle name="p_NEWMOD5_Debt Comps_02" xfId="11976"/>
    <cellStyle name="p_NEWMOD5_Debt Comps_02_Workforce" xfId="24658"/>
    <cellStyle name="p_NEWMOD5_finalised and conformed model2" xfId="11977"/>
    <cellStyle name="p_NEWMOD5_finalised and conformed model2_Workforce" xfId="24659"/>
    <cellStyle name="p_NEWMOD5_Financials6_for sales force" xfId="11978"/>
    <cellStyle name="p_NEWMOD5_Financials6_for sales force_Workforce" xfId="24660"/>
    <cellStyle name="p_NEWMOD5_Last Update of Model - Version 39" xfId="11979"/>
    <cellStyle name="p_NEWMOD5_Last Update of Model - Version 39 2" xfId="11980"/>
    <cellStyle name="p_NEWMOD5_Last Update of Model - Version 39 2 2" xfId="11981"/>
    <cellStyle name="p_NEWMOD5_Last Update of Model - Version 39 2 2_Workforce" xfId="24663"/>
    <cellStyle name="p_NEWMOD5_Last Update of Model - Version 39 2_Workforce" xfId="24662"/>
    <cellStyle name="p_NEWMOD5_Last Update of Model - Version 39 3" xfId="11982"/>
    <cellStyle name="p_NEWMOD5_Last Update of Model - Version 39 3 2" xfId="11983"/>
    <cellStyle name="p_NEWMOD5_Last Update of Model - Version 39 3 2_Workforce" xfId="24665"/>
    <cellStyle name="p_NEWMOD5_Last Update of Model - Version 39 3_Workforce" xfId="24664"/>
    <cellStyle name="p_NEWMOD5_Last Update of Model - Version 39 4" xfId="11984"/>
    <cellStyle name="p_NEWMOD5_Last Update of Model - Version 39 4_Workforce" xfId="24666"/>
    <cellStyle name="p_NEWMOD5_Last Update of Model - Version 39_Workforce" xfId="24661"/>
    <cellStyle name="p_NEWMOD5_LTM Analysis" xfId="11985"/>
    <cellStyle name="p_NEWMOD5_LTM Analysis_Workforce" xfId="24667"/>
    <cellStyle name="p_NEWMOD5_Merrill model" xfId="11986"/>
    <cellStyle name="p_NEWMOD5_Merrill model_Workforce" xfId="24668"/>
    <cellStyle name="p_NEWMOD5_mezzcalc" xfId="11987"/>
    <cellStyle name="p_NEWMOD5_mezzcalc_Workforce" xfId="24669"/>
    <cellStyle name="p_NEWMOD5_MinimodelMC" xfId="11988"/>
    <cellStyle name="p_NEWMOD5_MinimodelMC_Workforce" xfId="24670"/>
    <cellStyle name="p_NEWMOD5_Model_9" xfId="11989"/>
    <cellStyle name="p_NEWMOD5_Model_9_Workforce" xfId="24671"/>
    <cellStyle name="p_NEWMOD5_model14" xfId="11990"/>
    <cellStyle name="p_NEWMOD5_model14_Workforce" xfId="24672"/>
    <cellStyle name="p_NEWMOD5_model28" xfId="11991"/>
    <cellStyle name="p_NEWMOD5_model28_Workforce" xfId="24673"/>
    <cellStyle name="p_NEWMOD5_Model34" xfId="11992"/>
    <cellStyle name="p_NEWMOD5_Model34_Workforce" xfId="24674"/>
    <cellStyle name="p_NEWMOD5_Newmodel12" xfId="11993"/>
    <cellStyle name="p_NEWMOD5_Newmodel12_Workforce" xfId="24675"/>
    <cellStyle name="p_NEWMOD5_Potential full model template" xfId="11994"/>
    <cellStyle name="p_NEWMOD5_Potential full model template_Workforce" xfId="24676"/>
    <cellStyle name="p_NEWMOD5_wh_smith model7" xfId="11995"/>
    <cellStyle name="p_NEWMOD5_wh_smith model7 2" xfId="11996"/>
    <cellStyle name="p_NEWMOD5_wh_smith model7 2 2" xfId="11997"/>
    <cellStyle name="p_NEWMOD5_wh_smith model7 2 2_Workforce" xfId="24679"/>
    <cellStyle name="p_NEWMOD5_wh_smith model7 2_Workforce" xfId="24678"/>
    <cellStyle name="p_NEWMOD5_wh_smith model7 3" xfId="11998"/>
    <cellStyle name="p_NEWMOD5_wh_smith model7 3 2" xfId="11999"/>
    <cellStyle name="p_NEWMOD5_wh_smith model7 3 2_Workforce" xfId="24681"/>
    <cellStyle name="p_NEWMOD5_wh_smith model7 3_Workforce" xfId="24680"/>
    <cellStyle name="p_NEWMOD5_wh_smith model7 4" xfId="12000"/>
    <cellStyle name="p_NEWMOD5_wh_smith model7 4_Workforce" xfId="24682"/>
    <cellStyle name="p_NEWMOD5_wh_smith model7_Merrill model" xfId="12001"/>
    <cellStyle name="p_NEWMOD5_wh_smith model7_Merrill model_Workforce" xfId="24683"/>
    <cellStyle name="p_NEWMOD5_wh_smith model7_Workforce" xfId="24677"/>
    <cellStyle name="p_NEWMOD5_Workforce" xfId="24639"/>
    <cellStyle name="p_NewModel_10" xfId="12002"/>
    <cellStyle name="p_NewModel_10_Atlasmod011_new_Covenants" xfId="12003"/>
    <cellStyle name="p_NewModel_10_Atlasmod011_new_Covenants_1" xfId="12004"/>
    <cellStyle name="p_NewModel_10_Atlasmod011_new_Covenants_1 2" xfId="12005"/>
    <cellStyle name="p_NewModel_10_Atlasmod011_new_Covenants_1 2 2" xfId="12006"/>
    <cellStyle name="p_NewModel_10_Atlasmod011_new_Covenants_1 2 2_Workforce" xfId="24688"/>
    <cellStyle name="p_NewModel_10_Atlasmod011_new_Covenants_1 2_Workforce" xfId="24687"/>
    <cellStyle name="p_NewModel_10_Atlasmod011_new_Covenants_1 3" xfId="12007"/>
    <cellStyle name="p_NewModel_10_Atlasmod011_new_Covenants_1 3 2" xfId="12008"/>
    <cellStyle name="p_NewModel_10_Atlasmod011_new_Covenants_1 3 2_Workforce" xfId="24690"/>
    <cellStyle name="p_NewModel_10_Atlasmod011_new_Covenants_1 3_Workforce" xfId="24689"/>
    <cellStyle name="p_NewModel_10_Atlasmod011_new_Covenants_1 4" xfId="12009"/>
    <cellStyle name="p_NewModel_10_Atlasmod011_new_Covenants_1 4_Workforce" xfId="24691"/>
    <cellStyle name="p_NewModel_10_Atlasmod011_new_Covenants_1_Workforce" xfId="24686"/>
    <cellStyle name="p_NewModel_10_Atlasmod011_new_Covenants_mezzcalc" xfId="12010"/>
    <cellStyle name="p_NewModel_10_Atlasmod011_new_Covenants_mezzcalc 2" xfId="12011"/>
    <cellStyle name="p_NewModel_10_Atlasmod011_new_Covenants_mezzcalc 2 2" xfId="12012"/>
    <cellStyle name="p_NewModel_10_Atlasmod011_new_Covenants_mezzcalc 2 2_Workforce" xfId="24694"/>
    <cellStyle name="p_NewModel_10_Atlasmod011_new_Covenants_mezzcalc 2_Workforce" xfId="24693"/>
    <cellStyle name="p_NewModel_10_Atlasmod011_new_Covenants_mezzcalc 3" xfId="12013"/>
    <cellStyle name="p_NewModel_10_Atlasmod011_new_Covenants_mezzcalc 3 2" xfId="12014"/>
    <cellStyle name="p_NewModel_10_Atlasmod011_new_Covenants_mezzcalc 3 2_Workforce" xfId="24696"/>
    <cellStyle name="p_NewModel_10_Atlasmod011_new_Covenants_mezzcalc 3_Workforce" xfId="24695"/>
    <cellStyle name="p_NewModel_10_Atlasmod011_new_Covenants_mezzcalc 4" xfId="12015"/>
    <cellStyle name="p_NewModel_10_Atlasmod011_new_Covenants_mezzcalc 4_Workforce" xfId="24697"/>
    <cellStyle name="p_NewModel_10_Atlasmod011_new_Covenants_mezzcalc_Workforce" xfId="24692"/>
    <cellStyle name="p_NewModel_10_Atlasmod011_new_Covenants_Workforce" xfId="24685"/>
    <cellStyle name="p_NewModel_10_mezzcalc" xfId="12016"/>
    <cellStyle name="p_NewModel_10_mezzcalc 2" xfId="12017"/>
    <cellStyle name="p_NewModel_10_mezzcalc 2 2" xfId="12018"/>
    <cellStyle name="p_NewModel_10_mezzcalc 2 2_Workforce" xfId="24700"/>
    <cellStyle name="p_NewModel_10_mezzcalc 2_Workforce" xfId="24699"/>
    <cellStyle name="p_NewModel_10_mezzcalc 3" xfId="12019"/>
    <cellStyle name="p_NewModel_10_mezzcalc 3 2" xfId="12020"/>
    <cellStyle name="p_NewModel_10_mezzcalc 3 2_Workforce" xfId="24702"/>
    <cellStyle name="p_NewModel_10_mezzcalc 3_Workforce" xfId="24701"/>
    <cellStyle name="p_NewModel_10_mezzcalc 4" xfId="12021"/>
    <cellStyle name="p_NewModel_10_mezzcalc 4_Workforce" xfId="24703"/>
    <cellStyle name="p_NewModel_10_mezzcalc_Workforce" xfId="24698"/>
    <cellStyle name="p_NewModel_10_Workforce" xfId="24684"/>
    <cellStyle name="p_NewRevisedModel - Version 3" xfId="12022"/>
    <cellStyle name="p_NewRevisedModel - Version 3 2" xfId="12023"/>
    <cellStyle name="p_NewRevisedModel - Version 3 2 2" xfId="12024"/>
    <cellStyle name="p_NewRevisedModel - Version 3 2 2_Workforce" xfId="24706"/>
    <cellStyle name="p_NewRevisedModel - Version 3 2_Workforce" xfId="24705"/>
    <cellStyle name="p_NewRevisedModel - Version 3 3" xfId="12025"/>
    <cellStyle name="p_NewRevisedModel - Version 3 3 2" xfId="12026"/>
    <cellStyle name="p_NewRevisedModel - Version 3 3 2_Workforce" xfId="24708"/>
    <cellStyle name="p_NewRevisedModel - Version 3 3_Workforce" xfId="24707"/>
    <cellStyle name="p_NewRevisedModel - Version 3 4" xfId="12027"/>
    <cellStyle name="p_NewRevisedModel - Version 3 4_Workforce" xfId="24709"/>
    <cellStyle name="p_NewRevisedModel - Version 3_Workforce" xfId="24704"/>
    <cellStyle name="p_NT" xfId="12028"/>
    <cellStyle name="p_NT_Workforce" xfId="24710"/>
    <cellStyle name="p_prucomps" xfId="12029"/>
    <cellStyle name="p_prucomps_Bouygues Model_20_4_01" xfId="12030"/>
    <cellStyle name="p_prucomps_Bouygues Model_20_4_01 2" xfId="12031"/>
    <cellStyle name="p_prucomps_Bouygues Model_20_4_01 2 2" xfId="12032"/>
    <cellStyle name="p_prucomps_Bouygues Model_20_4_01 2 2_Workforce" xfId="24714"/>
    <cellStyle name="p_prucomps_Bouygues Model_20_4_01 2_Workforce" xfId="24713"/>
    <cellStyle name="p_prucomps_Bouygues Model_20_4_01 3" xfId="12033"/>
    <cellStyle name="p_prucomps_Bouygues Model_20_4_01 3 2" xfId="12034"/>
    <cellStyle name="p_prucomps_Bouygues Model_20_4_01 3 2_Workforce" xfId="24716"/>
    <cellStyle name="p_prucomps_Bouygues Model_20_4_01 3_Workforce" xfId="24715"/>
    <cellStyle name="p_prucomps_Bouygues Model_20_4_01 4" xfId="12035"/>
    <cellStyle name="p_prucomps_Bouygues Model_20_4_01 4_Workforce" xfId="24717"/>
    <cellStyle name="p_prucomps_Bouygues Model_20_4_01_Workforce" xfId="24712"/>
    <cellStyle name="p_prucomps_BWG model_aip_final" xfId="12036"/>
    <cellStyle name="p_prucomps_BWG model_aip_final_Workforce" xfId="24718"/>
    <cellStyle name="p_prucomps_finalised and conformed model2" xfId="12037"/>
    <cellStyle name="p_prucomps_finalised and conformed model2_Workforce" xfId="24719"/>
    <cellStyle name="p_prucomps_LTM Analysis" xfId="12038"/>
    <cellStyle name="p_prucomps_LTM Analysis_Workforce" xfId="24720"/>
    <cellStyle name="p_prucomps_Merrill model" xfId="12039"/>
    <cellStyle name="p_prucomps_Merrill model_Workforce" xfId="24721"/>
    <cellStyle name="p_prucomps_MinimodelMC" xfId="12040"/>
    <cellStyle name="p_prucomps_MinimodelMC_Workforce" xfId="24722"/>
    <cellStyle name="p_prucomps_model28" xfId="12041"/>
    <cellStyle name="p_prucomps_model28_Workforce" xfId="24723"/>
    <cellStyle name="p_prucomps_Model34" xfId="12042"/>
    <cellStyle name="p_prucomps_Model34_Workforce" xfId="24724"/>
    <cellStyle name="p_prucomps_vivendi model_6" xfId="12043"/>
    <cellStyle name="p_prucomps_vivendi model_6_Workforce" xfId="24725"/>
    <cellStyle name="p_prucomps_wh_smith model7" xfId="12044"/>
    <cellStyle name="p_prucomps_wh_smith model7 2" xfId="12045"/>
    <cellStyle name="p_prucomps_wh_smith model7 2 2" xfId="12046"/>
    <cellStyle name="p_prucomps_wh_smith model7 2 2_Workforce" xfId="24728"/>
    <cellStyle name="p_prucomps_wh_smith model7 2_Workforce" xfId="24727"/>
    <cellStyle name="p_prucomps_wh_smith model7 3" xfId="12047"/>
    <cellStyle name="p_prucomps_wh_smith model7 3 2" xfId="12048"/>
    <cellStyle name="p_prucomps_wh_smith model7 3 2_Workforce" xfId="24730"/>
    <cellStyle name="p_prucomps_wh_smith model7 3_Workforce" xfId="24729"/>
    <cellStyle name="p_prucomps_wh_smith model7 4" xfId="12049"/>
    <cellStyle name="p_prucomps_wh_smith model7 4_Workforce" xfId="24731"/>
    <cellStyle name="p_prucomps_wh_smith model7_Merrill model" xfId="12050"/>
    <cellStyle name="p_prucomps_wh_smith model7_Merrill model_Workforce" xfId="24732"/>
    <cellStyle name="p_prucomps_wh_smith model7_Workforce" xfId="24726"/>
    <cellStyle name="p_prucomps_Workforce" xfId="24711"/>
    <cellStyle name="p_Ratchart" xfId="12051"/>
    <cellStyle name="p_Ratchart_Workforce" xfId="24733"/>
    <cellStyle name="p_RECON1" xfId="12052"/>
    <cellStyle name="p_RECON1_Atlasmod011_new_Covenants" xfId="12053"/>
    <cellStyle name="p_RECON1_Atlasmod011_new_Covenants_mezzcalc" xfId="12054"/>
    <cellStyle name="p_RECON1_Atlasmod011_new_Covenants_mezzcalc 2" xfId="12055"/>
    <cellStyle name="p_RECON1_Atlasmod011_new_Covenants_mezzcalc 2 2" xfId="12056"/>
    <cellStyle name="p_RECON1_Atlasmod011_new_Covenants_mezzcalc 2 2_Workforce" xfId="24738"/>
    <cellStyle name="p_RECON1_Atlasmod011_new_Covenants_mezzcalc 2_Workforce" xfId="24737"/>
    <cellStyle name="p_RECON1_Atlasmod011_new_Covenants_mezzcalc 3" xfId="12057"/>
    <cellStyle name="p_RECON1_Atlasmod011_new_Covenants_mezzcalc 3 2" xfId="12058"/>
    <cellStyle name="p_RECON1_Atlasmod011_new_Covenants_mezzcalc 3 2_Workforce" xfId="24740"/>
    <cellStyle name="p_RECON1_Atlasmod011_new_Covenants_mezzcalc 3_Workforce" xfId="24739"/>
    <cellStyle name="p_RECON1_Atlasmod011_new_Covenants_mezzcalc 4" xfId="12059"/>
    <cellStyle name="p_RECON1_Atlasmod011_new_Covenants_mezzcalc 4_Workforce" xfId="24741"/>
    <cellStyle name="p_RECON1_Atlasmod011_new_Covenants_mezzcalc_Workforce" xfId="24736"/>
    <cellStyle name="p_RECON1_Atlasmod011_new_Covenants_Workforce" xfId="24735"/>
    <cellStyle name="p_RECON1_Consolidated Model - Overfund13NewBank &amp; HY rate" xfId="12060"/>
    <cellStyle name="p_RECON1_Consolidated Model - Overfund13NewBank &amp; HY rate_Workforce" xfId="24742"/>
    <cellStyle name="p_RECON1_Consolidated Model - Overfund14NewBank &amp; HY rate" xfId="12061"/>
    <cellStyle name="p_RECON1_Consolidated Model - Overfund14NewBank &amp; HY rate_Workforce" xfId="24743"/>
    <cellStyle name="p_RECON1_Debt Comps_02" xfId="12062"/>
    <cellStyle name="p_RECON1_Debt Comps_02_Workforce" xfId="24744"/>
    <cellStyle name="p_RECON1_Financials6_for sales force" xfId="12063"/>
    <cellStyle name="p_RECON1_Financials6_for sales force_Workforce" xfId="24745"/>
    <cellStyle name="p_RECON1_Last Update of Model - Version 39" xfId="12064"/>
    <cellStyle name="p_RECON1_Last Update of Model - Version 39 2" xfId="12065"/>
    <cellStyle name="p_RECON1_Last Update of Model - Version 39 2 2" xfId="12066"/>
    <cellStyle name="p_RECON1_Last Update of Model - Version 39 2 2_Workforce" xfId="24748"/>
    <cellStyle name="p_RECON1_Last Update of Model - Version 39 2_Workforce" xfId="24747"/>
    <cellStyle name="p_RECON1_Last Update of Model - Version 39 3" xfId="12067"/>
    <cellStyle name="p_RECON1_Last Update of Model - Version 39 3 2" xfId="12068"/>
    <cellStyle name="p_RECON1_Last Update of Model - Version 39 3 2_Workforce" xfId="24750"/>
    <cellStyle name="p_RECON1_Last Update of Model - Version 39 3_Workforce" xfId="24749"/>
    <cellStyle name="p_RECON1_Last Update of Model - Version 39 4" xfId="12069"/>
    <cellStyle name="p_RECON1_Last Update of Model - Version 39 4_Workforce" xfId="24751"/>
    <cellStyle name="p_RECON1_Last Update of Model - Version 39_Workforce" xfId="24746"/>
    <cellStyle name="p_RECON1_Merrill model" xfId="12070"/>
    <cellStyle name="p_RECON1_Merrill model_Workforce" xfId="24752"/>
    <cellStyle name="p_RECON1_mezzcalc" xfId="12071"/>
    <cellStyle name="p_RECON1_mezzcalc_Workforce" xfId="24753"/>
    <cellStyle name="p_RECON1_model14" xfId="12072"/>
    <cellStyle name="p_RECON1_model14_Workforce" xfId="24754"/>
    <cellStyle name="p_RECON1_Model3" xfId="12073"/>
    <cellStyle name="p_RECON1_Model3_24-10-Q3c 08-11" xfId="12074"/>
    <cellStyle name="p_RECON1_Model3_24-10-Q3c 08-11 2" xfId="12075"/>
    <cellStyle name="p_RECON1_Model3_24-10-Q3c 08-11 2 2" xfId="12076"/>
    <cellStyle name="p_RECON1_Model3_24-10-Q3c 08-11 2 2_Workforce" xfId="24758"/>
    <cellStyle name="p_RECON1_Model3_24-10-Q3c 08-11 2_Workforce" xfId="24757"/>
    <cellStyle name="p_RECON1_Model3_24-10-Q3c 08-11 3" xfId="12077"/>
    <cellStyle name="p_RECON1_Model3_24-10-Q3c 08-11 3 2" xfId="12078"/>
    <cellStyle name="p_RECON1_Model3_24-10-Q3c 08-11 3 2_Workforce" xfId="24760"/>
    <cellStyle name="p_RECON1_Model3_24-10-Q3c 08-11 3_Workforce" xfId="24759"/>
    <cellStyle name="p_RECON1_Model3_24-10-Q3c 08-11 4" xfId="12079"/>
    <cellStyle name="p_RECON1_Model3_24-10-Q3c 08-11 4_Workforce" xfId="24761"/>
    <cellStyle name="p_RECON1_Model3_24-10-Q3c 08-11_Workforce" xfId="24756"/>
    <cellStyle name="p_RECON1_Model3_Arrow Model 7" xfId="12080"/>
    <cellStyle name="p_RECON1_Model3_Arrow Model 7_Merrill model" xfId="12081"/>
    <cellStyle name="p_RECON1_Model3_Arrow Model 7_Merrill model_Workforce" xfId="24763"/>
    <cellStyle name="p_RECON1_Model3_Arrow Model 7_Workforce" xfId="24762"/>
    <cellStyle name="p_RECON1_Model3_Book2" xfId="12082"/>
    <cellStyle name="p_RECON1_Model3_Book2 2" xfId="12083"/>
    <cellStyle name="p_RECON1_Model3_Book2 2 2" xfId="12084"/>
    <cellStyle name="p_RECON1_Model3_Book2 2 2_Workforce" xfId="24766"/>
    <cellStyle name="p_RECON1_Model3_Book2 2_Workforce" xfId="24765"/>
    <cellStyle name="p_RECON1_Model3_Book2 3" xfId="12085"/>
    <cellStyle name="p_RECON1_Model3_Book2 3 2" xfId="12086"/>
    <cellStyle name="p_RECON1_Model3_Book2 3 2_Workforce" xfId="24768"/>
    <cellStyle name="p_RECON1_Model3_Book2 3_Workforce" xfId="24767"/>
    <cellStyle name="p_RECON1_Model3_Book2 4" xfId="12087"/>
    <cellStyle name="p_RECON1_Model3_Book2 4_Workforce" xfId="24769"/>
    <cellStyle name="p_RECON1_Model3_Book2_Workforce" xfId="24764"/>
    <cellStyle name="p_RECON1_Model3_Bouygues Model_20_4_01" xfId="12088"/>
    <cellStyle name="p_RECON1_Model3_Bouygues Model_20_4_01 2" xfId="12089"/>
    <cellStyle name="p_RECON1_Model3_Bouygues Model_20_4_01 2 2" xfId="12090"/>
    <cellStyle name="p_RECON1_Model3_Bouygues Model_20_4_01 2 2_Workforce" xfId="24772"/>
    <cellStyle name="p_RECON1_Model3_Bouygues Model_20_4_01 2_Workforce" xfId="24771"/>
    <cellStyle name="p_RECON1_Model3_Bouygues Model_20_4_01 3" xfId="12091"/>
    <cellStyle name="p_RECON1_Model3_Bouygues Model_20_4_01 3 2" xfId="12092"/>
    <cellStyle name="p_RECON1_Model3_Bouygues Model_20_4_01 3 2_Workforce" xfId="24774"/>
    <cellStyle name="p_RECON1_Model3_Bouygues Model_20_4_01 3_Workforce" xfId="24773"/>
    <cellStyle name="p_RECON1_Model3_Bouygues Model_20_4_01 4" xfId="12093"/>
    <cellStyle name="p_RECON1_Model3_Bouygues Model_20_4_01 4_Workforce" xfId="24775"/>
    <cellStyle name="p_RECON1_Model3_Bouygues Model_20_4_01_Merrill model" xfId="12094"/>
    <cellStyle name="p_RECON1_Model3_Bouygues Model_20_4_01_Merrill model_Workforce" xfId="24776"/>
    <cellStyle name="p_RECON1_Model3_Bouygues Model_20_4_01_Workforce" xfId="24770"/>
    <cellStyle name="p_RECON1_Model3_Casema - Carlyle Base Case" xfId="12095"/>
    <cellStyle name="p_RECON1_Model3_Casema - Carlyle Base Case_Workforce" xfId="24777"/>
    <cellStyle name="p_RECON1_Model3_FinanceModelTrinity" xfId="12096"/>
    <cellStyle name="p_RECON1_Model3_FinanceModelTrinity_Merrill model" xfId="12097"/>
    <cellStyle name="p_RECON1_Model3_FinanceModelTrinity_Merrill model_Workforce" xfId="24779"/>
    <cellStyle name="p_RECON1_Model3_FinanceModelTrinity_Workforce" xfId="24778"/>
    <cellStyle name="p_RECON1_Model3_Merrill model" xfId="12098"/>
    <cellStyle name="p_RECON1_Model3_Merrill model_Workforce" xfId="24780"/>
    <cellStyle name="p_RECON1_Model3_MinimodelMC" xfId="12099"/>
    <cellStyle name="p_RECON1_Model3_MinimodelMC_Merrill model" xfId="12100"/>
    <cellStyle name="p_RECON1_Model3_MinimodelMC_Merrill model_Workforce" xfId="24782"/>
    <cellStyle name="p_RECON1_Model3_MinimodelMC_Workforce" xfId="24781"/>
    <cellStyle name="p_RECON1_Model3_Potential full model template" xfId="12101"/>
    <cellStyle name="p_RECON1_Model3_Potential full model template_Merrill model" xfId="12102"/>
    <cellStyle name="p_RECON1_Model3_Potential full model template_Merrill model_Workforce" xfId="24784"/>
    <cellStyle name="p_RECON1_Model3_Potential full model template_Workforce" xfId="24783"/>
    <cellStyle name="p_RECON1_Model3_Workforce" xfId="24755"/>
    <cellStyle name="p_RECON1_Model34" xfId="12103"/>
    <cellStyle name="p_RECON1_Model34_Workforce" xfId="24785"/>
    <cellStyle name="p_RECON1_Workforce" xfId="24734"/>
    <cellStyle name="p_SMAWY" xfId="12104"/>
    <cellStyle name="p_SMAWY_Workforce" xfId="24786"/>
    <cellStyle name="p_TABLES" xfId="12105"/>
    <cellStyle name="p_TABLES_Atlasmod011_new_Covenants" xfId="12106"/>
    <cellStyle name="p_TABLES_Atlasmod011_new_Covenants_mezzcalc" xfId="12107"/>
    <cellStyle name="p_TABLES_Atlasmod011_new_Covenants_mezzcalc 2" xfId="12108"/>
    <cellStyle name="p_TABLES_Atlasmod011_new_Covenants_mezzcalc 2 2" xfId="12109"/>
    <cellStyle name="p_TABLES_Atlasmod011_new_Covenants_mezzcalc 2 2_Workforce" xfId="24791"/>
    <cellStyle name="p_TABLES_Atlasmod011_new_Covenants_mezzcalc 2_Workforce" xfId="24790"/>
    <cellStyle name="p_TABLES_Atlasmod011_new_Covenants_mezzcalc 3" xfId="12110"/>
    <cellStyle name="p_TABLES_Atlasmod011_new_Covenants_mezzcalc 3 2" xfId="12111"/>
    <cellStyle name="p_TABLES_Atlasmod011_new_Covenants_mezzcalc 3 2_Workforce" xfId="24793"/>
    <cellStyle name="p_TABLES_Atlasmod011_new_Covenants_mezzcalc 3_Workforce" xfId="24792"/>
    <cellStyle name="p_TABLES_Atlasmod011_new_Covenants_mezzcalc 4" xfId="12112"/>
    <cellStyle name="p_TABLES_Atlasmod011_new_Covenants_mezzcalc 4_Workforce" xfId="24794"/>
    <cellStyle name="p_TABLES_Atlasmod011_new_Covenants_mezzcalc_Workforce" xfId="24789"/>
    <cellStyle name="p_TABLES_Atlasmod011_new_Covenants_Workforce" xfId="24788"/>
    <cellStyle name="p_TABLES_Consolidated Model - Overfund13NewBank &amp; HY rate" xfId="12113"/>
    <cellStyle name="p_TABLES_Consolidated Model - Overfund13NewBank &amp; HY rate_Workforce" xfId="24795"/>
    <cellStyle name="p_TABLES_Consolidated Model - Overfund14NewBank &amp; HY rate" xfId="12114"/>
    <cellStyle name="p_TABLES_Consolidated Model - Overfund14NewBank &amp; HY rate_Workforce" xfId="24796"/>
    <cellStyle name="p_TABLES_Debt Comps_02" xfId="12115"/>
    <cellStyle name="p_TABLES_Debt Comps_02_Workforce" xfId="24797"/>
    <cellStyle name="p_TABLES_Financials6_for sales force" xfId="12116"/>
    <cellStyle name="p_TABLES_Financials6_for sales force_Workforce" xfId="24798"/>
    <cellStyle name="p_TABLES_Last Update of Model - Version 39" xfId="12117"/>
    <cellStyle name="p_TABLES_Last Update of Model - Version 39 2" xfId="12118"/>
    <cellStyle name="p_TABLES_Last Update of Model - Version 39 2 2" xfId="12119"/>
    <cellStyle name="p_TABLES_Last Update of Model - Version 39 2 2_Workforce" xfId="24801"/>
    <cellStyle name="p_TABLES_Last Update of Model - Version 39 2_Workforce" xfId="24800"/>
    <cellStyle name="p_TABLES_Last Update of Model - Version 39 3" xfId="12120"/>
    <cellStyle name="p_TABLES_Last Update of Model - Version 39 3 2" xfId="12121"/>
    <cellStyle name="p_TABLES_Last Update of Model - Version 39 3 2_Workforce" xfId="24803"/>
    <cellStyle name="p_TABLES_Last Update of Model - Version 39 3_Workforce" xfId="24802"/>
    <cellStyle name="p_TABLES_Last Update of Model - Version 39 4" xfId="12122"/>
    <cellStyle name="p_TABLES_Last Update of Model - Version 39 4_Workforce" xfId="24804"/>
    <cellStyle name="p_TABLES_Last Update of Model - Version 39_Workforce" xfId="24799"/>
    <cellStyle name="p_TABLES_Merrill model" xfId="12123"/>
    <cellStyle name="p_TABLES_Merrill model_Workforce" xfId="24805"/>
    <cellStyle name="p_TABLES_mezzcalc" xfId="12124"/>
    <cellStyle name="p_TABLES_mezzcalc_Workforce" xfId="24806"/>
    <cellStyle name="p_TABLES_model14" xfId="12125"/>
    <cellStyle name="p_TABLES_model14_Workforce" xfId="24807"/>
    <cellStyle name="p_TABLES_Model3" xfId="12126"/>
    <cellStyle name="p_TABLES_Model3_24-10-Q3c 08-11" xfId="12127"/>
    <cellStyle name="p_TABLES_Model3_24-10-Q3c 08-11 2" xfId="12128"/>
    <cellStyle name="p_TABLES_Model3_24-10-Q3c 08-11 2 2" xfId="12129"/>
    <cellStyle name="p_TABLES_Model3_24-10-Q3c 08-11 2 2_Workforce" xfId="24811"/>
    <cellStyle name="p_TABLES_Model3_24-10-Q3c 08-11 2_Workforce" xfId="24810"/>
    <cellStyle name="p_TABLES_Model3_24-10-Q3c 08-11 3" xfId="12130"/>
    <cellStyle name="p_TABLES_Model3_24-10-Q3c 08-11 3 2" xfId="12131"/>
    <cellStyle name="p_TABLES_Model3_24-10-Q3c 08-11 3 2_Workforce" xfId="24813"/>
    <cellStyle name="p_TABLES_Model3_24-10-Q3c 08-11 3_Workforce" xfId="24812"/>
    <cellStyle name="p_TABLES_Model3_24-10-Q3c 08-11 4" xfId="12132"/>
    <cellStyle name="p_TABLES_Model3_24-10-Q3c 08-11 4_Workforce" xfId="24814"/>
    <cellStyle name="p_TABLES_Model3_24-10-Q3c 08-11_Workforce" xfId="24809"/>
    <cellStyle name="p_TABLES_Model3_Arrow Model 7" xfId="12133"/>
    <cellStyle name="p_TABLES_Model3_Arrow Model 7_Merrill model" xfId="12134"/>
    <cellStyle name="p_TABLES_Model3_Arrow Model 7_Merrill model_Workforce" xfId="24816"/>
    <cellStyle name="p_TABLES_Model3_Arrow Model 7_Workforce" xfId="24815"/>
    <cellStyle name="p_TABLES_Model3_Book2" xfId="12135"/>
    <cellStyle name="p_TABLES_Model3_Book2 2" xfId="12136"/>
    <cellStyle name="p_TABLES_Model3_Book2 2 2" xfId="12137"/>
    <cellStyle name="p_TABLES_Model3_Book2 2 2_Workforce" xfId="24819"/>
    <cellStyle name="p_TABLES_Model3_Book2 2_Workforce" xfId="24818"/>
    <cellStyle name="p_TABLES_Model3_Book2 3" xfId="12138"/>
    <cellStyle name="p_TABLES_Model3_Book2 3 2" xfId="12139"/>
    <cellStyle name="p_TABLES_Model3_Book2 3 2_Workforce" xfId="24821"/>
    <cellStyle name="p_TABLES_Model3_Book2 3_Workforce" xfId="24820"/>
    <cellStyle name="p_TABLES_Model3_Book2 4" xfId="12140"/>
    <cellStyle name="p_TABLES_Model3_Book2 4_Workforce" xfId="24822"/>
    <cellStyle name="p_TABLES_Model3_Book2_Workforce" xfId="24817"/>
    <cellStyle name="p_TABLES_Model3_Bouygues Model_20_4_01" xfId="12141"/>
    <cellStyle name="p_TABLES_Model3_Bouygues Model_20_4_01 2" xfId="12142"/>
    <cellStyle name="p_TABLES_Model3_Bouygues Model_20_4_01 2 2" xfId="12143"/>
    <cellStyle name="p_TABLES_Model3_Bouygues Model_20_4_01 2 2_Workforce" xfId="24825"/>
    <cellStyle name="p_TABLES_Model3_Bouygues Model_20_4_01 2_Workforce" xfId="24824"/>
    <cellStyle name="p_TABLES_Model3_Bouygues Model_20_4_01 3" xfId="12144"/>
    <cellStyle name="p_TABLES_Model3_Bouygues Model_20_4_01 3 2" xfId="12145"/>
    <cellStyle name="p_TABLES_Model3_Bouygues Model_20_4_01 3 2_Workforce" xfId="24827"/>
    <cellStyle name="p_TABLES_Model3_Bouygues Model_20_4_01 3_Workforce" xfId="24826"/>
    <cellStyle name="p_TABLES_Model3_Bouygues Model_20_4_01 4" xfId="12146"/>
    <cellStyle name="p_TABLES_Model3_Bouygues Model_20_4_01 4_Workforce" xfId="24828"/>
    <cellStyle name="p_TABLES_Model3_Bouygues Model_20_4_01_Merrill model" xfId="12147"/>
    <cellStyle name="p_TABLES_Model3_Bouygues Model_20_4_01_Merrill model_Workforce" xfId="24829"/>
    <cellStyle name="p_TABLES_Model3_Bouygues Model_20_4_01_Workforce" xfId="24823"/>
    <cellStyle name="p_TABLES_Model3_Casema - Carlyle Base Case" xfId="12148"/>
    <cellStyle name="p_TABLES_Model3_Casema - Carlyle Base Case_Workforce" xfId="24830"/>
    <cellStyle name="p_TABLES_Model3_FinanceModelTrinity" xfId="12149"/>
    <cellStyle name="p_TABLES_Model3_FinanceModelTrinity_Merrill model" xfId="12150"/>
    <cellStyle name="p_TABLES_Model3_FinanceModelTrinity_Merrill model_Workforce" xfId="24832"/>
    <cellStyle name="p_TABLES_Model3_FinanceModelTrinity_Workforce" xfId="24831"/>
    <cellStyle name="p_TABLES_Model3_Merrill model" xfId="12151"/>
    <cellStyle name="p_TABLES_Model3_Merrill model_Workforce" xfId="24833"/>
    <cellStyle name="p_TABLES_Model3_MinimodelMC" xfId="12152"/>
    <cellStyle name="p_TABLES_Model3_MinimodelMC_Merrill model" xfId="12153"/>
    <cellStyle name="p_TABLES_Model3_MinimodelMC_Merrill model_Workforce" xfId="24835"/>
    <cellStyle name="p_TABLES_Model3_MinimodelMC_Workforce" xfId="24834"/>
    <cellStyle name="p_TABLES_Model3_Potential full model template" xfId="12154"/>
    <cellStyle name="p_TABLES_Model3_Potential full model template_Merrill model" xfId="12155"/>
    <cellStyle name="p_TABLES_Model3_Potential full model template_Merrill model_Workforce" xfId="24837"/>
    <cellStyle name="p_TABLES_Model3_Potential full model template_Workforce" xfId="24836"/>
    <cellStyle name="p_TABLES_Model3_Workforce" xfId="24808"/>
    <cellStyle name="p_TABLES_Model34" xfId="12156"/>
    <cellStyle name="p_TABLES_Model34_Workforce" xfId="24838"/>
    <cellStyle name="p_TABLES_Workforce" xfId="24787"/>
    <cellStyle name="p_VERA" xfId="12157"/>
    <cellStyle name="p_VERA_1" xfId="12158"/>
    <cellStyle name="p_VERA_1_NewspaperCompsFeb11" xfId="12159"/>
    <cellStyle name="p_VERA_1_NewspaperCompsFeb11_Workforce" xfId="24841"/>
    <cellStyle name="p_VERA_1_Workforce" xfId="24840"/>
    <cellStyle name="p_VERA_24-10-Q3c 08-11" xfId="12160"/>
    <cellStyle name="p_VERA_24-10-Q3c 08-11 2" xfId="12161"/>
    <cellStyle name="p_VERA_24-10-Q3c 08-11 2 2" xfId="12162"/>
    <cellStyle name="p_VERA_24-10-Q3c 08-11 2 2_Workforce" xfId="24844"/>
    <cellStyle name="p_VERA_24-10-Q3c 08-11 2_Workforce" xfId="24843"/>
    <cellStyle name="p_VERA_24-10-Q3c 08-11 3" xfId="12163"/>
    <cellStyle name="p_VERA_24-10-Q3c 08-11 3 2" xfId="12164"/>
    <cellStyle name="p_VERA_24-10-Q3c 08-11 3 2_Workforce" xfId="24846"/>
    <cellStyle name="p_VERA_24-10-Q3c 08-11 3_Workforce" xfId="24845"/>
    <cellStyle name="p_VERA_24-10-Q3c 08-11 4" xfId="12165"/>
    <cellStyle name="p_VERA_24-10-Q3c 08-11 4_Workforce" xfId="24847"/>
    <cellStyle name="p_VERA_24-10-Q3c 08-11_Workforce" xfId="24842"/>
    <cellStyle name="p_VERA_Arrow Model 7" xfId="12166"/>
    <cellStyle name="p_VERA_Arrow Model 7_Workforce" xfId="24848"/>
    <cellStyle name="p_VERA_Atlasmod011_new_Covenants" xfId="12167"/>
    <cellStyle name="p_VERA_Atlasmod011_new_Covenants_mezzcalc" xfId="12168"/>
    <cellStyle name="p_VERA_Atlasmod011_new_Covenants_mezzcalc 2" xfId="12169"/>
    <cellStyle name="p_VERA_Atlasmod011_new_Covenants_mezzcalc 2 2" xfId="12170"/>
    <cellStyle name="p_VERA_Atlasmod011_new_Covenants_mezzcalc 2 2_Workforce" xfId="24852"/>
    <cellStyle name="p_VERA_Atlasmod011_new_Covenants_mezzcalc 2_Workforce" xfId="24851"/>
    <cellStyle name="p_VERA_Atlasmod011_new_Covenants_mezzcalc 3" xfId="12171"/>
    <cellStyle name="p_VERA_Atlasmod011_new_Covenants_mezzcalc 3 2" xfId="12172"/>
    <cellStyle name="p_VERA_Atlasmod011_new_Covenants_mezzcalc 3 2_Workforce" xfId="24854"/>
    <cellStyle name="p_VERA_Atlasmod011_new_Covenants_mezzcalc 3_Workforce" xfId="24853"/>
    <cellStyle name="p_VERA_Atlasmod011_new_Covenants_mezzcalc 4" xfId="12173"/>
    <cellStyle name="p_VERA_Atlasmod011_new_Covenants_mezzcalc 4_Workforce" xfId="24855"/>
    <cellStyle name="p_VERA_Atlasmod011_new_Covenants_mezzcalc_Workforce" xfId="24850"/>
    <cellStyle name="p_VERA_Atlasmod011_new_Covenants_Workforce" xfId="24849"/>
    <cellStyle name="p_VERA_Book2" xfId="12174"/>
    <cellStyle name="p_VERA_Book2 2" xfId="12175"/>
    <cellStyle name="p_VERA_Book2 2 2" xfId="12176"/>
    <cellStyle name="p_VERA_Book2 2 2_Workforce" xfId="24858"/>
    <cellStyle name="p_VERA_Book2 2_Workforce" xfId="24857"/>
    <cellStyle name="p_VERA_Book2 3" xfId="12177"/>
    <cellStyle name="p_VERA_Book2 3 2" xfId="12178"/>
    <cellStyle name="p_VERA_Book2 3 2_Workforce" xfId="24860"/>
    <cellStyle name="p_VERA_Book2 3_Workforce" xfId="24859"/>
    <cellStyle name="p_VERA_Book2 4" xfId="12179"/>
    <cellStyle name="p_VERA_Book2 4_Workforce" xfId="24861"/>
    <cellStyle name="p_VERA_Book2_Workforce" xfId="24856"/>
    <cellStyle name="p_VERA_Bouygues Model_20_4_01" xfId="12180"/>
    <cellStyle name="p_VERA_Bouygues Model_20_4_01 2" xfId="12181"/>
    <cellStyle name="p_VERA_Bouygues Model_20_4_01 2 2" xfId="12182"/>
    <cellStyle name="p_VERA_Bouygues Model_20_4_01 2 2_Workforce" xfId="24864"/>
    <cellStyle name="p_VERA_Bouygues Model_20_4_01 2_Workforce" xfId="24863"/>
    <cellStyle name="p_VERA_Bouygues Model_20_4_01 3" xfId="12183"/>
    <cellStyle name="p_VERA_Bouygues Model_20_4_01 3 2" xfId="12184"/>
    <cellStyle name="p_VERA_Bouygues Model_20_4_01 3 2_Workforce" xfId="24866"/>
    <cellStyle name="p_VERA_Bouygues Model_20_4_01 3_Workforce" xfId="24865"/>
    <cellStyle name="p_VERA_Bouygues Model_20_4_01 4" xfId="12185"/>
    <cellStyle name="p_VERA_Bouygues Model_20_4_01 4_Workforce" xfId="24867"/>
    <cellStyle name="p_VERA_Bouygues Model_20_4_01_Workforce" xfId="24862"/>
    <cellStyle name="p_VERA_Bridge Terms" xfId="12186"/>
    <cellStyle name="p_VERA_Bridge Terms_Workforce" xfId="24868"/>
    <cellStyle name="p_VERA_Casema - Carlyle Base Case" xfId="12187"/>
    <cellStyle name="p_VERA_Casema - Carlyle Base Case_Workforce" xfId="24869"/>
    <cellStyle name="p_VERA_Consolidated Model - Overfund13NewBank &amp; HY rate" xfId="12188"/>
    <cellStyle name="p_VERA_Consolidated Model - Overfund13NewBank &amp; HY rate_Workforce" xfId="24870"/>
    <cellStyle name="p_VERA_Consolidated Model - Overfund14NewBank &amp; HY rate" xfId="12189"/>
    <cellStyle name="p_VERA_Consolidated Model - Overfund14NewBank &amp; HY rate_Workforce" xfId="24871"/>
    <cellStyle name="p_VERA_Debt Comps_02" xfId="12190"/>
    <cellStyle name="p_VERA_Debt Comps_02_Workforce" xfId="24872"/>
    <cellStyle name="p_VERA_Equity comps(19 may 01)" xfId="12191"/>
    <cellStyle name="p_VERA_Equity comps(19 may 01)_Workforce" xfId="24873"/>
    <cellStyle name="p_VERA_FinanceModelTrinity" xfId="12192"/>
    <cellStyle name="p_VERA_FinanceModelTrinity 2" xfId="12193"/>
    <cellStyle name="p_VERA_FinanceModelTrinity 2 2" xfId="12194"/>
    <cellStyle name="p_VERA_FinanceModelTrinity 2 2_Workforce" xfId="24876"/>
    <cellStyle name="p_VERA_FinanceModelTrinity 2_Workforce" xfId="24875"/>
    <cellStyle name="p_VERA_FinanceModelTrinity 3" xfId="12195"/>
    <cellStyle name="p_VERA_FinanceModelTrinity 3 2" xfId="12196"/>
    <cellStyle name="p_VERA_FinanceModelTrinity 3 2_Workforce" xfId="24878"/>
    <cellStyle name="p_VERA_FinanceModelTrinity 3_Workforce" xfId="24877"/>
    <cellStyle name="p_VERA_FinanceModelTrinity 4" xfId="12197"/>
    <cellStyle name="p_VERA_FinanceModelTrinity 4_Workforce" xfId="24879"/>
    <cellStyle name="p_VERA_FinanceModelTrinity_Bouygues Model_20_4_01" xfId="12198"/>
    <cellStyle name="p_VERA_FinanceModelTrinity_Bouygues Model_20_4_01_Workforce" xfId="24880"/>
    <cellStyle name="p_VERA_FinanceModelTrinity_Merrill model" xfId="12199"/>
    <cellStyle name="p_VERA_FinanceModelTrinity_Merrill model_Workforce" xfId="24881"/>
    <cellStyle name="p_VERA_FinanceModelTrinity_Workforce" xfId="24874"/>
    <cellStyle name="p_VERA_Financials6_for sales force" xfId="12200"/>
    <cellStyle name="p_VERA_Financials6_for sales force_Workforce" xfId="24882"/>
    <cellStyle name="p_VERA_Last Update of Model - Version 39" xfId="12201"/>
    <cellStyle name="p_VERA_Last Update of Model - Version 39 2" xfId="12202"/>
    <cellStyle name="p_VERA_Last Update of Model - Version 39 2 2" xfId="12203"/>
    <cellStyle name="p_VERA_Last Update of Model - Version 39 2 2_Workforce" xfId="24885"/>
    <cellStyle name="p_VERA_Last Update of Model - Version 39 2_Workforce" xfId="24884"/>
    <cellStyle name="p_VERA_Last Update of Model - Version 39 3" xfId="12204"/>
    <cellStyle name="p_VERA_Last Update of Model - Version 39 3 2" xfId="12205"/>
    <cellStyle name="p_VERA_Last Update of Model - Version 39 3 2_Workforce" xfId="24887"/>
    <cellStyle name="p_VERA_Last Update of Model - Version 39 3_Workforce" xfId="24886"/>
    <cellStyle name="p_VERA_Last Update of Model - Version 39 4" xfId="12206"/>
    <cellStyle name="p_VERA_Last Update of Model - Version 39 4_Workforce" xfId="24888"/>
    <cellStyle name="p_VERA_Last Update of Model - Version 39_Workforce" xfId="24883"/>
    <cellStyle name="p_VERA_Merrill model" xfId="12207"/>
    <cellStyle name="p_VERA_Merrill model_Workforce" xfId="24889"/>
    <cellStyle name="p_VERA_mezzcalc" xfId="12208"/>
    <cellStyle name="p_VERA_mezzcalc_Workforce" xfId="24890"/>
    <cellStyle name="p_VERA_MinimodelMC" xfId="12209"/>
    <cellStyle name="p_VERA_MinimodelMC 2" xfId="12210"/>
    <cellStyle name="p_VERA_MinimodelMC 2 2" xfId="12211"/>
    <cellStyle name="p_VERA_MinimodelMC 2 2_Workforce" xfId="24893"/>
    <cellStyle name="p_VERA_MinimodelMC 2_Workforce" xfId="24892"/>
    <cellStyle name="p_VERA_MinimodelMC 3" xfId="12212"/>
    <cellStyle name="p_VERA_MinimodelMC 3 2" xfId="12213"/>
    <cellStyle name="p_VERA_MinimodelMC 3 2_Workforce" xfId="24895"/>
    <cellStyle name="p_VERA_MinimodelMC 3_Workforce" xfId="24894"/>
    <cellStyle name="p_VERA_MinimodelMC 4" xfId="12214"/>
    <cellStyle name="p_VERA_MinimodelMC 4_Workforce" xfId="24896"/>
    <cellStyle name="p_VERA_MinimodelMC_Merrill model" xfId="12215"/>
    <cellStyle name="p_VERA_MinimodelMC_Merrill model_Workforce" xfId="24897"/>
    <cellStyle name="p_VERA_MinimodelMC_Workforce" xfId="24891"/>
    <cellStyle name="p_VERA_model14" xfId="12216"/>
    <cellStyle name="p_VERA_model14_Workforce" xfId="24898"/>
    <cellStyle name="p_VERA_Model3" xfId="12217"/>
    <cellStyle name="p_VERA_Model3_24-10-Q3c 08-11" xfId="12218"/>
    <cellStyle name="p_VERA_Model3_24-10-Q3c 08-11 2" xfId="12219"/>
    <cellStyle name="p_VERA_Model3_24-10-Q3c 08-11 2 2" xfId="12220"/>
    <cellStyle name="p_VERA_Model3_24-10-Q3c 08-11 2 2_Workforce" xfId="24902"/>
    <cellStyle name="p_VERA_Model3_24-10-Q3c 08-11 2_Workforce" xfId="24901"/>
    <cellStyle name="p_VERA_Model3_24-10-Q3c 08-11 3" xfId="12221"/>
    <cellStyle name="p_VERA_Model3_24-10-Q3c 08-11 3 2" xfId="12222"/>
    <cellStyle name="p_VERA_Model3_24-10-Q3c 08-11 3 2_Workforce" xfId="24904"/>
    <cellStyle name="p_VERA_Model3_24-10-Q3c 08-11 3_Workforce" xfId="24903"/>
    <cellStyle name="p_VERA_Model3_24-10-Q3c 08-11 4" xfId="12223"/>
    <cellStyle name="p_VERA_Model3_24-10-Q3c 08-11 4_Workforce" xfId="24905"/>
    <cellStyle name="p_VERA_Model3_24-10-Q3c 08-11_Workforce" xfId="24900"/>
    <cellStyle name="p_VERA_Model3_Arrow Model 7" xfId="12224"/>
    <cellStyle name="p_VERA_Model3_Arrow Model 7_Workforce" xfId="24906"/>
    <cellStyle name="p_VERA_Model3_Atlasmod011_new_Covenants" xfId="12225"/>
    <cellStyle name="p_VERA_Model3_Atlasmod011_new_Covenants_mezzcalc" xfId="12226"/>
    <cellStyle name="p_VERA_Model3_Atlasmod011_new_Covenants_mezzcalc 2" xfId="12227"/>
    <cellStyle name="p_VERA_Model3_Atlasmod011_new_Covenants_mezzcalc 2 2" xfId="12228"/>
    <cellStyle name="p_VERA_Model3_Atlasmod011_new_Covenants_mezzcalc 2 2_Workforce" xfId="24910"/>
    <cellStyle name="p_VERA_Model3_Atlasmod011_new_Covenants_mezzcalc 2_Workforce" xfId="24909"/>
    <cellStyle name="p_VERA_Model3_Atlasmod011_new_Covenants_mezzcalc 3" xfId="12229"/>
    <cellStyle name="p_VERA_Model3_Atlasmod011_new_Covenants_mezzcalc 3 2" xfId="12230"/>
    <cellStyle name="p_VERA_Model3_Atlasmod011_new_Covenants_mezzcalc 3 2_Workforce" xfId="24912"/>
    <cellStyle name="p_VERA_Model3_Atlasmod011_new_Covenants_mezzcalc 3_Workforce" xfId="24911"/>
    <cellStyle name="p_VERA_Model3_Atlasmod011_new_Covenants_mezzcalc 4" xfId="12231"/>
    <cellStyle name="p_VERA_Model3_Atlasmod011_new_Covenants_mezzcalc 4_Workforce" xfId="24913"/>
    <cellStyle name="p_VERA_Model3_Atlasmod011_new_Covenants_mezzcalc_Workforce" xfId="24908"/>
    <cellStyle name="p_VERA_Model3_Atlasmod011_new_Covenants_Workforce" xfId="24907"/>
    <cellStyle name="p_VERA_Model3_Book2" xfId="12232"/>
    <cellStyle name="p_VERA_Model3_Book2 2" xfId="12233"/>
    <cellStyle name="p_VERA_Model3_Book2 2 2" xfId="12234"/>
    <cellStyle name="p_VERA_Model3_Book2 2 2_Workforce" xfId="24916"/>
    <cellStyle name="p_VERA_Model3_Book2 2_Workforce" xfId="24915"/>
    <cellStyle name="p_VERA_Model3_Book2 3" xfId="12235"/>
    <cellStyle name="p_VERA_Model3_Book2 3 2" xfId="12236"/>
    <cellStyle name="p_VERA_Model3_Book2 3 2_Workforce" xfId="24918"/>
    <cellStyle name="p_VERA_Model3_Book2 3_Workforce" xfId="24917"/>
    <cellStyle name="p_VERA_Model3_Book2 4" xfId="12237"/>
    <cellStyle name="p_VERA_Model3_Book2 4_Workforce" xfId="24919"/>
    <cellStyle name="p_VERA_Model3_Book2_Workforce" xfId="24914"/>
    <cellStyle name="p_VERA_Model3_Bouygues Model_20_4_01" xfId="12238"/>
    <cellStyle name="p_VERA_Model3_Bouygues Model_20_4_01 2" xfId="12239"/>
    <cellStyle name="p_VERA_Model3_Bouygues Model_20_4_01 2 2" xfId="12240"/>
    <cellStyle name="p_VERA_Model3_Bouygues Model_20_4_01 2 2_Workforce" xfId="24922"/>
    <cellStyle name="p_VERA_Model3_Bouygues Model_20_4_01 2_Workforce" xfId="24921"/>
    <cellStyle name="p_VERA_Model3_Bouygues Model_20_4_01 3" xfId="12241"/>
    <cellStyle name="p_VERA_Model3_Bouygues Model_20_4_01 3 2" xfId="12242"/>
    <cellStyle name="p_VERA_Model3_Bouygues Model_20_4_01 3 2_Workforce" xfId="24924"/>
    <cellStyle name="p_VERA_Model3_Bouygues Model_20_4_01 3_Workforce" xfId="24923"/>
    <cellStyle name="p_VERA_Model3_Bouygues Model_20_4_01 4" xfId="12243"/>
    <cellStyle name="p_VERA_Model3_Bouygues Model_20_4_01 4_Workforce" xfId="24925"/>
    <cellStyle name="p_VERA_Model3_Bouygues Model_20_4_01_Workforce" xfId="24920"/>
    <cellStyle name="p_VERA_Model3_Bridge Terms" xfId="12244"/>
    <cellStyle name="p_VERA_Model3_Bridge Terms_Workforce" xfId="24926"/>
    <cellStyle name="p_VERA_Model3_Casema - Carlyle Base Case" xfId="12245"/>
    <cellStyle name="p_VERA_Model3_Casema - Carlyle Base Case_Workforce" xfId="24927"/>
    <cellStyle name="p_VERA_Model3_Consolidated Model - Overfund13NewBank &amp; HY rate" xfId="12246"/>
    <cellStyle name="p_VERA_Model3_Consolidated Model - Overfund13NewBank &amp; HY rate_Workforce" xfId="24928"/>
    <cellStyle name="p_VERA_Model3_Consolidated Model - Overfund14NewBank &amp; HY rate" xfId="12247"/>
    <cellStyle name="p_VERA_Model3_Consolidated Model - Overfund14NewBank &amp; HY rate_Workforce" xfId="24929"/>
    <cellStyle name="p_VERA_Model3_FinanceModelTrinity" xfId="12248"/>
    <cellStyle name="p_VERA_Model3_FinanceModelTrinity 2" xfId="12249"/>
    <cellStyle name="p_VERA_Model3_FinanceModelTrinity 2 2" xfId="12250"/>
    <cellStyle name="p_VERA_Model3_FinanceModelTrinity 2 2_Workforce" xfId="24932"/>
    <cellStyle name="p_VERA_Model3_FinanceModelTrinity 2_Workforce" xfId="24931"/>
    <cellStyle name="p_VERA_Model3_FinanceModelTrinity 3" xfId="12251"/>
    <cellStyle name="p_VERA_Model3_FinanceModelTrinity 3 2" xfId="12252"/>
    <cellStyle name="p_VERA_Model3_FinanceModelTrinity 3 2_Workforce" xfId="24934"/>
    <cellStyle name="p_VERA_Model3_FinanceModelTrinity 3_Workforce" xfId="24933"/>
    <cellStyle name="p_VERA_Model3_FinanceModelTrinity 4" xfId="12253"/>
    <cellStyle name="p_VERA_Model3_FinanceModelTrinity 4_Workforce" xfId="24935"/>
    <cellStyle name="p_VERA_Model3_FinanceModelTrinity_Bouygues Model_20_4_01" xfId="12254"/>
    <cellStyle name="p_VERA_Model3_FinanceModelTrinity_Bouygues Model_20_4_01_Workforce" xfId="24936"/>
    <cellStyle name="p_VERA_Model3_FinanceModelTrinity_Merrill model" xfId="12255"/>
    <cellStyle name="p_VERA_Model3_FinanceModelTrinity_Merrill model_Workforce" xfId="24937"/>
    <cellStyle name="p_VERA_Model3_FinanceModelTrinity_Workforce" xfId="24930"/>
    <cellStyle name="p_VERA_Model3_Financials6_for sales force" xfId="12256"/>
    <cellStyle name="p_VERA_Model3_Financials6_for sales force_Workforce" xfId="24938"/>
    <cellStyle name="p_VERA_Model3_Last Update of Model - Version 39" xfId="12257"/>
    <cellStyle name="p_VERA_Model3_Last Update of Model - Version 39 2" xfId="12258"/>
    <cellStyle name="p_VERA_Model3_Last Update of Model - Version 39 2 2" xfId="12259"/>
    <cellStyle name="p_VERA_Model3_Last Update of Model - Version 39 2 2_Workforce" xfId="24941"/>
    <cellStyle name="p_VERA_Model3_Last Update of Model - Version 39 2_Workforce" xfId="24940"/>
    <cellStyle name="p_VERA_Model3_Last Update of Model - Version 39 3" xfId="12260"/>
    <cellStyle name="p_VERA_Model3_Last Update of Model - Version 39 3 2" xfId="12261"/>
    <cellStyle name="p_VERA_Model3_Last Update of Model - Version 39 3 2_Workforce" xfId="24943"/>
    <cellStyle name="p_VERA_Model3_Last Update of Model - Version 39 3_Workforce" xfId="24942"/>
    <cellStyle name="p_VERA_Model3_Last Update of Model - Version 39 4" xfId="12262"/>
    <cellStyle name="p_VERA_Model3_Last Update of Model - Version 39 4_Workforce" xfId="24944"/>
    <cellStyle name="p_VERA_Model3_Last Update of Model - Version 39_Workforce" xfId="24939"/>
    <cellStyle name="p_VERA_Model3_Merrill model" xfId="12263"/>
    <cellStyle name="p_VERA_Model3_Merrill model_Workforce" xfId="24945"/>
    <cellStyle name="p_VERA_Model3_mezzcalc" xfId="12264"/>
    <cellStyle name="p_VERA_Model3_mezzcalc_Workforce" xfId="24946"/>
    <cellStyle name="p_VERA_Model3_MinimodelMC" xfId="12265"/>
    <cellStyle name="p_VERA_Model3_MinimodelMC 2" xfId="12266"/>
    <cellStyle name="p_VERA_Model3_MinimodelMC 2 2" xfId="12267"/>
    <cellStyle name="p_VERA_Model3_MinimodelMC 2 2_Workforce" xfId="24949"/>
    <cellStyle name="p_VERA_Model3_MinimodelMC 2_Workforce" xfId="24948"/>
    <cellStyle name="p_VERA_Model3_MinimodelMC 3" xfId="12268"/>
    <cellStyle name="p_VERA_Model3_MinimodelMC 3 2" xfId="12269"/>
    <cellStyle name="p_VERA_Model3_MinimodelMC 3 2_Workforce" xfId="24951"/>
    <cellStyle name="p_VERA_Model3_MinimodelMC 3_Workforce" xfId="24950"/>
    <cellStyle name="p_VERA_Model3_MinimodelMC 4" xfId="12270"/>
    <cellStyle name="p_VERA_Model3_MinimodelMC 4_Workforce" xfId="24952"/>
    <cellStyle name="p_VERA_Model3_MinimodelMC_Workforce" xfId="24947"/>
    <cellStyle name="p_VERA_Model3_model14" xfId="12271"/>
    <cellStyle name="p_VERA_Model3_model14_Workforce" xfId="24953"/>
    <cellStyle name="p_VERA_Model3_Model34" xfId="12272"/>
    <cellStyle name="p_VERA_Model3_Model34_Workforce" xfId="24954"/>
    <cellStyle name="p_VERA_Model3_ModelTemplate1" xfId="12273"/>
    <cellStyle name="p_VERA_Model3_ModelTemplate1 2" xfId="12274"/>
    <cellStyle name="p_VERA_Model3_ModelTemplate1 2 2" xfId="12275"/>
    <cellStyle name="p_VERA_Model3_ModelTemplate1 2 2_Workforce" xfId="24957"/>
    <cellStyle name="p_VERA_Model3_ModelTemplate1 2_Workforce" xfId="24956"/>
    <cellStyle name="p_VERA_Model3_ModelTemplate1 3" xfId="12276"/>
    <cellStyle name="p_VERA_Model3_ModelTemplate1 3 2" xfId="12277"/>
    <cellStyle name="p_VERA_Model3_ModelTemplate1 3 2_Workforce" xfId="24959"/>
    <cellStyle name="p_VERA_Model3_ModelTemplate1 3_Workforce" xfId="24958"/>
    <cellStyle name="p_VERA_Model3_ModelTemplate1 4" xfId="12278"/>
    <cellStyle name="p_VERA_Model3_ModelTemplate1 4_Workforce" xfId="24960"/>
    <cellStyle name="p_VERA_Model3_ModelTemplate1_Workforce" xfId="24955"/>
    <cellStyle name="p_VERA_Model3_Potential full model template" xfId="12279"/>
    <cellStyle name="p_VERA_Model3_Potential full model template_Workforce" xfId="24961"/>
    <cellStyle name="p_VERA_Model3_wh_smith model7" xfId="12280"/>
    <cellStyle name="p_VERA_Model3_wh_smith model7 2" xfId="12281"/>
    <cellStyle name="p_VERA_Model3_wh_smith model7 2 2" xfId="12282"/>
    <cellStyle name="p_VERA_Model3_wh_smith model7 2 2_Workforce" xfId="24964"/>
    <cellStyle name="p_VERA_Model3_wh_smith model7 2_Workforce" xfId="24963"/>
    <cellStyle name="p_VERA_Model3_wh_smith model7 3" xfId="12283"/>
    <cellStyle name="p_VERA_Model3_wh_smith model7 3 2" xfId="12284"/>
    <cellStyle name="p_VERA_Model3_wh_smith model7 3 2_Workforce" xfId="24966"/>
    <cellStyle name="p_VERA_Model3_wh_smith model7 3_Workforce" xfId="24965"/>
    <cellStyle name="p_VERA_Model3_wh_smith model7 4" xfId="12285"/>
    <cellStyle name="p_VERA_Model3_wh_smith model7 4_Workforce" xfId="24967"/>
    <cellStyle name="p_VERA_Model3_wh_smith model7_Merrill model" xfId="12286"/>
    <cellStyle name="p_VERA_Model3_wh_smith model7_Merrill model_Workforce" xfId="24968"/>
    <cellStyle name="p_VERA_Model3_wh_smith model7_Workforce" xfId="24962"/>
    <cellStyle name="p_VERA_Model3_Workforce" xfId="24899"/>
    <cellStyle name="p_VERA_Model34" xfId="12287"/>
    <cellStyle name="p_VERA_Model34_Workforce" xfId="24969"/>
    <cellStyle name="p_VERA_model90" xfId="12288"/>
    <cellStyle name="p_VERA_model90_NewspaperCompsFeb11" xfId="12289"/>
    <cellStyle name="p_VERA_model90_NewspaperCompsFeb11_Workforce" xfId="24971"/>
    <cellStyle name="p_VERA_model90_Workforce" xfId="24970"/>
    <cellStyle name="p_VERA_ModelTemplate1" xfId="12290"/>
    <cellStyle name="p_VERA_ModelTemplate1 2" xfId="12291"/>
    <cellStyle name="p_VERA_ModelTemplate1 2 2" xfId="12292"/>
    <cellStyle name="p_VERA_ModelTemplate1 2 2_Workforce" xfId="24974"/>
    <cellStyle name="p_VERA_ModelTemplate1 2_Workforce" xfId="24973"/>
    <cellStyle name="p_VERA_ModelTemplate1 3" xfId="12293"/>
    <cellStyle name="p_VERA_ModelTemplate1 3 2" xfId="12294"/>
    <cellStyle name="p_VERA_ModelTemplate1 3 2_Workforce" xfId="24976"/>
    <cellStyle name="p_VERA_ModelTemplate1 3_Workforce" xfId="24975"/>
    <cellStyle name="p_VERA_ModelTemplate1 4" xfId="12295"/>
    <cellStyle name="p_VERA_ModelTemplate1 4_Workforce" xfId="24977"/>
    <cellStyle name="p_VERA_ModelTemplate1_Workforce" xfId="24972"/>
    <cellStyle name="p_VERA_NewspaperCompsFeb11" xfId="12296"/>
    <cellStyle name="p_VERA_NewspaperCompsFeb11_Workforce" xfId="24978"/>
    <cellStyle name="p_VERA_Potential full model template" xfId="12297"/>
    <cellStyle name="p_VERA_Potential full model template_Workforce" xfId="24979"/>
    <cellStyle name="p_VERA_wh_smith model7" xfId="12298"/>
    <cellStyle name="p_VERA_wh_smith model7 2" xfId="12299"/>
    <cellStyle name="p_VERA_wh_smith model7 2 2" xfId="12300"/>
    <cellStyle name="p_VERA_wh_smith model7 2 2_Workforce" xfId="24982"/>
    <cellStyle name="p_VERA_wh_smith model7 2_Workforce" xfId="24981"/>
    <cellStyle name="p_VERA_wh_smith model7 3" xfId="12301"/>
    <cellStyle name="p_VERA_wh_smith model7 3 2" xfId="12302"/>
    <cellStyle name="p_VERA_wh_smith model7 3 2_Workforce" xfId="24984"/>
    <cellStyle name="p_VERA_wh_smith model7 3_Workforce" xfId="24983"/>
    <cellStyle name="p_VERA_wh_smith model7 4" xfId="12303"/>
    <cellStyle name="p_VERA_wh_smith model7 4_Workforce" xfId="24985"/>
    <cellStyle name="p_VERA_wh_smith model7_Merrill model" xfId="12304"/>
    <cellStyle name="p_VERA_wh_smith model7_Merrill model_Workforce" xfId="24986"/>
    <cellStyle name="p_VERA_wh_smith model7_Workforce" xfId="24980"/>
    <cellStyle name="p_VERA_Workforce" xfId="24839"/>
    <cellStyle name="p_wh_smith model7" xfId="12305"/>
    <cellStyle name="p_wh_smith model7_Merrill model" xfId="12306"/>
    <cellStyle name="p_wh_smith model7_Merrill model_Workforce" xfId="24988"/>
    <cellStyle name="p_wh_smith model7_Workforce" xfId="24987"/>
    <cellStyle name="P_Workforce" xfId="19270"/>
    <cellStyle name="Page Heading" xfId="12307"/>
    <cellStyle name="Page Heading Large" xfId="12308"/>
    <cellStyle name="Page Heading Small" xfId="12309"/>
    <cellStyle name="Page Heading_DTN full comp set" xfId="12310"/>
    <cellStyle name="Page Number" xfId="12311"/>
    <cellStyle name="page_title" xfId="12312"/>
    <cellStyle name="PageSubTitle" xfId="12313"/>
    <cellStyle name="PageTitle" xfId="12314"/>
    <cellStyle name="paint" xfId="12315"/>
    <cellStyle name="Pénznem [0]_INTERCON" xfId="12316"/>
    <cellStyle name="Pénznem_INTERCON" xfId="12317"/>
    <cellStyle name="per.style" xfId="12318"/>
    <cellStyle name="per.style 2" xfId="12319"/>
    <cellStyle name="per.style 2 2" xfId="12320"/>
    <cellStyle name="per.style 2 3" xfId="12321"/>
    <cellStyle name="per.style 2 4" xfId="12322"/>
    <cellStyle name="per.style 2 5" xfId="12323"/>
    <cellStyle name="per.style 2 6" xfId="12324"/>
    <cellStyle name="per.style 2 7" xfId="12325"/>
    <cellStyle name="per.style 2 8" xfId="12326"/>
    <cellStyle name="per.style 2 9" xfId="12327"/>
    <cellStyle name="per.style 2_Workforce" xfId="24990"/>
    <cellStyle name="per.style 3" xfId="12328"/>
    <cellStyle name="per.style 3 2" xfId="12329"/>
    <cellStyle name="per.style 3 3" xfId="12330"/>
    <cellStyle name="per.style 3 4" xfId="12331"/>
    <cellStyle name="per.style 3 5" xfId="12332"/>
    <cellStyle name="per.style 3 6" xfId="12333"/>
    <cellStyle name="per.style 3 7" xfId="12334"/>
    <cellStyle name="per.style 3 8" xfId="12335"/>
    <cellStyle name="per.style 3 9" xfId="12336"/>
    <cellStyle name="per.style 3_Workforce" xfId="24991"/>
    <cellStyle name="per.style 4" xfId="12337"/>
    <cellStyle name="per.style 4 2" xfId="12338"/>
    <cellStyle name="per.style 4 3" xfId="12339"/>
    <cellStyle name="per.style 4 4" xfId="12340"/>
    <cellStyle name="per.style 4 5" xfId="12341"/>
    <cellStyle name="per.style 4 6" xfId="12342"/>
    <cellStyle name="per.style 4 7" xfId="12343"/>
    <cellStyle name="per.style 4 8" xfId="12344"/>
    <cellStyle name="per.style 4 9" xfId="12345"/>
    <cellStyle name="per.style 4_Workforce" xfId="24992"/>
    <cellStyle name="per.style 5" xfId="12346"/>
    <cellStyle name="per.style 5 2" xfId="12347"/>
    <cellStyle name="per.style 5 3" xfId="12348"/>
    <cellStyle name="per.style 5 4" xfId="12349"/>
    <cellStyle name="per.style 5 5" xfId="12350"/>
    <cellStyle name="per.style 5 6" xfId="12351"/>
    <cellStyle name="per.style 5_Workforce" xfId="24993"/>
    <cellStyle name="per.style_Workforce" xfId="24989"/>
    <cellStyle name="Percen - Style1" xfId="12352"/>
    <cellStyle name="Percen - Style2" xfId="12353"/>
    <cellStyle name="Percen - Style3" xfId="12354"/>
    <cellStyle name="Percen - Style3 2" xfId="12355"/>
    <cellStyle name="Percen - Style3 2 2" xfId="12356"/>
    <cellStyle name="Percen - Style3 2 3" xfId="12357"/>
    <cellStyle name="Percen - Style3 2 4" xfId="12358"/>
    <cellStyle name="Percen - Style3 2 5" xfId="12359"/>
    <cellStyle name="Percen - Style3 2 6" xfId="12360"/>
    <cellStyle name="Percen - Style3 2_Workforce" xfId="24995"/>
    <cellStyle name="Percen - Style3_Workforce" xfId="24994"/>
    <cellStyle name="Percent" xfId="3" builtinId="5"/>
    <cellStyle name="Percent (0)" xfId="12361"/>
    <cellStyle name="Percent (1 decimal)" xfId="12362"/>
    <cellStyle name="Percent (1 decimal)dblln" xfId="12363"/>
    <cellStyle name="Percent (1 decimal)singleln" xfId="12364"/>
    <cellStyle name="Percent (1)" xfId="12365"/>
    <cellStyle name="Percent (2 decimals)" xfId="12366"/>
    <cellStyle name="Percent (2 decimals)dblln" xfId="12367"/>
    <cellStyle name="Percent (2 decimals)singleln" xfId="12368"/>
    <cellStyle name="Percent [0]" xfId="28"/>
    <cellStyle name="Percent [0] 10" xfId="12369"/>
    <cellStyle name="Percent [0] 10 2" xfId="12370"/>
    <cellStyle name="Percent [0] 10 3" xfId="12371"/>
    <cellStyle name="Percent [0] 10 4" xfId="12372"/>
    <cellStyle name="Percent [0] 10 5" xfId="12373"/>
    <cellStyle name="Percent [0] 10_Workforce" xfId="24997"/>
    <cellStyle name="Percent [0] 11" xfId="12374"/>
    <cellStyle name="Percent [0] 11 2" xfId="12375"/>
    <cellStyle name="Percent [0] 11 3" xfId="12376"/>
    <cellStyle name="Percent [0] 11 4" xfId="12377"/>
    <cellStyle name="Percent [0] 11 5" xfId="12378"/>
    <cellStyle name="Percent [0] 11_Workforce" xfId="24998"/>
    <cellStyle name="Percent [0] 12" xfId="12379"/>
    <cellStyle name="Percent [0] 12 2" xfId="12380"/>
    <cellStyle name="Percent [0] 12 3" xfId="12381"/>
    <cellStyle name="Percent [0] 12 4" xfId="12382"/>
    <cellStyle name="Percent [0] 12 5" xfId="12383"/>
    <cellStyle name="Percent [0] 12_Workforce" xfId="24999"/>
    <cellStyle name="Percent [0] 13" xfId="12384"/>
    <cellStyle name="Percent [0] 13 2" xfId="12385"/>
    <cellStyle name="Percent [0] 13 3" xfId="12386"/>
    <cellStyle name="Percent [0] 13 4" xfId="12387"/>
    <cellStyle name="Percent [0] 13 5" xfId="12388"/>
    <cellStyle name="Percent [0] 13_Workforce" xfId="25000"/>
    <cellStyle name="Percent [0] 14" xfId="12389"/>
    <cellStyle name="Percent [0] 14 2" xfId="12390"/>
    <cellStyle name="Percent [0] 14 3" xfId="12391"/>
    <cellStyle name="Percent [0] 14 4" xfId="12392"/>
    <cellStyle name="Percent [0] 14 5" xfId="12393"/>
    <cellStyle name="Percent [0] 14_Workforce" xfId="25001"/>
    <cellStyle name="Percent [0] 15" xfId="12394"/>
    <cellStyle name="Percent [0] 15 2" xfId="12395"/>
    <cellStyle name="Percent [0] 15 3" xfId="12396"/>
    <cellStyle name="Percent [0] 15 4" xfId="12397"/>
    <cellStyle name="Percent [0] 15 5" xfId="12398"/>
    <cellStyle name="Percent [0] 15_Workforce" xfId="25002"/>
    <cellStyle name="Percent [0] 16" xfId="12399"/>
    <cellStyle name="Percent [0] 16 2" xfId="12400"/>
    <cellStyle name="Percent [0] 16 3" xfId="12401"/>
    <cellStyle name="Percent [0] 16 4" xfId="12402"/>
    <cellStyle name="Percent [0] 16 5" xfId="12403"/>
    <cellStyle name="Percent [0] 16_Workforce" xfId="25003"/>
    <cellStyle name="Percent [0] 17" xfId="12404"/>
    <cellStyle name="Percent [0] 17 2" xfId="12405"/>
    <cellStyle name="Percent [0] 17 3" xfId="12406"/>
    <cellStyle name="Percent [0] 17 4" xfId="12407"/>
    <cellStyle name="Percent [0] 17 5" xfId="12408"/>
    <cellStyle name="Percent [0] 17_Workforce" xfId="25004"/>
    <cellStyle name="Percent [0] 18" xfId="12409"/>
    <cellStyle name="Percent [0] 18 2" xfId="12410"/>
    <cellStyle name="Percent [0] 18 3" xfId="12411"/>
    <cellStyle name="Percent [0] 18 4" xfId="12412"/>
    <cellStyle name="Percent [0] 18 5" xfId="12413"/>
    <cellStyle name="Percent [0] 18_Workforce" xfId="25005"/>
    <cellStyle name="Percent [0] 19" xfId="12414"/>
    <cellStyle name="Percent [0] 19 2" xfId="12415"/>
    <cellStyle name="Percent [0] 19_Workforce" xfId="25006"/>
    <cellStyle name="Percent [0] 2" xfId="12416"/>
    <cellStyle name="Percent [0] 2 10" xfId="12417"/>
    <cellStyle name="Percent [0] 2 2" xfId="12418"/>
    <cellStyle name="Percent [0] 2 2 2" xfId="12419"/>
    <cellStyle name="Percent [0] 2 2_Workforce" xfId="25008"/>
    <cellStyle name="Percent [0] 2 3" xfId="12420"/>
    <cellStyle name="Percent [0] 2 3 2" xfId="12421"/>
    <cellStyle name="Percent [0] 2 3_Workforce" xfId="25009"/>
    <cellStyle name="Percent [0] 2 4" xfId="12422"/>
    <cellStyle name="Percent [0] 2 5" xfId="12423"/>
    <cellStyle name="Percent [0] 2 6" xfId="12424"/>
    <cellStyle name="Percent [0] 2 7" xfId="12425"/>
    <cellStyle name="Percent [0] 2 8" xfId="12426"/>
    <cellStyle name="Percent [0] 2 9" xfId="12427"/>
    <cellStyle name="Percent [0] 2_Workforce" xfId="25007"/>
    <cellStyle name="Percent [0] 20" xfId="12428"/>
    <cellStyle name="Percent [0] 20 2" xfId="12429"/>
    <cellStyle name="Percent [0] 20_Workforce" xfId="25010"/>
    <cellStyle name="Percent [0] 21" xfId="12430"/>
    <cellStyle name="Percent [0] 21 2" xfId="12431"/>
    <cellStyle name="Percent [0] 21_Workforce" xfId="25011"/>
    <cellStyle name="Percent [0] 22" xfId="12432"/>
    <cellStyle name="Percent [0] 22 2" xfId="12433"/>
    <cellStyle name="Percent [0] 22_Workforce" xfId="25012"/>
    <cellStyle name="Percent [0] 23" xfId="12434"/>
    <cellStyle name="Percent [0] 23 2" xfId="12435"/>
    <cellStyle name="Percent [0] 23_Workforce" xfId="25013"/>
    <cellStyle name="Percent [0] 24" xfId="12436"/>
    <cellStyle name="Percent [0] 24 2" xfId="12437"/>
    <cellStyle name="Percent [0] 24_Workforce" xfId="25014"/>
    <cellStyle name="Percent [0] 25" xfId="12438"/>
    <cellStyle name="Percent [0] 25 2" xfId="12439"/>
    <cellStyle name="Percent [0] 25_Workforce" xfId="25015"/>
    <cellStyle name="Percent [0] 26" xfId="12440"/>
    <cellStyle name="Percent [0] 26 2" xfId="12441"/>
    <cellStyle name="Percent [0] 26_Workforce" xfId="25016"/>
    <cellStyle name="Percent [0] 27" xfId="12442"/>
    <cellStyle name="Percent [0] 27 2" xfId="12443"/>
    <cellStyle name="Percent [0] 27 3" xfId="12444"/>
    <cellStyle name="Percent [0] 27 4" xfId="12445"/>
    <cellStyle name="Percent [0] 27_Workforce" xfId="25017"/>
    <cellStyle name="Percent [0] 28" xfId="12446"/>
    <cellStyle name="Percent [0] 28 2" xfId="12447"/>
    <cellStyle name="Percent [0] 28 3" xfId="12448"/>
    <cellStyle name="Percent [0] 28 4" xfId="12449"/>
    <cellStyle name="Percent [0] 28_Workforce" xfId="25018"/>
    <cellStyle name="Percent [0] 29" xfId="12450"/>
    <cellStyle name="Percent [0] 29 2" xfId="12451"/>
    <cellStyle name="Percent [0] 29 3" xfId="12452"/>
    <cellStyle name="Percent [0] 29 4" xfId="12453"/>
    <cellStyle name="Percent [0] 29_Workforce" xfId="25019"/>
    <cellStyle name="Percent [0] 3" xfId="12454"/>
    <cellStyle name="Percent [0] 3 2" xfId="12455"/>
    <cellStyle name="Percent [0] 3 2 2" xfId="12456"/>
    <cellStyle name="Percent [0] 3 2_Workforce" xfId="25021"/>
    <cellStyle name="Percent [0] 3 3" xfId="12457"/>
    <cellStyle name="Percent [0] 3 4" xfId="12458"/>
    <cellStyle name="Percent [0] 3 5" xfId="12459"/>
    <cellStyle name="Percent [0] 3 6" xfId="12460"/>
    <cellStyle name="Percent [0] 3_Workforce" xfId="25020"/>
    <cellStyle name="Percent [0] 30" xfId="12461"/>
    <cellStyle name="Percent [0] 30 2" xfId="12462"/>
    <cellStyle name="Percent [0] 30 2 2" xfId="12463"/>
    <cellStyle name="Percent [0] 30 2 3" xfId="12464"/>
    <cellStyle name="Percent [0] 30 2 4" xfId="12465"/>
    <cellStyle name="Percent [0] 30 2 5" xfId="12466"/>
    <cellStyle name="Percent [0] 30 2 6" xfId="12467"/>
    <cellStyle name="Percent [0] 30 2 7" xfId="12468"/>
    <cellStyle name="Percent [0] 30 2 8" xfId="12469"/>
    <cellStyle name="Percent [0] 30 2 9" xfId="12470"/>
    <cellStyle name="Percent [0] 30 2_Workforce" xfId="25023"/>
    <cellStyle name="Percent [0] 30 3" xfId="12471"/>
    <cellStyle name="Percent [0] 30 4" xfId="12472"/>
    <cellStyle name="Percent [0] 30 5" xfId="12473"/>
    <cellStyle name="Percent [0] 30 6" xfId="12474"/>
    <cellStyle name="Percent [0] 30_Workforce" xfId="25022"/>
    <cellStyle name="Percent [0] 31" xfId="12475"/>
    <cellStyle name="Percent [0] 32" xfId="12476"/>
    <cellStyle name="Percent [0] 33" xfId="12477"/>
    <cellStyle name="Percent [0] 34" xfId="12478"/>
    <cellStyle name="Percent [0] 35" xfId="12479"/>
    <cellStyle name="Percent [0] 36" xfId="12480"/>
    <cellStyle name="Percent [0] 37" xfId="12481"/>
    <cellStyle name="Percent [0] 38" xfId="12482"/>
    <cellStyle name="Percent [0] 4" xfId="12483"/>
    <cellStyle name="Percent [0] 4 2" xfId="12484"/>
    <cellStyle name="Percent [0] 4 2 2" xfId="12485"/>
    <cellStyle name="Percent [0] 4 2_Workforce" xfId="25025"/>
    <cellStyle name="Percent [0] 4 3" xfId="12486"/>
    <cellStyle name="Percent [0] 4 4" xfId="12487"/>
    <cellStyle name="Percent [0] 4 5" xfId="12488"/>
    <cellStyle name="Percent [0] 4 6" xfId="12489"/>
    <cellStyle name="Percent [0] 4_Workforce" xfId="25024"/>
    <cellStyle name="Percent [0] 5" xfId="12490"/>
    <cellStyle name="Percent [0] 5 2" xfId="12491"/>
    <cellStyle name="Percent [0] 5 2 2" xfId="12492"/>
    <cellStyle name="Percent [0] 5 2_Workforce" xfId="25027"/>
    <cellStyle name="Percent [0] 5 3" xfId="12493"/>
    <cellStyle name="Percent [0] 5 4" xfId="12494"/>
    <cellStyle name="Percent [0] 5 5" xfId="12495"/>
    <cellStyle name="Percent [0] 5 6" xfId="12496"/>
    <cellStyle name="Percent [0] 5_Workforce" xfId="25026"/>
    <cellStyle name="Percent [0] 6" xfId="12497"/>
    <cellStyle name="Percent [0] 6 2" xfId="12498"/>
    <cellStyle name="Percent [0] 6 2 2" xfId="12499"/>
    <cellStyle name="Percent [0] 6 2_Workforce" xfId="25029"/>
    <cellStyle name="Percent [0] 6 3" xfId="12500"/>
    <cellStyle name="Percent [0] 6 4" xfId="12501"/>
    <cellStyle name="Percent [0] 6 5" xfId="12502"/>
    <cellStyle name="Percent [0] 6 6" xfId="12503"/>
    <cellStyle name="Percent [0] 6_Workforce" xfId="25028"/>
    <cellStyle name="Percent [0] 7" xfId="12504"/>
    <cellStyle name="Percent [0] 7 2" xfId="12505"/>
    <cellStyle name="Percent [0] 7 2 2" xfId="12506"/>
    <cellStyle name="Percent [0] 7 2_Workforce" xfId="25031"/>
    <cellStyle name="Percent [0] 7 3" xfId="12507"/>
    <cellStyle name="Percent [0] 7 4" xfId="12508"/>
    <cellStyle name="Percent [0] 7 5" xfId="12509"/>
    <cellStyle name="Percent [0] 7 6" xfId="12510"/>
    <cellStyle name="Percent [0] 7_Workforce" xfId="25030"/>
    <cellStyle name="Percent [0] 8" xfId="12511"/>
    <cellStyle name="Percent [0] 8 2" xfId="12512"/>
    <cellStyle name="Percent [0] 8 2 2" xfId="12513"/>
    <cellStyle name="Percent [0] 8 2_Workforce" xfId="25033"/>
    <cellStyle name="Percent [0] 8 3" xfId="12514"/>
    <cellStyle name="Percent [0] 8 4" xfId="12515"/>
    <cellStyle name="Percent [0] 8 5" xfId="12516"/>
    <cellStyle name="Percent [0] 8 6" xfId="12517"/>
    <cellStyle name="Percent [0] 8_Workforce" xfId="25032"/>
    <cellStyle name="Percent [0] 9" xfId="12518"/>
    <cellStyle name="Percent [0] 9 2" xfId="12519"/>
    <cellStyle name="Percent [0] 9 2 2" xfId="12520"/>
    <cellStyle name="Percent [0] 9 2 2 2" xfId="12521"/>
    <cellStyle name="Percent [0] 9 2 2_Workforce" xfId="25036"/>
    <cellStyle name="Percent [0] 9 2 3" xfId="12522"/>
    <cellStyle name="Percent [0] 9 2 3 2" xfId="12523"/>
    <cellStyle name="Percent [0] 9 2 3_Workforce" xfId="25037"/>
    <cellStyle name="Percent [0] 9 2 4" xfId="12524"/>
    <cellStyle name="Percent [0] 9 2_Workforce" xfId="25035"/>
    <cellStyle name="Percent [0] 9 3" xfId="12525"/>
    <cellStyle name="Percent [0] 9 3 2" xfId="12526"/>
    <cellStyle name="Percent [0] 9 3_Workforce" xfId="25038"/>
    <cellStyle name="Percent [0] 9 4" xfId="12527"/>
    <cellStyle name="Percent [0] 9 5" xfId="12528"/>
    <cellStyle name="Percent [0] 9 6" xfId="12529"/>
    <cellStyle name="Percent [0] 9 7" xfId="12530"/>
    <cellStyle name="Percent [0] 9_Workforce" xfId="25034"/>
    <cellStyle name="Percent [0]_Workforce" xfId="24996"/>
    <cellStyle name="Percent [00]" xfId="12531"/>
    <cellStyle name="Percent [00] 2" xfId="12532"/>
    <cellStyle name="Percent [00] 2 2" xfId="12533"/>
    <cellStyle name="Percent [00] 2_Workforce" xfId="25040"/>
    <cellStyle name="Percent [00] 3" xfId="12534"/>
    <cellStyle name="Percent [00]_Workforce" xfId="25039"/>
    <cellStyle name="Percent [1]" xfId="29"/>
    <cellStyle name="Percent [1] 10" xfId="12535"/>
    <cellStyle name="Percent [1] 10 2" xfId="12536"/>
    <cellStyle name="Percent [1] 10 3" xfId="12537"/>
    <cellStyle name="Percent [1] 10 4" xfId="12538"/>
    <cellStyle name="Percent [1] 10 5" xfId="12539"/>
    <cellStyle name="Percent [1] 10_Workforce" xfId="25042"/>
    <cellStyle name="Percent [1] 11" xfId="12540"/>
    <cellStyle name="Percent [1] 11 2" xfId="12541"/>
    <cellStyle name="Percent [1] 11 3" xfId="12542"/>
    <cellStyle name="Percent [1] 11 4" xfId="12543"/>
    <cellStyle name="Percent [1] 11 5" xfId="12544"/>
    <cellStyle name="Percent [1] 11_Workforce" xfId="25043"/>
    <cellStyle name="Percent [1] 12" xfId="12545"/>
    <cellStyle name="Percent [1] 12 2" xfId="12546"/>
    <cellStyle name="Percent [1] 12 3" xfId="12547"/>
    <cellStyle name="Percent [1] 12 4" xfId="12548"/>
    <cellStyle name="Percent [1] 12 5" xfId="12549"/>
    <cellStyle name="Percent [1] 12_Workforce" xfId="25044"/>
    <cellStyle name="Percent [1] 13" xfId="12550"/>
    <cellStyle name="Percent [1] 13 2" xfId="12551"/>
    <cellStyle name="Percent [1] 13 3" xfId="12552"/>
    <cellStyle name="Percent [1] 13 4" xfId="12553"/>
    <cellStyle name="Percent [1] 13 5" xfId="12554"/>
    <cellStyle name="Percent [1] 13_Workforce" xfId="25045"/>
    <cellStyle name="Percent [1] 14" xfId="12555"/>
    <cellStyle name="Percent [1] 14 2" xfId="12556"/>
    <cellStyle name="Percent [1] 14 3" xfId="12557"/>
    <cellStyle name="Percent [1] 14 4" xfId="12558"/>
    <cellStyle name="Percent [1] 14 5" xfId="12559"/>
    <cellStyle name="Percent [1] 14_Workforce" xfId="25046"/>
    <cellStyle name="Percent [1] 15" xfId="12560"/>
    <cellStyle name="Percent [1] 15 2" xfId="12561"/>
    <cellStyle name="Percent [1] 15 3" xfId="12562"/>
    <cellStyle name="Percent [1] 15 4" xfId="12563"/>
    <cellStyle name="Percent [1] 15 5" xfId="12564"/>
    <cellStyle name="Percent [1] 15_Workforce" xfId="25047"/>
    <cellStyle name="Percent [1] 16" xfId="12565"/>
    <cellStyle name="Percent [1] 16 2" xfId="12566"/>
    <cellStyle name="Percent [1] 16 3" xfId="12567"/>
    <cellStyle name="Percent [1] 16 4" xfId="12568"/>
    <cellStyle name="Percent [1] 16 5" xfId="12569"/>
    <cellStyle name="Percent [1] 16_Workforce" xfId="25048"/>
    <cellStyle name="Percent [1] 17" xfId="12570"/>
    <cellStyle name="Percent [1] 17 2" xfId="12571"/>
    <cellStyle name="Percent [1] 17 3" xfId="12572"/>
    <cellStyle name="Percent [1] 17 4" xfId="12573"/>
    <cellStyle name="Percent [1] 17 5" xfId="12574"/>
    <cellStyle name="Percent [1] 17_Workforce" xfId="25049"/>
    <cellStyle name="Percent [1] 18" xfId="12575"/>
    <cellStyle name="Percent [1] 18 2" xfId="12576"/>
    <cellStyle name="Percent [1] 18 3" xfId="12577"/>
    <cellStyle name="Percent [1] 18 4" xfId="12578"/>
    <cellStyle name="Percent [1] 18 5" xfId="12579"/>
    <cellStyle name="Percent [1] 18_Workforce" xfId="25050"/>
    <cellStyle name="Percent [1] 19" xfId="12580"/>
    <cellStyle name="Percent [1] 19 2" xfId="12581"/>
    <cellStyle name="Percent [1] 19_Workforce" xfId="25051"/>
    <cellStyle name="Percent [1] 2" xfId="12582"/>
    <cellStyle name="Percent [1] 2 10" xfId="12583"/>
    <cellStyle name="Percent [1] 2 2" xfId="12584"/>
    <cellStyle name="Percent [1] 2 2 2" xfId="12585"/>
    <cellStyle name="Percent [1] 2 2_Workforce" xfId="25053"/>
    <cellStyle name="Percent [1] 2 3" xfId="12586"/>
    <cellStyle name="Percent [1] 2 3 2" xfId="12587"/>
    <cellStyle name="Percent [1] 2 3_Workforce" xfId="25054"/>
    <cellStyle name="Percent [1] 2 4" xfId="12588"/>
    <cellStyle name="Percent [1] 2 5" xfId="12589"/>
    <cellStyle name="Percent [1] 2 6" xfId="12590"/>
    <cellStyle name="Percent [1] 2 7" xfId="12591"/>
    <cellStyle name="Percent [1] 2 8" xfId="12592"/>
    <cellStyle name="Percent [1] 2 9" xfId="12593"/>
    <cellStyle name="Percent [1] 2_Workforce" xfId="25052"/>
    <cellStyle name="Percent [1] 20" xfId="12594"/>
    <cellStyle name="Percent [1] 20 2" xfId="12595"/>
    <cellStyle name="Percent [1] 20_Workforce" xfId="25055"/>
    <cellStyle name="Percent [1] 21" xfId="12596"/>
    <cellStyle name="Percent [1] 21 2" xfId="12597"/>
    <cellStyle name="Percent [1] 21_Workforce" xfId="25056"/>
    <cellStyle name="Percent [1] 22" xfId="12598"/>
    <cellStyle name="Percent [1] 22 2" xfId="12599"/>
    <cellStyle name="Percent [1] 22_Workforce" xfId="25057"/>
    <cellStyle name="Percent [1] 23" xfId="12600"/>
    <cellStyle name="Percent [1] 23 2" xfId="12601"/>
    <cellStyle name="Percent [1] 23_Workforce" xfId="25058"/>
    <cellStyle name="Percent [1] 24" xfId="12602"/>
    <cellStyle name="Percent [1] 24 2" xfId="12603"/>
    <cellStyle name="Percent [1] 24_Workforce" xfId="25059"/>
    <cellStyle name="Percent [1] 25" xfId="12604"/>
    <cellStyle name="Percent [1] 25 2" xfId="12605"/>
    <cellStyle name="Percent [1] 25_Workforce" xfId="25060"/>
    <cellStyle name="Percent [1] 26" xfId="12606"/>
    <cellStyle name="Percent [1] 26 2" xfId="12607"/>
    <cellStyle name="Percent [1] 26_Workforce" xfId="25061"/>
    <cellStyle name="Percent [1] 27" xfId="12608"/>
    <cellStyle name="Percent [1] 27 2" xfId="12609"/>
    <cellStyle name="Percent [1] 27 3" xfId="12610"/>
    <cellStyle name="Percent [1] 27 4" xfId="12611"/>
    <cellStyle name="Percent [1] 27_Workforce" xfId="25062"/>
    <cellStyle name="Percent [1] 28" xfId="12612"/>
    <cellStyle name="Percent [1] 28 2" xfId="12613"/>
    <cellStyle name="Percent [1] 28 3" xfId="12614"/>
    <cellStyle name="Percent [1] 28 4" xfId="12615"/>
    <cellStyle name="Percent [1] 28_Workforce" xfId="25063"/>
    <cellStyle name="Percent [1] 29" xfId="12616"/>
    <cellStyle name="Percent [1] 29 2" xfId="12617"/>
    <cellStyle name="Percent [1] 29 3" xfId="12618"/>
    <cellStyle name="Percent [1] 29 4" xfId="12619"/>
    <cellStyle name="Percent [1] 29_Workforce" xfId="25064"/>
    <cellStyle name="Percent [1] 3" xfId="12620"/>
    <cellStyle name="Percent [1] 3 2" xfId="12621"/>
    <cellStyle name="Percent [1] 3 2 2" xfId="12622"/>
    <cellStyle name="Percent [1] 3 2_Workforce" xfId="25066"/>
    <cellStyle name="Percent [1] 3 3" xfId="12623"/>
    <cellStyle name="Percent [1] 3 4" xfId="12624"/>
    <cellStyle name="Percent [1] 3 5" xfId="12625"/>
    <cellStyle name="Percent [1] 3 6" xfId="12626"/>
    <cellStyle name="Percent [1] 3_Workforce" xfId="25065"/>
    <cellStyle name="Percent [1] 30" xfId="12627"/>
    <cellStyle name="Percent [1] 30 2" xfId="12628"/>
    <cellStyle name="Percent [1] 30 2 2" xfId="12629"/>
    <cellStyle name="Percent [1] 30 2 3" xfId="12630"/>
    <cellStyle name="Percent [1] 30 2 4" xfId="12631"/>
    <cellStyle name="Percent [1] 30 2 5" xfId="12632"/>
    <cellStyle name="Percent [1] 30 2 6" xfId="12633"/>
    <cellStyle name="Percent [1] 30 2 7" xfId="12634"/>
    <cellStyle name="Percent [1] 30 2 8" xfId="12635"/>
    <cellStyle name="Percent [1] 30 2 9" xfId="12636"/>
    <cellStyle name="Percent [1] 30 2_Workforce" xfId="25068"/>
    <cellStyle name="Percent [1] 30 3" xfId="12637"/>
    <cellStyle name="Percent [1] 30 4" xfId="12638"/>
    <cellStyle name="Percent [1] 30 5" xfId="12639"/>
    <cellStyle name="Percent [1] 30 6" xfId="12640"/>
    <cellStyle name="Percent [1] 30_Workforce" xfId="25067"/>
    <cellStyle name="Percent [1] 31" xfId="12641"/>
    <cellStyle name="Percent [1] 32" xfId="12642"/>
    <cellStyle name="Percent [1] 33" xfId="12643"/>
    <cellStyle name="Percent [1] 34" xfId="12644"/>
    <cellStyle name="Percent [1] 35" xfId="12645"/>
    <cellStyle name="Percent [1] 36" xfId="12646"/>
    <cellStyle name="Percent [1] 37" xfId="12647"/>
    <cellStyle name="Percent [1] 38" xfId="12648"/>
    <cellStyle name="Percent [1] 4" xfId="12649"/>
    <cellStyle name="Percent [1] 4 2" xfId="12650"/>
    <cellStyle name="Percent [1] 4 2 2" xfId="12651"/>
    <cellStyle name="Percent [1] 4 2_Workforce" xfId="25070"/>
    <cellStyle name="Percent [1] 4 3" xfId="12652"/>
    <cellStyle name="Percent [1] 4 4" xfId="12653"/>
    <cellStyle name="Percent [1] 4 5" xfId="12654"/>
    <cellStyle name="Percent [1] 4 6" xfId="12655"/>
    <cellStyle name="Percent [1] 4_Workforce" xfId="25069"/>
    <cellStyle name="Percent [1] 5" xfId="12656"/>
    <cellStyle name="Percent [1] 5 2" xfId="12657"/>
    <cellStyle name="Percent [1] 5 2 2" xfId="12658"/>
    <cellStyle name="Percent [1] 5 2_Workforce" xfId="25072"/>
    <cellStyle name="Percent [1] 5 3" xfId="12659"/>
    <cellStyle name="Percent [1] 5 4" xfId="12660"/>
    <cellStyle name="Percent [1] 5 5" xfId="12661"/>
    <cellStyle name="Percent [1] 5 6" xfId="12662"/>
    <cellStyle name="Percent [1] 5_Workforce" xfId="25071"/>
    <cellStyle name="Percent [1] 6" xfId="12663"/>
    <cellStyle name="Percent [1] 6 2" xfId="12664"/>
    <cellStyle name="Percent [1] 6 2 2" xfId="12665"/>
    <cellStyle name="Percent [1] 6 2_Workforce" xfId="25074"/>
    <cellStyle name="Percent [1] 6 3" xfId="12666"/>
    <cellStyle name="Percent [1] 6 4" xfId="12667"/>
    <cellStyle name="Percent [1] 6 5" xfId="12668"/>
    <cellStyle name="Percent [1] 6 6" xfId="12669"/>
    <cellStyle name="Percent [1] 6_Workforce" xfId="25073"/>
    <cellStyle name="Percent [1] 7" xfId="12670"/>
    <cellStyle name="Percent [1] 7 2" xfId="12671"/>
    <cellStyle name="Percent [1] 7 2 2" xfId="12672"/>
    <cellStyle name="Percent [1] 7 2_Workforce" xfId="25076"/>
    <cellStyle name="Percent [1] 7 3" xfId="12673"/>
    <cellStyle name="Percent [1] 7 4" xfId="12674"/>
    <cellStyle name="Percent [1] 7 5" xfId="12675"/>
    <cellStyle name="Percent [1] 7 6" xfId="12676"/>
    <cellStyle name="Percent [1] 7_Workforce" xfId="25075"/>
    <cellStyle name="Percent [1] 8" xfId="12677"/>
    <cellStyle name="Percent [1] 8 2" xfId="12678"/>
    <cellStyle name="Percent [1] 8 2 2" xfId="12679"/>
    <cellStyle name="Percent [1] 8 2_Workforce" xfId="25078"/>
    <cellStyle name="Percent [1] 8 3" xfId="12680"/>
    <cellStyle name="Percent [1] 8 4" xfId="12681"/>
    <cellStyle name="Percent [1] 8 5" xfId="12682"/>
    <cellStyle name="Percent [1] 8 6" xfId="12683"/>
    <cellStyle name="Percent [1] 8_Workforce" xfId="25077"/>
    <cellStyle name="Percent [1] 9" xfId="12684"/>
    <cellStyle name="Percent [1] 9 2" xfId="12685"/>
    <cellStyle name="Percent [1] 9 2 2" xfId="12686"/>
    <cellStyle name="Percent [1] 9 2 2 2" xfId="12687"/>
    <cellStyle name="Percent [1] 9 2 2_Workforce" xfId="25081"/>
    <cellStyle name="Percent [1] 9 2 3" xfId="12688"/>
    <cellStyle name="Percent [1] 9 2 3 2" xfId="12689"/>
    <cellStyle name="Percent [1] 9 2 3_Workforce" xfId="25082"/>
    <cellStyle name="Percent [1] 9 2 4" xfId="12690"/>
    <cellStyle name="Percent [1] 9 2_Workforce" xfId="25080"/>
    <cellStyle name="Percent [1] 9 3" xfId="12691"/>
    <cellStyle name="Percent [1] 9 3 2" xfId="12692"/>
    <cellStyle name="Percent [1] 9 3_Workforce" xfId="25083"/>
    <cellStyle name="Percent [1] 9 4" xfId="12693"/>
    <cellStyle name="Percent [1] 9 5" xfId="12694"/>
    <cellStyle name="Percent [1] 9 6" xfId="12695"/>
    <cellStyle name="Percent [1] 9 7" xfId="12696"/>
    <cellStyle name="Percent [1] 9_Workforce" xfId="25079"/>
    <cellStyle name="Percent [1]_Workforce" xfId="25041"/>
    <cellStyle name="Percent [2]" xfId="12697"/>
    <cellStyle name="Percent [2] 10" xfId="12698"/>
    <cellStyle name="Percent [2] 10 2" xfId="12699"/>
    <cellStyle name="Percent [2] 10 3" xfId="12700"/>
    <cellStyle name="Percent [2] 10 4" xfId="12701"/>
    <cellStyle name="Percent [2] 10 5" xfId="12702"/>
    <cellStyle name="Percent [2] 10_Workforce" xfId="25085"/>
    <cellStyle name="Percent [2] 11" xfId="12703"/>
    <cellStyle name="Percent [2] 11 2" xfId="12704"/>
    <cellStyle name="Percent [2] 11 3" xfId="12705"/>
    <cellStyle name="Percent [2] 11 4" xfId="12706"/>
    <cellStyle name="Percent [2] 11 5" xfId="12707"/>
    <cellStyle name="Percent [2] 11_Workforce" xfId="25086"/>
    <cellStyle name="Percent [2] 12" xfId="12708"/>
    <cellStyle name="Percent [2] 12 2" xfId="12709"/>
    <cellStyle name="Percent [2] 12 3" xfId="12710"/>
    <cellStyle name="Percent [2] 12 4" xfId="12711"/>
    <cellStyle name="Percent [2] 12 5" xfId="12712"/>
    <cellStyle name="Percent [2] 12_Workforce" xfId="25087"/>
    <cellStyle name="Percent [2] 13" xfId="12713"/>
    <cellStyle name="Percent [2] 13 2" xfId="12714"/>
    <cellStyle name="Percent [2] 13 3" xfId="12715"/>
    <cellStyle name="Percent [2] 13 4" xfId="12716"/>
    <cellStyle name="Percent [2] 13 5" xfId="12717"/>
    <cellStyle name="Percent [2] 13_Workforce" xfId="25088"/>
    <cellStyle name="Percent [2] 14" xfId="12718"/>
    <cellStyle name="Percent [2] 14 2" xfId="12719"/>
    <cellStyle name="Percent [2] 14 3" xfId="12720"/>
    <cellStyle name="Percent [2] 14 4" xfId="12721"/>
    <cellStyle name="Percent [2] 14 5" xfId="12722"/>
    <cellStyle name="Percent [2] 14_Workforce" xfId="25089"/>
    <cellStyle name="Percent [2] 15" xfId="12723"/>
    <cellStyle name="Percent [2] 15 2" xfId="12724"/>
    <cellStyle name="Percent [2] 15 3" xfId="12725"/>
    <cellStyle name="Percent [2] 15 4" xfId="12726"/>
    <cellStyle name="Percent [2] 15 5" xfId="12727"/>
    <cellStyle name="Percent [2] 15_Workforce" xfId="25090"/>
    <cellStyle name="Percent [2] 16" xfId="12728"/>
    <cellStyle name="Percent [2] 16 2" xfId="12729"/>
    <cellStyle name="Percent [2] 16 3" xfId="12730"/>
    <cellStyle name="Percent [2] 16 4" xfId="12731"/>
    <cellStyle name="Percent [2] 16 5" xfId="12732"/>
    <cellStyle name="Percent [2] 16_Workforce" xfId="25091"/>
    <cellStyle name="Percent [2] 17" xfId="12733"/>
    <cellStyle name="Percent [2] 17 2" xfId="12734"/>
    <cellStyle name="Percent [2] 17 3" xfId="12735"/>
    <cellStyle name="Percent [2] 17 4" xfId="12736"/>
    <cellStyle name="Percent [2] 17 5" xfId="12737"/>
    <cellStyle name="Percent [2] 17_Workforce" xfId="25092"/>
    <cellStyle name="Percent [2] 18" xfId="12738"/>
    <cellStyle name="Percent [2] 18 2" xfId="12739"/>
    <cellStyle name="Percent [2] 18 3" xfId="12740"/>
    <cellStyle name="Percent [2] 18 4" xfId="12741"/>
    <cellStyle name="Percent [2] 18 5" xfId="12742"/>
    <cellStyle name="Percent [2] 18_Workforce" xfId="25093"/>
    <cellStyle name="Percent [2] 19" xfId="12743"/>
    <cellStyle name="Percent [2] 19 2" xfId="12744"/>
    <cellStyle name="Percent [2] 19_Workforce" xfId="25094"/>
    <cellStyle name="Percent [2] 2" xfId="12745"/>
    <cellStyle name="Percent [2] 2 10" xfId="12746"/>
    <cellStyle name="Percent [2] 2 2" xfId="12747"/>
    <cellStyle name="Percent [2] 2 2 2" xfId="12748"/>
    <cellStyle name="Percent [2] 2 2_Workforce" xfId="25096"/>
    <cellStyle name="Percent [2] 2 3" xfId="12749"/>
    <cellStyle name="Percent [2] 2 3 2" xfId="12750"/>
    <cellStyle name="Percent [2] 2 3_Workforce" xfId="25097"/>
    <cellStyle name="Percent [2] 2 4" xfId="12751"/>
    <cellStyle name="Percent [2] 2 5" xfId="12752"/>
    <cellStyle name="Percent [2] 2 6" xfId="12753"/>
    <cellStyle name="Percent [2] 2 7" xfId="12754"/>
    <cellStyle name="Percent [2] 2 8" xfId="12755"/>
    <cellStyle name="Percent [2] 2 9" xfId="12756"/>
    <cellStyle name="Percent [2] 2_Workforce" xfId="25095"/>
    <cellStyle name="Percent [2] 20" xfId="12757"/>
    <cellStyle name="Percent [2] 20 2" xfId="12758"/>
    <cellStyle name="Percent [2] 20_Workforce" xfId="25098"/>
    <cellStyle name="Percent [2] 21" xfId="12759"/>
    <cellStyle name="Percent [2] 21 2" xfId="12760"/>
    <cellStyle name="Percent [2] 21_Workforce" xfId="25099"/>
    <cellStyle name="Percent [2] 22" xfId="12761"/>
    <cellStyle name="Percent [2] 22 2" xfId="12762"/>
    <cellStyle name="Percent [2] 22_Workforce" xfId="25100"/>
    <cellStyle name="Percent [2] 23" xfId="12763"/>
    <cellStyle name="Percent [2] 23 2" xfId="12764"/>
    <cellStyle name="Percent [2] 23_Workforce" xfId="25101"/>
    <cellStyle name="Percent [2] 24" xfId="12765"/>
    <cellStyle name="Percent [2] 24 2" xfId="12766"/>
    <cellStyle name="Percent [2] 24_Workforce" xfId="25102"/>
    <cellStyle name="Percent [2] 25" xfId="12767"/>
    <cellStyle name="Percent [2] 25 2" xfId="12768"/>
    <cellStyle name="Percent [2] 25_Workforce" xfId="25103"/>
    <cellStyle name="Percent [2] 26" xfId="12769"/>
    <cellStyle name="Percent [2] 26 2" xfId="12770"/>
    <cellStyle name="Percent [2] 26_Workforce" xfId="25104"/>
    <cellStyle name="Percent [2] 27" xfId="12771"/>
    <cellStyle name="Percent [2] 27 2" xfId="12772"/>
    <cellStyle name="Percent [2] 27 3" xfId="12773"/>
    <cellStyle name="Percent [2] 27 4" xfId="12774"/>
    <cellStyle name="Percent [2] 27_Workforce" xfId="25105"/>
    <cellStyle name="Percent [2] 28" xfId="12775"/>
    <cellStyle name="Percent [2] 28 2" xfId="12776"/>
    <cellStyle name="Percent [2] 28 3" xfId="12777"/>
    <cellStyle name="Percent [2] 28 4" xfId="12778"/>
    <cellStyle name="Percent [2] 28_Workforce" xfId="25106"/>
    <cellStyle name="Percent [2] 29" xfId="12779"/>
    <cellStyle name="Percent [2] 29 2" xfId="12780"/>
    <cellStyle name="Percent [2] 29 3" xfId="12781"/>
    <cellStyle name="Percent [2] 29 4" xfId="12782"/>
    <cellStyle name="Percent [2] 29_Workforce" xfId="25107"/>
    <cellStyle name="Percent [2] 3" xfId="12783"/>
    <cellStyle name="Percent [2] 3 2" xfId="12784"/>
    <cellStyle name="Percent [2] 3 2 2" xfId="12785"/>
    <cellStyle name="Percent [2] 3 2_Workforce" xfId="25109"/>
    <cellStyle name="Percent [2] 3 3" xfId="12786"/>
    <cellStyle name="Percent [2] 3 4" xfId="12787"/>
    <cellStyle name="Percent [2] 3 5" xfId="12788"/>
    <cellStyle name="Percent [2] 3 6" xfId="12789"/>
    <cellStyle name="Percent [2] 3_Workforce" xfId="25108"/>
    <cellStyle name="Percent [2] 30" xfId="12790"/>
    <cellStyle name="Percent [2] 30 2" xfId="12791"/>
    <cellStyle name="Percent [2] 30 2 2" xfId="12792"/>
    <cellStyle name="Percent [2] 30 2 3" xfId="12793"/>
    <cellStyle name="Percent [2] 30 2 4" xfId="12794"/>
    <cellStyle name="Percent [2] 30 2 5" xfId="12795"/>
    <cellStyle name="Percent [2] 30 2 6" xfId="12796"/>
    <cellStyle name="Percent [2] 30 2 7" xfId="12797"/>
    <cellStyle name="Percent [2] 30 2 8" xfId="12798"/>
    <cellStyle name="Percent [2] 30 2 9" xfId="12799"/>
    <cellStyle name="Percent [2] 30 2_Workforce" xfId="25111"/>
    <cellStyle name="Percent [2] 30 3" xfId="12800"/>
    <cellStyle name="Percent [2] 30 4" xfId="12801"/>
    <cellStyle name="Percent [2] 30 5" xfId="12802"/>
    <cellStyle name="Percent [2] 30 6" xfId="12803"/>
    <cellStyle name="Percent [2] 30_Workforce" xfId="25110"/>
    <cellStyle name="Percent [2] 31" xfId="12804"/>
    <cellStyle name="Percent [2] 32" xfId="12805"/>
    <cellStyle name="Percent [2] 33" xfId="12806"/>
    <cellStyle name="Percent [2] 34" xfId="12807"/>
    <cellStyle name="Percent [2] 35" xfId="12808"/>
    <cellStyle name="Percent [2] 36" xfId="12809"/>
    <cellStyle name="Percent [2] 37" xfId="12810"/>
    <cellStyle name="Percent [2] 38" xfId="12811"/>
    <cellStyle name="Percent [2] 4" xfId="12812"/>
    <cellStyle name="Percent [2] 4 2" xfId="12813"/>
    <cellStyle name="Percent [2] 4 2 2" xfId="12814"/>
    <cellStyle name="Percent [2] 4 2_Workforce" xfId="25113"/>
    <cellStyle name="Percent [2] 4 3" xfId="12815"/>
    <cellStyle name="Percent [2] 4 4" xfId="12816"/>
    <cellStyle name="Percent [2] 4 5" xfId="12817"/>
    <cellStyle name="Percent [2] 4 6" xfId="12818"/>
    <cellStyle name="Percent [2] 4_Workforce" xfId="25112"/>
    <cellStyle name="Percent [2] 5" xfId="12819"/>
    <cellStyle name="Percent [2] 5 2" xfId="12820"/>
    <cellStyle name="Percent [2] 5 2 2" xfId="12821"/>
    <cellStyle name="Percent [2] 5 2_Workforce" xfId="25115"/>
    <cellStyle name="Percent [2] 5 3" xfId="12822"/>
    <cellStyle name="Percent [2] 5 4" xfId="12823"/>
    <cellStyle name="Percent [2] 5 5" xfId="12824"/>
    <cellStyle name="Percent [2] 5 6" xfId="12825"/>
    <cellStyle name="Percent [2] 5_Workforce" xfId="25114"/>
    <cellStyle name="Percent [2] 6" xfId="12826"/>
    <cellStyle name="Percent [2] 6 2" xfId="12827"/>
    <cellStyle name="Percent [2] 6 2 2" xfId="12828"/>
    <cellStyle name="Percent [2] 6 2_Workforce" xfId="25117"/>
    <cellStyle name="Percent [2] 6 3" xfId="12829"/>
    <cellStyle name="Percent [2] 6 4" xfId="12830"/>
    <cellStyle name="Percent [2] 6 5" xfId="12831"/>
    <cellStyle name="Percent [2] 6 6" xfId="12832"/>
    <cellStyle name="Percent [2] 6_Workforce" xfId="25116"/>
    <cellStyle name="Percent [2] 7" xfId="12833"/>
    <cellStyle name="Percent [2] 7 2" xfId="12834"/>
    <cellStyle name="Percent [2] 7 2 2" xfId="12835"/>
    <cellStyle name="Percent [2] 7 2_Workforce" xfId="25119"/>
    <cellStyle name="Percent [2] 7 3" xfId="12836"/>
    <cellStyle name="Percent [2] 7 4" xfId="12837"/>
    <cellStyle name="Percent [2] 7 5" xfId="12838"/>
    <cellStyle name="Percent [2] 7 6" xfId="12839"/>
    <cellStyle name="Percent [2] 7_Workforce" xfId="25118"/>
    <cellStyle name="Percent [2] 8" xfId="12840"/>
    <cellStyle name="Percent [2] 8 2" xfId="12841"/>
    <cellStyle name="Percent [2] 8 2 2" xfId="12842"/>
    <cellStyle name="Percent [2] 8 2_Workforce" xfId="25121"/>
    <cellStyle name="Percent [2] 8 3" xfId="12843"/>
    <cellStyle name="Percent [2] 8 4" xfId="12844"/>
    <cellStyle name="Percent [2] 8 5" xfId="12845"/>
    <cellStyle name="Percent [2] 8 6" xfId="12846"/>
    <cellStyle name="Percent [2] 8_Workforce" xfId="25120"/>
    <cellStyle name="Percent [2] 9" xfId="12847"/>
    <cellStyle name="Percent [2] 9 2" xfId="12848"/>
    <cellStyle name="Percent [2] 9 2 2" xfId="12849"/>
    <cellStyle name="Percent [2] 9 2 2 2" xfId="12850"/>
    <cellStyle name="Percent [2] 9 2 2_Workforce" xfId="25124"/>
    <cellStyle name="Percent [2] 9 2 3" xfId="12851"/>
    <cellStyle name="Percent [2] 9 2 3 2" xfId="12852"/>
    <cellStyle name="Percent [2] 9 2 3_Workforce" xfId="25125"/>
    <cellStyle name="Percent [2] 9 2 4" xfId="12853"/>
    <cellStyle name="Percent [2] 9 2_Workforce" xfId="25123"/>
    <cellStyle name="Percent [2] 9 3" xfId="12854"/>
    <cellStyle name="Percent [2] 9 3 2" xfId="12855"/>
    <cellStyle name="Percent [2] 9 3_Workforce" xfId="25126"/>
    <cellStyle name="Percent [2] 9 4" xfId="12856"/>
    <cellStyle name="Percent [2] 9 5" xfId="12857"/>
    <cellStyle name="Percent [2] 9 6" xfId="12858"/>
    <cellStyle name="Percent [2] 9 7" xfId="12859"/>
    <cellStyle name="Percent [2] 9_Workforce" xfId="25122"/>
    <cellStyle name="Percent [2]_Workforce" xfId="25084"/>
    <cellStyle name="Percent 10" xfId="12860"/>
    <cellStyle name="Percent 10 2" xfId="12861"/>
    <cellStyle name="Percent 10 3" xfId="12862"/>
    <cellStyle name="Percent 10 4" xfId="12863"/>
    <cellStyle name="Percent 10 5" xfId="12864"/>
    <cellStyle name="Percent 10_Workforce" xfId="25127"/>
    <cellStyle name="Percent 11" xfId="12865"/>
    <cellStyle name="Percent 11 2" xfId="12866"/>
    <cellStyle name="Percent 11 3" xfId="12867"/>
    <cellStyle name="Percent 11 4" xfId="12868"/>
    <cellStyle name="Percent 11 5" xfId="12869"/>
    <cellStyle name="Percent 11_Workforce" xfId="25128"/>
    <cellStyle name="Percent 12" xfId="12870"/>
    <cellStyle name="Percent 12 2" xfId="12871"/>
    <cellStyle name="Percent 12 3" xfId="12872"/>
    <cellStyle name="Percent 12 4" xfId="12873"/>
    <cellStyle name="Percent 12 5" xfId="12874"/>
    <cellStyle name="Percent 12_Workforce" xfId="25129"/>
    <cellStyle name="Percent 13" xfId="12875"/>
    <cellStyle name="Percent 13 2" xfId="12876"/>
    <cellStyle name="Percent 13 3" xfId="12877"/>
    <cellStyle name="Percent 13 4" xfId="12878"/>
    <cellStyle name="Percent 13 5" xfId="12879"/>
    <cellStyle name="Percent 13_Workforce" xfId="25130"/>
    <cellStyle name="Percent 14" xfId="12880"/>
    <cellStyle name="Percent 14 2" xfId="12881"/>
    <cellStyle name="Percent 14 3" xfId="12882"/>
    <cellStyle name="Percent 14 4" xfId="12883"/>
    <cellStyle name="Percent 14 5" xfId="12884"/>
    <cellStyle name="Percent 14 6" xfId="12885"/>
    <cellStyle name="Percent 14 7" xfId="12886"/>
    <cellStyle name="Percent 14_Workforce" xfId="25131"/>
    <cellStyle name="Percent 15" xfId="12887"/>
    <cellStyle name="Percent 16" xfId="12888"/>
    <cellStyle name="Percent 16 2" xfId="12889"/>
    <cellStyle name="Percent 16_Workforce" xfId="25132"/>
    <cellStyle name="Percent 17" xfId="16250"/>
    <cellStyle name="Percent 18" xfId="16236"/>
    <cellStyle name="Percent 18 2" xfId="17637"/>
    <cellStyle name="Percent 18 2 2" xfId="25961"/>
    <cellStyle name="Percent 18_Workforce" xfId="25133"/>
    <cellStyle name="Percent 19" xfId="17638"/>
    <cellStyle name="Percent 2" xfId="44"/>
    <cellStyle name="Percent 2 10" xfId="12890"/>
    <cellStyle name="Percent 2 10 10" xfId="12891"/>
    <cellStyle name="Percent 2 10 11" xfId="12892"/>
    <cellStyle name="Percent 2 10 12" xfId="12893"/>
    <cellStyle name="Percent 2 10 2" xfId="12894"/>
    <cellStyle name="Percent 2 10 2 2" xfId="12895"/>
    <cellStyle name="Percent 2 10 2_Workforce" xfId="25136"/>
    <cellStyle name="Percent 2 10 3" xfId="12896"/>
    <cellStyle name="Percent 2 10 3 2" xfId="12897"/>
    <cellStyle name="Percent 2 10 3_Workforce" xfId="25137"/>
    <cellStyle name="Percent 2 10 4" xfId="12898"/>
    <cellStyle name="Percent 2 10 4 2" xfId="12899"/>
    <cellStyle name="Percent 2 10 4_Workforce" xfId="25138"/>
    <cellStyle name="Percent 2 10 5" xfId="12900"/>
    <cellStyle name="Percent 2 10 5 2" xfId="12901"/>
    <cellStyle name="Percent 2 10 5_Workforce" xfId="25139"/>
    <cellStyle name="Percent 2 10 6" xfId="12902"/>
    <cellStyle name="Percent 2 10 6 2" xfId="12903"/>
    <cellStyle name="Percent 2 10 6_Workforce" xfId="25140"/>
    <cellStyle name="Percent 2 10 7" xfId="12904"/>
    <cellStyle name="Percent 2 10 7 2" xfId="12905"/>
    <cellStyle name="Percent 2 10 7_Workforce" xfId="25141"/>
    <cellStyle name="Percent 2 10 8" xfId="12906"/>
    <cellStyle name="Percent 2 10 8 2" xfId="12907"/>
    <cellStyle name="Percent 2 10 8_Workforce" xfId="25142"/>
    <cellStyle name="Percent 2 10 9" xfId="12908"/>
    <cellStyle name="Percent 2 10_Workforce" xfId="25135"/>
    <cellStyle name="Percent 2 11" xfId="12909"/>
    <cellStyle name="Percent 2 11 2" xfId="12910"/>
    <cellStyle name="Percent 2 11 2 2" xfId="12911"/>
    <cellStyle name="Percent 2 11 2 2 2" xfId="12912"/>
    <cellStyle name="Percent 2 11 2 2_Workforce" xfId="25145"/>
    <cellStyle name="Percent 2 11 2 3" xfId="12913"/>
    <cellStyle name="Percent 2 11 2 3 2" xfId="12914"/>
    <cellStyle name="Percent 2 11 2 3_Workforce" xfId="25146"/>
    <cellStyle name="Percent 2 11 2 4" xfId="12915"/>
    <cellStyle name="Percent 2 11 2_Workforce" xfId="25144"/>
    <cellStyle name="Percent 2 11 3" xfId="12916"/>
    <cellStyle name="Percent 2 11 3 2" xfId="12917"/>
    <cellStyle name="Percent 2 11 3_Workforce" xfId="25147"/>
    <cellStyle name="Percent 2 11 4" xfId="12918"/>
    <cellStyle name="Percent 2 11 5" xfId="12919"/>
    <cellStyle name="Percent 2 11 6" xfId="12920"/>
    <cellStyle name="Percent 2 11 7" xfId="12921"/>
    <cellStyle name="Percent 2 11_Workforce" xfId="25143"/>
    <cellStyle name="Percent 2 12" xfId="12922"/>
    <cellStyle name="Percent 2 12 2" xfId="12923"/>
    <cellStyle name="Percent 2 12 3" xfId="12924"/>
    <cellStyle name="Percent 2 12 4" xfId="12925"/>
    <cellStyle name="Percent 2 12 5" xfId="12926"/>
    <cellStyle name="Percent 2 12_Workforce" xfId="25148"/>
    <cellStyle name="Percent 2 13" xfId="12927"/>
    <cellStyle name="Percent 2 13 2" xfId="12928"/>
    <cellStyle name="Percent 2 13 3" xfId="12929"/>
    <cellStyle name="Percent 2 13 4" xfId="12930"/>
    <cellStyle name="Percent 2 13 5" xfId="12931"/>
    <cellStyle name="Percent 2 13_Workforce" xfId="25149"/>
    <cellStyle name="Percent 2 14" xfId="12932"/>
    <cellStyle name="Percent 2 14 2" xfId="12933"/>
    <cellStyle name="Percent 2 14 3" xfId="12934"/>
    <cellStyle name="Percent 2 14 4" xfId="12935"/>
    <cellStyle name="Percent 2 14 5" xfId="12936"/>
    <cellStyle name="Percent 2 14_Workforce" xfId="25150"/>
    <cellStyle name="Percent 2 15" xfId="12937"/>
    <cellStyle name="Percent 2 15 2" xfId="12938"/>
    <cellStyle name="Percent 2 15 3" xfId="12939"/>
    <cellStyle name="Percent 2 15 4" xfId="12940"/>
    <cellStyle name="Percent 2 15 5" xfId="12941"/>
    <cellStyle name="Percent 2 15_Workforce" xfId="25151"/>
    <cellStyle name="Percent 2 16" xfId="12942"/>
    <cellStyle name="Percent 2 16 2" xfId="12943"/>
    <cellStyle name="Percent 2 16 3" xfId="12944"/>
    <cellStyle name="Percent 2 16 4" xfId="12945"/>
    <cellStyle name="Percent 2 16 4 2" xfId="12946"/>
    <cellStyle name="Percent 2 16 4_Workforce" xfId="25153"/>
    <cellStyle name="Percent 2 16 5" xfId="12947"/>
    <cellStyle name="Percent 2 16 5 2" xfId="12948"/>
    <cellStyle name="Percent 2 16 5_Workforce" xfId="25154"/>
    <cellStyle name="Percent 2 16 6" xfId="12949"/>
    <cellStyle name="Percent 2 16 6 2" xfId="12950"/>
    <cellStyle name="Percent 2 16 6_Workforce" xfId="25155"/>
    <cellStyle name="Percent 2 16 7" xfId="12951"/>
    <cellStyle name="Percent 2 16 7 2" xfId="12952"/>
    <cellStyle name="Percent 2 16 7_Workforce" xfId="25156"/>
    <cellStyle name="Percent 2 16_Workforce" xfId="25152"/>
    <cellStyle name="Percent 2 17" xfId="12953"/>
    <cellStyle name="Percent 2 17 10" xfId="12954"/>
    <cellStyle name="Percent 2 17 11" xfId="12955"/>
    <cellStyle name="Percent 2 17 2" xfId="12956"/>
    <cellStyle name="Percent 2 17 3" xfId="12957"/>
    <cellStyle name="Percent 2 17 3 2" xfId="12958"/>
    <cellStyle name="Percent 2 17 3 3" xfId="12959"/>
    <cellStyle name="Percent 2 17 3_Workforce" xfId="25158"/>
    <cellStyle name="Percent 2 17 4" xfId="12960"/>
    <cellStyle name="Percent 2 17 5" xfId="12961"/>
    <cellStyle name="Percent 2 17 6" xfId="12962"/>
    <cellStyle name="Percent 2 17 7" xfId="12963"/>
    <cellStyle name="Percent 2 17 8" xfId="12964"/>
    <cellStyle name="Percent 2 17 9" xfId="12965"/>
    <cellStyle name="Percent 2 17_Workforce" xfId="25157"/>
    <cellStyle name="Percent 2 18" xfId="12966"/>
    <cellStyle name="Percent 2 18 2" xfId="12967"/>
    <cellStyle name="Percent 2 18 3" xfId="12968"/>
    <cellStyle name="Percent 2 18_Workforce" xfId="25159"/>
    <cellStyle name="Percent 2 19" xfId="12969"/>
    <cellStyle name="Percent 2 19 2" xfId="12970"/>
    <cellStyle name="Percent 2 19_Workforce" xfId="25160"/>
    <cellStyle name="Percent 2 2" xfId="12971"/>
    <cellStyle name="Percent 2 2 10" xfId="12972"/>
    <cellStyle name="Percent 2 2 10 2" xfId="12973"/>
    <cellStyle name="Percent 2 2 10_Workforce" xfId="25162"/>
    <cellStyle name="Percent 2 2 11" xfId="12974"/>
    <cellStyle name="Percent 2 2 11 2" xfId="12975"/>
    <cellStyle name="Percent 2 2 11_Workforce" xfId="25163"/>
    <cellStyle name="Percent 2 2 12" xfId="12976"/>
    <cellStyle name="Percent 2 2 12 2" xfId="12977"/>
    <cellStyle name="Percent 2 2 12_Workforce" xfId="25164"/>
    <cellStyle name="Percent 2 2 13" xfId="12978"/>
    <cellStyle name="Percent 2 2 13 2" xfId="12979"/>
    <cellStyle name="Percent 2 2 13_Workforce" xfId="25165"/>
    <cellStyle name="Percent 2 2 14" xfId="12980"/>
    <cellStyle name="Percent 2 2 15" xfId="12981"/>
    <cellStyle name="Percent 2 2 15 2" xfId="12982"/>
    <cellStyle name="Percent 2 2 15 3" xfId="12983"/>
    <cellStyle name="Percent 2 2 15_Workforce" xfId="25166"/>
    <cellStyle name="Percent 2 2 16" xfId="12984"/>
    <cellStyle name="Percent 2 2 17" xfId="12985"/>
    <cellStyle name="Percent 2 2 18" xfId="12986"/>
    <cellStyle name="Percent 2 2 19" xfId="12987"/>
    <cellStyle name="Percent 2 2 2" xfId="12988"/>
    <cellStyle name="Percent 2 2 2 10" xfId="12989"/>
    <cellStyle name="Percent 2 2 2 11" xfId="12990"/>
    <cellStyle name="Percent 2 2 2 12" xfId="12991"/>
    <cellStyle name="Percent 2 2 2 13" xfId="12992"/>
    <cellStyle name="Percent 2 2 2 14" xfId="12993"/>
    <cellStyle name="Percent 2 2 2 15" xfId="17639"/>
    <cellStyle name="Percent 2 2 2 2" xfId="12994"/>
    <cellStyle name="Percent 2 2 2 2 2" xfId="12995"/>
    <cellStyle name="Percent 2 2 2 2 3" xfId="17640"/>
    <cellStyle name="Percent 2 2 2 2_Workforce" xfId="25168"/>
    <cellStyle name="Percent 2 2 2 3" xfId="12996"/>
    <cellStyle name="Percent 2 2 2 3 2" xfId="12997"/>
    <cellStyle name="Percent 2 2 2 3_Workforce" xfId="25169"/>
    <cellStyle name="Percent 2 2 2 4" xfId="12998"/>
    <cellStyle name="Percent 2 2 2 4 2" xfId="12999"/>
    <cellStyle name="Percent 2 2 2 4_Workforce" xfId="25170"/>
    <cellStyle name="Percent 2 2 2 5" xfId="13000"/>
    <cellStyle name="Percent 2 2 2 5 2" xfId="13001"/>
    <cellStyle name="Percent 2 2 2 5_Workforce" xfId="25171"/>
    <cellStyle name="Percent 2 2 2 6" xfId="13002"/>
    <cellStyle name="Percent 2 2 2 6 2" xfId="13003"/>
    <cellStyle name="Percent 2 2 2 6_Workforce" xfId="25172"/>
    <cellStyle name="Percent 2 2 2 7" xfId="13004"/>
    <cellStyle name="Percent 2 2 2 7 2" xfId="13005"/>
    <cellStyle name="Percent 2 2 2 7_Workforce" xfId="25173"/>
    <cellStyle name="Percent 2 2 2 8" xfId="13006"/>
    <cellStyle name="Percent 2 2 2 9" xfId="13007"/>
    <cellStyle name="Percent 2 2 2_Workforce" xfId="25167"/>
    <cellStyle name="Percent 2 2 20" xfId="13008"/>
    <cellStyle name="Percent 2 2 21" xfId="13009"/>
    <cellStyle name="Percent 2 2 22" xfId="13010"/>
    <cellStyle name="Percent 2 2 23" xfId="13011"/>
    <cellStyle name="Percent 2 2 24" xfId="17641"/>
    <cellStyle name="Percent 2 2 3" xfId="13012"/>
    <cellStyle name="Percent 2 2 3 2" xfId="13013"/>
    <cellStyle name="Percent 2 2 3 3" xfId="13014"/>
    <cellStyle name="Percent 2 2 3 4" xfId="13015"/>
    <cellStyle name="Percent 2 2 3 5" xfId="13016"/>
    <cellStyle name="Percent 2 2 3 6" xfId="13017"/>
    <cellStyle name="Percent 2 2 3 7" xfId="13018"/>
    <cellStyle name="Percent 2 2 3 8" xfId="13019"/>
    <cellStyle name="Percent 2 2 3_Workforce" xfId="25174"/>
    <cellStyle name="Percent 2 2 4" xfId="13020"/>
    <cellStyle name="Percent 2 2 4 10" xfId="13021"/>
    <cellStyle name="Percent 2 2 4 2" xfId="13022"/>
    <cellStyle name="Percent 2 2 4 2 2" xfId="13023"/>
    <cellStyle name="Percent 2 2 4 2 2 2" xfId="13024"/>
    <cellStyle name="Percent 2 2 4 2 2_Workforce" xfId="25177"/>
    <cellStyle name="Percent 2 2 4 2 3" xfId="13025"/>
    <cellStyle name="Percent 2 2 4 2 3 2" xfId="13026"/>
    <cellStyle name="Percent 2 2 4 2 3_Workforce" xfId="25178"/>
    <cellStyle name="Percent 2 2 4 2 4" xfId="13027"/>
    <cellStyle name="Percent 2 2 4 2_Workforce" xfId="25176"/>
    <cellStyle name="Percent 2 2 4 3" xfId="13028"/>
    <cellStyle name="Percent 2 2 4 3 2" xfId="13029"/>
    <cellStyle name="Percent 2 2 4 3_Workforce" xfId="25179"/>
    <cellStyle name="Percent 2 2 4 4" xfId="13030"/>
    <cellStyle name="Percent 2 2 4 5" xfId="13031"/>
    <cellStyle name="Percent 2 2 4 6" xfId="13032"/>
    <cellStyle name="Percent 2 2 4 7" xfId="13033"/>
    <cellStyle name="Percent 2 2 4 8" xfId="13034"/>
    <cellStyle name="Percent 2 2 4 9" xfId="13035"/>
    <cellStyle name="Percent 2 2 4_Workforce" xfId="25175"/>
    <cellStyle name="Percent 2 2 5" xfId="13036"/>
    <cellStyle name="Percent 2 2 5 2" xfId="13037"/>
    <cellStyle name="Percent 2 2 5 3" xfId="13038"/>
    <cellStyle name="Percent 2 2 5 4" xfId="13039"/>
    <cellStyle name="Percent 2 2 5 5" xfId="13040"/>
    <cellStyle name="Percent 2 2 5 6" xfId="13041"/>
    <cellStyle name="Percent 2 2 5 7" xfId="13042"/>
    <cellStyle name="Percent 2 2 5 8" xfId="13043"/>
    <cellStyle name="Percent 2 2 5_Workforce" xfId="25180"/>
    <cellStyle name="Percent 2 2 6" xfId="13044"/>
    <cellStyle name="Percent 2 2 6 2" xfId="13045"/>
    <cellStyle name="Percent 2 2 6 3" xfId="13046"/>
    <cellStyle name="Percent 2 2 6 4" xfId="13047"/>
    <cellStyle name="Percent 2 2 6 5" xfId="13048"/>
    <cellStyle name="Percent 2 2 6 6" xfId="13049"/>
    <cellStyle name="Percent 2 2 6 7" xfId="13050"/>
    <cellStyle name="Percent 2 2 6 8" xfId="13051"/>
    <cellStyle name="Percent 2 2 6_Workforce" xfId="25181"/>
    <cellStyle name="Percent 2 2 7" xfId="13052"/>
    <cellStyle name="Percent 2 2 7 2" xfId="13053"/>
    <cellStyle name="Percent 2 2 7 3" xfId="13054"/>
    <cellStyle name="Percent 2 2 7 4" xfId="13055"/>
    <cellStyle name="Percent 2 2 7 5" xfId="13056"/>
    <cellStyle name="Percent 2 2 7 6" xfId="13057"/>
    <cellStyle name="Percent 2 2 7 7" xfId="13058"/>
    <cellStyle name="Percent 2 2 7 8" xfId="13059"/>
    <cellStyle name="Percent 2 2 7_Workforce" xfId="25182"/>
    <cellStyle name="Percent 2 2 8" xfId="13060"/>
    <cellStyle name="Percent 2 2 8 2" xfId="13061"/>
    <cellStyle name="Percent 2 2 8_Workforce" xfId="25183"/>
    <cellStyle name="Percent 2 2 9" xfId="13062"/>
    <cellStyle name="Percent 2 2 9 2" xfId="13063"/>
    <cellStyle name="Percent 2 2 9_Workforce" xfId="25184"/>
    <cellStyle name="Percent 2 2_Workforce" xfId="25161"/>
    <cellStyle name="Percent 2 20" xfId="13064"/>
    <cellStyle name="Percent 2 20 2" xfId="13065"/>
    <cellStyle name="Percent 2 20 3" xfId="13066"/>
    <cellStyle name="Percent 2 20 4" xfId="13067"/>
    <cellStyle name="Percent 2 20 5" xfId="13068"/>
    <cellStyle name="Percent 2 20 6" xfId="13069"/>
    <cellStyle name="Percent 2 20 7" xfId="13070"/>
    <cellStyle name="Percent 2 20 8" xfId="13071"/>
    <cellStyle name="Percent 2 20_Workforce" xfId="25185"/>
    <cellStyle name="Percent 2 21" xfId="13072"/>
    <cellStyle name="Percent 2 21 2" xfId="13073"/>
    <cellStyle name="Percent 2 21 3" xfId="13074"/>
    <cellStyle name="Percent 2 21 4" xfId="13075"/>
    <cellStyle name="Percent 2 21 5" xfId="13076"/>
    <cellStyle name="Percent 2 21 6" xfId="13077"/>
    <cellStyle name="Percent 2 21 7" xfId="13078"/>
    <cellStyle name="Percent 2 21 8" xfId="13079"/>
    <cellStyle name="Percent 2 21_Workforce" xfId="25186"/>
    <cellStyle name="Percent 2 22" xfId="13080"/>
    <cellStyle name="Percent 2 22 2" xfId="13081"/>
    <cellStyle name="Percent 2 22 3" xfId="13082"/>
    <cellStyle name="Percent 2 22 4" xfId="13083"/>
    <cellStyle name="Percent 2 22 5" xfId="13084"/>
    <cellStyle name="Percent 2 22 6" xfId="13085"/>
    <cellStyle name="Percent 2 22 7" xfId="13086"/>
    <cellStyle name="Percent 2 22 8" xfId="13087"/>
    <cellStyle name="Percent 2 22_Workforce" xfId="25187"/>
    <cellStyle name="Percent 2 23" xfId="13088"/>
    <cellStyle name="Percent 2 23 2" xfId="13089"/>
    <cellStyle name="Percent 2 23 3" xfId="13090"/>
    <cellStyle name="Percent 2 23 4" xfId="13091"/>
    <cellStyle name="Percent 2 23 5" xfId="13092"/>
    <cellStyle name="Percent 2 23 6" xfId="13093"/>
    <cellStyle name="Percent 2 23 7" xfId="13094"/>
    <cellStyle name="Percent 2 23 8" xfId="13095"/>
    <cellStyle name="Percent 2 23_Workforce" xfId="25188"/>
    <cellStyle name="Percent 2 24" xfId="13096"/>
    <cellStyle name="Percent 2 24 2" xfId="13097"/>
    <cellStyle name="Percent 2 24 3" xfId="13098"/>
    <cellStyle name="Percent 2 24 4" xfId="13099"/>
    <cellStyle name="Percent 2 24 5" xfId="13100"/>
    <cellStyle name="Percent 2 24 6" xfId="13101"/>
    <cellStyle name="Percent 2 24 7" xfId="13102"/>
    <cellStyle name="Percent 2 24_Workforce" xfId="25189"/>
    <cellStyle name="Percent 2 25" xfId="13103"/>
    <cellStyle name="Percent 2 25 2" xfId="13104"/>
    <cellStyle name="Percent 2 25 3" xfId="13105"/>
    <cellStyle name="Percent 2 25 4" xfId="13106"/>
    <cellStyle name="Percent 2 25 5" xfId="13107"/>
    <cellStyle name="Percent 2 25 6" xfId="13108"/>
    <cellStyle name="Percent 2 25 7" xfId="13109"/>
    <cellStyle name="Percent 2 25 8" xfId="13110"/>
    <cellStyle name="Percent 2 25_Workforce" xfId="25190"/>
    <cellStyle name="Percent 2 26" xfId="13111"/>
    <cellStyle name="Percent 2 26 2" xfId="13112"/>
    <cellStyle name="Percent 2 26 3" xfId="13113"/>
    <cellStyle name="Percent 2 26 4" xfId="13114"/>
    <cellStyle name="Percent 2 26 5" xfId="13115"/>
    <cellStyle name="Percent 2 26 6" xfId="13116"/>
    <cellStyle name="Percent 2 26 7" xfId="13117"/>
    <cellStyle name="Percent 2 26_Workforce" xfId="25191"/>
    <cellStyle name="Percent 2 27" xfId="13118"/>
    <cellStyle name="Percent 2 28" xfId="13119"/>
    <cellStyle name="Percent 2 29" xfId="13120"/>
    <cellStyle name="Percent 2 3" xfId="13121"/>
    <cellStyle name="Percent 2 3 10" xfId="13122"/>
    <cellStyle name="Percent 2 3 11" xfId="13123"/>
    <cellStyle name="Percent 2 3 12" xfId="13124"/>
    <cellStyle name="Percent 2 3 13" xfId="13125"/>
    <cellStyle name="Percent 2 3 2" xfId="13126"/>
    <cellStyle name="Percent 2 3 2 2" xfId="13127"/>
    <cellStyle name="Percent 2 3 2 2 2" xfId="13128"/>
    <cellStyle name="Percent 2 3 2 2_Workforce" xfId="25194"/>
    <cellStyle name="Percent 2 3 2 3" xfId="13129"/>
    <cellStyle name="Percent 2 3 2_Workforce" xfId="25193"/>
    <cellStyle name="Percent 2 3 3" xfId="13130"/>
    <cellStyle name="Percent 2 3 3 2" xfId="13131"/>
    <cellStyle name="Percent 2 3 3 2 2" xfId="13132"/>
    <cellStyle name="Percent 2 3 3 2_Workforce" xfId="25196"/>
    <cellStyle name="Percent 2 3 3 3" xfId="13133"/>
    <cellStyle name="Percent 2 3 3_Workforce" xfId="25195"/>
    <cellStyle name="Percent 2 3 4" xfId="13134"/>
    <cellStyle name="Percent 2 3 4 2" xfId="13135"/>
    <cellStyle name="Percent 2 3 4 2 2" xfId="13136"/>
    <cellStyle name="Percent 2 3 4 2_Workforce" xfId="25198"/>
    <cellStyle name="Percent 2 3 4 3" xfId="13137"/>
    <cellStyle name="Percent 2 3 4_Workforce" xfId="25197"/>
    <cellStyle name="Percent 2 3 5" xfId="13138"/>
    <cellStyle name="Percent 2 3 5 2" xfId="13139"/>
    <cellStyle name="Percent 2 3 5_Workforce" xfId="25199"/>
    <cellStyle name="Percent 2 3 6" xfId="13140"/>
    <cellStyle name="Percent 2 3 6 2" xfId="13141"/>
    <cellStyle name="Percent 2 3 6_Workforce" xfId="25200"/>
    <cellStyle name="Percent 2 3 7" xfId="13142"/>
    <cellStyle name="Percent 2 3 7 2" xfId="13143"/>
    <cellStyle name="Percent 2 3 7_Workforce" xfId="25201"/>
    <cellStyle name="Percent 2 3 8" xfId="13144"/>
    <cellStyle name="Percent 2 3 8 2" xfId="13145"/>
    <cellStyle name="Percent 2 3 8_Workforce" xfId="25202"/>
    <cellStyle name="Percent 2 3 9" xfId="13146"/>
    <cellStyle name="Percent 2 3 9 2" xfId="13147"/>
    <cellStyle name="Percent 2 3 9_Workforce" xfId="25203"/>
    <cellStyle name="Percent 2 3_Workforce" xfId="25192"/>
    <cellStyle name="Percent 2 30" xfId="13148"/>
    <cellStyle name="Percent 2 30 2" xfId="13149"/>
    <cellStyle name="Percent 2 30 3" xfId="13150"/>
    <cellStyle name="Percent 2 30_Workforce" xfId="25204"/>
    <cellStyle name="Percent 2 31" xfId="13151"/>
    <cellStyle name="Percent 2 32" xfId="13152"/>
    <cellStyle name="Percent 2 33" xfId="13153"/>
    <cellStyle name="Percent 2 34" xfId="13154"/>
    <cellStyle name="Percent 2 35" xfId="13155"/>
    <cellStyle name="Percent 2 36" xfId="13156"/>
    <cellStyle name="Percent 2 37" xfId="17642"/>
    <cellStyle name="Percent 2 38" xfId="25886"/>
    <cellStyle name="Percent 2 39" xfId="25905"/>
    <cellStyle name="Percent 2 4" xfId="13157"/>
    <cellStyle name="Percent 2 4 2" xfId="13158"/>
    <cellStyle name="Percent 2 4 2 2" xfId="13159"/>
    <cellStyle name="Percent 2 4 2_Workforce" xfId="25206"/>
    <cellStyle name="Percent 2 4 3" xfId="13160"/>
    <cellStyle name="Percent 2 4 4" xfId="13161"/>
    <cellStyle name="Percent 2 4 5" xfId="13162"/>
    <cellStyle name="Percent 2 4 6" xfId="13163"/>
    <cellStyle name="Percent 2 4_Workforce" xfId="25205"/>
    <cellStyle name="Percent 2 40" xfId="25890"/>
    <cellStyle name="Percent 2 41" xfId="25901"/>
    <cellStyle name="Percent 2 42" xfId="25893"/>
    <cellStyle name="Percent 2 43" xfId="25898"/>
    <cellStyle name="Percent 2 44" xfId="25895"/>
    <cellStyle name="Percent 2 45" xfId="25896"/>
    <cellStyle name="Percent 2 5" xfId="13164"/>
    <cellStyle name="Percent 2 5 2" xfId="13165"/>
    <cellStyle name="Percent 2 5 2 2" xfId="13166"/>
    <cellStyle name="Percent 2 5 2_Workforce" xfId="25208"/>
    <cellStyle name="Percent 2 5 3" xfId="13167"/>
    <cellStyle name="Percent 2 5 4" xfId="13168"/>
    <cellStyle name="Percent 2 5 5" xfId="13169"/>
    <cellStyle name="Percent 2 5 6" xfId="13170"/>
    <cellStyle name="Percent 2 5_Workforce" xfId="25207"/>
    <cellStyle name="Percent 2 6" xfId="13171"/>
    <cellStyle name="Percent 2 6 2" xfId="13172"/>
    <cellStyle name="Percent 2 6 2 2" xfId="13173"/>
    <cellStyle name="Percent 2 6 2_Workforce" xfId="25210"/>
    <cellStyle name="Percent 2 6 3" xfId="13174"/>
    <cellStyle name="Percent 2 6 4" xfId="13175"/>
    <cellStyle name="Percent 2 6 5" xfId="13176"/>
    <cellStyle name="Percent 2 6 6" xfId="13177"/>
    <cellStyle name="Percent 2 6_Workforce" xfId="25209"/>
    <cellStyle name="Percent 2 7" xfId="13178"/>
    <cellStyle name="Percent 2 7 2" xfId="13179"/>
    <cellStyle name="Percent 2 7 2 2" xfId="13180"/>
    <cellStyle name="Percent 2 7 2_Workforce" xfId="25212"/>
    <cellStyle name="Percent 2 7 3" xfId="13181"/>
    <cellStyle name="Percent 2 7 4" xfId="13182"/>
    <cellStyle name="Percent 2 7 5" xfId="13183"/>
    <cellStyle name="Percent 2 7 6" xfId="13184"/>
    <cellStyle name="Percent 2 7_Workforce" xfId="25211"/>
    <cellStyle name="Percent 2 8" xfId="13185"/>
    <cellStyle name="Percent 2 8 2" xfId="13186"/>
    <cellStyle name="Percent 2 8 2 2" xfId="13187"/>
    <cellStyle name="Percent 2 8 2_Workforce" xfId="25214"/>
    <cellStyle name="Percent 2 8 3" xfId="13188"/>
    <cellStyle name="Percent 2 8 4" xfId="13189"/>
    <cellStyle name="Percent 2 8 5" xfId="13190"/>
    <cellStyle name="Percent 2 8 6" xfId="13191"/>
    <cellStyle name="Percent 2 8_Workforce" xfId="25213"/>
    <cellStyle name="Percent 2 9" xfId="13192"/>
    <cellStyle name="Percent 2 9 2" xfId="13193"/>
    <cellStyle name="Percent 2 9 2 2" xfId="13194"/>
    <cellStyle name="Percent 2 9 2_Workforce" xfId="25216"/>
    <cellStyle name="Percent 2 9 3" xfId="13195"/>
    <cellStyle name="Percent 2 9 4" xfId="13196"/>
    <cellStyle name="Percent 2 9 5" xfId="13197"/>
    <cellStyle name="Percent 2 9 6" xfId="13198"/>
    <cellStyle name="Percent 2 9_Workforce" xfId="25215"/>
    <cellStyle name="Percent 2_Workforce" xfId="25134"/>
    <cellStyle name="Percent 20" xfId="17643"/>
    <cellStyle name="Percent 28 2" xfId="13199"/>
    <cellStyle name="Percent 28 3" xfId="13200"/>
    <cellStyle name="Percent 28 4" xfId="13201"/>
    <cellStyle name="Percent 28 5" xfId="13202"/>
    <cellStyle name="Percent 29" xfId="13203"/>
    <cellStyle name="Percent 29 2" xfId="13204"/>
    <cellStyle name="Percent 29 3" xfId="13205"/>
    <cellStyle name="Percent 29_Workforce" xfId="25217"/>
    <cellStyle name="Percent 3" xfId="13206"/>
    <cellStyle name="Percent 3 10" xfId="13207"/>
    <cellStyle name="Percent 3 10 2" xfId="13208"/>
    <cellStyle name="Percent 3 10_Workforce" xfId="25219"/>
    <cellStyle name="Percent 3 11" xfId="13209"/>
    <cellStyle name="Percent 3 11 2" xfId="13210"/>
    <cellStyle name="Percent 3 11_Workforce" xfId="25220"/>
    <cellStyle name="Percent 3 12" xfId="13211"/>
    <cellStyle name="Percent 3 12 2" xfId="13212"/>
    <cellStyle name="Percent 3 12_Workforce" xfId="25221"/>
    <cellStyle name="Percent 3 13" xfId="13213"/>
    <cellStyle name="Percent 3 13 2" xfId="13214"/>
    <cellStyle name="Percent 3 13_Workforce" xfId="25222"/>
    <cellStyle name="Percent 3 14" xfId="13215"/>
    <cellStyle name="Percent 3 14 2" xfId="13216"/>
    <cellStyle name="Percent 3 14_Workforce" xfId="25223"/>
    <cellStyle name="Percent 3 15" xfId="13217"/>
    <cellStyle name="Percent 3 16" xfId="13218"/>
    <cellStyle name="Percent 3 17" xfId="13219"/>
    <cellStyle name="Percent 3 18" xfId="13220"/>
    <cellStyle name="Percent 3 19" xfId="13221"/>
    <cellStyle name="Percent 3 2" xfId="13222"/>
    <cellStyle name="Percent 3 2 10" xfId="13223"/>
    <cellStyle name="Percent 3 2 10 2" xfId="13224"/>
    <cellStyle name="Percent 3 2 10_Workforce" xfId="25225"/>
    <cellStyle name="Percent 3 2 11" xfId="13225"/>
    <cellStyle name="Percent 3 2 11 2" xfId="13226"/>
    <cellStyle name="Percent 3 2 11_Workforce" xfId="25226"/>
    <cellStyle name="Percent 3 2 12" xfId="13227"/>
    <cellStyle name="Percent 3 2 12 2" xfId="13228"/>
    <cellStyle name="Percent 3 2 12_Workforce" xfId="25227"/>
    <cellStyle name="Percent 3 2 13" xfId="13229"/>
    <cellStyle name="Percent 3 2 13 2" xfId="13230"/>
    <cellStyle name="Percent 3 2 13_Workforce" xfId="25228"/>
    <cellStyle name="Percent 3 2 14" xfId="13231"/>
    <cellStyle name="Percent 3 2 14 2" xfId="13232"/>
    <cellStyle name="Percent 3 2 14_Workforce" xfId="25229"/>
    <cellStyle name="Percent 3 2 15" xfId="13233"/>
    <cellStyle name="Percent 3 2 15 2" xfId="13234"/>
    <cellStyle name="Percent 3 2 15_Workforce" xfId="25230"/>
    <cellStyle name="Percent 3 2 16" xfId="13235"/>
    <cellStyle name="Percent 3 2 17" xfId="13236"/>
    <cellStyle name="Percent 3 2 18" xfId="13237"/>
    <cellStyle name="Percent 3 2 19" xfId="13238"/>
    <cellStyle name="Percent 3 2 2" xfId="13239"/>
    <cellStyle name="Percent 3 2 2 10" xfId="13240"/>
    <cellStyle name="Percent 3 2 2 10 2" xfId="13241"/>
    <cellStyle name="Percent 3 2 2 10_Workforce" xfId="25232"/>
    <cellStyle name="Percent 3 2 2 11" xfId="13242"/>
    <cellStyle name="Percent 3 2 2 11 2" xfId="13243"/>
    <cellStyle name="Percent 3 2 2 11_Workforce" xfId="25233"/>
    <cellStyle name="Percent 3 2 2 12" xfId="13244"/>
    <cellStyle name="Percent 3 2 2 2" xfId="13245"/>
    <cellStyle name="Percent 3 2 2 2 10" xfId="13246"/>
    <cellStyle name="Percent 3 2 2 2 2" xfId="13247"/>
    <cellStyle name="Percent 3 2 2 2 2 2" xfId="13248"/>
    <cellStyle name="Percent 3 2 2 2 2_Workforce" xfId="25235"/>
    <cellStyle name="Percent 3 2 2 2 3" xfId="13249"/>
    <cellStyle name="Percent 3 2 2 2 3 2" xfId="13250"/>
    <cellStyle name="Percent 3 2 2 2 3_Workforce" xfId="25236"/>
    <cellStyle name="Percent 3 2 2 2 4" xfId="13251"/>
    <cellStyle name="Percent 3 2 2 2 4 2" xfId="13252"/>
    <cellStyle name="Percent 3 2 2 2 4_Workforce" xfId="25237"/>
    <cellStyle name="Percent 3 2 2 2 5" xfId="13253"/>
    <cellStyle name="Percent 3 2 2 2 5 2" xfId="13254"/>
    <cellStyle name="Percent 3 2 2 2 5_Workforce" xfId="25238"/>
    <cellStyle name="Percent 3 2 2 2 6" xfId="13255"/>
    <cellStyle name="Percent 3 2 2 2 6 2" xfId="13256"/>
    <cellStyle name="Percent 3 2 2 2 6_Workforce" xfId="25239"/>
    <cellStyle name="Percent 3 2 2 2 7" xfId="13257"/>
    <cellStyle name="Percent 3 2 2 2 7 2" xfId="13258"/>
    <cellStyle name="Percent 3 2 2 2 7_Workforce" xfId="25240"/>
    <cellStyle name="Percent 3 2 2 2 8" xfId="13259"/>
    <cellStyle name="Percent 3 2 2 2 8 2" xfId="13260"/>
    <cellStyle name="Percent 3 2 2 2 8_Workforce" xfId="25241"/>
    <cellStyle name="Percent 3 2 2 2 9" xfId="13261"/>
    <cellStyle name="Percent 3 2 2 2 9 2" xfId="13262"/>
    <cellStyle name="Percent 3 2 2 2 9_Workforce" xfId="25242"/>
    <cellStyle name="Percent 3 2 2 2_Workforce" xfId="25234"/>
    <cellStyle name="Percent 3 2 2 3" xfId="13263"/>
    <cellStyle name="Percent 3 2 2 3 2" xfId="13264"/>
    <cellStyle name="Percent 3 2 2 3_Workforce" xfId="25243"/>
    <cellStyle name="Percent 3 2 2 4" xfId="13265"/>
    <cellStyle name="Percent 3 2 2 4 2" xfId="13266"/>
    <cellStyle name="Percent 3 2 2 4_Workforce" xfId="25244"/>
    <cellStyle name="Percent 3 2 2 5" xfId="13267"/>
    <cellStyle name="Percent 3 2 2 5 2" xfId="13268"/>
    <cellStyle name="Percent 3 2 2 5_Workforce" xfId="25245"/>
    <cellStyle name="Percent 3 2 2 6" xfId="13269"/>
    <cellStyle name="Percent 3 2 2 6 2" xfId="13270"/>
    <cellStyle name="Percent 3 2 2 6_Workforce" xfId="25246"/>
    <cellStyle name="Percent 3 2 2 7" xfId="13271"/>
    <cellStyle name="Percent 3 2 2 7 2" xfId="13272"/>
    <cellStyle name="Percent 3 2 2 7_Workforce" xfId="25247"/>
    <cellStyle name="Percent 3 2 2 8" xfId="13273"/>
    <cellStyle name="Percent 3 2 2 8 2" xfId="13274"/>
    <cellStyle name="Percent 3 2 2 8_Workforce" xfId="25248"/>
    <cellStyle name="Percent 3 2 2 9" xfId="13275"/>
    <cellStyle name="Percent 3 2 2 9 2" xfId="13276"/>
    <cellStyle name="Percent 3 2 2 9_Workforce" xfId="25249"/>
    <cellStyle name="Percent 3 2 2_Workforce" xfId="25231"/>
    <cellStyle name="Percent 3 2 20" xfId="13277"/>
    <cellStyle name="Percent 3 2 21" xfId="13278"/>
    <cellStyle name="Percent 3 2 3" xfId="13279"/>
    <cellStyle name="Percent 3 2 3 2" xfId="13280"/>
    <cellStyle name="Percent 3 2 3_Workforce" xfId="25250"/>
    <cellStyle name="Percent 3 2 4" xfId="13281"/>
    <cellStyle name="Percent 3 2 4 2" xfId="13282"/>
    <cellStyle name="Percent 3 2 4_Workforce" xfId="25251"/>
    <cellStyle name="Percent 3 2 5" xfId="13283"/>
    <cellStyle name="Percent 3 2 5 2" xfId="13284"/>
    <cellStyle name="Percent 3 2 5_Workforce" xfId="25252"/>
    <cellStyle name="Percent 3 2 6" xfId="13285"/>
    <cellStyle name="Percent 3 2 6 2" xfId="13286"/>
    <cellStyle name="Percent 3 2 6_Workforce" xfId="25253"/>
    <cellStyle name="Percent 3 2 7" xfId="13287"/>
    <cellStyle name="Percent 3 2 7 2" xfId="13288"/>
    <cellStyle name="Percent 3 2 7_Workforce" xfId="25254"/>
    <cellStyle name="Percent 3 2 8" xfId="13289"/>
    <cellStyle name="Percent 3 2 8 2" xfId="13290"/>
    <cellStyle name="Percent 3 2 8_Workforce" xfId="25255"/>
    <cellStyle name="Percent 3 2 9" xfId="13291"/>
    <cellStyle name="Percent 3 2 9 2" xfId="13292"/>
    <cellStyle name="Percent 3 2 9_Workforce" xfId="25256"/>
    <cellStyle name="Percent 3 2_Workforce" xfId="25224"/>
    <cellStyle name="Percent 3 20" xfId="13293"/>
    <cellStyle name="Percent 3 21" xfId="13294"/>
    <cellStyle name="Percent 3 22" xfId="13295"/>
    <cellStyle name="Percent 3 23" xfId="13296"/>
    <cellStyle name="Percent 3 24" xfId="13297"/>
    <cellStyle name="Percent 3 25" xfId="13298"/>
    <cellStyle name="Percent 3 26" xfId="17841"/>
    <cellStyle name="Percent 3 3" xfId="13299"/>
    <cellStyle name="Percent 3 3 2" xfId="13300"/>
    <cellStyle name="Percent 3 3 2 2" xfId="13301"/>
    <cellStyle name="Percent 3 3 2_Workforce" xfId="25258"/>
    <cellStyle name="Percent 3 3 3" xfId="13302"/>
    <cellStyle name="Percent 3 3 4" xfId="13303"/>
    <cellStyle name="Percent 3 3 5" xfId="13304"/>
    <cellStyle name="Percent 3 3 6" xfId="13305"/>
    <cellStyle name="Percent 3 3 7" xfId="13306"/>
    <cellStyle name="Percent 3 3 8" xfId="13307"/>
    <cellStyle name="Percent 3 3 9" xfId="13308"/>
    <cellStyle name="Percent 3 3_Workforce" xfId="25257"/>
    <cellStyle name="Percent 3 4" xfId="13309"/>
    <cellStyle name="Percent 3 4 2" xfId="13310"/>
    <cellStyle name="Percent 3 4 2 2" xfId="13311"/>
    <cellStyle name="Percent 3 4 2_Workforce" xfId="25260"/>
    <cellStyle name="Percent 3 4 3" xfId="13312"/>
    <cellStyle name="Percent 3 4 4" xfId="13313"/>
    <cellStyle name="Percent 3 4 5" xfId="13314"/>
    <cellStyle name="Percent 3 4 6" xfId="13315"/>
    <cellStyle name="Percent 3 4 7" xfId="13316"/>
    <cellStyle name="Percent 3 4 8" xfId="13317"/>
    <cellStyle name="Percent 3 4 9" xfId="13318"/>
    <cellStyle name="Percent 3 4_Workforce" xfId="25259"/>
    <cellStyle name="Percent 3 5" xfId="13319"/>
    <cellStyle name="Percent 3 5 2" xfId="13320"/>
    <cellStyle name="Percent 3 5 2 2" xfId="13321"/>
    <cellStyle name="Percent 3 5 2_Workforce" xfId="25262"/>
    <cellStyle name="Percent 3 5 3" xfId="13322"/>
    <cellStyle name="Percent 3 5 4" xfId="13323"/>
    <cellStyle name="Percent 3 5 5" xfId="13324"/>
    <cellStyle name="Percent 3 5 6" xfId="13325"/>
    <cellStyle name="Percent 3 5 7" xfId="13326"/>
    <cellStyle name="Percent 3 5 8" xfId="13327"/>
    <cellStyle name="Percent 3 5 9" xfId="13328"/>
    <cellStyle name="Percent 3 5_Workforce" xfId="25261"/>
    <cellStyle name="Percent 3 6" xfId="13329"/>
    <cellStyle name="Percent 3 6 2" xfId="13330"/>
    <cellStyle name="Percent 3 6 2 2" xfId="13331"/>
    <cellStyle name="Percent 3 6 2_Workforce" xfId="25264"/>
    <cellStyle name="Percent 3 6 3" xfId="13332"/>
    <cellStyle name="Percent 3 6 4" xfId="13333"/>
    <cellStyle name="Percent 3 6 5" xfId="13334"/>
    <cellStyle name="Percent 3 6 6" xfId="13335"/>
    <cellStyle name="Percent 3 6 7" xfId="13336"/>
    <cellStyle name="Percent 3 6 8" xfId="13337"/>
    <cellStyle name="Percent 3 6 9" xfId="13338"/>
    <cellStyle name="Percent 3 6_Workforce" xfId="25263"/>
    <cellStyle name="Percent 3 7" xfId="13339"/>
    <cellStyle name="Percent 3 7 2" xfId="13340"/>
    <cellStyle name="Percent 3 7 3" xfId="13341"/>
    <cellStyle name="Percent 3 7 4" xfId="13342"/>
    <cellStyle name="Percent 3 7 5" xfId="13343"/>
    <cellStyle name="Percent 3 7 6" xfId="13344"/>
    <cellStyle name="Percent 3 7 7" xfId="13345"/>
    <cellStyle name="Percent 3 7 8" xfId="13346"/>
    <cellStyle name="Percent 3 7_Workforce" xfId="25265"/>
    <cellStyle name="Percent 3 8" xfId="13347"/>
    <cellStyle name="Percent 3 8 2" xfId="13348"/>
    <cellStyle name="Percent 3 8 2 2" xfId="13349"/>
    <cellStyle name="Percent 3 8 2 2 2" xfId="13350"/>
    <cellStyle name="Percent 3 8 2 2_Workforce" xfId="25268"/>
    <cellStyle name="Percent 3 8 2 3" xfId="13351"/>
    <cellStyle name="Percent 3 8 2 3 2" xfId="13352"/>
    <cellStyle name="Percent 3 8 2 3_Workforce" xfId="25269"/>
    <cellStyle name="Percent 3 8 2_Workforce" xfId="25267"/>
    <cellStyle name="Percent 3 8 3" xfId="13353"/>
    <cellStyle name="Percent 3 8 4" xfId="13354"/>
    <cellStyle name="Percent 3 8_Workforce" xfId="25266"/>
    <cellStyle name="Percent 3 9" xfId="13355"/>
    <cellStyle name="Percent 3 9 2" xfId="13356"/>
    <cellStyle name="Percent 3 9_Workforce" xfId="25270"/>
    <cellStyle name="Percent 3_Workforce" xfId="25218"/>
    <cellStyle name="Percent 4" xfId="13357"/>
    <cellStyle name="Percent 4 10" xfId="13358"/>
    <cellStyle name="Percent 4 11" xfId="13359"/>
    <cellStyle name="Percent 4 12" xfId="13360"/>
    <cellStyle name="Percent 4 13" xfId="13361"/>
    <cellStyle name="Percent 4 14" xfId="13362"/>
    <cellStyle name="Percent 4 15" xfId="13363"/>
    <cellStyle name="Percent 4 2" xfId="13364"/>
    <cellStyle name="Percent 4 2 10" xfId="13365"/>
    <cellStyle name="Percent 4 2 11" xfId="13366"/>
    <cellStyle name="Percent 4 2 12" xfId="13367"/>
    <cellStyle name="Percent 4 2 2" xfId="13368"/>
    <cellStyle name="Percent 4 2 2 2" xfId="13369"/>
    <cellStyle name="Percent 4 2 2_Workforce" xfId="25273"/>
    <cellStyle name="Percent 4 2 3" xfId="13370"/>
    <cellStyle name="Percent 4 2 4" xfId="13371"/>
    <cellStyle name="Percent 4 2 4 2" xfId="13372"/>
    <cellStyle name="Percent 4 2 4 3" xfId="13373"/>
    <cellStyle name="Percent 4 2 4_Workforce" xfId="25274"/>
    <cellStyle name="Percent 4 2 5" xfId="13374"/>
    <cellStyle name="Percent 4 2 6" xfId="13375"/>
    <cellStyle name="Percent 4 2 7" xfId="13376"/>
    <cellStyle name="Percent 4 2 8" xfId="13377"/>
    <cellStyle name="Percent 4 2 9" xfId="13378"/>
    <cellStyle name="Percent 4 2_Workforce" xfId="25272"/>
    <cellStyle name="Percent 4 3" xfId="13379"/>
    <cellStyle name="Percent 4 3 2" xfId="13380"/>
    <cellStyle name="Percent 4 3 2 2" xfId="13381"/>
    <cellStyle name="Percent 4 3 2_Workforce" xfId="25276"/>
    <cellStyle name="Percent 4 3 3" xfId="13382"/>
    <cellStyle name="Percent 4 3 4" xfId="13383"/>
    <cellStyle name="Percent 4 3 5" xfId="13384"/>
    <cellStyle name="Percent 4 3 6" xfId="13385"/>
    <cellStyle name="Percent 4 3 7" xfId="13386"/>
    <cellStyle name="Percent 4 3 8" xfId="13387"/>
    <cellStyle name="Percent 4 3 9" xfId="13388"/>
    <cellStyle name="Percent 4 3_Workforce" xfId="25275"/>
    <cellStyle name="Percent 4 4" xfId="13389"/>
    <cellStyle name="Percent 4 4 2" xfId="13390"/>
    <cellStyle name="Percent 4 4_Workforce" xfId="25277"/>
    <cellStyle name="Percent 4 5" xfId="13391"/>
    <cellStyle name="Percent 4 5 2" xfId="13392"/>
    <cellStyle name="Percent 4 5_Workforce" xfId="25278"/>
    <cellStyle name="Percent 4 6" xfId="13393"/>
    <cellStyle name="Percent 4 7" xfId="13394"/>
    <cellStyle name="Percent 4 7 2" xfId="13395"/>
    <cellStyle name="Percent 4 7 3" xfId="13396"/>
    <cellStyle name="Percent 4 7_Workforce" xfId="25279"/>
    <cellStyle name="Percent 4 8" xfId="13397"/>
    <cellStyle name="Percent 4 9" xfId="13398"/>
    <cellStyle name="Percent 4_Workforce" xfId="25271"/>
    <cellStyle name="Percent 5" xfId="13399"/>
    <cellStyle name="Percent 5 2" xfId="13400"/>
    <cellStyle name="Percent 5 2 2" xfId="13401"/>
    <cellStyle name="Percent 5 2 2 2" xfId="13402"/>
    <cellStyle name="Percent 5 2 2_Workforce" xfId="25282"/>
    <cellStyle name="Percent 5 2 3" xfId="13403"/>
    <cellStyle name="Percent 5 2_Workforce" xfId="25281"/>
    <cellStyle name="Percent 5 3" xfId="13404"/>
    <cellStyle name="Percent 5 3 2" xfId="13405"/>
    <cellStyle name="Percent 5 3 2 2" xfId="13406"/>
    <cellStyle name="Percent 5 3 2_Workforce" xfId="25284"/>
    <cellStyle name="Percent 5 3 3" xfId="13407"/>
    <cellStyle name="Percent 5 3_Workforce" xfId="25283"/>
    <cellStyle name="Percent 5 4" xfId="13408"/>
    <cellStyle name="Percent 5 4 2" xfId="13409"/>
    <cellStyle name="Percent 5 4_Workforce" xfId="25285"/>
    <cellStyle name="Percent 5 5" xfId="13410"/>
    <cellStyle name="Percent 5 5 2" xfId="13411"/>
    <cellStyle name="Percent 5 5_Workforce" xfId="25286"/>
    <cellStyle name="Percent 5 6" xfId="13412"/>
    <cellStyle name="Percent 5 7" xfId="13413"/>
    <cellStyle name="Percent 5 8" xfId="13414"/>
    <cellStyle name="Percent 5 9" xfId="13415"/>
    <cellStyle name="Percent 5_Workforce" xfId="25280"/>
    <cellStyle name="Percent 6" xfId="13416"/>
    <cellStyle name="Percent 6 10" xfId="13417"/>
    <cellStyle name="Percent 6 2" xfId="13418"/>
    <cellStyle name="Percent 6 2 2" xfId="13419"/>
    <cellStyle name="Percent 6 2_Workforce" xfId="25288"/>
    <cellStyle name="Percent 6 3" xfId="13420"/>
    <cellStyle name="Percent 6 3 2" xfId="13421"/>
    <cellStyle name="Percent 6 3_Workforce" xfId="25289"/>
    <cellStyle name="Percent 6 4" xfId="13422"/>
    <cellStyle name="Percent 6 4 2" xfId="13423"/>
    <cellStyle name="Percent 6 4_Workforce" xfId="25290"/>
    <cellStyle name="Percent 6 5" xfId="13424"/>
    <cellStyle name="Percent 6 5 2" xfId="13425"/>
    <cellStyle name="Percent 6 5_Workforce" xfId="25291"/>
    <cellStyle name="Percent 6 6" xfId="13426"/>
    <cellStyle name="Percent 6 6 2" xfId="13427"/>
    <cellStyle name="Percent 6 6_Workforce" xfId="25292"/>
    <cellStyle name="Percent 6 7" xfId="13428"/>
    <cellStyle name="Percent 6 8" xfId="13429"/>
    <cellStyle name="Percent 6 9" xfId="13430"/>
    <cellStyle name="Percent 6_Workforce" xfId="25287"/>
    <cellStyle name="Percent 7" xfId="13431"/>
    <cellStyle name="Percent 7 2" xfId="13432"/>
    <cellStyle name="Percent 7 2 2" xfId="13433"/>
    <cellStyle name="Percent 7 2 2 2" xfId="13434"/>
    <cellStyle name="Percent 7 2 2_Workforce" xfId="25295"/>
    <cellStyle name="Percent 7 2 3" xfId="13435"/>
    <cellStyle name="Percent 7 2 3 2" xfId="13436"/>
    <cellStyle name="Percent 7 2 3_Workforce" xfId="25296"/>
    <cellStyle name="Percent 7 2 4" xfId="13437"/>
    <cellStyle name="Percent 7 2_Workforce" xfId="25294"/>
    <cellStyle name="Percent 7 3" xfId="13438"/>
    <cellStyle name="Percent 7 3 2" xfId="13439"/>
    <cellStyle name="Percent 7 3_Workforce" xfId="25297"/>
    <cellStyle name="Percent 7 4" xfId="13440"/>
    <cellStyle name="Percent 7 5" xfId="13441"/>
    <cellStyle name="Percent 7 6" xfId="13442"/>
    <cellStyle name="Percent 7 7" xfId="13443"/>
    <cellStyle name="Percent 7_Workforce" xfId="25293"/>
    <cellStyle name="Percent 8" xfId="13444"/>
    <cellStyle name="Percent 8 2" xfId="13445"/>
    <cellStyle name="Percent 8 2 2" xfId="13446"/>
    <cellStyle name="Percent 8 2_Workforce" xfId="25299"/>
    <cellStyle name="Percent 8 3" xfId="13447"/>
    <cellStyle name="Percent 8 4" xfId="13448"/>
    <cellStyle name="Percent 8 5" xfId="13449"/>
    <cellStyle name="Percent 8 6" xfId="13450"/>
    <cellStyle name="Percent 8_Workforce" xfId="25298"/>
    <cellStyle name="Percent 9" xfId="13451"/>
    <cellStyle name="Percent 9 2" xfId="13452"/>
    <cellStyle name="Percent 9 3" xfId="13453"/>
    <cellStyle name="Percent 9 4" xfId="13454"/>
    <cellStyle name="Percent 9 5" xfId="13455"/>
    <cellStyle name="Percent 9_Workforce" xfId="25300"/>
    <cellStyle name="Percent enter" xfId="13456"/>
    <cellStyle name="Percent Hard" xfId="13457"/>
    <cellStyle name="Percent Hard 2" xfId="13458"/>
    <cellStyle name="Percent Hard 3" xfId="13459"/>
    <cellStyle name="Percent Hard 4" xfId="13460"/>
    <cellStyle name="Percent Hard 5" xfId="13461"/>
    <cellStyle name="Percent Hard 6" xfId="13462"/>
    <cellStyle name="Percent Hard 7" xfId="13463"/>
    <cellStyle name="Percent Hard 8" xfId="13464"/>
    <cellStyle name="Percent Hard 9" xfId="13465"/>
    <cellStyle name="Percent Hard_Workforce" xfId="25301"/>
    <cellStyle name="Percent Input" xfId="13466"/>
    <cellStyle name="Percent(1)" xfId="13467"/>
    <cellStyle name="Percent(1) 2" xfId="13468"/>
    <cellStyle name="Percent(1) 2 2" xfId="13469"/>
    <cellStyle name="Percent(1) 2 2 2" xfId="13470"/>
    <cellStyle name="Percent(1) 2 2_Workforce" xfId="25304"/>
    <cellStyle name="Percent(1) 2 3" xfId="13471"/>
    <cellStyle name="Percent(1) 2 3 2" xfId="13472"/>
    <cellStyle name="Percent(1) 2 3_Workforce" xfId="25305"/>
    <cellStyle name="Percent(1) 2 4" xfId="13473"/>
    <cellStyle name="Percent(1) 2_Workforce" xfId="25303"/>
    <cellStyle name="Percent(1) 3" xfId="13474"/>
    <cellStyle name="Percent(1) 3 2" xfId="13475"/>
    <cellStyle name="Percent(1) 3_Workforce" xfId="25306"/>
    <cellStyle name="Percent(1) 4" xfId="13476"/>
    <cellStyle name="Percent(1) 4 2" xfId="13477"/>
    <cellStyle name="Percent(1) 4_Workforce" xfId="25307"/>
    <cellStyle name="Percent(1) 5" xfId="13478"/>
    <cellStyle name="Percent(1)_Workforce" xfId="25302"/>
    <cellStyle name="Percent(2)" xfId="13479"/>
    <cellStyle name="Percent(2) 2" xfId="13480"/>
    <cellStyle name="Percent(2) 2 2" xfId="13481"/>
    <cellStyle name="Percent(2) 2 2 2" xfId="13482"/>
    <cellStyle name="Percent(2) 2 2_Workforce" xfId="25310"/>
    <cellStyle name="Percent(2) 2 3" xfId="13483"/>
    <cellStyle name="Percent(2) 2 3 2" xfId="13484"/>
    <cellStyle name="Percent(2) 2 3_Workforce" xfId="25311"/>
    <cellStyle name="Percent(2) 2 4" xfId="13485"/>
    <cellStyle name="Percent(2) 2_Workforce" xfId="25309"/>
    <cellStyle name="Percent(2) 3" xfId="13486"/>
    <cellStyle name="Percent(2) 3 2" xfId="13487"/>
    <cellStyle name="Percent(2) 3_Workforce" xfId="25312"/>
    <cellStyle name="Percent(2) 4" xfId="13488"/>
    <cellStyle name="Percent(2) 4 2" xfId="13489"/>
    <cellStyle name="Percent(2) 4_Workforce" xfId="25313"/>
    <cellStyle name="Percent(2) 5" xfId="13490"/>
    <cellStyle name="Percent(2)_Workforce" xfId="25308"/>
    <cellStyle name="Percent*" xfId="48"/>
    <cellStyle name="Percent0" xfId="13491"/>
    <cellStyle name="Percent1" xfId="13492"/>
    <cellStyle name="Percentage" xfId="13493"/>
    <cellStyle name="Percentage 2" xfId="13494"/>
    <cellStyle name="Percentage 2 2" xfId="13495"/>
    <cellStyle name="Percentage 2_Workforce" xfId="25315"/>
    <cellStyle name="Percentage 3" xfId="13496"/>
    <cellStyle name="Percentage 3 2" xfId="13497"/>
    <cellStyle name="Percentage 3_Workforce" xfId="25316"/>
    <cellStyle name="Percentage 4" xfId="13498"/>
    <cellStyle name="Percentage_Workforce" xfId="25314"/>
    <cellStyle name="Percentuale 3" xfId="13499"/>
    <cellStyle name="Periods" xfId="13500"/>
    <cellStyle name="PillarData" xfId="13501"/>
    <cellStyle name="PillarData 2" xfId="13502"/>
    <cellStyle name="PillarData 2 2" xfId="13503"/>
    <cellStyle name="PillarData 2_Workforce" xfId="25318"/>
    <cellStyle name="PillarData 3" xfId="13504"/>
    <cellStyle name="PillarData 3 2" xfId="13505"/>
    <cellStyle name="PillarData 3_Workforce" xfId="25319"/>
    <cellStyle name="PillarData 4" xfId="13506"/>
    <cellStyle name="PillarData_Workforce" xfId="25317"/>
    <cellStyle name="PillarHeading" xfId="13507"/>
    <cellStyle name="PillarText" xfId="13508"/>
    <cellStyle name="PillarText 2" xfId="13509"/>
    <cellStyle name="PillarText 2 2" xfId="13510"/>
    <cellStyle name="PillarText 2_Workforce" xfId="25321"/>
    <cellStyle name="PillarText 3" xfId="13511"/>
    <cellStyle name="PillarText 3 2" xfId="13512"/>
    <cellStyle name="PillarText 3_Workforce" xfId="25322"/>
    <cellStyle name="PillarText 4" xfId="13513"/>
    <cellStyle name="PillarText_Workforce" xfId="25320"/>
    <cellStyle name="PillarTotal" xfId="13514"/>
    <cellStyle name="PillarTotal 2" xfId="13515"/>
    <cellStyle name="PillarTotal 3" xfId="13516"/>
    <cellStyle name="PillarTotal 4" xfId="13517"/>
    <cellStyle name="PillarTotal 5" xfId="13518"/>
    <cellStyle name="PillarTotal 6" xfId="13519"/>
    <cellStyle name="PillarTotal 7" xfId="13520"/>
    <cellStyle name="PillarTotal 8" xfId="13521"/>
    <cellStyle name="PillarTotal 9" xfId="13522"/>
    <cellStyle name="PillarTotal_Workforce" xfId="25323"/>
    <cellStyle name="Porcentaje" xfId="13523"/>
    <cellStyle name="pound" xfId="13524"/>
    <cellStyle name="pound 2" xfId="13525"/>
    <cellStyle name="pound 2 2" xfId="13526"/>
    <cellStyle name="pound 2_Workforce" xfId="25325"/>
    <cellStyle name="pound 3" xfId="13527"/>
    <cellStyle name="pound 3 2" xfId="13528"/>
    <cellStyle name="pound 3_Workforce" xfId="25326"/>
    <cellStyle name="pound 4" xfId="13529"/>
    <cellStyle name="pound_Workforce" xfId="25324"/>
    <cellStyle name="Pounds2" xfId="13530"/>
    <cellStyle name="Pounds2 2" xfId="13531"/>
    <cellStyle name="Pounds2 2 2" xfId="13532"/>
    <cellStyle name="Pounds2 2_Workforce" xfId="25328"/>
    <cellStyle name="Pounds2 3" xfId="13533"/>
    <cellStyle name="Pounds2 3 2" xfId="13534"/>
    <cellStyle name="Pounds2 3_Workforce" xfId="25329"/>
    <cellStyle name="Pounds2 4" xfId="13535"/>
    <cellStyle name="Pounds2_Workforce" xfId="25327"/>
    <cellStyle name="PrePop Currency (0)" xfId="13536"/>
    <cellStyle name="PrePop Currency (0) 2" xfId="13537"/>
    <cellStyle name="PrePop Currency (0) 2 2" xfId="13538"/>
    <cellStyle name="PrePop Currency (0) 2_Workforce" xfId="25331"/>
    <cellStyle name="PrePop Currency (0) 3" xfId="13539"/>
    <cellStyle name="PrePop Currency (0)_Workforce" xfId="25330"/>
    <cellStyle name="PrePop Currency (2)" xfId="13540"/>
    <cellStyle name="PrePop Currency (2) 2" xfId="13541"/>
    <cellStyle name="PrePop Currency (2) 2 2" xfId="13542"/>
    <cellStyle name="PrePop Currency (2) 2_Workforce" xfId="25333"/>
    <cellStyle name="PrePop Currency (2) 3" xfId="13543"/>
    <cellStyle name="PrePop Currency (2)_Workforce" xfId="25332"/>
    <cellStyle name="PrePop Units (0)" xfId="13544"/>
    <cellStyle name="PrePop Units (0) 2" xfId="13545"/>
    <cellStyle name="PrePop Units (0) 2 2" xfId="13546"/>
    <cellStyle name="PrePop Units (0) 2_Workforce" xfId="25335"/>
    <cellStyle name="PrePop Units (0) 3" xfId="13547"/>
    <cellStyle name="PrePop Units (0)_Workforce" xfId="25334"/>
    <cellStyle name="PrePop Units (1)" xfId="13548"/>
    <cellStyle name="PrePop Units (1) 2" xfId="13549"/>
    <cellStyle name="PrePop Units (1) 2 2" xfId="13550"/>
    <cellStyle name="PrePop Units (1) 2_Workforce" xfId="25337"/>
    <cellStyle name="PrePop Units (1) 3" xfId="13551"/>
    <cellStyle name="PrePop Units (1)_Workforce" xfId="25336"/>
    <cellStyle name="PrePop Units (2)" xfId="13552"/>
    <cellStyle name="PrePop Units (2) 2" xfId="13553"/>
    <cellStyle name="PrePop Units (2) 2 2" xfId="13554"/>
    <cellStyle name="PrePop Units (2) 2_Workforce" xfId="25339"/>
    <cellStyle name="PrePop Units (2) 3" xfId="13555"/>
    <cellStyle name="PrePop Units (2)_Workforce" xfId="25338"/>
    <cellStyle name="Price" xfId="13556"/>
    <cellStyle name="pricing" xfId="13557"/>
    <cellStyle name="pricing 10" xfId="13558"/>
    <cellStyle name="pricing 10 2" xfId="13559"/>
    <cellStyle name="pricing 10 2 2" xfId="13560"/>
    <cellStyle name="pricing 10 2_Workforce" xfId="25342"/>
    <cellStyle name="pricing 10 3" xfId="13561"/>
    <cellStyle name="pricing 10 4" xfId="13562"/>
    <cellStyle name="pricing 10 5" xfId="13563"/>
    <cellStyle name="pricing 10 6" xfId="13564"/>
    <cellStyle name="pricing 10_Workforce" xfId="25341"/>
    <cellStyle name="pricing 11" xfId="13565"/>
    <cellStyle name="pricing 11 2" xfId="13566"/>
    <cellStyle name="pricing 11 2 2" xfId="13567"/>
    <cellStyle name="pricing 11 2 2 2" xfId="13568"/>
    <cellStyle name="pricing 11 2 2_Workforce" xfId="25345"/>
    <cellStyle name="pricing 11 2 3" xfId="13569"/>
    <cellStyle name="pricing 11 2 3 2" xfId="13570"/>
    <cellStyle name="pricing 11 2 3_Workforce" xfId="25346"/>
    <cellStyle name="pricing 11 2 4" xfId="13571"/>
    <cellStyle name="pricing 11 2_Workforce" xfId="25344"/>
    <cellStyle name="pricing 11 3" xfId="13572"/>
    <cellStyle name="pricing 11 3 2" xfId="13573"/>
    <cellStyle name="pricing 11 3_Workforce" xfId="25347"/>
    <cellStyle name="pricing 11 4" xfId="13574"/>
    <cellStyle name="pricing 11 5" xfId="13575"/>
    <cellStyle name="pricing 11 6" xfId="13576"/>
    <cellStyle name="pricing 11 7" xfId="13577"/>
    <cellStyle name="pricing 11_Workforce" xfId="25343"/>
    <cellStyle name="pricing 12" xfId="13578"/>
    <cellStyle name="pricing 12 2" xfId="13579"/>
    <cellStyle name="pricing 12 3" xfId="13580"/>
    <cellStyle name="pricing 12 4" xfId="13581"/>
    <cellStyle name="pricing 12 5" xfId="13582"/>
    <cellStyle name="pricing 12_Workforce" xfId="25348"/>
    <cellStyle name="pricing 13" xfId="13583"/>
    <cellStyle name="pricing 13 2" xfId="13584"/>
    <cellStyle name="pricing 13 3" xfId="13585"/>
    <cellStyle name="pricing 13 4" xfId="13586"/>
    <cellStyle name="pricing 13 5" xfId="13587"/>
    <cellStyle name="pricing 13_Workforce" xfId="25349"/>
    <cellStyle name="pricing 14" xfId="13588"/>
    <cellStyle name="pricing 14 2" xfId="13589"/>
    <cellStyle name="pricing 14 3" xfId="13590"/>
    <cellStyle name="pricing 14 4" xfId="13591"/>
    <cellStyle name="pricing 14 5" xfId="13592"/>
    <cellStyle name="pricing 14_Workforce" xfId="25350"/>
    <cellStyle name="pricing 15" xfId="13593"/>
    <cellStyle name="pricing 15 2" xfId="13594"/>
    <cellStyle name="pricing 15 3" xfId="13595"/>
    <cellStyle name="pricing 15 4" xfId="13596"/>
    <cellStyle name="pricing 15 5" xfId="13597"/>
    <cellStyle name="pricing 15_Workforce" xfId="25351"/>
    <cellStyle name="pricing 16" xfId="13598"/>
    <cellStyle name="pricing 16 2" xfId="13599"/>
    <cellStyle name="pricing 16 3" xfId="13600"/>
    <cellStyle name="pricing 16 4" xfId="13601"/>
    <cellStyle name="pricing 16 5" xfId="13602"/>
    <cellStyle name="pricing 16_Workforce" xfId="25352"/>
    <cellStyle name="pricing 17" xfId="13603"/>
    <cellStyle name="pricing 17 2" xfId="13604"/>
    <cellStyle name="pricing 17 3" xfId="13605"/>
    <cellStyle name="pricing 17 4" xfId="13606"/>
    <cellStyle name="pricing 17 5" xfId="13607"/>
    <cellStyle name="pricing 17_Workforce" xfId="25353"/>
    <cellStyle name="pricing 18" xfId="13608"/>
    <cellStyle name="pricing 18 2" xfId="13609"/>
    <cellStyle name="pricing 18 3" xfId="13610"/>
    <cellStyle name="pricing 18 4" xfId="13611"/>
    <cellStyle name="pricing 18 5" xfId="13612"/>
    <cellStyle name="pricing 18_Workforce" xfId="25354"/>
    <cellStyle name="pricing 19" xfId="13613"/>
    <cellStyle name="pricing 19 2" xfId="13614"/>
    <cellStyle name="pricing 19_Workforce" xfId="25355"/>
    <cellStyle name="pricing 2" xfId="13615"/>
    <cellStyle name="pricing 2 10" xfId="13616"/>
    <cellStyle name="pricing 2 2" xfId="13617"/>
    <cellStyle name="pricing 2 2 2" xfId="13618"/>
    <cellStyle name="pricing 2 2_Workforce" xfId="25357"/>
    <cellStyle name="pricing 2 3" xfId="13619"/>
    <cellStyle name="pricing 2 3 2" xfId="13620"/>
    <cellStyle name="pricing 2 3_Workforce" xfId="25358"/>
    <cellStyle name="pricing 2 4" xfId="13621"/>
    <cellStyle name="pricing 2 5" xfId="13622"/>
    <cellStyle name="pricing 2 6" xfId="13623"/>
    <cellStyle name="pricing 2 7" xfId="13624"/>
    <cellStyle name="pricing 2 8" xfId="13625"/>
    <cellStyle name="pricing 2 9" xfId="13626"/>
    <cellStyle name="pricing 2_Workforce" xfId="25356"/>
    <cellStyle name="pricing 20" xfId="13627"/>
    <cellStyle name="pricing 20 2" xfId="13628"/>
    <cellStyle name="pricing 20_Workforce" xfId="25359"/>
    <cellStyle name="pricing 21" xfId="13629"/>
    <cellStyle name="pricing 21 2" xfId="13630"/>
    <cellStyle name="pricing 21_Workforce" xfId="25360"/>
    <cellStyle name="pricing 22" xfId="13631"/>
    <cellStyle name="pricing 22 2" xfId="13632"/>
    <cellStyle name="pricing 22_Workforce" xfId="25361"/>
    <cellStyle name="pricing 23" xfId="13633"/>
    <cellStyle name="pricing 23 2" xfId="13634"/>
    <cellStyle name="pricing 23_Workforce" xfId="25362"/>
    <cellStyle name="pricing 24" xfId="13635"/>
    <cellStyle name="pricing 24 2" xfId="13636"/>
    <cellStyle name="pricing 24_Workforce" xfId="25363"/>
    <cellStyle name="pricing 25" xfId="13637"/>
    <cellStyle name="pricing 25 2" xfId="13638"/>
    <cellStyle name="pricing 25 3" xfId="13639"/>
    <cellStyle name="pricing 25 4" xfId="13640"/>
    <cellStyle name="pricing 25_Workforce" xfId="25364"/>
    <cellStyle name="pricing 26" xfId="13641"/>
    <cellStyle name="pricing 26 2" xfId="13642"/>
    <cellStyle name="pricing 26 3" xfId="13643"/>
    <cellStyle name="pricing 26 4" xfId="13644"/>
    <cellStyle name="pricing 26_Workforce" xfId="25365"/>
    <cellStyle name="pricing 27" xfId="13645"/>
    <cellStyle name="pricing 27 2" xfId="13646"/>
    <cellStyle name="pricing 27 3" xfId="13647"/>
    <cellStyle name="pricing 27 4" xfId="13648"/>
    <cellStyle name="pricing 27_Workforce" xfId="25366"/>
    <cellStyle name="pricing 28" xfId="13649"/>
    <cellStyle name="pricing 28 2" xfId="13650"/>
    <cellStyle name="pricing 28 2 2" xfId="13651"/>
    <cellStyle name="pricing 28 2 3" xfId="13652"/>
    <cellStyle name="pricing 28 2 4" xfId="13653"/>
    <cellStyle name="pricing 28 2 5" xfId="13654"/>
    <cellStyle name="pricing 28 2 6" xfId="13655"/>
    <cellStyle name="pricing 28 2 7" xfId="13656"/>
    <cellStyle name="pricing 28 2 8" xfId="13657"/>
    <cellStyle name="pricing 28 2 9" xfId="13658"/>
    <cellStyle name="pricing 28 2_Workforce" xfId="25368"/>
    <cellStyle name="pricing 28 3" xfId="13659"/>
    <cellStyle name="pricing 28 4" xfId="13660"/>
    <cellStyle name="pricing 28 5" xfId="13661"/>
    <cellStyle name="pricing 28 6" xfId="13662"/>
    <cellStyle name="pricing 28_Workforce" xfId="25367"/>
    <cellStyle name="pricing 29" xfId="13663"/>
    <cellStyle name="pricing 3" xfId="13664"/>
    <cellStyle name="pricing 3 2" xfId="13665"/>
    <cellStyle name="pricing 3 2 2" xfId="13666"/>
    <cellStyle name="pricing 3 2_Workforce" xfId="25370"/>
    <cellStyle name="pricing 3 3" xfId="13667"/>
    <cellStyle name="pricing 3 3 2" xfId="13668"/>
    <cellStyle name="pricing 3 3_Workforce" xfId="25371"/>
    <cellStyle name="pricing 3 4" xfId="13669"/>
    <cellStyle name="pricing 3 5" xfId="13670"/>
    <cellStyle name="pricing 3 6" xfId="13671"/>
    <cellStyle name="pricing 3 7" xfId="13672"/>
    <cellStyle name="pricing 3_Workforce" xfId="25369"/>
    <cellStyle name="pricing 30" xfId="13673"/>
    <cellStyle name="pricing 31" xfId="13674"/>
    <cellStyle name="pricing 32" xfId="13675"/>
    <cellStyle name="pricing 33" xfId="13676"/>
    <cellStyle name="pricing 34" xfId="13677"/>
    <cellStyle name="pricing 35" xfId="13678"/>
    <cellStyle name="pricing 36" xfId="13679"/>
    <cellStyle name="pricing 4" xfId="13680"/>
    <cellStyle name="pricing 4 2" xfId="13681"/>
    <cellStyle name="pricing 4 2 2" xfId="13682"/>
    <cellStyle name="pricing 4 2_Workforce" xfId="25373"/>
    <cellStyle name="pricing 4 3" xfId="13683"/>
    <cellStyle name="pricing 4 3 2" xfId="13684"/>
    <cellStyle name="pricing 4 3_Workforce" xfId="25374"/>
    <cellStyle name="pricing 4 4" xfId="13685"/>
    <cellStyle name="pricing 4 5" xfId="13686"/>
    <cellStyle name="pricing 4 6" xfId="13687"/>
    <cellStyle name="pricing 4 7" xfId="13688"/>
    <cellStyle name="pricing 4_Workforce" xfId="25372"/>
    <cellStyle name="pricing 5" xfId="13689"/>
    <cellStyle name="pricing 5 2" xfId="13690"/>
    <cellStyle name="pricing 5 2 2" xfId="13691"/>
    <cellStyle name="pricing 5 2_Workforce" xfId="25376"/>
    <cellStyle name="pricing 5 3" xfId="13692"/>
    <cellStyle name="pricing 5 3 2" xfId="13693"/>
    <cellStyle name="pricing 5 3_Workforce" xfId="25377"/>
    <cellStyle name="pricing 5 4" xfId="13694"/>
    <cellStyle name="pricing 5 5" xfId="13695"/>
    <cellStyle name="pricing 5 6" xfId="13696"/>
    <cellStyle name="pricing 5 7" xfId="13697"/>
    <cellStyle name="pricing 5_Workforce" xfId="25375"/>
    <cellStyle name="pricing 6" xfId="13698"/>
    <cellStyle name="pricing 6 2" xfId="13699"/>
    <cellStyle name="pricing 6 2 2" xfId="13700"/>
    <cellStyle name="pricing 6 2_Workforce" xfId="25379"/>
    <cellStyle name="pricing 6 3" xfId="13701"/>
    <cellStyle name="pricing 6 3 2" xfId="13702"/>
    <cellStyle name="pricing 6 3_Workforce" xfId="25380"/>
    <cellStyle name="pricing 6 4" xfId="13703"/>
    <cellStyle name="pricing 6 5" xfId="13704"/>
    <cellStyle name="pricing 6 6" xfId="13705"/>
    <cellStyle name="pricing 6 7" xfId="13706"/>
    <cellStyle name="pricing 6_Workforce" xfId="25378"/>
    <cellStyle name="pricing 7" xfId="13707"/>
    <cellStyle name="pricing 7 2" xfId="13708"/>
    <cellStyle name="pricing 7 2 2" xfId="13709"/>
    <cellStyle name="pricing 7 2_Workforce" xfId="25382"/>
    <cellStyle name="pricing 7 3" xfId="13710"/>
    <cellStyle name="pricing 7 3 2" xfId="13711"/>
    <cellStyle name="pricing 7 3_Workforce" xfId="25383"/>
    <cellStyle name="pricing 7 4" xfId="13712"/>
    <cellStyle name="pricing 7 5" xfId="13713"/>
    <cellStyle name="pricing 7 6" xfId="13714"/>
    <cellStyle name="pricing 7 7" xfId="13715"/>
    <cellStyle name="pricing 7_Workforce" xfId="25381"/>
    <cellStyle name="pricing 8" xfId="13716"/>
    <cellStyle name="pricing 8 2" xfId="13717"/>
    <cellStyle name="pricing 8 2 2" xfId="13718"/>
    <cellStyle name="pricing 8 2_Workforce" xfId="25385"/>
    <cellStyle name="pricing 8 3" xfId="13719"/>
    <cellStyle name="pricing 8 4" xfId="13720"/>
    <cellStyle name="pricing 8 5" xfId="13721"/>
    <cellStyle name="pricing 8 6" xfId="13722"/>
    <cellStyle name="pricing 8_Workforce" xfId="25384"/>
    <cellStyle name="pricing 9" xfId="13723"/>
    <cellStyle name="pricing 9 2" xfId="13724"/>
    <cellStyle name="pricing 9 2 2" xfId="13725"/>
    <cellStyle name="pricing 9 2_Workforce" xfId="25387"/>
    <cellStyle name="pricing 9 3" xfId="13726"/>
    <cellStyle name="pricing 9 4" xfId="13727"/>
    <cellStyle name="pricing 9 5" xfId="13728"/>
    <cellStyle name="pricing 9 6" xfId="13729"/>
    <cellStyle name="pricing 9_Workforce" xfId="25386"/>
    <cellStyle name="pricing_Workforce" xfId="25340"/>
    <cellStyle name="prin" xfId="13730"/>
    <cellStyle name="PRM" xfId="13731"/>
    <cellStyle name="PRM 2" xfId="13732"/>
    <cellStyle name="PRM 2 2" xfId="13733"/>
    <cellStyle name="PRM 2 2 2" xfId="13734"/>
    <cellStyle name="PRM 2 2_Workforce" xfId="25390"/>
    <cellStyle name="PRM 2 3" xfId="13735"/>
    <cellStyle name="PRM 2 3 2" xfId="13736"/>
    <cellStyle name="PRM 2 3_Workforce" xfId="25391"/>
    <cellStyle name="PRM 2 4" xfId="13737"/>
    <cellStyle name="PRM 2_Workforce" xfId="25389"/>
    <cellStyle name="PRM 3" xfId="13738"/>
    <cellStyle name="PRM 3 2" xfId="13739"/>
    <cellStyle name="PRM 3_Workforce" xfId="25392"/>
    <cellStyle name="PRM 4" xfId="13740"/>
    <cellStyle name="PRM 4 2" xfId="13741"/>
    <cellStyle name="PRM 4_Workforce" xfId="25393"/>
    <cellStyle name="PRM 5" xfId="13742"/>
    <cellStyle name="PRM_Workforce" xfId="25388"/>
    <cellStyle name="PSChar" xfId="13743"/>
    <cellStyle name="PSChar 2" xfId="13744"/>
    <cellStyle name="PSChar 2 2" xfId="13745"/>
    <cellStyle name="PSChar 2 3" xfId="13746"/>
    <cellStyle name="PSChar 2 4" xfId="13747"/>
    <cellStyle name="PSChar 2 5" xfId="13748"/>
    <cellStyle name="PSChar 2 6" xfId="13749"/>
    <cellStyle name="PSChar 2 7" xfId="13750"/>
    <cellStyle name="PSChar 2 8" xfId="13751"/>
    <cellStyle name="PSChar 2 9" xfId="13752"/>
    <cellStyle name="PSChar 2_Workforce" xfId="25395"/>
    <cellStyle name="PSChar 3" xfId="13753"/>
    <cellStyle name="PSChar 3 2" xfId="13754"/>
    <cellStyle name="PSChar 3 3" xfId="13755"/>
    <cellStyle name="PSChar 3 4" xfId="13756"/>
    <cellStyle name="PSChar 3 5" xfId="13757"/>
    <cellStyle name="PSChar 3 6" xfId="13758"/>
    <cellStyle name="PSChar 3 7" xfId="13759"/>
    <cellStyle name="PSChar 3 8" xfId="13760"/>
    <cellStyle name="PSChar 3 9" xfId="13761"/>
    <cellStyle name="PSChar 3_Workforce" xfId="25396"/>
    <cellStyle name="PSChar 4" xfId="13762"/>
    <cellStyle name="PSChar 4 2" xfId="13763"/>
    <cellStyle name="PSChar 4 3" xfId="13764"/>
    <cellStyle name="PSChar 4 4" xfId="13765"/>
    <cellStyle name="PSChar 4 5" xfId="13766"/>
    <cellStyle name="PSChar 4 6" xfId="13767"/>
    <cellStyle name="PSChar 4 7" xfId="13768"/>
    <cellStyle name="PSChar 4 8" xfId="13769"/>
    <cellStyle name="PSChar 4 9" xfId="13770"/>
    <cellStyle name="PSChar 4_Workforce" xfId="25397"/>
    <cellStyle name="PSChar 5" xfId="13771"/>
    <cellStyle name="PSChar 5 2" xfId="13772"/>
    <cellStyle name="PSChar 5 3" xfId="13773"/>
    <cellStyle name="PSChar 5 4" xfId="13774"/>
    <cellStyle name="PSChar 5 5" xfId="13775"/>
    <cellStyle name="PSChar 5 6" xfId="13776"/>
    <cellStyle name="PSChar 5_Workforce" xfId="25398"/>
    <cellStyle name="PSChar_Workforce" xfId="25394"/>
    <cellStyle name="PSDate" xfId="13777"/>
    <cellStyle name="PSDate 2" xfId="13778"/>
    <cellStyle name="PSDate 3" xfId="13779"/>
    <cellStyle name="PSDate 4" xfId="13780"/>
    <cellStyle name="PSDate 5" xfId="13781"/>
    <cellStyle name="PSDate 6" xfId="13782"/>
    <cellStyle name="PSDate 7" xfId="13783"/>
    <cellStyle name="PSDate 8" xfId="13784"/>
    <cellStyle name="PSDate 9" xfId="13785"/>
    <cellStyle name="PSDate_Workforce" xfId="25399"/>
    <cellStyle name="PSDec" xfId="13786"/>
    <cellStyle name="PSDec 2" xfId="13787"/>
    <cellStyle name="PSDec 3" xfId="13788"/>
    <cellStyle name="PSDec 4" xfId="13789"/>
    <cellStyle name="PSDec 5" xfId="13790"/>
    <cellStyle name="PSDec 6" xfId="13791"/>
    <cellStyle name="PSDec 7" xfId="13792"/>
    <cellStyle name="PSDec 8" xfId="13793"/>
    <cellStyle name="PSDec 9" xfId="13794"/>
    <cellStyle name="PSDec_Workforce" xfId="25400"/>
    <cellStyle name="PSHeading" xfId="13795"/>
    <cellStyle name="PSInt" xfId="13796"/>
    <cellStyle name="PSInt 2" xfId="13797"/>
    <cellStyle name="PSInt 3" xfId="13798"/>
    <cellStyle name="PSInt 4" xfId="13799"/>
    <cellStyle name="PSInt 5" xfId="13800"/>
    <cellStyle name="PSInt 6" xfId="13801"/>
    <cellStyle name="PSInt 7" xfId="13802"/>
    <cellStyle name="PSInt 8" xfId="13803"/>
    <cellStyle name="PSInt 9" xfId="13804"/>
    <cellStyle name="PSInt_Workforce" xfId="25401"/>
    <cellStyle name="PSSpacer" xfId="13805"/>
    <cellStyle name="PSSpacer 2" xfId="13806"/>
    <cellStyle name="PSSpacer 3" xfId="13807"/>
    <cellStyle name="PSSpacer 4" xfId="13808"/>
    <cellStyle name="PSSpacer 5" xfId="13809"/>
    <cellStyle name="PSSpacer 6" xfId="13810"/>
    <cellStyle name="PSSpacer 7" xfId="13811"/>
    <cellStyle name="PSSpacer 8" xfId="13812"/>
    <cellStyle name="PSSpacer 9" xfId="13813"/>
    <cellStyle name="PSSpacer_Workforce" xfId="25402"/>
    <cellStyle name="Questionable" xfId="13814"/>
    <cellStyle name="Questionable 2" xfId="13815"/>
    <cellStyle name="Questionable 2 2" xfId="13816"/>
    <cellStyle name="Questionable 2_Workforce" xfId="25404"/>
    <cellStyle name="Questionable 3" xfId="13817"/>
    <cellStyle name="Questionable 3 2" xfId="13818"/>
    <cellStyle name="Questionable 3_Workforce" xfId="25405"/>
    <cellStyle name="Questionable 4" xfId="13819"/>
    <cellStyle name="Questionable_Workforce" xfId="25403"/>
    <cellStyle name="r" xfId="13820"/>
    <cellStyle name="r 2" xfId="13821"/>
    <cellStyle name="r 2 2" xfId="13822"/>
    <cellStyle name="r 2_Workforce" xfId="25407"/>
    <cellStyle name="r 3" xfId="13823"/>
    <cellStyle name="r 3 2" xfId="13824"/>
    <cellStyle name="r 3_Workforce" xfId="25408"/>
    <cellStyle name="r 4" xfId="13825"/>
    <cellStyle name="r_Workforce" xfId="25406"/>
    <cellStyle name="Ratio" xfId="13826"/>
    <cellStyle name="ReadInData" xfId="13827"/>
    <cellStyle name="Remove Border" xfId="13828"/>
    <cellStyle name="ReportNums" xfId="13829"/>
    <cellStyle name="ReportNums 2" xfId="13830"/>
    <cellStyle name="ReportNums 2 2" xfId="13831"/>
    <cellStyle name="ReportNums 2 2 2" xfId="13832"/>
    <cellStyle name="ReportNums 2 2_Workforce" xfId="25411"/>
    <cellStyle name="ReportNums 2 3" xfId="13833"/>
    <cellStyle name="ReportNums 2_Workforce" xfId="25410"/>
    <cellStyle name="ReportNums 3" xfId="13834"/>
    <cellStyle name="ReportNums 3 2" xfId="13835"/>
    <cellStyle name="ReportNums 3_Workforce" xfId="25412"/>
    <cellStyle name="ReportNums 4" xfId="13836"/>
    <cellStyle name="ReportNums 4 2" xfId="13837"/>
    <cellStyle name="ReportNums 4_Workforce" xfId="25413"/>
    <cellStyle name="ReportNums 5" xfId="13838"/>
    <cellStyle name="ReportNums 5 2" xfId="13839"/>
    <cellStyle name="ReportNums 5_Workforce" xfId="25414"/>
    <cellStyle name="ReportNums 6" xfId="13840"/>
    <cellStyle name="ReportNums 6 2" xfId="13841"/>
    <cellStyle name="ReportNums 6_Workforce" xfId="25415"/>
    <cellStyle name="ReportNums 7" xfId="13842"/>
    <cellStyle name="ReportNums 7 2" xfId="13843"/>
    <cellStyle name="ReportNums 7_Workforce" xfId="25416"/>
    <cellStyle name="ReportNums 8" xfId="13844"/>
    <cellStyle name="ReportNums_Workforce" xfId="25409"/>
    <cellStyle name="RevList" xfId="13845"/>
    <cellStyle name="RevList 2" xfId="13846"/>
    <cellStyle name="RevList 2 2" xfId="13847"/>
    <cellStyle name="RevList 2 3" xfId="13848"/>
    <cellStyle name="RevList 2 4" xfId="13849"/>
    <cellStyle name="RevList 2 5" xfId="13850"/>
    <cellStyle name="RevList 2 6" xfId="13851"/>
    <cellStyle name="RevList 2 7" xfId="13852"/>
    <cellStyle name="RevList 2 8" xfId="13853"/>
    <cellStyle name="RevList 2 9" xfId="13854"/>
    <cellStyle name="RevList 2_Workforce" xfId="25418"/>
    <cellStyle name="RevList 3" xfId="13855"/>
    <cellStyle name="RevList 3 2" xfId="13856"/>
    <cellStyle name="RevList 3 3" xfId="13857"/>
    <cellStyle name="RevList 3 4" xfId="13858"/>
    <cellStyle name="RevList 3 5" xfId="13859"/>
    <cellStyle name="RevList 3 6" xfId="13860"/>
    <cellStyle name="RevList 3 7" xfId="13861"/>
    <cellStyle name="RevList 3 8" xfId="13862"/>
    <cellStyle name="RevList 3 9" xfId="13863"/>
    <cellStyle name="RevList 3_Workforce" xfId="25419"/>
    <cellStyle name="RevList 4" xfId="13864"/>
    <cellStyle name="RevList 4 2" xfId="13865"/>
    <cellStyle name="RevList 4 3" xfId="13866"/>
    <cellStyle name="RevList 4 4" xfId="13867"/>
    <cellStyle name="RevList 4 5" xfId="13868"/>
    <cellStyle name="RevList 4 6" xfId="13869"/>
    <cellStyle name="RevList 4 7" xfId="13870"/>
    <cellStyle name="RevList 4 8" xfId="13871"/>
    <cellStyle name="RevList 4 9" xfId="13872"/>
    <cellStyle name="RevList 4_Workforce" xfId="25420"/>
    <cellStyle name="RevList 5" xfId="13873"/>
    <cellStyle name="RevList 5 2" xfId="13874"/>
    <cellStyle name="RevList 5 3" xfId="13875"/>
    <cellStyle name="RevList 5 4" xfId="13876"/>
    <cellStyle name="RevList 5 5" xfId="13877"/>
    <cellStyle name="RevList 5 6" xfId="13878"/>
    <cellStyle name="RevList 5_Workforce" xfId="25421"/>
    <cellStyle name="RevList_Workforce" xfId="25417"/>
    <cellStyle name="RM" xfId="13879"/>
    <cellStyle name="Row Headings" xfId="13880"/>
    <cellStyle name="Row Headings 2" xfId="13881"/>
    <cellStyle name="Row Headings 3" xfId="13882"/>
    <cellStyle name="Row Headings 4" xfId="13883"/>
    <cellStyle name="Row Headings 5" xfId="13884"/>
    <cellStyle name="Row Headings 6" xfId="13885"/>
    <cellStyle name="Row Headings 7" xfId="13886"/>
    <cellStyle name="Row Headings 8" xfId="13887"/>
    <cellStyle name="Row Headings 9" xfId="13888"/>
    <cellStyle name="Row Headings_Workforce" xfId="25422"/>
    <cellStyle name="Saída" xfId="13889"/>
    <cellStyle name="Salomon Logo" xfId="13890"/>
    <cellStyle name="SAPBEXaggData" xfId="13891"/>
    <cellStyle name="SAPBEXaggDataEmph" xfId="13892"/>
    <cellStyle name="SAPBEXaggItem" xfId="13893"/>
    <cellStyle name="SAPBEXchaText" xfId="13894"/>
    <cellStyle name="SAPBEXexcBad7" xfId="13895"/>
    <cellStyle name="SAPBEXexcBad8" xfId="13896"/>
    <cellStyle name="SAPBEXexcBad9" xfId="13897"/>
    <cellStyle name="SAPBEXexcCritical4" xfId="13898"/>
    <cellStyle name="SAPBEXexcCritical5" xfId="13899"/>
    <cellStyle name="SAPBEXexcCritical6" xfId="13900"/>
    <cellStyle name="SAPBEXexcGood1" xfId="13901"/>
    <cellStyle name="SAPBEXexcGood2" xfId="13902"/>
    <cellStyle name="SAPBEXexcGood3" xfId="13903"/>
    <cellStyle name="SAPBEXfilterDrill" xfId="13904"/>
    <cellStyle name="SAPBEXfilterItem" xfId="13905"/>
    <cellStyle name="SAPBEXfilterText" xfId="13906"/>
    <cellStyle name="SAPBEXformats" xfId="13907"/>
    <cellStyle name="SAPBEXheaderItem" xfId="13908"/>
    <cellStyle name="SAPBEXheaderText" xfId="13909"/>
    <cellStyle name="SAPBEXresData" xfId="13910"/>
    <cellStyle name="SAPBEXresDataEmph" xfId="13911"/>
    <cellStyle name="SAPBEXresItem" xfId="13912"/>
    <cellStyle name="SAPBEXstdData" xfId="13913"/>
    <cellStyle name="SAPBEXstdDataEmph" xfId="13914"/>
    <cellStyle name="SAPBEXstdItem" xfId="13915"/>
    <cellStyle name="SAPBEXtitle" xfId="13916"/>
    <cellStyle name="SAPBEXundefined" xfId="13917"/>
    <cellStyle name="SAPError" xfId="13918"/>
    <cellStyle name="SAPError 2" xfId="13919"/>
    <cellStyle name="SAPError 2 2" xfId="13920"/>
    <cellStyle name="SAPError 2 2 2" xfId="13921"/>
    <cellStyle name="SAPError 2 2_Workforce" xfId="25425"/>
    <cellStyle name="SAPError 2 3" xfId="13922"/>
    <cellStyle name="SAPError 2_Workforce" xfId="25424"/>
    <cellStyle name="SAPError 3" xfId="13923"/>
    <cellStyle name="SAPError 3 2" xfId="13924"/>
    <cellStyle name="SAPError 3 2 2" xfId="13925"/>
    <cellStyle name="SAPError 3 2_Workforce" xfId="25427"/>
    <cellStyle name="SAPError 3 3" xfId="13926"/>
    <cellStyle name="SAPError 3_Workforce" xfId="25426"/>
    <cellStyle name="SAPError 4" xfId="13927"/>
    <cellStyle name="SAPError 4 2" xfId="13928"/>
    <cellStyle name="SAPError 4_Workforce" xfId="25428"/>
    <cellStyle name="SAPError 5" xfId="13929"/>
    <cellStyle name="SAPError 5 2" xfId="13930"/>
    <cellStyle name="SAPError 5_Workforce" xfId="25429"/>
    <cellStyle name="SAPError 6" xfId="13931"/>
    <cellStyle name="SAPError 6 2" xfId="13932"/>
    <cellStyle name="SAPError 6_Workforce" xfId="25430"/>
    <cellStyle name="SAPError 7" xfId="13933"/>
    <cellStyle name="SAPError 7 2" xfId="13934"/>
    <cellStyle name="SAPError 7_Workforce" xfId="25431"/>
    <cellStyle name="SAPError 8" xfId="13935"/>
    <cellStyle name="SAPError 8 2" xfId="13936"/>
    <cellStyle name="SAPError 8_Workforce" xfId="25432"/>
    <cellStyle name="SAPError 9" xfId="13937"/>
    <cellStyle name="SAPError_Workforce" xfId="25423"/>
    <cellStyle name="SAPKey" xfId="13938"/>
    <cellStyle name="SAPKey 2" xfId="13939"/>
    <cellStyle name="SAPKey 2 2" xfId="13940"/>
    <cellStyle name="SAPKey 2 2 2" xfId="13941"/>
    <cellStyle name="SAPKey 2 2_Workforce" xfId="25435"/>
    <cellStyle name="SAPKey 2 3" xfId="13942"/>
    <cellStyle name="SAPKey 2_Workforce" xfId="25434"/>
    <cellStyle name="SAPKey 3" xfId="13943"/>
    <cellStyle name="SAPKey 3 2" xfId="13944"/>
    <cellStyle name="SAPKey 3 2 2" xfId="13945"/>
    <cellStyle name="SAPKey 3 2_Workforce" xfId="25437"/>
    <cellStyle name="SAPKey 3 3" xfId="13946"/>
    <cellStyle name="SAPKey 3_Workforce" xfId="25436"/>
    <cellStyle name="SAPKey 4" xfId="13947"/>
    <cellStyle name="SAPKey 4 2" xfId="13948"/>
    <cellStyle name="SAPKey 4_Workforce" xfId="25438"/>
    <cellStyle name="SAPKey 5" xfId="13949"/>
    <cellStyle name="SAPKey 5 2" xfId="13950"/>
    <cellStyle name="SAPKey 5_Workforce" xfId="25439"/>
    <cellStyle name="SAPKey 6" xfId="13951"/>
    <cellStyle name="SAPKey 6 2" xfId="13952"/>
    <cellStyle name="SAPKey 6_Workforce" xfId="25440"/>
    <cellStyle name="SAPKey 7" xfId="13953"/>
    <cellStyle name="SAPKey 7 2" xfId="13954"/>
    <cellStyle name="SAPKey 7_Workforce" xfId="25441"/>
    <cellStyle name="SAPKey 8" xfId="13955"/>
    <cellStyle name="SAPKey 8 2" xfId="13956"/>
    <cellStyle name="SAPKey 8_Workforce" xfId="25442"/>
    <cellStyle name="SAPKey 9" xfId="13957"/>
    <cellStyle name="SAPKey_Workforce" xfId="25433"/>
    <cellStyle name="SAPLocked" xfId="13958"/>
    <cellStyle name="SAPLocked 2" xfId="13959"/>
    <cellStyle name="SAPLocked 2 2" xfId="13960"/>
    <cellStyle name="SAPLocked 2 2 2" xfId="13961"/>
    <cellStyle name="SAPLocked 2 2_Workforce" xfId="25445"/>
    <cellStyle name="SAPLocked 2 3" xfId="13962"/>
    <cellStyle name="SAPLocked 2_Workforce" xfId="25444"/>
    <cellStyle name="SAPLocked 3" xfId="13963"/>
    <cellStyle name="SAPLocked 3 2" xfId="13964"/>
    <cellStyle name="SAPLocked 3 2 2" xfId="13965"/>
    <cellStyle name="SAPLocked 3 2_Workforce" xfId="25447"/>
    <cellStyle name="SAPLocked 3 3" xfId="13966"/>
    <cellStyle name="SAPLocked 3_Workforce" xfId="25446"/>
    <cellStyle name="SAPLocked 4" xfId="13967"/>
    <cellStyle name="SAPLocked 4 2" xfId="13968"/>
    <cellStyle name="SAPLocked 4_Workforce" xfId="25448"/>
    <cellStyle name="SAPLocked 5" xfId="13969"/>
    <cellStyle name="SAPLocked 5 2" xfId="13970"/>
    <cellStyle name="SAPLocked 5_Workforce" xfId="25449"/>
    <cellStyle name="SAPLocked 6" xfId="13971"/>
    <cellStyle name="SAPLocked 6 2" xfId="13972"/>
    <cellStyle name="SAPLocked 6_Workforce" xfId="25450"/>
    <cellStyle name="SAPLocked 7" xfId="13973"/>
    <cellStyle name="SAPLocked 7 2" xfId="13974"/>
    <cellStyle name="SAPLocked 7_Workforce" xfId="25451"/>
    <cellStyle name="SAPLocked 8" xfId="13975"/>
    <cellStyle name="SAPLocked 8 2" xfId="13976"/>
    <cellStyle name="SAPLocked 8_Workforce" xfId="25452"/>
    <cellStyle name="SAPLocked 9" xfId="13977"/>
    <cellStyle name="SAPLocked_Workforce" xfId="25443"/>
    <cellStyle name="SAPOutput" xfId="13978"/>
    <cellStyle name="SAPOutput 2" xfId="13979"/>
    <cellStyle name="SAPOutput 2 2" xfId="13980"/>
    <cellStyle name="SAPOutput 2 2 2" xfId="13981"/>
    <cellStyle name="SAPOutput 2 2_Workforce" xfId="25455"/>
    <cellStyle name="SAPOutput 2 3" xfId="13982"/>
    <cellStyle name="SAPOutput 2_Workforce" xfId="25454"/>
    <cellStyle name="SAPOutput 3" xfId="13983"/>
    <cellStyle name="SAPOutput 3 2" xfId="13984"/>
    <cellStyle name="SAPOutput 3 2 2" xfId="13985"/>
    <cellStyle name="SAPOutput 3 2_Workforce" xfId="25457"/>
    <cellStyle name="SAPOutput 3 3" xfId="13986"/>
    <cellStyle name="SAPOutput 3_Workforce" xfId="25456"/>
    <cellStyle name="SAPOutput 4" xfId="13987"/>
    <cellStyle name="SAPOutput 4 2" xfId="13988"/>
    <cellStyle name="SAPOutput 4_Workforce" xfId="25458"/>
    <cellStyle name="SAPOutput 5" xfId="13989"/>
    <cellStyle name="SAPOutput 5 2" xfId="13990"/>
    <cellStyle name="SAPOutput 5_Workforce" xfId="25459"/>
    <cellStyle name="SAPOutput 6" xfId="13991"/>
    <cellStyle name="SAPOutput 6 2" xfId="13992"/>
    <cellStyle name="SAPOutput 6_Workforce" xfId="25460"/>
    <cellStyle name="SAPOutput 7" xfId="13993"/>
    <cellStyle name="SAPOutput 7 2" xfId="13994"/>
    <cellStyle name="SAPOutput 7_Workforce" xfId="25461"/>
    <cellStyle name="SAPOutput 8" xfId="13995"/>
    <cellStyle name="SAPOutput 8 2" xfId="13996"/>
    <cellStyle name="SAPOutput 8_Workforce" xfId="25462"/>
    <cellStyle name="SAPOutput 9" xfId="13997"/>
    <cellStyle name="SAPOutput_Workforce" xfId="25453"/>
    <cellStyle name="SAPSpace" xfId="13998"/>
    <cellStyle name="SAPSpace 2" xfId="13999"/>
    <cellStyle name="SAPSpace 2 2" xfId="14000"/>
    <cellStyle name="SAPSpace 2 2 2" xfId="14001"/>
    <cellStyle name="SAPSpace 2 2_Workforce" xfId="25465"/>
    <cellStyle name="SAPSpace 2 3" xfId="14002"/>
    <cellStyle name="SAPSpace 2_Workforce" xfId="25464"/>
    <cellStyle name="SAPSpace 3" xfId="14003"/>
    <cellStyle name="SAPSpace 3 2" xfId="14004"/>
    <cellStyle name="SAPSpace 3 2 2" xfId="14005"/>
    <cellStyle name="SAPSpace 3 2_Workforce" xfId="25467"/>
    <cellStyle name="SAPSpace 3 3" xfId="14006"/>
    <cellStyle name="SAPSpace 3_Workforce" xfId="25466"/>
    <cellStyle name="SAPSpace 4" xfId="14007"/>
    <cellStyle name="SAPSpace 4 2" xfId="14008"/>
    <cellStyle name="SAPSpace 4_Workforce" xfId="25468"/>
    <cellStyle name="SAPSpace 5" xfId="14009"/>
    <cellStyle name="SAPSpace 5 2" xfId="14010"/>
    <cellStyle name="SAPSpace 5_Workforce" xfId="25469"/>
    <cellStyle name="SAPSpace 6" xfId="14011"/>
    <cellStyle name="SAPSpace 6 2" xfId="14012"/>
    <cellStyle name="SAPSpace 6_Workforce" xfId="25470"/>
    <cellStyle name="SAPSpace 7" xfId="14013"/>
    <cellStyle name="SAPSpace 7 2" xfId="14014"/>
    <cellStyle name="SAPSpace 7_Workforce" xfId="25471"/>
    <cellStyle name="SAPSpace 8" xfId="14015"/>
    <cellStyle name="SAPSpace 8 2" xfId="14016"/>
    <cellStyle name="SAPSpace 8_Workforce" xfId="25472"/>
    <cellStyle name="SAPSpace 9" xfId="14017"/>
    <cellStyle name="SAPSpace_Workforce" xfId="25463"/>
    <cellStyle name="SAPText" xfId="14018"/>
    <cellStyle name="SAPText 2" xfId="14019"/>
    <cellStyle name="SAPText 2 2" xfId="14020"/>
    <cellStyle name="SAPText 2 2 2" xfId="14021"/>
    <cellStyle name="SAPText 2 2_Workforce" xfId="25475"/>
    <cellStyle name="SAPText 2 3" xfId="14022"/>
    <cellStyle name="SAPText 2_Workforce" xfId="25474"/>
    <cellStyle name="SAPText 3" xfId="14023"/>
    <cellStyle name="SAPText 3 2" xfId="14024"/>
    <cellStyle name="SAPText 3 2 2" xfId="14025"/>
    <cellStyle name="SAPText 3 2_Workforce" xfId="25477"/>
    <cellStyle name="SAPText 3 3" xfId="14026"/>
    <cellStyle name="SAPText 3_Workforce" xfId="25476"/>
    <cellStyle name="SAPText 4" xfId="14027"/>
    <cellStyle name="SAPText 4 2" xfId="14028"/>
    <cellStyle name="SAPText 4_Workforce" xfId="25478"/>
    <cellStyle name="SAPText 5" xfId="14029"/>
    <cellStyle name="SAPText 5 2" xfId="14030"/>
    <cellStyle name="SAPText 5_Workforce" xfId="25479"/>
    <cellStyle name="SAPText 6" xfId="14031"/>
    <cellStyle name="SAPText 6 2" xfId="14032"/>
    <cellStyle name="SAPText 6_Workforce" xfId="25480"/>
    <cellStyle name="SAPText 7" xfId="14033"/>
    <cellStyle name="SAPText 7 2" xfId="14034"/>
    <cellStyle name="SAPText 7_Workforce" xfId="25481"/>
    <cellStyle name="SAPText 8" xfId="14035"/>
    <cellStyle name="SAPText 8 2" xfId="14036"/>
    <cellStyle name="SAPText 8_Workforce" xfId="25482"/>
    <cellStyle name="SAPText 9" xfId="14037"/>
    <cellStyle name="SAPText_Workforce" xfId="25473"/>
    <cellStyle name="SAPUnLocked" xfId="14038"/>
    <cellStyle name="SAPUnLocked 2" xfId="14039"/>
    <cellStyle name="SAPUnLocked 2 2" xfId="14040"/>
    <cellStyle name="SAPUnLocked 2 2 2" xfId="14041"/>
    <cellStyle name="SAPUnLocked 2 2_Workforce" xfId="25485"/>
    <cellStyle name="SAPUnLocked 2 3" xfId="14042"/>
    <cellStyle name="SAPUnLocked 2_Workforce" xfId="25484"/>
    <cellStyle name="SAPUnLocked 3" xfId="14043"/>
    <cellStyle name="SAPUnLocked 3 2" xfId="14044"/>
    <cellStyle name="SAPUnLocked 3 2 2" xfId="14045"/>
    <cellStyle name="SAPUnLocked 3 2_Workforce" xfId="25487"/>
    <cellStyle name="SAPUnLocked 3 3" xfId="14046"/>
    <cellStyle name="SAPUnLocked 3_Workforce" xfId="25486"/>
    <cellStyle name="SAPUnLocked 4" xfId="14047"/>
    <cellStyle name="SAPUnLocked 4 2" xfId="14048"/>
    <cellStyle name="SAPUnLocked 4_Workforce" xfId="25488"/>
    <cellStyle name="SAPUnLocked 5" xfId="14049"/>
    <cellStyle name="SAPUnLocked 5 2" xfId="14050"/>
    <cellStyle name="SAPUnLocked 5_Workforce" xfId="25489"/>
    <cellStyle name="SAPUnLocked 6" xfId="14051"/>
    <cellStyle name="SAPUnLocked 6 2" xfId="14052"/>
    <cellStyle name="SAPUnLocked 6_Workforce" xfId="25490"/>
    <cellStyle name="SAPUnLocked 7" xfId="14053"/>
    <cellStyle name="SAPUnLocked 7 2" xfId="14054"/>
    <cellStyle name="SAPUnLocked 7_Workforce" xfId="25491"/>
    <cellStyle name="SAPUnLocked 8" xfId="14055"/>
    <cellStyle name="SAPUnLocked 8 2" xfId="14056"/>
    <cellStyle name="SAPUnLocked 8_Workforce" xfId="25492"/>
    <cellStyle name="SAPUnLocked 9" xfId="14057"/>
    <cellStyle name="SAPUnLocked_Workforce" xfId="25483"/>
    <cellStyle name="scenario" xfId="14058"/>
    <cellStyle name="Schlecht" xfId="14059"/>
    <cellStyle name="Separador de milhares [0]_Sheet1" xfId="14060"/>
    <cellStyle name="Separador de milhares_Sheet1" xfId="14061"/>
    <cellStyle name="Shade" xfId="14062"/>
    <cellStyle name="Shaded" xfId="14063"/>
    <cellStyle name="Shaded 2" xfId="14064"/>
    <cellStyle name="Shaded_Workforce" xfId="25493"/>
    <cellStyle name="Shading" xfId="14065"/>
    <cellStyle name="Sheetmult" xfId="14066"/>
    <cellStyle name="Shtmultx" xfId="14067"/>
    <cellStyle name="Single Accounting" xfId="14068"/>
    <cellStyle name="Split Words (Left Justify)" xfId="14069"/>
    <cellStyle name="Split Words (Right Justify)" xfId="14070"/>
    <cellStyle name="Standard Numb Total P" xfId="14071"/>
    <cellStyle name="Standard Numbers" xfId="14072"/>
    <cellStyle name="Standard Numbers 2" xfId="14073"/>
    <cellStyle name="Standard Numbers 2 2" xfId="14074"/>
    <cellStyle name="Standard Numbers 2_Workforce" xfId="25494"/>
    <cellStyle name="Standard Numbers 3" xfId="14075"/>
    <cellStyle name="Standard Numbers 3 2" xfId="14076"/>
    <cellStyle name="Standard Numbers 3_Workforce" xfId="25495"/>
    <cellStyle name="Standard Numbers 4" xfId="14077"/>
    <cellStyle name="Standard Numbers Total" xfId="14078"/>
    <cellStyle name="Standard Numbers Total 2" xfId="14079"/>
    <cellStyle name="Standard Numbers Total 2 2" xfId="14080"/>
    <cellStyle name="Standard Numbers Total 2_Workforce" xfId="25497"/>
    <cellStyle name="Standard Numbers Total 3" xfId="14081"/>
    <cellStyle name="Standard Numbers Total 3 2" xfId="14082"/>
    <cellStyle name="Standard Numbers Total 3_Workforce" xfId="25498"/>
    <cellStyle name="Standard Numbers Total 4" xfId="14083"/>
    <cellStyle name="Standard Numbers Total_Workforce" xfId="25496"/>
    <cellStyle name="Standard Numbers Total2" xfId="14084"/>
    <cellStyle name="Standard Numbers Total2 2" xfId="14085"/>
    <cellStyle name="Standard Numbers Total2 2 2" xfId="14086"/>
    <cellStyle name="Standard Numbers Total2 2_Workforce" xfId="25499"/>
    <cellStyle name="Standard Numbers Total2 3" xfId="14087"/>
    <cellStyle name="Standard Numbers Total2 3 2" xfId="14088"/>
    <cellStyle name="Standard Numbers Total2 3_Workforce" xfId="25500"/>
    <cellStyle name="Standard Numbers Total2 4" xfId="14089"/>
    <cellStyle name="Standard Numbers Total2 Percent" xfId="14090"/>
    <cellStyle name="Standard Numbers Total2_depreciation" xfId="14091"/>
    <cellStyle name="Standard Numbers_AFS-MOD5" xfId="14092"/>
    <cellStyle name="Standard_2008 Sales" xfId="14093"/>
    <cellStyle name="Std Num Tot2" xfId="14094"/>
    <cellStyle name="Std Num Tot2 2" xfId="14095"/>
    <cellStyle name="Std Num Tot2 2 2" xfId="14096"/>
    <cellStyle name="Std Num Tot2 2_Workforce" xfId="25502"/>
    <cellStyle name="Std Num Tot2 3" xfId="14097"/>
    <cellStyle name="Std Num Tot2 3 2" xfId="14098"/>
    <cellStyle name="Std Num Tot2 3_Workforce" xfId="25503"/>
    <cellStyle name="Std Num Tot2 4" xfId="14099"/>
    <cellStyle name="Std Num Tot2 Perc" xfId="14100"/>
    <cellStyle name="Std Num Tot2_Workforce" xfId="25501"/>
    <cellStyle name="Std Number" xfId="14101"/>
    <cellStyle name="Std Number 2" xfId="14102"/>
    <cellStyle name="Std Number 2 2" xfId="14103"/>
    <cellStyle name="Std Number 2_Workforce" xfId="25505"/>
    <cellStyle name="Std Number 3" xfId="14104"/>
    <cellStyle name="Std Number 3 2" xfId="14105"/>
    <cellStyle name="Std Number 3_Workforce" xfId="25506"/>
    <cellStyle name="Std Number 4" xfId="14106"/>
    <cellStyle name="Std Number_Workforce" xfId="25504"/>
    <cellStyle name="Strikethru" xfId="14107"/>
    <cellStyle name="Style 1" xfId="14108"/>
    <cellStyle name="Style 1 10" xfId="14109"/>
    <cellStyle name="Style 1 2" xfId="14110"/>
    <cellStyle name="Style 1 3" xfId="14111"/>
    <cellStyle name="Style 1 4" xfId="14112"/>
    <cellStyle name="Style 1 5" xfId="14113"/>
    <cellStyle name="Style 1 6" xfId="14114"/>
    <cellStyle name="Style 1 7" xfId="14115"/>
    <cellStyle name="Style 1 8" xfId="14116"/>
    <cellStyle name="Style 1 9" xfId="14117"/>
    <cellStyle name="Style 1_Workforce" xfId="25507"/>
    <cellStyle name="Style 10" xfId="14118"/>
    <cellStyle name="Style 10 2" xfId="14119"/>
    <cellStyle name="Style 10 2 2" xfId="14120"/>
    <cellStyle name="Style 10 2_Workforce" xfId="25509"/>
    <cellStyle name="Style 10 3" xfId="14121"/>
    <cellStyle name="Style 10 3 2" xfId="14122"/>
    <cellStyle name="Style 10 3_Workforce" xfId="25510"/>
    <cellStyle name="Style 10 4" xfId="14123"/>
    <cellStyle name="Style 10_Workforce" xfId="25508"/>
    <cellStyle name="Style 11" xfId="14124"/>
    <cellStyle name="Style 11 2" xfId="14125"/>
    <cellStyle name="Style 11 2 2" xfId="14126"/>
    <cellStyle name="Style 11 2_Workforce" xfId="25512"/>
    <cellStyle name="Style 11 3" xfId="14127"/>
    <cellStyle name="Style 11 3 2" xfId="14128"/>
    <cellStyle name="Style 11 3_Workforce" xfId="25513"/>
    <cellStyle name="Style 11 4" xfId="14129"/>
    <cellStyle name="Style 11_Workforce" xfId="25511"/>
    <cellStyle name="Style 12" xfId="14130"/>
    <cellStyle name="Style 12 2" xfId="14131"/>
    <cellStyle name="Style 12 2 2" xfId="14132"/>
    <cellStyle name="Style 12 2_Workforce" xfId="25515"/>
    <cellStyle name="Style 12 3" xfId="14133"/>
    <cellStyle name="Style 12 3 2" xfId="14134"/>
    <cellStyle name="Style 12 3_Workforce" xfId="25516"/>
    <cellStyle name="Style 12 4" xfId="14135"/>
    <cellStyle name="Style 12_Workforce" xfId="25514"/>
    <cellStyle name="Style 13" xfId="14136"/>
    <cellStyle name="Style 13 2" xfId="14137"/>
    <cellStyle name="Style 13 2 2" xfId="14138"/>
    <cellStyle name="Style 13 2_Workforce" xfId="25518"/>
    <cellStyle name="Style 13 3" xfId="14139"/>
    <cellStyle name="Style 13 3 2" xfId="14140"/>
    <cellStyle name="Style 13 3_Workforce" xfId="25519"/>
    <cellStyle name="Style 13 4" xfId="14141"/>
    <cellStyle name="Style 13_Workforce" xfId="25517"/>
    <cellStyle name="Style 14" xfId="14142"/>
    <cellStyle name="Style 14 2" xfId="14143"/>
    <cellStyle name="Style 14 2 2" xfId="14144"/>
    <cellStyle name="Style 14 2_Workforce" xfId="25521"/>
    <cellStyle name="Style 14 3" xfId="14145"/>
    <cellStyle name="Style 14 3 2" xfId="14146"/>
    <cellStyle name="Style 14 3_Workforce" xfId="25522"/>
    <cellStyle name="Style 14 4" xfId="14147"/>
    <cellStyle name="Style 14_Workforce" xfId="25520"/>
    <cellStyle name="Style 15" xfId="14148"/>
    <cellStyle name="Style 15 2" xfId="14149"/>
    <cellStyle name="Style 15 2 2" xfId="14150"/>
    <cellStyle name="Style 15 2_Workforce" xfId="25524"/>
    <cellStyle name="Style 15 3" xfId="14151"/>
    <cellStyle name="Style 15 3 2" xfId="14152"/>
    <cellStyle name="Style 15 3_Workforce" xfId="25525"/>
    <cellStyle name="Style 15 4" xfId="14153"/>
    <cellStyle name="Style 15_Workforce" xfId="25523"/>
    <cellStyle name="Style 2" xfId="14154"/>
    <cellStyle name="Style 2 2" xfId="14155"/>
    <cellStyle name="Style 2 2 2" xfId="14156"/>
    <cellStyle name="Style 2 2_Workforce" xfId="25527"/>
    <cellStyle name="Style 2 3" xfId="14157"/>
    <cellStyle name="Style 2 3 2" xfId="14158"/>
    <cellStyle name="Style 2 3_Workforce" xfId="25528"/>
    <cellStyle name="Style 2 4" xfId="14159"/>
    <cellStyle name="Style 2_Workforce" xfId="25526"/>
    <cellStyle name="Style 21" xfId="14160"/>
    <cellStyle name="Style 21 2" xfId="14161"/>
    <cellStyle name="Style 21 2 2" xfId="14162"/>
    <cellStyle name="Style 21 2 3" xfId="14163"/>
    <cellStyle name="Style 21 2 4" xfId="14164"/>
    <cellStyle name="Style 21 2 5" xfId="14165"/>
    <cellStyle name="Style 21 2 6" xfId="14166"/>
    <cellStyle name="Style 21 2_Workforce" xfId="25530"/>
    <cellStyle name="Style 21_Workforce" xfId="25529"/>
    <cellStyle name="Style 22" xfId="14167"/>
    <cellStyle name="Style 22 10" xfId="14168"/>
    <cellStyle name="Style 22 11" xfId="14169"/>
    <cellStyle name="Style 22 12" xfId="14170"/>
    <cellStyle name="Style 22 12 2" xfId="14171"/>
    <cellStyle name="Style 22 12 3" xfId="14172"/>
    <cellStyle name="Style 22 12 4" xfId="14173"/>
    <cellStyle name="Style 22 12 5" xfId="14174"/>
    <cellStyle name="Style 22 12 6" xfId="14175"/>
    <cellStyle name="Style 22 12_Workforce" xfId="25532"/>
    <cellStyle name="Style 22 13" xfId="14176"/>
    <cellStyle name="Style 22 13 2" xfId="14177"/>
    <cellStyle name="Style 22 13 2 2" xfId="14178"/>
    <cellStyle name="Style 22 13 2 3" xfId="14179"/>
    <cellStyle name="Style 22 13 2_Workforce" xfId="25534"/>
    <cellStyle name="Style 22 13 3" xfId="14180"/>
    <cellStyle name="Style 22 13_Workforce" xfId="25533"/>
    <cellStyle name="Style 22 14" xfId="14181"/>
    <cellStyle name="Style 22 15" xfId="14182"/>
    <cellStyle name="Style 22 16" xfId="14183"/>
    <cellStyle name="Style 22 17" xfId="14184"/>
    <cellStyle name="Style 22 18" xfId="14185"/>
    <cellStyle name="Style 22 19" xfId="14186"/>
    <cellStyle name="Style 22 2" xfId="14187"/>
    <cellStyle name="Style 22 20" xfId="14188"/>
    <cellStyle name="Style 22 21" xfId="14189"/>
    <cellStyle name="Style 22 22" xfId="14190"/>
    <cellStyle name="Style 22 23" xfId="14191"/>
    <cellStyle name="Style 22 24" xfId="14192"/>
    <cellStyle name="Style 22 25" xfId="14193"/>
    <cellStyle name="Style 22 26" xfId="14194"/>
    <cellStyle name="Style 22 27" xfId="14195"/>
    <cellStyle name="Style 22 28" xfId="14196"/>
    <cellStyle name="Style 22 29" xfId="14197"/>
    <cellStyle name="Style 22 3" xfId="14198"/>
    <cellStyle name="Style 22 30" xfId="14199"/>
    <cellStyle name="Style 22 31" xfId="14200"/>
    <cellStyle name="Style 22 32" xfId="14201"/>
    <cellStyle name="Style 22 33" xfId="14202"/>
    <cellStyle name="Style 22 34" xfId="14203"/>
    <cellStyle name="Style 22 35" xfId="14204"/>
    <cellStyle name="Style 22 36" xfId="14205"/>
    <cellStyle name="Style 22 37" xfId="14206"/>
    <cellStyle name="Style 22 38" xfId="14207"/>
    <cellStyle name="Style 22 39" xfId="14208"/>
    <cellStyle name="Style 22 4" xfId="14209"/>
    <cellStyle name="Style 22 40" xfId="14210"/>
    <cellStyle name="Style 22 41" xfId="14211"/>
    <cellStyle name="Style 22 5" xfId="14212"/>
    <cellStyle name="Style 22 6" xfId="14213"/>
    <cellStyle name="Style 22 7" xfId="14214"/>
    <cellStyle name="Style 22 8" xfId="14215"/>
    <cellStyle name="Style 22 9" xfId="14216"/>
    <cellStyle name="Style 22_Workforce" xfId="25531"/>
    <cellStyle name="Style 23" xfId="14217"/>
    <cellStyle name="Style 23 10" xfId="14218"/>
    <cellStyle name="Style 23 11" xfId="14219"/>
    <cellStyle name="Style 23 12" xfId="14220"/>
    <cellStyle name="Style 23 12 2" xfId="14221"/>
    <cellStyle name="Style 23 12 3" xfId="14222"/>
    <cellStyle name="Style 23 12 4" xfId="14223"/>
    <cellStyle name="Style 23 12 5" xfId="14224"/>
    <cellStyle name="Style 23 12 6" xfId="14225"/>
    <cellStyle name="Style 23 12_Workforce" xfId="25536"/>
    <cellStyle name="Style 23 13" xfId="14226"/>
    <cellStyle name="Style 23 13 2" xfId="14227"/>
    <cellStyle name="Style 23 13 2 2" xfId="14228"/>
    <cellStyle name="Style 23 13 2 3" xfId="14229"/>
    <cellStyle name="Style 23 13 2_Workforce" xfId="25538"/>
    <cellStyle name="Style 23 13 3" xfId="14230"/>
    <cellStyle name="Style 23 13_Workforce" xfId="25537"/>
    <cellStyle name="Style 23 14" xfId="14231"/>
    <cellStyle name="Style 23 15" xfId="14232"/>
    <cellStyle name="Style 23 16" xfId="14233"/>
    <cellStyle name="Style 23 17" xfId="14234"/>
    <cellStyle name="Style 23 18" xfId="14235"/>
    <cellStyle name="Style 23 19" xfId="14236"/>
    <cellStyle name="Style 23 2" xfId="14237"/>
    <cellStyle name="Style 23 20" xfId="14238"/>
    <cellStyle name="Style 23 21" xfId="14239"/>
    <cellStyle name="Style 23 22" xfId="14240"/>
    <cellStyle name="Style 23 23" xfId="14241"/>
    <cellStyle name="Style 23 24" xfId="14242"/>
    <cellStyle name="Style 23 25" xfId="14243"/>
    <cellStyle name="Style 23 26" xfId="14244"/>
    <cellStyle name="Style 23 27" xfId="14245"/>
    <cellStyle name="Style 23 28" xfId="14246"/>
    <cellStyle name="Style 23 29" xfId="14247"/>
    <cellStyle name="Style 23 3" xfId="14248"/>
    <cellStyle name="Style 23 30" xfId="14249"/>
    <cellStyle name="Style 23 31" xfId="14250"/>
    <cellStyle name="Style 23 32" xfId="14251"/>
    <cellStyle name="Style 23 33" xfId="14252"/>
    <cellStyle name="Style 23 34" xfId="14253"/>
    <cellStyle name="Style 23 35" xfId="14254"/>
    <cellStyle name="Style 23 36" xfId="14255"/>
    <cellStyle name="Style 23 37" xfId="14256"/>
    <cellStyle name="Style 23 38" xfId="14257"/>
    <cellStyle name="Style 23 39" xfId="14258"/>
    <cellStyle name="Style 23 4" xfId="14259"/>
    <cellStyle name="Style 23 40" xfId="14260"/>
    <cellStyle name="Style 23 41" xfId="14261"/>
    <cellStyle name="Style 23 5" xfId="14262"/>
    <cellStyle name="Style 23 6" xfId="14263"/>
    <cellStyle name="Style 23 7" xfId="14264"/>
    <cellStyle name="Style 23 8" xfId="14265"/>
    <cellStyle name="Style 23 9" xfId="14266"/>
    <cellStyle name="Style 23_Workforce" xfId="25535"/>
    <cellStyle name="Style 24" xfId="14267"/>
    <cellStyle name="Style 24 10" xfId="14268"/>
    <cellStyle name="Style 24 11" xfId="14269"/>
    <cellStyle name="Style 24 12" xfId="14270"/>
    <cellStyle name="Style 24 12 2" xfId="14271"/>
    <cellStyle name="Style 24 12 3" xfId="14272"/>
    <cellStyle name="Style 24 12 4" xfId="14273"/>
    <cellStyle name="Style 24 12 5" xfId="14274"/>
    <cellStyle name="Style 24 12 6" xfId="14275"/>
    <cellStyle name="Style 24 12_Workforce" xfId="25540"/>
    <cellStyle name="Style 24 13" xfId="14276"/>
    <cellStyle name="Style 24 13 2" xfId="14277"/>
    <cellStyle name="Style 24 13 2 2" xfId="14278"/>
    <cellStyle name="Style 24 13 2 3" xfId="14279"/>
    <cellStyle name="Style 24 13 2_Workforce" xfId="25542"/>
    <cellStyle name="Style 24 13 3" xfId="14280"/>
    <cellStyle name="Style 24 13_Workforce" xfId="25541"/>
    <cellStyle name="Style 24 14" xfId="14281"/>
    <cellStyle name="Style 24 15" xfId="14282"/>
    <cellStyle name="Style 24 16" xfId="14283"/>
    <cellStyle name="Style 24 17" xfId="14284"/>
    <cellStyle name="Style 24 18" xfId="14285"/>
    <cellStyle name="Style 24 19" xfId="14286"/>
    <cellStyle name="Style 24 2" xfId="14287"/>
    <cellStyle name="Style 24 20" xfId="14288"/>
    <cellStyle name="Style 24 21" xfId="14289"/>
    <cellStyle name="Style 24 22" xfId="14290"/>
    <cellStyle name="Style 24 23" xfId="14291"/>
    <cellStyle name="Style 24 24" xfId="14292"/>
    <cellStyle name="Style 24 25" xfId="14293"/>
    <cellStyle name="Style 24 26" xfId="14294"/>
    <cellStyle name="Style 24 27" xfId="14295"/>
    <cellStyle name="Style 24 28" xfId="14296"/>
    <cellStyle name="Style 24 29" xfId="14297"/>
    <cellStyle name="Style 24 3" xfId="14298"/>
    <cellStyle name="Style 24 30" xfId="14299"/>
    <cellStyle name="Style 24 31" xfId="14300"/>
    <cellStyle name="Style 24 32" xfId="14301"/>
    <cellStyle name="Style 24 33" xfId="14302"/>
    <cellStyle name="Style 24 34" xfId="14303"/>
    <cellStyle name="Style 24 35" xfId="14304"/>
    <cellStyle name="Style 24 36" xfId="14305"/>
    <cellStyle name="Style 24 37" xfId="14306"/>
    <cellStyle name="Style 24 38" xfId="14307"/>
    <cellStyle name="Style 24 39" xfId="14308"/>
    <cellStyle name="Style 24 4" xfId="14309"/>
    <cellStyle name="Style 24 40" xfId="14310"/>
    <cellStyle name="Style 24 41" xfId="14311"/>
    <cellStyle name="Style 24 5" xfId="14312"/>
    <cellStyle name="Style 24 6" xfId="14313"/>
    <cellStyle name="Style 24 7" xfId="14314"/>
    <cellStyle name="Style 24 8" xfId="14315"/>
    <cellStyle name="Style 24 9" xfId="14316"/>
    <cellStyle name="Style 24_Workforce" xfId="25539"/>
    <cellStyle name="Style 25" xfId="14317"/>
    <cellStyle name="Style 25 10" xfId="14318"/>
    <cellStyle name="Style 25 11" xfId="14319"/>
    <cellStyle name="Style 25 12" xfId="14320"/>
    <cellStyle name="Style 25 12 2" xfId="14321"/>
    <cellStyle name="Style 25 12 3" xfId="14322"/>
    <cellStyle name="Style 25 12 4" xfId="14323"/>
    <cellStyle name="Style 25 12 5" xfId="14324"/>
    <cellStyle name="Style 25 12 6" xfId="14325"/>
    <cellStyle name="Style 25 12_Workforce" xfId="25544"/>
    <cellStyle name="Style 25 13" xfId="14326"/>
    <cellStyle name="Style 25 13 2" xfId="14327"/>
    <cellStyle name="Style 25 13 2 2" xfId="14328"/>
    <cellStyle name="Style 25 13 2 3" xfId="14329"/>
    <cellStyle name="Style 25 13 2_Workforce" xfId="25546"/>
    <cellStyle name="Style 25 13 3" xfId="14330"/>
    <cellStyle name="Style 25 13_Workforce" xfId="25545"/>
    <cellStyle name="Style 25 14" xfId="14331"/>
    <cellStyle name="Style 25 15" xfId="14332"/>
    <cellStyle name="Style 25 16" xfId="14333"/>
    <cellStyle name="Style 25 17" xfId="14334"/>
    <cellStyle name="Style 25 18" xfId="14335"/>
    <cellStyle name="Style 25 19" xfId="14336"/>
    <cellStyle name="Style 25 2" xfId="14337"/>
    <cellStyle name="Style 25 20" xfId="14338"/>
    <cellStyle name="Style 25 21" xfId="14339"/>
    <cellStyle name="Style 25 22" xfId="14340"/>
    <cellStyle name="Style 25 23" xfId="14341"/>
    <cellStyle name="Style 25 24" xfId="14342"/>
    <cellStyle name="Style 25 25" xfId="14343"/>
    <cellStyle name="Style 25 26" xfId="14344"/>
    <cellStyle name="Style 25 27" xfId="14345"/>
    <cellStyle name="Style 25 28" xfId="14346"/>
    <cellStyle name="Style 25 29" xfId="14347"/>
    <cellStyle name="Style 25 3" xfId="14348"/>
    <cellStyle name="Style 25 30" xfId="14349"/>
    <cellStyle name="Style 25 31" xfId="14350"/>
    <cellStyle name="Style 25 32" xfId="14351"/>
    <cellStyle name="Style 25 33" xfId="14352"/>
    <cellStyle name="Style 25 34" xfId="14353"/>
    <cellStyle name="Style 25 35" xfId="14354"/>
    <cellStyle name="Style 25 36" xfId="14355"/>
    <cellStyle name="Style 25 37" xfId="14356"/>
    <cellStyle name="Style 25 38" xfId="14357"/>
    <cellStyle name="Style 25 39" xfId="14358"/>
    <cellStyle name="Style 25 4" xfId="14359"/>
    <cellStyle name="Style 25 40" xfId="14360"/>
    <cellStyle name="Style 25 41" xfId="14361"/>
    <cellStyle name="Style 25 5" xfId="14362"/>
    <cellStyle name="Style 25 6" xfId="14363"/>
    <cellStyle name="Style 25 7" xfId="14364"/>
    <cellStyle name="Style 25 8" xfId="14365"/>
    <cellStyle name="Style 25 9" xfId="14366"/>
    <cellStyle name="Style 25_Workforce" xfId="25543"/>
    <cellStyle name="Style 26" xfId="14367"/>
    <cellStyle name="Style 26 10" xfId="14368"/>
    <cellStyle name="Style 26 11" xfId="14369"/>
    <cellStyle name="Style 26 12" xfId="14370"/>
    <cellStyle name="Style 26 12 2" xfId="14371"/>
    <cellStyle name="Style 26 12 3" xfId="14372"/>
    <cellStyle name="Style 26 12 4" xfId="14373"/>
    <cellStyle name="Style 26 12 5" xfId="14374"/>
    <cellStyle name="Style 26 12 6" xfId="14375"/>
    <cellStyle name="Style 26 12_Workforce" xfId="25548"/>
    <cellStyle name="Style 26 13" xfId="14376"/>
    <cellStyle name="Style 26 13 2" xfId="14377"/>
    <cellStyle name="Style 26 13 3" xfId="14378"/>
    <cellStyle name="Style 26 13 4" xfId="14379"/>
    <cellStyle name="Style 26 13 5" xfId="14380"/>
    <cellStyle name="Style 26 13 6" xfId="14381"/>
    <cellStyle name="Style 26 13 7" xfId="14382"/>
    <cellStyle name="Style 26 13 8" xfId="14383"/>
    <cellStyle name="Style 26 13_Workforce" xfId="25549"/>
    <cellStyle name="Style 26 14" xfId="14384"/>
    <cellStyle name="Style 26 14 2" xfId="14385"/>
    <cellStyle name="Style 26 14 2 2" xfId="14386"/>
    <cellStyle name="Style 26 14 2 3" xfId="14387"/>
    <cellStyle name="Style 26 14 2_Workforce" xfId="25551"/>
    <cellStyle name="Style 26 14 3" xfId="14388"/>
    <cellStyle name="Style 26 14_Workforce" xfId="25550"/>
    <cellStyle name="Style 26 15" xfId="14389"/>
    <cellStyle name="Style 26 16" xfId="14390"/>
    <cellStyle name="Style 26 17" xfId="14391"/>
    <cellStyle name="Style 26 18" xfId="14392"/>
    <cellStyle name="Style 26 19" xfId="14393"/>
    <cellStyle name="Style 26 2" xfId="14394"/>
    <cellStyle name="Style 26 2 10" xfId="14395"/>
    <cellStyle name="Style 26 2 11" xfId="14396"/>
    <cellStyle name="Style 26 2 12" xfId="14397"/>
    <cellStyle name="Style 26 2 13" xfId="14398"/>
    <cellStyle name="Style 26 2 2" xfId="14399"/>
    <cellStyle name="Style 26 2 2 2" xfId="14400"/>
    <cellStyle name="Style 26 2 2 3" xfId="14401"/>
    <cellStyle name="Style 26 2 2 4" xfId="14402"/>
    <cellStyle name="Style 26 2 2 5" xfId="14403"/>
    <cellStyle name="Style 26 2 2 6" xfId="14404"/>
    <cellStyle name="Style 26 2 2 7" xfId="14405"/>
    <cellStyle name="Style 26 2 2 8" xfId="14406"/>
    <cellStyle name="Style 26 2 2 9" xfId="14407"/>
    <cellStyle name="Style 26 2 2_Workforce" xfId="25553"/>
    <cellStyle name="Style 26 2 3" xfId="14408"/>
    <cellStyle name="Style 26 2 4" xfId="14409"/>
    <cellStyle name="Style 26 2 5" xfId="14410"/>
    <cellStyle name="Style 26 2 6" xfId="14411"/>
    <cellStyle name="Style 26 2 7" xfId="14412"/>
    <cellStyle name="Style 26 2 8" xfId="14413"/>
    <cellStyle name="Style 26 2 9" xfId="14414"/>
    <cellStyle name="Style 26 2_Workforce" xfId="25552"/>
    <cellStyle name="Style 26 20" xfId="14415"/>
    <cellStyle name="Style 26 21" xfId="14416"/>
    <cellStyle name="Style 26 22" xfId="14417"/>
    <cellStyle name="Style 26 23" xfId="14418"/>
    <cellStyle name="Style 26 23 2" xfId="14419"/>
    <cellStyle name="Style 26 23 2 2" xfId="14420"/>
    <cellStyle name="Style 26 23 2 3" xfId="14421"/>
    <cellStyle name="Style 26 23 2_Workforce" xfId="25555"/>
    <cellStyle name="Style 26 23 3" xfId="14422"/>
    <cellStyle name="Style 26 23 4" xfId="14423"/>
    <cellStyle name="Style 26 23 5" xfId="14424"/>
    <cellStyle name="Style 26 23 6" xfId="14425"/>
    <cellStyle name="Style 26 23 7" xfId="14426"/>
    <cellStyle name="Style 26 23 8" xfId="14427"/>
    <cellStyle name="Style 26 23 9" xfId="14428"/>
    <cellStyle name="Style 26 23_Workforce" xfId="25554"/>
    <cellStyle name="Style 26 24" xfId="14429"/>
    <cellStyle name="Style 26 24 2" xfId="14430"/>
    <cellStyle name="Style 26 24 2 2" xfId="14431"/>
    <cellStyle name="Style 26 24 2 3" xfId="14432"/>
    <cellStyle name="Style 26 24 2_Workforce" xfId="25557"/>
    <cellStyle name="Style 26 24 3" xfId="14433"/>
    <cellStyle name="Style 26 24 4" xfId="14434"/>
    <cellStyle name="Style 26 24 5" xfId="14435"/>
    <cellStyle name="Style 26 24 6" xfId="14436"/>
    <cellStyle name="Style 26 24 7" xfId="14437"/>
    <cellStyle name="Style 26 24 8" xfId="14438"/>
    <cellStyle name="Style 26 24 9" xfId="14439"/>
    <cellStyle name="Style 26 24_Workforce" xfId="25556"/>
    <cellStyle name="Style 26 25" xfId="14440"/>
    <cellStyle name="Style 26 25 2" xfId="14441"/>
    <cellStyle name="Style 26 25 2 2" xfId="14442"/>
    <cellStyle name="Style 26 25 2 3" xfId="14443"/>
    <cellStyle name="Style 26 25 2_Workforce" xfId="25559"/>
    <cellStyle name="Style 26 25 3" xfId="14444"/>
    <cellStyle name="Style 26 25 4" xfId="14445"/>
    <cellStyle name="Style 26 25 5" xfId="14446"/>
    <cellStyle name="Style 26 25 6" xfId="14447"/>
    <cellStyle name="Style 26 25 7" xfId="14448"/>
    <cellStyle name="Style 26 25 8" xfId="14449"/>
    <cellStyle name="Style 26 25 9" xfId="14450"/>
    <cellStyle name="Style 26 25_Workforce" xfId="25558"/>
    <cellStyle name="Style 26 26" xfId="14451"/>
    <cellStyle name="Style 26 26 2" xfId="14452"/>
    <cellStyle name="Style 26 26 3" xfId="14453"/>
    <cellStyle name="Style 26 26 4" xfId="14454"/>
    <cellStyle name="Style 26 26 5" xfId="14455"/>
    <cellStyle name="Style 26 26 6" xfId="14456"/>
    <cellStyle name="Style 26 26 7" xfId="14457"/>
    <cellStyle name="Style 26 26_Workforce" xfId="25560"/>
    <cellStyle name="Style 26 27" xfId="14458"/>
    <cellStyle name="Style 26 28" xfId="14459"/>
    <cellStyle name="Style 26 29" xfId="14460"/>
    <cellStyle name="Style 26 3" xfId="14461"/>
    <cellStyle name="Style 26 30" xfId="14462"/>
    <cellStyle name="Style 26 31" xfId="14463"/>
    <cellStyle name="Style 26 32" xfId="14464"/>
    <cellStyle name="Style 26 33" xfId="14465"/>
    <cellStyle name="Style 26 34" xfId="14466"/>
    <cellStyle name="Style 26 35" xfId="14467"/>
    <cellStyle name="Style 26 36" xfId="14468"/>
    <cellStyle name="Style 26 37" xfId="14469"/>
    <cellStyle name="Style 26 38" xfId="14470"/>
    <cellStyle name="Style 26 39" xfId="14471"/>
    <cellStyle name="Style 26 4" xfId="14472"/>
    <cellStyle name="Style 26 40" xfId="14473"/>
    <cellStyle name="Style 26 41" xfId="14474"/>
    <cellStyle name="Style 26 42" xfId="14475"/>
    <cellStyle name="Style 26 5" xfId="14476"/>
    <cellStyle name="Style 26 6" xfId="14477"/>
    <cellStyle name="Style 26 7" xfId="14478"/>
    <cellStyle name="Style 26 8" xfId="14479"/>
    <cellStyle name="Style 26 9" xfId="14480"/>
    <cellStyle name="Style 26_Workforce" xfId="25547"/>
    <cellStyle name="Style 27" xfId="14481"/>
    <cellStyle name="Style 27 10" xfId="14482"/>
    <cellStyle name="Style 27 10 2" xfId="14483"/>
    <cellStyle name="Style 27 10 3" xfId="14484"/>
    <cellStyle name="Style 27 10 4" xfId="14485"/>
    <cellStyle name="Style 27 10 5" xfId="14486"/>
    <cellStyle name="Style 27 10 6" xfId="14487"/>
    <cellStyle name="Style 27 10 7" xfId="14488"/>
    <cellStyle name="Style 27 10 8" xfId="14489"/>
    <cellStyle name="Style 27 10 9" xfId="14490"/>
    <cellStyle name="Style 27 10_Workforce" xfId="25562"/>
    <cellStyle name="Style 27 11" xfId="14491"/>
    <cellStyle name="Style 27 12" xfId="14492"/>
    <cellStyle name="Style 27 12 2" xfId="14493"/>
    <cellStyle name="Style 27 12 3" xfId="14494"/>
    <cellStyle name="Style 27 12 4" xfId="14495"/>
    <cellStyle name="Style 27 12 5" xfId="14496"/>
    <cellStyle name="Style 27 12 6" xfId="14497"/>
    <cellStyle name="Style 27 12_Workforce" xfId="25563"/>
    <cellStyle name="Style 27 13" xfId="14498"/>
    <cellStyle name="Style 27 13 2" xfId="14499"/>
    <cellStyle name="Style 27 13 3" xfId="14500"/>
    <cellStyle name="Style 27 13 4" xfId="14501"/>
    <cellStyle name="Style 27 13 5" xfId="14502"/>
    <cellStyle name="Style 27 13 6" xfId="14503"/>
    <cellStyle name="Style 27 13 7" xfId="14504"/>
    <cellStyle name="Style 27 13 8" xfId="14505"/>
    <cellStyle name="Style 27 13_Workforce" xfId="25564"/>
    <cellStyle name="Style 27 14" xfId="14506"/>
    <cellStyle name="Style 27 14 2" xfId="14507"/>
    <cellStyle name="Style 27 14 2 2" xfId="14508"/>
    <cellStyle name="Style 27 14 2 3" xfId="14509"/>
    <cellStyle name="Style 27 14 2_Workforce" xfId="25566"/>
    <cellStyle name="Style 27 14 3" xfId="14510"/>
    <cellStyle name="Style 27 14_Workforce" xfId="25565"/>
    <cellStyle name="Style 27 15" xfId="14511"/>
    <cellStyle name="Style 27 16" xfId="14512"/>
    <cellStyle name="Style 27 17" xfId="14513"/>
    <cellStyle name="Style 27 18" xfId="14514"/>
    <cellStyle name="Style 27 19" xfId="14515"/>
    <cellStyle name="Style 27 2" xfId="14516"/>
    <cellStyle name="Style 27 2 10" xfId="14517"/>
    <cellStyle name="Style 27 2 11" xfId="14518"/>
    <cellStyle name="Style 27 2 12" xfId="14519"/>
    <cellStyle name="Style 27 2 13" xfId="14520"/>
    <cellStyle name="Style 27 2 14" xfId="14521"/>
    <cellStyle name="Style 27 2 15" xfId="14522"/>
    <cellStyle name="Style 27 2 16" xfId="14523"/>
    <cellStyle name="Style 27 2 2" xfId="14524"/>
    <cellStyle name="Style 27 2 2 2" xfId="14525"/>
    <cellStyle name="Style 27 2 2 3" xfId="14526"/>
    <cellStyle name="Style 27 2 2 4" xfId="14527"/>
    <cellStyle name="Style 27 2 2 5" xfId="14528"/>
    <cellStyle name="Style 27 2 2 6" xfId="14529"/>
    <cellStyle name="Style 27 2 2 7" xfId="14530"/>
    <cellStyle name="Style 27 2 2_Workforce" xfId="25568"/>
    <cellStyle name="Style 27 2 3" xfId="14531"/>
    <cellStyle name="Style 27 2 3 2" xfId="14532"/>
    <cellStyle name="Style 27 2 3 2 2" xfId="14533"/>
    <cellStyle name="Style 27 2 3 2 3" xfId="14534"/>
    <cellStyle name="Style 27 2 3 2_Workforce" xfId="25570"/>
    <cellStyle name="Style 27 2 3 3" xfId="14535"/>
    <cellStyle name="Style 27 2 3_Workforce" xfId="25569"/>
    <cellStyle name="Style 27 2 4" xfId="14536"/>
    <cellStyle name="Style 27 2 5" xfId="14537"/>
    <cellStyle name="Style 27 2 6" xfId="14538"/>
    <cellStyle name="Style 27 2 7" xfId="14539"/>
    <cellStyle name="Style 27 2 8" xfId="14540"/>
    <cellStyle name="Style 27 2 9" xfId="14541"/>
    <cellStyle name="Style 27 2_Workforce" xfId="25567"/>
    <cellStyle name="Style 27 20" xfId="14542"/>
    <cellStyle name="Style 27 21" xfId="14543"/>
    <cellStyle name="Style 27 22" xfId="14544"/>
    <cellStyle name="Style 27 23" xfId="14545"/>
    <cellStyle name="Style 27 23 2" xfId="14546"/>
    <cellStyle name="Style 27 23 2 2" xfId="14547"/>
    <cellStyle name="Style 27 23 2 3" xfId="14548"/>
    <cellStyle name="Style 27 23 2_Workforce" xfId="25572"/>
    <cellStyle name="Style 27 23 3" xfId="14549"/>
    <cellStyle name="Style 27 23 4" xfId="14550"/>
    <cellStyle name="Style 27 23 5" xfId="14551"/>
    <cellStyle name="Style 27 23 6" xfId="14552"/>
    <cellStyle name="Style 27 23 7" xfId="14553"/>
    <cellStyle name="Style 27 23 8" xfId="14554"/>
    <cellStyle name="Style 27 23 9" xfId="14555"/>
    <cellStyle name="Style 27 23_Workforce" xfId="25571"/>
    <cellStyle name="Style 27 24" xfId="14556"/>
    <cellStyle name="Style 27 24 2" xfId="14557"/>
    <cellStyle name="Style 27 24 2 2" xfId="14558"/>
    <cellStyle name="Style 27 24 2 3" xfId="14559"/>
    <cellStyle name="Style 27 24 2_Workforce" xfId="25574"/>
    <cellStyle name="Style 27 24 3" xfId="14560"/>
    <cellStyle name="Style 27 24 4" xfId="14561"/>
    <cellStyle name="Style 27 24 5" xfId="14562"/>
    <cellStyle name="Style 27 24 6" xfId="14563"/>
    <cellStyle name="Style 27 24 7" xfId="14564"/>
    <cellStyle name="Style 27 24 8" xfId="14565"/>
    <cellStyle name="Style 27 24 9" xfId="14566"/>
    <cellStyle name="Style 27 24_Workforce" xfId="25573"/>
    <cellStyle name="Style 27 25" xfId="14567"/>
    <cellStyle name="Style 27 25 2" xfId="14568"/>
    <cellStyle name="Style 27 25 2 2" xfId="14569"/>
    <cellStyle name="Style 27 25 2 3" xfId="14570"/>
    <cellStyle name="Style 27 25 2_Workforce" xfId="25576"/>
    <cellStyle name="Style 27 25 3" xfId="14571"/>
    <cellStyle name="Style 27 25 4" xfId="14572"/>
    <cellStyle name="Style 27 25 5" xfId="14573"/>
    <cellStyle name="Style 27 25 6" xfId="14574"/>
    <cellStyle name="Style 27 25 7" xfId="14575"/>
    <cellStyle name="Style 27 25 8" xfId="14576"/>
    <cellStyle name="Style 27 25 9" xfId="14577"/>
    <cellStyle name="Style 27 25_Workforce" xfId="25575"/>
    <cellStyle name="Style 27 26" xfId="14578"/>
    <cellStyle name="Style 27 26 2" xfId="14579"/>
    <cellStyle name="Style 27 26 3" xfId="14580"/>
    <cellStyle name="Style 27 26 4" xfId="14581"/>
    <cellStyle name="Style 27 26 5" xfId="14582"/>
    <cellStyle name="Style 27 26 6" xfId="14583"/>
    <cellStyle name="Style 27 26 7" xfId="14584"/>
    <cellStyle name="Style 27 26_Workforce" xfId="25577"/>
    <cellStyle name="Style 27 27" xfId="14585"/>
    <cellStyle name="Style 27 28" xfId="14586"/>
    <cellStyle name="Style 27 29" xfId="14587"/>
    <cellStyle name="Style 27 3" xfId="14588"/>
    <cellStyle name="Style 27 3 2" xfId="14589"/>
    <cellStyle name="Style 27 3 3" xfId="14590"/>
    <cellStyle name="Style 27 3 4" xfId="14591"/>
    <cellStyle name="Style 27 3 5" xfId="14592"/>
    <cellStyle name="Style 27 3 6" xfId="14593"/>
    <cellStyle name="Style 27 3 7" xfId="14594"/>
    <cellStyle name="Style 27 3 8" xfId="14595"/>
    <cellStyle name="Style 27 3 9" xfId="14596"/>
    <cellStyle name="Style 27 3_Workforce" xfId="25578"/>
    <cellStyle name="Style 27 30" xfId="14597"/>
    <cellStyle name="Style 27 31" xfId="14598"/>
    <cellStyle name="Style 27 32" xfId="14599"/>
    <cellStyle name="Style 27 33" xfId="14600"/>
    <cellStyle name="Style 27 34" xfId="14601"/>
    <cellStyle name="Style 27 35" xfId="14602"/>
    <cellStyle name="Style 27 36" xfId="14603"/>
    <cellStyle name="Style 27 37" xfId="14604"/>
    <cellStyle name="Style 27 38" xfId="14605"/>
    <cellStyle name="Style 27 39" xfId="14606"/>
    <cellStyle name="Style 27 4" xfId="14607"/>
    <cellStyle name="Style 27 4 2" xfId="14608"/>
    <cellStyle name="Style 27 4 3" xfId="14609"/>
    <cellStyle name="Style 27 4 4" xfId="14610"/>
    <cellStyle name="Style 27 4 5" xfId="14611"/>
    <cellStyle name="Style 27 4 6" xfId="14612"/>
    <cellStyle name="Style 27 4 7" xfId="14613"/>
    <cellStyle name="Style 27 4 8" xfId="14614"/>
    <cellStyle name="Style 27 4 9" xfId="14615"/>
    <cellStyle name="Style 27 4_Workforce" xfId="25579"/>
    <cellStyle name="Style 27 40" xfId="14616"/>
    <cellStyle name="Style 27 41" xfId="14617"/>
    <cellStyle name="Style 27 42" xfId="14618"/>
    <cellStyle name="Style 27 5" xfId="14619"/>
    <cellStyle name="Style 27 5 2" xfId="14620"/>
    <cellStyle name="Style 27 5 3" xfId="14621"/>
    <cellStyle name="Style 27 5 4" xfId="14622"/>
    <cellStyle name="Style 27 5 5" xfId="14623"/>
    <cellStyle name="Style 27 5 6" xfId="14624"/>
    <cellStyle name="Style 27 5 7" xfId="14625"/>
    <cellStyle name="Style 27 5 8" xfId="14626"/>
    <cellStyle name="Style 27 5 9" xfId="14627"/>
    <cellStyle name="Style 27 5_Workforce" xfId="25580"/>
    <cellStyle name="Style 27 6" xfId="14628"/>
    <cellStyle name="Style 27 6 2" xfId="14629"/>
    <cellStyle name="Style 27 6 3" xfId="14630"/>
    <cellStyle name="Style 27 6 4" xfId="14631"/>
    <cellStyle name="Style 27 6 5" xfId="14632"/>
    <cellStyle name="Style 27 6 6" xfId="14633"/>
    <cellStyle name="Style 27 6 7" xfId="14634"/>
    <cellStyle name="Style 27 6 8" xfId="14635"/>
    <cellStyle name="Style 27 6 9" xfId="14636"/>
    <cellStyle name="Style 27 6_Workforce" xfId="25581"/>
    <cellStyle name="Style 27 7" xfId="14637"/>
    <cellStyle name="Style 27 7 2" xfId="14638"/>
    <cellStyle name="Style 27 7 3" xfId="14639"/>
    <cellStyle name="Style 27 7 4" xfId="14640"/>
    <cellStyle name="Style 27 7 5" xfId="14641"/>
    <cellStyle name="Style 27 7 6" xfId="14642"/>
    <cellStyle name="Style 27 7 7" xfId="14643"/>
    <cellStyle name="Style 27 7 8" xfId="14644"/>
    <cellStyle name="Style 27 7 9" xfId="14645"/>
    <cellStyle name="Style 27 7_Workforce" xfId="25582"/>
    <cellStyle name="Style 27 8" xfId="14646"/>
    <cellStyle name="Style 27 8 2" xfId="14647"/>
    <cellStyle name="Style 27 8 3" xfId="14648"/>
    <cellStyle name="Style 27 8 4" xfId="14649"/>
    <cellStyle name="Style 27 8 5" xfId="14650"/>
    <cellStyle name="Style 27 8 6" xfId="14651"/>
    <cellStyle name="Style 27 8 7" xfId="14652"/>
    <cellStyle name="Style 27 8 8" xfId="14653"/>
    <cellStyle name="Style 27 8 9" xfId="14654"/>
    <cellStyle name="Style 27 8_Workforce" xfId="25583"/>
    <cellStyle name="Style 27 9" xfId="14655"/>
    <cellStyle name="Style 27 9 2" xfId="14656"/>
    <cellStyle name="Style 27 9 3" xfId="14657"/>
    <cellStyle name="Style 27 9 4" xfId="14658"/>
    <cellStyle name="Style 27 9 5" xfId="14659"/>
    <cellStyle name="Style 27 9 6" xfId="14660"/>
    <cellStyle name="Style 27 9 7" xfId="14661"/>
    <cellStyle name="Style 27 9 8" xfId="14662"/>
    <cellStyle name="Style 27 9 9" xfId="14663"/>
    <cellStyle name="Style 27 9_Workforce" xfId="25584"/>
    <cellStyle name="Style 27_Workforce" xfId="25561"/>
    <cellStyle name="Style 28" xfId="14664"/>
    <cellStyle name="Style 28 2" xfId="14665"/>
    <cellStyle name="Style 28 2 2" xfId="14666"/>
    <cellStyle name="Style 28 2 3" xfId="14667"/>
    <cellStyle name="Style 28 2 4" xfId="14668"/>
    <cellStyle name="Style 28 2 5" xfId="14669"/>
    <cellStyle name="Style 28 2 6" xfId="14670"/>
    <cellStyle name="Style 28 2 7" xfId="14671"/>
    <cellStyle name="Style 28 2 8" xfId="14672"/>
    <cellStyle name="Style 28 2 9" xfId="14673"/>
    <cellStyle name="Style 28 2_Workforce" xfId="25586"/>
    <cellStyle name="Style 28 3" xfId="14674"/>
    <cellStyle name="Style 28 3 2" xfId="14675"/>
    <cellStyle name="Style 28 3 3" xfId="14676"/>
    <cellStyle name="Style 28 3 4" xfId="14677"/>
    <cellStyle name="Style 28 3 5" xfId="14678"/>
    <cellStyle name="Style 28 3 6" xfId="14679"/>
    <cellStyle name="Style 28 3 7" xfId="14680"/>
    <cellStyle name="Style 28 3 8" xfId="14681"/>
    <cellStyle name="Style 28 3 9" xfId="14682"/>
    <cellStyle name="Style 28 3_Workforce" xfId="25587"/>
    <cellStyle name="Style 28 4" xfId="14683"/>
    <cellStyle name="Style 28 4 2" xfId="14684"/>
    <cellStyle name="Style 28 4 3" xfId="14685"/>
    <cellStyle name="Style 28 4 4" xfId="14686"/>
    <cellStyle name="Style 28 4 5" xfId="14687"/>
    <cellStyle name="Style 28 4 6" xfId="14688"/>
    <cellStyle name="Style 28 4 7" xfId="14689"/>
    <cellStyle name="Style 28 4 8" xfId="14690"/>
    <cellStyle name="Style 28 4 9" xfId="14691"/>
    <cellStyle name="Style 28 4_Workforce" xfId="25588"/>
    <cellStyle name="Style 28 5" xfId="14692"/>
    <cellStyle name="Style 28 5 2" xfId="14693"/>
    <cellStyle name="Style 28 5 3" xfId="14694"/>
    <cellStyle name="Style 28 5 4" xfId="14695"/>
    <cellStyle name="Style 28 5 5" xfId="14696"/>
    <cellStyle name="Style 28 5 6" xfId="14697"/>
    <cellStyle name="Style 28 5_Workforce" xfId="25589"/>
    <cellStyle name="Style 28 6" xfId="14698"/>
    <cellStyle name="Style 28_Workforce" xfId="25585"/>
    <cellStyle name="Style 29" xfId="14699"/>
    <cellStyle name="Style 29 2" xfId="14700"/>
    <cellStyle name="Style 29 2 2" xfId="14701"/>
    <cellStyle name="Style 29 2 3" xfId="14702"/>
    <cellStyle name="Style 29 2 4" xfId="14703"/>
    <cellStyle name="Style 29 2 5" xfId="14704"/>
    <cellStyle name="Style 29 2 6" xfId="14705"/>
    <cellStyle name="Style 29 2 7" xfId="14706"/>
    <cellStyle name="Style 29 2 8" xfId="14707"/>
    <cellStyle name="Style 29 2 9" xfId="14708"/>
    <cellStyle name="Style 29 2_Workforce" xfId="25591"/>
    <cellStyle name="Style 29 3" xfId="14709"/>
    <cellStyle name="Style 29 3 2" xfId="14710"/>
    <cellStyle name="Style 29 3 3" xfId="14711"/>
    <cellStyle name="Style 29 3 4" xfId="14712"/>
    <cellStyle name="Style 29 3 5" xfId="14713"/>
    <cellStyle name="Style 29 3 6" xfId="14714"/>
    <cellStyle name="Style 29 3 7" xfId="14715"/>
    <cellStyle name="Style 29 3 8" xfId="14716"/>
    <cellStyle name="Style 29 3 9" xfId="14717"/>
    <cellStyle name="Style 29 3_Workforce" xfId="25592"/>
    <cellStyle name="Style 29 4" xfId="14718"/>
    <cellStyle name="Style 29 4 2" xfId="14719"/>
    <cellStyle name="Style 29 4 3" xfId="14720"/>
    <cellStyle name="Style 29 4 4" xfId="14721"/>
    <cellStyle name="Style 29 4 5" xfId="14722"/>
    <cellStyle name="Style 29 4 6" xfId="14723"/>
    <cellStyle name="Style 29 4 7" xfId="14724"/>
    <cellStyle name="Style 29 4 8" xfId="14725"/>
    <cellStyle name="Style 29 4 9" xfId="14726"/>
    <cellStyle name="Style 29 4_Workforce" xfId="25593"/>
    <cellStyle name="Style 29 5" xfId="14727"/>
    <cellStyle name="Style 29 5 2" xfId="14728"/>
    <cellStyle name="Style 29 5 3" xfId="14729"/>
    <cellStyle name="Style 29 5 4" xfId="14730"/>
    <cellStyle name="Style 29 5 5" xfId="14731"/>
    <cellStyle name="Style 29 5 6" xfId="14732"/>
    <cellStyle name="Style 29 5_Workforce" xfId="25594"/>
    <cellStyle name="Style 29 6" xfId="14733"/>
    <cellStyle name="Style 29_Workforce" xfId="25590"/>
    <cellStyle name="Style 3" xfId="14734"/>
    <cellStyle name="Style 3 2" xfId="14735"/>
    <cellStyle name="Style 3 2 2" xfId="14736"/>
    <cellStyle name="Style 3 2_Workforce" xfId="25596"/>
    <cellStyle name="Style 3 3" xfId="14737"/>
    <cellStyle name="Style 3 3 2" xfId="14738"/>
    <cellStyle name="Style 3 3_Workforce" xfId="25597"/>
    <cellStyle name="Style 3 4" xfId="14739"/>
    <cellStyle name="Style 3_Workforce" xfId="25595"/>
    <cellStyle name="Style 30" xfId="14740"/>
    <cellStyle name="Style 30 2" xfId="14741"/>
    <cellStyle name="Style 30 2 2" xfId="14742"/>
    <cellStyle name="Style 30 2 3" xfId="14743"/>
    <cellStyle name="Style 30 2 4" xfId="14744"/>
    <cellStyle name="Style 30 2 5" xfId="14745"/>
    <cellStyle name="Style 30 2 6" xfId="14746"/>
    <cellStyle name="Style 30 2 7" xfId="14747"/>
    <cellStyle name="Style 30 2 8" xfId="14748"/>
    <cellStyle name="Style 30 2 9" xfId="14749"/>
    <cellStyle name="Style 30 2_Workforce" xfId="25599"/>
    <cellStyle name="Style 30 3" xfId="14750"/>
    <cellStyle name="Style 30 3 2" xfId="14751"/>
    <cellStyle name="Style 30 3 3" xfId="14752"/>
    <cellStyle name="Style 30 3 4" xfId="14753"/>
    <cellStyle name="Style 30 3 5" xfId="14754"/>
    <cellStyle name="Style 30 3 6" xfId="14755"/>
    <cellStyle name="Style 30 3 7" xfId="14756"/>
    <cellStyle name="Style 30 3 8" xfId="14757"/>
    <cellStyle name="Style 30 3 9" xfId="14758"/>
    <cellStyle name="Style 30 3_Workforce" xfId="25600"/>
    <cellStyle name="Style 30 4" xfId="14759"/>
    <cellStyle name="Style 30 4 2" xfId="14760"/>
    <cellStyle name="Style 30 4 3" xfId="14761"/>
    <cellStyle name="Style 30 4 4" xfId="14762"/>
    <cellStyle name="Style 30 4 5" xfId="14763"/>
    <cellStyle name="Style 30 4 6" xfId="14764"/>
    <cellStyle name="Style 30 4 7" xfId="14765"/>
    <cellStyle name="Style 30 4 8" xfId="14766"/>
    <cellStyle name="Style 30 4 9" xfId="14767"/>
    <cellStyle name="Style 30 4_Workforce" xfId="25601"/>
    <cellStyle name="Style 30 5" xfId="14768"/>
    <cellStyle name="Style 30 5 2" xfId="14769"/>
    <cellStyle name="Style 30 5 3" xfId="14770"/>
    <cellStyle name="Style 30 5 4" xfId="14771"/>
    <cellStyle name="Style 30 5 5" xfId="14772"/>
    <cellStyle name="Style 30 5 6" xfId="14773"/>
    <cellStyle name="Style 30 5_Workforce" xfId="25602"/>
    <cellStyle name="Style 30 6" xfId="14774"/>
    <cellStyle name="Style 30_Workforce" xfId="25598"/>
    <cellStyle name="Style 31" xfId="14775"/>
    <cellStyle name="Style 31 2" xfId="14776"/>
    <cellStyle name="Style 31 2 2" xfId="14777"/>
    <cellStyle name="Style 31 2 3" xfId="14778"/>
    <cellStyle name="Style 31 2 4" xfId="14779"/>
    <cellStyle name="Style 31 2 5" xfId="14780"/>
    <cellStyle name="Style 31 2 6" xfId="14781"/>
    <cellStyle name="Style 31 2 7" xfId="14782"/>
    <cellStyle name="Style 31 2 8" xfId="14783"/>
    <cellStyle name="Style 31 2 9" xfId="14784"/>
    <cellStyle name="Style 31 2_Workforce" xfId="25604"/>
    <cellStyle name="Style 31 3" xfId="14785"/>
    <cellStyle name="Style 31 3 2" xfId="14786"/>
    <cellStyle name="Style 31 3 3" xfId="14787"/>
    <cellStyle name="Style 31 3 4" xfId="14788"/>
    <cellStyle name="Style 31 3 5" xfId="14789"/>
    <cellStyle name="Style 31 3 6" xfId="14790"/>
    <cellStyle name="Style 31 3 7" xfId="14791"/>
    <cellStyle name="Style 31 3 8" xfId="14792"/>
    <cellStyle name="Style 31 3 9" xfId="14793"/>
    <cellStyle name="Style 31 3_Workforce" xfId="25605"/>
    <cellStyle name="Style 31 4" xfId="14794"/>
    <cellStyle name="Style 31 4 2" xfId="14795"/>
    <cellStyle name="Style 31 4 3" xfId="14796"/>
    <cellStyle name="Style 31 4 4" xfId="14797"/>
    <cellStyle name="Style 31 4 5" xfId="14798"/>
    <cellStyle name="Style 31 4 6" xfId="14799"/>
    <cellStyle name="Style 31 4 7" xfId="14800"/>
    <cellStyle name="Style 31 4 8" xfId="14801"/>
    <cellStyle name="Style 31 4 9" xfId="14802"/>
    <cellStyle name="Style 31 4_Workforce" xfId="25606"/>
    <cellStyle name="Style 31 5" xfId="14803"/>
    <cellStyle name="Style 31 5 2" xfId="14804"/>
    <cellStyle name="Style 31 5 3" xfId="14805"/>
    <cellStyle name="Style 31 5 4" xfId="14806"/>
    <cellStyle name="Style 31 5 5" xfId="14807"/>
    <cellStyle name="Style 31 5 6" xfId="14808"/>
    <cellStyle name="Style 31 5_Workforce" xfId="25607"/>
    <cellStyle name="Style 31 6" xfId="14809"/>
    <cellStyle name="Style 31_Workforce" xfId="25603"/>
    <cellStyle name="Style 32" xfId="14810"/>
    <cellStyle name="Style 32 10" xfId="14811"/>
    <cellStyle name="Style 32 11" xfId="14812"/>
    <cellStyle name="Style 32 12" xfId="14813"/>
    <cellStyle name="Style 32 13" xfId="14814"/>
    <cellStyle name="Style 32 14" xfId="14815"/>
    <cellStyle name="Style 32 15" xfId="14816"/>
    <cellStyle name="Style 32 16" xfId="14817"/>
    <cellStyle name="Style 32 17" xfId="14818"/>
    <cellStyle name="Style 32 18" xfId="14819"/>
    <cellStyle name="Style 32 19" xfId="14820"/>
    <cellStyle name="Style 32 2" xfId="14821"/>
    <cellStyle name="Style 32 2 2" xfId="14822"/>
    <cellStyle name="Style 32 2 3" xfId="14823"/>
    <cellStyle name="Style 32 2 4" xfId="14824"/>
    <cellStyle name="Style 32 2 5" xfId="14825"/>
    <cellStyle name="Style 32 2 6" xfId="14826"/>
    <cellStyle name="Style 32 2 7" xfId="14827"/>
    <cellStyle name="Style 32 2 8" xfId="14828"/>
    <cellStyle name="Style 32 2 9" xfId="14829"/>
    <cellStyle name="Style 32 2_Workforce" xfId="25609"/>
    <cellStyle name="Style 32 20" xfId="14830"/>
    <cellStyle name="Style 32 21" xfId="14831"/>
    <cellStyle name="Style 32 22" xfId="14832"/>
    <cellStyle name="Style 32 23" xfId="14833"/>
    <cellStyle name="Style 32 24" xfId="14834"/>
    <cellStyle name="Style 32 25" xfId="14835"/>
    <cellStyle name="Style 32 26" xfId="14836"/>
    <cellStyle name="Style 32 27" xfId="14837"/>
    <cellStyle name="Style 32 28" xfId="14838"/>
    <cellStyle name="Style 32 29" xfId="14839"/>
    <cellStyle name="Style 32 3" xfId="14840"/>
    <cellStyle name="Style 32 3 2" xfId="14841"/>
    <cellStyle name="Style 32 3 3" xfId="14842"/>
    <cellStyle name="Style 32 3 4" xfId="14843"/>
    <cellStyle name="Style 32 3 5" xfId="14844"/>
    <cellStyle name="Style 32 3 6" xfId="14845"/>
    <cellStyle name="Style 32 3 7" xfId="14846"/>
    <cellStyle name="Style 32 3 8" xfId="14847"/>
    <cellStyle name="Style 32 3 9" xfId="14848"/>
    <cellStyle name="Style 32 3_Workforce" xfId="25610"/>
    <cellStyle name="Style 32 30" xfId="14849"/>
    <cellStyle name="Style 32 31" xfId="14850"/>
    <cellStyle name="Style 32 32" xfId="14851"/>
    <cellStyle name="Style 32 33" xfId="14852"/>
    <cellStyle name="Style 32 34" xfId="14853"/>
    <cellStyle name="Style 32 4" xfId="14854"/>
    <cellStyle name="Style 32 4 2" xfId="14855"/>
    <cellStyle name="Style 32 4 3" xfId="14856"/>
    <cellStyle name="Style 32 4 4" xfId="14857"/>
    <cellStyle name="Style 32 4 5" xfId="14858"/>
    <cellStyle name="Style 32 4 6" xfId="14859"/>
    <cellStyle name="Style 32 4 7" xfId="14860"/>
    <cellStyle name="Style 32 4 8" xfId="14861"/>
    <cellStyle name="Style 32 4 9" xfId="14862"/>
    <cellStyle name="Style 32 4_Workforce" xfId="25611"/>
    <cellStyle name="Style 32 5" xfId="14863"/>
    <cellStyle name="Style 32 5 2" xfId="14864"/>
    <cellStyle name="Style 32 5 3" xfId="14865"/>
    <cellStyle name="Style 32 5 4" xfId="14866"/>
    <cellStyle name="Style 32 5 5" xfId="14867"/>
    <cellStyle name="Style 32 5 6" xfId="14868"/>
    <cellStyle name="Style 32 5_Workforce" xfId="25612"/>
    <cellStyle name="Style 32 6" xfId="14869"/>
    <cellStyle name="Style 32 6 2" xfId="14870"/>
    <cellStyle name="Style 32 6 2 2" xfId="14871"/>
    <cellStyle name="Style 32 6 2 3" xfId="14872"/>
    <cellStyle name="Style 32 6 2_Workforce" xfId="25614"/>
    <cellStyle name="Style 32 6 3" xfId="14873"/>
    <cellStyle name="Style 32 6_Workforce" xfId="25613"/>
    <cellStyle name="Style 32 7" xfId="14874"/>
    <cellStyle name="Style 32 8" xfId="14875"/>
    <cellStyle name="Style 32 9" xfId="14876"/>
    <cellStyle name="Style 32_Workforce" xfId="25608"/>
    <cellStyle name="Style 33" xfId="14877"/>
    <cellStyle name="Style 33 10" xfId="14878"/>
    <cellStyle name="Style 33 10 2" xfId="14879"/>
    <cellStyle name="Style 33 10 3" xfId="14880"/>
    <cellStyle name="Style 33 10 4" xfId="14881"/>
    <cellStyle name="Style 33 10 5" xfId="14882"/>
    <cellStyle name="Style 33 10 6" xfId="14883"/>
    <cellStyle name="Style 33 10 7" xfId="14884"/>
    <cellStyle name="Style 33 10 8" xfId="14885"/>
    <cellStyle name="Style 33 10 9" xfId="14886"/>
    <cellStyle name="Style 33 10_Workforce" xfId="25616"/>
    <cellStyle name="Style 33 11" xfId="14887"/>
    <cellStyle name="Style 33 11 2" xfId="14888"/>
    <cellStyle name="Style 33 11 3" xfId="14889"/>
    <cellStyle name="Style 33 11 4" xfId="14890"/>
    <cellStyle name="Style 33 11 5" xfId="14891"/>
    <cellStyle name="Style 33 11 6" xfId="14892"/>
    <cellStyle name="Style 33 11_Workforce" xfId="25617"/>
    <cellStyle name="Style 33 12" xfId="14893"/>
    <cellStyle name="Style 33 12 2" xfId="14894"/>
    <cellStyle name="Style 33 12 2 2" xfId="14895"/>
    <cellStyle name="Style 33 12 2 3" xfId="14896"/>
    <cellStyle name="Style 33 12 2_Workforce" xfId="25619"/>
    <cellStyle name="Style 33 12 3" xfId="14897"/>
    <cellStyle name="Style 33 12_Workforce" xfId="25618"/>
    <cellStyle name="Style 33 13" xfId="14898"/>
    <cellStyle name="Style 33 14" xfId="14899"/>
    <cellStyle name="Style 33 15" xfId="14900"/>
    <cellStyle name="Style 33 16" xfId="14901"/>
    <cellStyle name="Style 33 17" xfId="14902"/>
    <cellStyle name="Style 33 18" xfId="14903"/>
    <cellStyle name="Style 33 19" xfId="14904"/>
    <cellStyle name="Style 33 2" xfId="14905"/>
    <cellStyle name="Style 33 2 2" xfId="14906"/>
    <cellStyle name="Style 33 2 3" xfId="14907"/>
    <cellStyle name="Style 33 2 4" xfId="14908"/>
    <cellStyle name="Style 33 2 5" xfId="14909"/>
    <cellStyle name="Style 33 2 6" xfId="14910"/>
    <cellStyle name="Style 33 2 7" xfId="14911"/>
    <cellStyle name="Style 33 2 8" xfId="14912"/>
    <cellStyle name="Style 33 2 9" xfId="14913"/>
    <cellStyle name="Style 33 2_Workforce" xfId="25620"/>
    <cellStyle name="Style 33 20" xfId="14914"/>
    <cellStyle name="Style 33 21" xfId="14915"/>
    <cellStyle name="Style 33 22" xfId="14916"/>
    <cellStyle name="Style 33 23" xfId="14917"/>
    <cellStyle name="Style 33 24" xfId="14918"/>
    <cellStyle name="Style 33 25" xfId="14919"/>
    <cellStyle name="Style 33 26" xfId="14920"/>
    <cellStyle name="Style 33 27" xfId="14921"/>
    <cellStyle name="Style 33 28" xfId="14922"/>
    <cellStyle name="Style 33 29" xfId="14923"/>
    <cellStyle name="Style 33 3" xfId="14924"/>
    <cellStyle name="Style 33 3 2" xfId="14925"/>
    <cellStyle name="Style 33 3 3" xfId="14926"/>
    <cellStyle name="Style 33 3 4" xfId="14927"/>
    <cellStyle name="Style 33 3 5" xfId="14928"/>
    <cellStyle name="Style 33 3 6" xfId="14929"/>
    <cellStyle name="Style 33 3 7" xfId="14930"/>
    <cellStyle name="Style 33 3 8" xfId="14931"/>
    <cellStyle name="Style 33 3 9" xfId="14932"/>
    <cellStyle name="Style 33 3_Workforce" xfId="25621"/>
    <cellStyle name="Style 33 30" xfId="14933"/>
    <cellStyle name="Style 33 31" xfId="14934"/>
    <cellStyle name="Style 33 32" xfId="14935"/>
    <cellStyle name="Style 33 33" xfId="14936"/>
    <cellStyle name="Style 33 34" xfId="14937"/>
    <cellStyle name="Style 33 4" xfId="14938"/>
    <cellStyle name="Style 33 4 2" xfId="14939"/>
    <cellStyle name="Style 33 4 3" xfId="14940"/>
    <cellStyle name="Style 33 4 4" xfId="14941"/>
    <cellStyle name="Style 33 4 5" xfId="14942"/>
    <cellStyle name="Style 33 4 6" xfId="14943"/>
    <cellStyle name="Style 33 4 7" xfId="14944"/>
    <cellStyle name="Style 33 4 8" xfId="14945"/>
    <cellStyle name="Style 33 4 9" xfId="14946"/>
    <cellStyle name="Style 33 4_Workforce" xfId="25622"/>
    <cellStyle name="Style 33 5" xfId="14947"/>
    <cellStyle name="Style 33 5 2" xfId="14948"/>
    <cellStyle name="Style 33 5 3" xfId="14949"/>
    <cellStyle name="Style 33 5 4" xfId="14950"/>
    <cellStyle name="Style 33 5 5" xfId="14951"/>
    <cellStyle name="Style 33 5 6" xfId="14952"/>
    <cellStyle name="Style 33 5 7" xfId="14953"/>
    <cellStyle name="Style 33 5 8" xfId="14954"/>
    <cellStyle name="Style 33 5 9" xfId="14955"/>
    <cellStyle name="Style 33 5_Workforce" xfId="25623"/>
    <cellStyle name="Style 33 6" xfId="14956"/>
    <cellStyle name="Style 33 6 2" xfId="14957"/>
    <cellStyle name="Style 33 6 3" xfId="14958"/>
    <cellStyle name="Style 33 6 4" xfId="14959"/>
    <cellStyle name="Style 33 6 5" xfId="14960"/>
    <cellStyle name="Style 33 6 6" xfId="14961"/>
    <cellStyle name="Style 33 6 7" xfId="14962"/>
    <cellStyle name="Style 33 6 8" xfId="14963"/>
    <cellStyle name="Style 33 6 9" xfId="14964"/>
    <cellStyle name="Style 33 6_Workforce" xfId="25624"/>
    <cellStyle name="Style 33 7" xfId="14965"/>
    <cellStyle name="Style 33 7 2" xfId="14966"/>
    <cellStyle name="Style 33 7 3" xfId="14967"/>
    <cellStyle name="Style 33 7 4" xfId="14968"/>
    <cellStyle name="Style 33 7 5" xfId="14969"/>
    <cellStyle name="Style 33 7 6" xfId="14970"/>
    <cellStyle name="Style 33 7 7" xfId="14971"/>
    <cellStyle name="Style 33 7 8" xfId="14972"/>
    <cellStyle name="Style 33 7 9" xfId="14973"/>
    <cellStyle name="Style 33 7_Workforce" xfId="25625"/>
    <cellStyle name="Style 33 8" xfId="14974"/>
    <cellStyle name="Style 33 8 2" xfId="14975"/>
    <cellStyle name="Style 33 8 3" xfId="14976"/>
    <cellStyle name="Style 33 8 4" xfId="14977"/>
    <cellStyle name="Style 33 8 5" xfId="14978"/>
    <cellStyle name="Style 33 8 6" xfId="14979"/>
    <cellStyle name="Style 33 8 7" xfId="14980"/>
    <cellStyle name="Style 33 8 8" xfId="14981"/>
    <cellStyle name="Style 33 8 9" xfId="14982"/>
    <cellStyle name="Style 33 8_Workforce" xfId="25626"/>
    <cellStyle name="Style 33 9" xfId="14983"/>
    <cellStyle name="Style 33 9 2" xfId="14984"/>
    <cellStyle name="Style 33 9 3" xfId="14985"/>
    <cellStyle name="Style 33 9 4" xfId="14986"/>
    <cellStyle name="Style 33 9 5" xfId="14987"/>
    <cellStyle name="Style 33 9 6" xfId="14988"/>
    <cellStyle name="Style 33 9 7" xfId="14989"/>
    <cellStyle name="Style 33 9 8" xfId="14990"/>
    <cellStyle name="Style 33 9 9" xfId="14991"/>
    <cellStyle name="Style 33 9_Workforce" xfId="25627"/>
    <cellStyle name="Style 33_Workforce" xfId="25615"/>
    <cellStyle name="Style 34" xfId="14992"/>
    <cellStyle name="Style 34 10" xfId="14993"/>
    <cellStyle name="Style 34 11" xfId="14994"/>
    <cellStyle name="Style 34 12" xfId="14995"/>
    <cellStyle name="Style 34 13" xfId="14996"/>
    <cellStyle name="Style 34 14" xfId="14997"/>
    <cellStyle name="Style 34 15" xfId="14998"/>
    <cellStyle name="Style 34 16" xfId="14999"/>
    <cellStyle name="Style 34 17" xfId="15000"/>
    <cellStyle name="Style 34 18" xfId="15001"/>
    <cellStyle name="Style 34 19" xfId="15002"/>
    <cellStyle name="Style 34 2" xfId="15003"/>
    <cellStyle name="Style 34 2 2" xfId="15004"/>
    <cellStyle name="Style 34 2 3" xfId="15005"/>
    <cellStyle name="Style 34 2 4" xfId="15006"/>
    <cellStyle name="Style 34 2 5" xfId="15007"/>
    <cellStyle name="Style 34 2 6" xfId="15008"/>
    <cellStyle name="Style 34 2 7" xfId="15009"/>
    <cellStyle name="Style 34 2 8" xfId="15010"/>
    <cellStyle name="Style 34 2 9" xfId="15011"/>
    <cellStyle name="Style 34 2_Workforce" xfId="25629"/>
    <cellStyle name="Style 34 20" xfId="15012"/>
    <cellStyle name="Style 34 21" xfId="15013"/>
    <cellStyle name="Style 34 22" xfId="15014"/>
    <cellStyle name="Style 34 23" xfId="15015"/>
    <cellStyle name="Style 34 24" xfId="15016"/>
    <cellStyle name="Style 34 25" xfId="15017"/>
    <cellStyle name="Style 34 26" xfId="15018"/>
    <cellStyle name="Style 34 27" xfId="15019"/>
    <cellStyle name="Style 34 28" xfId="15020"/>
    <cellStyle name="Style 34 29" xfId="15021"/>
    <cellStyle name="Style 34 3" xfId="15022"/>
    <cellStyle name="Style 34 3 2" xfId="15023"/>
    <cellStyle name="Style 34 3 3" xfId="15024"/>
    <cellStyle name="Style 34 3 4" xfId="15025"/>
    <cellStyle name="Style 34 3 5" xfId="15026"/>
    <cellStyle name="Style 34 3 6" xfId="15027"/>
    <cellStyle name="Style 34 3 7" xfId="15028"/>
    <cellStyle name="Style 34 3 8" xfId="15029"/>
    <cellStyle name="Style 34 3 9" xfId="15030"/>
    <cellStyle name="Style 34 3_Workforce" xfId="25630"/>
    <cellStyle name="Style 34 30" xfId="15031"/>
    <cellStyle name="Style 34 31" xfId="15032"/>
    <cellStyle name="Style 34 32" xfId="15033"/>
    <cellStyle name="Style 34 33" xfId="15034"/>
    <cellStyle name="Style 34 34" xfId="15035"/>
    <cellStyle name="Style 34 4" xfId="15036"/>
    <cellStyle name="Style 34 4 2" xfId="15037"/>
    <cellStyle name="Style 34 4 3" xfId="15038"/>
    <cellStyle name="Style 34 4 4" xfId="15039"/>
    <cellStyle name="Style 34 4 5" xfId="15040"/>
    <cellStyle name="Style 34 4 6" xfId="15041"/>
    <cellStyle name="Style 34 4 7" xfId="15042"/>
    <cellStyle name="Style 34 4 8" xfId="15043"/>
    <cellStyle name="Style 34 4 9" xfId="15044"/>
    <cellStyle name="Style 34 4_Workforce" xfId="25631"/>
    <cellStyle name="Style 34 5" xfId="15045"/>
    <cellStyle name="Style 34 5 2" xfId="15046"/>
    <cellStyle name="Style 34 5 3" xfId="15047"/>
    <cellStyle name="Style 34 5 4" xfId="15048"/>
    <cellStyle name="Style 34 5 5" xfId="15049"/>
    <cellStyle name="Style 34 5 6" xfId="15050"/>
    <cellStyle name="Style 34 5_Workforce" xfId="25632"/>
    <cellStyle name="Style 34 6" xfId="15051"/>
    <cellStyle name="Style 34 6 2" xfId="15052"/>
    <cellStyle name="Style 34 6 2 2" xfId="15053"/>
    <cellStyle name="Style 34 6 2 3" xfId="15054"/>
    <cellStyle name="Style 34 6 2_Workforce" xfId="25634"/>
    <cellStyle name="Style 34 6 3" xfId="15055"/>
    <cellStyle name="Style 34 6_Workforce" xfId="25633"/>
    <cellStyle name="Style 34 7" xfId="15056"/>
    <cellStyle name="Style 34 8" xfId="15057"/>
    <cellStyle name="Style 34 9" xfId="15058"/>
    <cellStyle name="Style 34_Workforce" xfId="25628"/>
    <cellStyle name="Style 35" xfId="15059"/>
    <cellStyle name="Style 35 10" xfId="15060"/>
    <cellStyle name="Style 35 11" xfId="15061"/>
    <cellStyle name="Style 35 12" xfId="15062"/>
    <cellStyle name="Style 35 13" xfId="15063"/>
    <cellStyle name="Style 35 14" xfId="15064"/>
    <cellStyle name="Style 35 15" xfId="15065"/>
    <cellStyle name="Style 35 16" xfId="15066"/>
    <cellStyle name="Style 35 17" xfId="15067"/>
    <cellStyle name="Style 35 18" xfId="15068"/>
    <cellStyle name="Style 35 19" xfId="15069"/>
    <cellStyle name="Style 35 2" xfId="15070"/>
    <cellStyle name="Style 35 2 2" xfId="15071"/>
    <cellStyle name="Style 35 2 3" xfId="15072"/>
    <cellStyle name="Style 35 2 4" xfId="15073"/>
    <cellStyle name="Style 35 2 5" xfId="15074"/>
    <cellStyle name="Style 35 2 6" xfId="15075"/>
    <cellStyle name="Style 35 2 7" xfId="15076"/>
    <cellStyle name="Style 35 2 8" xfId="15077"/>
    <cellStyle name="Style 35 2 9" xfId="15078"/>
    <cellStyle name="Style 35 2_Workforce" xfId="25636"/>
    <cellStyle name="Style 35 20" xfId="15079"/>
    <cellStyle name="Style 35 21" xfId="15080"/>
    <cellStyle name="Style 35 22" xfId="15081"/>
    <cellStyle name="Style 35 23" xfId="15082"/>
    <cellStyle name="Style 35 24" xfId="15083"/>
    <cellStyle name="Style 35 25" xfId="15084"/>
    <cellStyle name="Style 35 26" xfId="15085"/>
    <cellStyle name="Style 35 27" xfId="15086"/>
    <cellStyle name="Style 35 28" xfId="15087"/>
    <cellStyle name="Style 35 29" xfId="15088"/>
    <cellStyle name="Style 35 3" xfId="15089"/>
    <cellStyle name="Style 35 3 2" xfId="15090"/>
    <cellStyle name="Style 35 3 3" xfId="15091"/>
    <cellStyle name="Style 35 3 4" xfId="15092"/>
    <cellStyle name="Style 35 3 5" xfId="15093"/>
    <cellStyle name="Style 35 3 6" xfId="15094"/>
    <cellStyle name="Style 35 3 7" xfId="15095"/>
    <cellStyle name="Style 35 3 8" xfId="15096"/>
    <cellStyle name="Style 35 3 9" xfId="15097"/>
    <cellStyle name="Style 35 3_Workforce" xfId="25637"/>
    <cellStyle name="Style 35 30" xfId="15098"/>
    <cellStyle name="Style 35 31" xfId="15099"/>
    <cellStyle name="Style 35 32" xfId="15100"/>
    <cellStyle name="Style 35 33" xfId="15101"/>
    <cellStyle name="Style 35 34" xfId="15102"/>
    <cellStyle name="Style 35 4" xfId="15103"/>
    <cellStyle name="Style 35 4 2" xfId="15104"/>
    <cellStyle name="Style 35 4 3" xfId="15105"/>
    <cellStyle name="Style 35 4 4" xfId="15106"/>
    <cellStyle name="Style 35 4 5" xfId="15107"/>
    <cellStyle name="Style 35 4 6" xfId="15108"/>
    <cellStyle name="Style 35 4 7" xfId="15109"/>
    <cellStyle name="Style 35 4 8" xfId="15110"/>
    <cellStyle name="Style 35 4 9" xfId="15111"/>
    <cellStyle name="Style 35 4_Workforce" xfId="25638"/>
    <cellStyle name="Style 35 5" xfId="15112"/>
    <cellStyle name="Style 35 5 2" xfId="15113"/>
    <cellStyle name="Style 35 5 3" xfId="15114"/>
    <cellStyle name="Style 35 5 4" xfId="15115"/>
    <cellStyle name="Style 35 5 5" xfId="15116"/>
    <cellStyle name="Style 35 5 6" xfId="15117"/>
    <cellStyle name="Style 35 5_Workforce" xfId="25639"/>
    <cellStyle name="Style 35 6" xfId="15118"/>
    <cellStyle name="Style 35 6 2" xfId="15119"/>
    <cellStyle name="Style 35 6 2 2" xfId="15120"/>
    <cellStyle name="Style 35 6 2 3" xfId="15121"/>
    <cellStyle name="Style 35 6 2_Workforce" xfId="25641"/>
    <cellStyle name="Style 35 6 3" xfId="15122"/>
    <cellStyle name="Style 35 6_Workforce" xfId="25640"/>
    <cellStyle name="Style 35 7" xfId="15123"/>
    <cellStyle name="Style 35 8" xfId="15124"/>
    <cellStyle name="Style 35 9" xfId="15125"/>
    <cellStyle name="Style 35_Workforce" xfId="25635"/>
    <cellStyle name="Style 36" xfId="15126"/>
    <cellStyle name="Style 36 10" xfId="15127"/>
    <cellStyle name="Style 36 11" xfId="15128"/>
    <cellStyle name="Style 36 12" xfId="15129"/>
    <cellStyle name="Style 36 12 2" xfId="15130"/>
    <cellStyle name="Style 36 12 3" xfId="15131"/>
    <cellStyle name="Style 36 12 4" xfId="15132"/>
    <cellStyle name="Style 36 12 5" xfId="15133"/>
    <cellStyle name="Style 36 12 6" xfId="15134"/>
    <cellStyle name="Style 36 12_Workforce" xfId="25643"/>
    <cellStyle name="Style 36 13" xfId="15135"/>
    <cellStyle name="Style 36 13 2" xfId="15136"/>
    <cellStyle name="Style 36 13 2 2" xfId="15137"/>
    <cellStyle name="Style 36 13 2 3" xfId="15138"/>
    <cellStyle name="Style 36 13 2_Workforce" xfId="25645"/>
    <cellStyle name="Style 36 13 3" xfId="15139"/>
    <cellStyle name="Style 36 13_Workforce" xfId="25644"/>
    <cellStyle name="Style 36 14" xfId="15140"/>
    <cellStyle name="Style 36 15" xfId="15141"/>
    <cellStyle name="Style 36 16" xfId="15142"/>
    <cellStyle name="Style 36 17" xfId="15143"/>
    <cellStyle name="Style 36 18" xfId="15144"/>
    <cellStyle name="Style 36 19" xfId="15145"/>
    <cellStyle name="Style 36 2" xfId="15146"/>
    <cellStyle name="Style 36 20" xfId="15147"/>
    <cellStyle name="Style 36 21" xfId="15148"/>
    <cellStyle name="Style 36 22" xfId="15149"/>
    <cellStyle name="Style 36 23" xfId="15150"/>
    <cellStyle name="Style 36 24" xfId="15151"/>
    <cellStyle name="Style 36 25" xfId="15152"/>
    <cellStyle name="Style 36 26" xfId="15153"/>
    <cellStyle name="Style 36 27" xfId="15154"/>
    <cellStyle name="Style 36 28" xfId="15155"/>
    <cellStyle name="Style 36 29" xfId="15156"/>
    <cellStyle name="Style 36 3" xfId="15157"/>
    <cellStyle name="Style 36 30" xfId="15158"/>
    <cellStyle name="Style 36 31" xfId="15159"/>
    <cellStyle name="Style 36 32" xfId="15160"/>
    <cellStyle name="Style 36 33" xfId="15161"/>
    <cellStyle name="Style 36 34" xfId="15162"/>
    <cellStyle name="Style 36 35" xfId="15163"/>
    <cellStyle name="Style 36 36" xfId="15164"/>
    <cellStyle name="Style 36 37" xfId="15165"/>
    <cellStyle name="Style 36 38" xfId="15166"/>
    <cellStyle name="Style 36 39" xfId="15167"/>
    <cellStyle name="Style 36 4" xfId="15168"/>
    <cellStyle name="Style 36 40" xfId="15169"/>
    <cellStyle name="Style 36 41" xfId="15170"/>
    <cellStyle name="Style 36 5" xfId="15171"/>
    <cellStyle name="Style 36 6" xfId="15172"/>
    <cellStyle name="Style 36 7" xfId="15173"/>
    <cellStyle name="Style 36 8" xfId="15174"/>
    <cellStyle name="Style 36 9" xfId="15175"/>
    <cellStyle name="Style 36_Workforce" xfId="25642"/>
    <cellStyle name="Style 37" xfId="15176"/>
    <cellStyle name="Style 37 10" xfId="15177"/>
    <cellStyle name="Style 37 11" xfId="15178"/>
    <cellStyle name="Style 37 12" xfId="15179"/>
    <cellStyle name="Style 37 13" xfId="15180"/>
    <cellStyle name="Style 37 14" xfId="15181"/>
    <cellStyle name="Style 37 15" xfId="15182"/>
    <cellStyle name="Style 37 16" xfId="15183"/>
    <cellStyle name="Style 37 17" xfId="15184"/>
    <cellStyle name="Style 37 18" xfId="15185"/>
    <cellStyle name="Style 37 19" xfId="15186"/>
    <cellStyle name="Style 37 2" xfId="15187"/>
    <cellStyle name="Style 37 2 2" xfId="15188"/>
    <cellStyle name="Style 37 2 3" xfId="15189"/>
    <cellStyle name="Style 37 2 4" xfId="15190"/>
    <cellStyle name="Style 37 2 5" xfId="15191"/>
    <cellStyle name="Style 37 2 6" xfId="15192"/>
    <cellStyle name="Style 37 2 7" xfId="15193"/>
    <cellStyle name="Style 37 2 8" xfId="15194"/>
    <cellStyle name="Style 37 2 9" xfId="15195"/>
    <cellStyle name="Style 37 2_Workforce" xfId="25647"/>
    <cellStyle name="Style 37 20" xfId="15196"/>
    <cellStyle name="Style 37 21" xfId="15197"/>
    <cellStyle name="Style 37 22" xfId="15198"/>
    <cellStyle name="Style 37 23" xfId="15199"/>
    <cellStyle name="Style 37 24" xfId="15200"/>
    <cellStyle name="Style 37 25" xfId="15201"/>
    <cellStyle name="Style 37 26" xfId="15202"/>
    <cellStyle name="Style 37 27" xfId="15203"/>
    <cellStyle name="Style 37 28" xfId="15204"/>
    <cellStyle name="Style 37 29" xfId="15205"/>
    <cellStyle name="Style 37 3" xfId="15206"/>
    <cellStyle name="Style 37 3 2" xfId="15207"/>
    <cellStyle name="Style 37 3 3" xfId="15208"/>
    <cellStyle name="Style 37 3 4" xfId="15209"/>
    <cellStyle name="Style 37 3 5" xfId="15210"/>
    <cellStyle name="Style 37 3 6" xfId="15211"/>
    <cellStyle name="Style 37 3 7" xfId="15212"/>
    <cellStyle name="Style 37 3 8" xfId="15213"/>
    <cellStyle name="Style 37 3 9" xfId="15214"/>
    <cellStyle name="Style 37 3_Workforce" xfId="25648"/>
    <cellStyle name="Style 37 30" xfId="15215"/>
    <cellStyle name="Style 37 31" xfId="15216"/>
    <cellStyle name="Style 37 32" xfId="15217"/>
    <cellStyle name="Style 37 33" xfId="15218"/>
    <cellStyle name="Style 37 34" xfId="15219"/>
    <cellStyle name="Style 37 4" xfId="15220"/>
    <cellStyle name="Style 37 4 2" xfId="15221"/>
    <cellStyle name="Style 37 4 3" xfId="15222"/>
    <cellStyle name="Style 37 4 4" xfId="15223"/>
    <cellStyle name="Style 37 4 5" xfId="15224"/>
    <cellStyle name="Style 37 4 6" xfId="15225"/>
    <cellStyle name="Style 37 4 7" xfId="15226"/>
    <cellStyle name="Style 37 4 8" xfId="15227"/>
    <cellStyle name="Style 37 4 9" xfId="15228"/>
    <cellStyle name="Style 37 4_Workforce" xfId="25649"/>
    <cellStyle name="Style 37 5" xfId="15229"/>
    <cellStyle name="Style 37 5 2" xfId="15230"/>
    <cellStyle name="Style 37 5 3" xfId="15231"/>
    <cellStyle name="Style 37 5 4" xfId="15232"/>
    <cellStyle name="Style 37 5 5" xfId="15233"/>
    <cellStyle name="Style 37 5 6" xfId="15234"/>
    <cellStyle name="Style 37 5_Workforce" xfId="25650"/>
    <cellStyle name="Style 37 6" xfId="15235"/>
    <cellStyle name="Style 37 6 2" xfId="15236"/>
    <cellStyle name="Style 37 6 2 2" xfId="15237"/>
    <cellStyle name="Style 37 6 2 3" xfId="15238"/>
    <cellStyle name="Style 37 6 2_Workforce" xfId="25652"/>
    <cellStyle name="Style 37 6 3" xfId="15239"/>
    <cellStyle name="Style 37 6_Workforce" xfId="25651"/>
    <cellStyle name="Style 37 7" xfId="15240"/>
    <cellStyle name="Style 37 8" xfId="15241"/>
    <cellStyle name="Style 37 9" xfId="15242"/>
    <cellStyle name="Style 37_Workforce" xfId="25646"/>
    <cellStyle name="Style 38" xfId="15243"/>
    <cellStyle name="Style 38 2" xfId="15244"/>
    <cellStyle name="Style 38 2 2" xfId="15245"/>
    <cellStyle name="Style 38 2 3" xfId="15246"/>
    <cellStyle name="Style 38 2 4" xfId="15247"/>
    <cellStyle name="Style 38 2 5" xfId="15248"/>
    <cellStyle name="Style 38 2 6" xfId="15249"/>
    <cellStyle name="Style 38 2_Workforce" xfId="25654"/>
    <cellStyle name="Style 38_Workforce" xfId="25653"/>
    <cellStyle name="Style 39" xfId="15250"/>
    <cellStyle name="Style 39 2" xfId="15251"/>
    <cellStyle name="Style 39 2 2" xfId="15252"/>
    <cellStyle name="Style 39 2 3" xfId="15253"/>
    <cellStyle name="Style 39 2 4" xfId="15254"/>
    <cellStyle name="Style 39 2 5" xfId="15255"/>
    <cellStyle name="Style 39 2 6" xfId="15256"/>
    <cellStyle name="Style 39 2_Workforce" xfId="25656"/>
    <cellStyle name="Style 39 3" xfId="15257"/>
    <cellStyle name="Style 39_Workforce" xfId="25655"/>
    <cellStyle name="Style 4" xfId="15258"/>
    <cellStyle name="Style 4 2" xfId="15259"/>
    <cellStyle name="Style 4 2 2" xfId="15260"/>
    <cellStyle name="Style 4 2_Workforce" xfId="25658"/>
    <cellStyle name="Style 4 3" xfId="15261"/>
    <cellStyle name="Style 4 3 2" xfId="15262"/>
    <cellStyle name="Style 4 3_Workforce" xfId="25659"/>
    <cellStyle name="Style 4 4" xfId="15263"/>
    <cellStyle name="Style 4_Workforce" xfId="25657"/>
    <cellStyle name="Style 40" xfId="15264"/>
    <cellStyle name="Style 40 2" xfId="15265"/>
    <cellStyle name="Style 40 2 2" xfId="15266"/>
    <cellStyle name="Style 40 2 3" xfId="15267"/>
    <cellStyle name="Style 40 2 4" xfId="15268"/>
    <cellStyle name="Style 40 2 5" xfId="15269"/>
    <cellStyle name="Style 40 2 6" xfId="15270"/>
    <cellStyle name="Style 40 2_Workforce" xfId="25661"/>
    <cellStyle name="Style 40_Workforce" xfId="25660"/>
    <cellStyle name="Style 41" xfId="15271"/>
    <cellStyle name="Style 41 2" xfId="15272"/>
    <cellStyle name="Style 41 2 2" xfId="15273"/>
    <cellStyle name="Style 41 2 3" xfId="15274"/>
    <cellStyle name="Style 41 2 4" xfId="15275"/>
    <cellStyle name="Style 41 2 5" xfId="15276"/>
    <cellStyle name="Style 41 2 6" xfId="15277"/>
    <cellStyle name="Style 41 2_Workforce" xfId="25663"/>
    <cellStyle name="Style 41_Workforce" xfId="25662"/>
    <cellStyle name="Style 42" xfId="15278"/>
    <cellStyle name="Style 42 2" xfId="15279"/>
    <cellStyle name="Style 42 2 2" xfId="15280"/>
    <cellStyle name="Style 42 2 3" xfId="15281"/>
    <cellStyle name="Style 42 2 4" xfId="15282"/>
    <cellStyle name="Style 42 2 5" xfId="15283"/>
    <cellStyle name="Style 42 2 6" xfId="15284"/>
    <cellStyle name="Style 42 2_Workforce" xfId="25665"/>
    <cellStyle name="Style 42_Workforce" xfId="25664"/>
    <cellStyle name="Style 43" xfId="15285"/>
    <cellStyle name="Style 43 2" xfId="15286"/>
    <cellStyle name="Style 43 2 2" xfId="15287"/>
    <cellStyle name="Style 43 2 3" xfId="15288"/>
    <cellStyle name="Style 43 2 4" xfId="15289"/>
    <cellStyle name="Style 43 2 5" xfId="15290"/>
    <cellStyle name="Style 43 2 6" xfId="15291"/>
    <cellStyle name="Style 43 2_Workforce" xfId="25667"/>
    <cellStyle name="Style 43_Workforce" xfId="25666"/>
    <cellStyle name="Style 44" xfId="15292"/>
    <cellStyle name="Style 44 2" xfId="15293"/>
    <cellStyle name="Style 44 2 2" xfId="15294"/>
    <cellStyle name="Style 44 2 3" xfId="15295"/>
    <cellStyle name="Style 44 2 4" xfId="15296"/>
    <cellStyle name="Style 44 2 5" xfId="15297"/>
    <cellStyle name="Style 44 2 6" xfId="15298"/>
    <cellStyle name="Style 44 2_Workforce" xfId="25669"/>
    <cellStyle name="Style 44_Workforce" xfId="25668"/>
    <cellStyle name="Style 45" xfId="15299"/>
    <cellStyle name="Style 45 2" xfId="15300"/>
    <cellStyle name="Style 45 2 2" xfId="15301"/>
    <cellStyle name="Style 45 2 3" xfId="15302"/>
    <cellStyle name="Style 45 2 4" xfId="15303"/>
    <cellStyle name="Style 45 2 5" xfId="15304"/>
    <cellStyle name="Style 45 2 6" xfId="15305"/>
    <cellStyle name="Style 45 2_Workforce" xfId="25671"/>
    <cellStyle name="Style 45_Workforce" xfId="25670"/>
    <cellStyle name="Style 46" xfId="15306"/>
    <cellStyle name="Style 46 10" xfId="15307"/>
    <cellStyle name="Style 46 11" xfId="15308"/>
    <cellStyle name="Style 46 2" xfId="15309"/>
    <cellStyle name="Style 46 3" xfId="15310"/>
    <cellStyle name="Style 46 3 2" xfId="15311"/>
    <cellStyle name="Style 46 3 3" xfId="15312"/>
    <cellStyle name="Style 46 3 4" xfId="15313"/>
    <cellStyle name="Style 46 3 5" xfId="15314"/>
    <cellStyle name="Style 46 3 6" xfId="15315"/>
    <cellStyle name="Style 46 3_Workforce" xfId="25673"/>
    <cellStyle name="Style 46 4" xfId="15316"/>
    <cellStyle name="Style 46 5" xfId="15317"/>
    <cellStyle name="Style 46 6" xfId="15318"/>
    <cellStyle name="Style 46 7" xfId="15319"/>
    <cellStyle name="Style 46 8" xfId="15320"/>
    <cellStyle name="Style 46 9" xfId="15321"/>
    <cellStyle name="Style 46_Workforce" xfId="25672"/>
    <cellStyle name="Style 47" xfId="15322"/>
    <cellStyle name="Style 47 2" xfId="15323"/>
    <cellStyle name="Style 47 2 2" xfId="15324"/>
    <cellStyle name="Style 47 2 3" xfId="15325"/>
    <cellStyle name="Style 47 2 4" xfId="15326"/>
    <cellStyle name="Style 47 2 5" xfId="15327"/>
    <cellStyle name="Style 47 2 6" xfId="15328"/>
    <cellStyle name="Style 47 2_Workforce" xfId="25675"/>
    <cellStyle name="Style 47_Workforce" xfId="25674"/>
    <cellStyle name="Style 48" xfId="15329"/>
    <cellStyle name="Style 48 10" xfId="15330"/>
    <cellStyle name="Style 48 11" xfId="15331"/>
    <cellStyle name="Style 48 2" xfId="15332"/>
    <cellStyle name="Style 48 3" xfId="15333"/>
    <cellStyle name="Style 48 3 2" xfId="15334"/>
    <cellStyle name="Style 48 3 3" xfId="15335"/>
    <cellStyle name="Style 48 3 4" xfId="15336"/>
    <cellStyle name="Style 48 3 5" xfId="15337"/>
    <cellStyle name="Style 48 3 6" xfId="15338"/>
    <cellStyle name="Style 48 3_Workforce" xfId="25677"/>
    <cellStyle name="Style 48 4" xfId="15339"/>
    <cellStyle name="Style 48 5" xfId="15340"/>
    <cellStyle name="Style 48 6" xfId="15341"/>
    <cellStyle name="Style 48 7" xfId="15342"/>
    <cellStyle name="Style 48 8" xfId="15343"/>
    <cellStyle name="Style 48 9" xfId="15344"/>
    <cellStyle name="Style 48_Workforce" xfId="25676"/>
    <cellStyle name="Style 5" xfId="15345"/>
    <cellStyle name="Style 5 2" xfId="15346"/>
    <cellStyle name="Style 5 2 2" xfId="15347"/>
    <cellStyle name="Style 5 2_Workforce" xfId="25679"/>
    <cellStyle name="Style 5 3" xfId="15348"/>
    <cellStyle name="Style 5 3 2" xfId="15349"/>
    <cellStyle name="Style 5 3_Workforce" xfId="25680"/>
    <cellStyle name="Style 5 4" xfId="15350"/>
    <cellStyle name="Style 5_Workforce" xfId="25678"/>
    <cellStyle name="Style 6" xfId="15351"/>
    <cellStyle name="Style 6 2" xfId="15352"/>
    <cellStyle name="Style 6 2 2" xfId="15353"/>
    <cellStyle name="Style 6 2_Workforce" xfId="25682"/>
    <cellStyle name="Style 6 3" xfId="15354"/>
    <cellStyle name="Style 6 3 2" xfId="15355"/>
    <cellStyle name="Style 6 3_Workforce" xfId="25683"/>
    <cellStyle name="Style 6 4" xfId="15356"/>
    <cellStyle name="Style 6_Workforce" xfId="25681"/>
    <cellStyle name="Style 65" xfId="15357"/>
    <cellStyle name="Style 65 2" xfId="15358"/>
    <cellStyle name="Style 65 2 2" xfId="15359"/>
    <cellStyle name="Style 65 2 3" xfId="15360"/>
    <cellStyle name="Style 65 2 4" xfId="15361"/>
    <cellStyle name="Style 65 2 5" xfId="15362"/>
    <cellStyle name="Style 65 2 6" xfId="15363"/>
    <cellStyle name="Style 65 2_Workforce" xfId="25685"/>
    <cellStyle name="Style 65_Workforce" xfId="25684"/>
    <cellStyle name="Style 7" xfId="15364"/>
    <cellStyle name="Style 7 2" xfId="15365"/>
    <cellStyle name="Style 7 2 2" xfId="15366"/>
    <cellStyle name="Style 7 2_Workforce" xfId="25687"/>
    <cellStyle name="Style 7 3" xfId="15367"/>
    <cellStyle name="Style 7 3 2" xfId="15368"/>
    <cellStyle name="Style 7 3_Workforce" xfId="25688"/>
    <cellStyle name="Style 7 4" xfId="15369"/>
    <cellStyle name="Style 7_Workforce" xfId="25686"/>
    <cellStyle name="Style 72" xfId="15370"/>
    <cellStyle name="Style 72 2" xfId="15371"/>
    <cellStyle name="Style 72 2 2" xfId="15372"/>
    <cellStyle name="Style 72 2 3" xfId="15373"/>
    <cellStyle name="Style 72 2 4" xfId="15374"/>
    <cellStyle name="Style 72 2 5" xfId="15375"/>
    <cellStyle name="Style 72 2 6" xfId="15376"/>
    <cellStyle name="Style 72 2_Workforce" xfId="25690"/>
    <cellStyle name="Style 72_Workforce" xfId="25689"/>
    <cellStyle name="Style 77" xfId="15377"/>
    <cellStyle name="Style 77 2" xfId="15378"/>
    <cellStyle name="Style 77 2 2" xfId="15379"/>
    <cellStyle name="Style 77 2 3" xfId="15380"/>
    <cellStyle name="Style 77 2 4" xfId="15381"/>
    <cellStyle name="Style 77 2 5" xfId="15382"/>
    <cellStyle name="Style 77 2 6" xfId="15383"/>
    <cellStyle name="Style 77 2_Workforce" xfId="25692"/>
    <cellStyle name="Style 77_Workforce" xfId="25691"/>
    <cellStyle name="Style 8" xfId="15384"/>
    <cellStyle name="Style 8 2" xfId="15385"/>
    <cellStyle name="Style 8 2 2" xfId="15386"/>
    <cellStyle name="Style 8 2_Workforce" xfId="25694"/>
    <cellStyle name="Style 8 3" xfId="15387"/>
    <cellStyle name="Style 8 3 2" xfId="15388"/>
    <cellStyle name="Style 8 3_Workforce" xfId="25695"/>
    <cellStyle name="Style 8 4" xfId="15389"/>
    <cellStyle name="Style 8_Workforce" xfId="25693"/>
    <cellStyle name="Style 81" xfId="15390"/>
    <cellStyle name="Style 81 2" xfId="15391"/>
    <cellStyle name="Style 81 2 2" xfId="15392"/>
    <cellStyle name="Style 81 2 3" xfId="15393"/>
    <cellStyle name="Style 81 2 4" xfId="15394"/>
    <cellStyle name="Style 81 2 5" xfId="15395"/>
    <cellStyle name="Style 81 2 6" xfId="15396"/>
    <cellStyle name="Style 81 2_Workforce" xfId="25697"/>
    <cellStyle name="Style 81_Workforce" xfId="25696"/>
    <cellStyle name="Style 9" xfId="15397"/>
    <cellStyle name="Style 9 2" xfId="15398"/>
    <cellStyle name="Style 9 2 2" xfId="15399"/>
    <cellStyle name="Style 9 2_Workforce" xfId="25699"/>
    <cellStyle name="Style 9 3" xfId="15400"/>
    <cellStyle name="Style 9 3 2" xfId="15401"/>
    <cellStyle name="Style 9 3_Workforce" xfId="25700"/>
    <cellStyle name="Style 9 4" xfId="15402"/>
    <cellStyle name="Style 9_Workforce" xfId="25698"/>
    <cellStyle name="STYLE1" xfId="15403"/>
    <cellStyle name="STYLE1 2" xfId="15404"/>
    <cellStyle name="STYLE1 2 2" xfId="15405"/>
    <cellStyle name="STYLE1 2 3" xfId="15406"/>
    <cellStyle name="STYLE1 2 4" xfId="15407"/>
    <cellStyle name="STYLE1 2 5" xfId="15408"/>
    <cellStyle name="STYLE1 2 6" xfId="15409"/>
    <cellStyle name="STYLE1 2 7" xfId="15410"/>
    <cellStyle name="STYLE1 2 8" xfId="15411"/>
    <cellStyle name="STYLE1 2 9" xfId="15412"/>
    <cellStyle name="STYLE1 2_Workforce" xfId="25702"/>
    <cellStyle name="STYLE1 3" xfId="15413"/>
    <cellStyle name="STYLE1 4" xfId="15414"/>
    <cellStyle name="STYLE1_Workforce" xfId="25701"/>
    <cellStyle name="STYLE2" xfId="15415"/>
    <cellStyle name="STYLE3" xfId="15416"/>
    <cellStyle name="STYLE3 10" xfId="15417"/>
    <cellStyle name="STYLE3 11" xfId="15418"/>
    <cellStyle name="STYLE3 12" xfId="15419"/>
    <cellStyle name="STYLE3 2" xfId="15420"/>
    <cellStyle name="STYLE3 2 2" xfId="15421"/>
    <cellStyle name="STYLE3 2 3" xfId="15422"/>
    <cellStyle name="STYLE3 2 4" xfId="15423"/>
    <cellStyle name="STYLE3 2 5" xfId="15424"/>
    <cellStyle name="STYLE3 2 6" xfId="15425"/>
    <cellStyle name="STYLE3 2 7" xfId="15426"/>
    <cellStyle name="STYLE3 2 8" xfId="15427"/>
    <cellStyle name="STYLE3 2_Workforce" xfId="25704"/>
    <cellStyle name="STYLE3 3" xfId="15428"/>
    <cellStyle name="STYLE3 4" xfId="15429"/>
    <cellStyle name="STYLE3 5" xfId="15430"/>
    <cellStyle name="STYLE3 6" xfId="15431"/>
    <cellStyle name="STYLE3 7" xfId="15432"/>
    <cellStyle name="STYLE3 8" xfId="15433"/>
    <cellStyle name="STYLE3 9" xfId="15434"/>
    <cellStyle name="STYLE3_Workforce" xfId="25703"/>
    <cellStyle name="STYLE4" xfId="15435"/>
    <cellStyle name="STYLE4 10" xfId="15436"/>
    <cellStyle name="STYLE4 11" xfId="15437"/>
    <cellStyle name="STYLE4 12" xfId="15438"/>
    <cellStyle name="STYLE4 2" xfId="15439"/>
    <cellStyle name="STYLE4 2 2" xfId="15440"/>
    <cellStyle name="STYLE4 2 3" xfId="15441"/>
    <cellStyle name="STYLE4 2 4" xfId="15442"/>
    <cellStyle name="STYLE4 2 5" xfId="15443"/>
    <cellStyle name="STYLE4 2 6" xfId="15444"/>
    <cellStyle name="STYLE4 2 7" xfId="15445"/>
    <cellStyle name="STYLE4 2 8" xfId="15446"/>
    <cellStyle name="STYLE4 2_Workforce" xfId="25706"/>
    <cellStyle name="STYLE4 3" xfId="15447"/>
    <cellStyle name="STYLE4 4" xfId="15448"/>
    <cellStyle name="STYLE4 5" xfId="15449"/>
    <cellStyle name="STYLE4 6" xfId="15450"/>
    <cellStyle name="STYLE4 7" xfId="15451"/>
    <cellStyle name="STYLE4 8" xfId="15452"/>
    <cellStyle name="STYLE4 9" xfId="15453"/>
    <cellStyle name="STYLE4_Workforce" xfId="25705"/>
    <cellStyle name="STYLE5" xfId="15454"/>
    <cellStyle name="STYLE5 10" xfId="15455"/>
    <cellStyle name="STYLE5 11" xfId="15456"/>
    <cellStyle name="STYLE5 12" xfId="15457"/>
    <cellStyle name="STYLE5 2" xfId="15458"/>
    <cellStyle name="STYLE5 2 2" xfId="15459"/>
    <cellStyle name="STYLE5 2 3" xfId="15460"/>
    <cellStyle name="STYLE5 2 4" xfId="15461"/>
    <cellStyle name="STYLE5 2 5" xfId="15462"/>
    <cellStyle name="STYLE5 2 6" xfId="15463"/>
    <cellStyle name="STYLE5 2 7" xfId="15464"/>
    <cellStyle name="STYLE5 2 8" xfId="15465"/>
    <cellStyle name="STYLE5 2_Workforce" xfId="25708"/>
    <cellStyle name="STYLE5 3" xfId="15466"/>
    <cellStyle name="STYLE5 4" xfId="15467"/>
    <cellStyle name="STYLE5 5" xfId="15468"/>
    <cellStyle name="STYLE5 6" xfId="15469"/>
    <cellStyle name="STYLE5 7" xfId="15470"/>
    <cellStyle name="STYLE5 8" xfId="15471"/>
    <cellStyle name="STYLE5 9" xfId="15472"/>
    <cellStyle name="STYLE5_Workforce" xfId="25707"/>
    <cellStyle name="STYLE6" xfId="15473"/>
    <cellStyle name="STYLE6 10" xfId="15474"/>
    <cellStyle name="STYLE6 11" xfId="15475"/>
    <cellStyle name="STYLE6 12" xfId="15476"/>
    <cellStyle name="STYLE6 2" xfId="15477"/>
    <cellStyle name="STYLE6 2 2" xfId="15478"/>
    <cellStyle name="STYLE6 2 3" xfId="15479"/>
    <cellStyle name="STYLE6 2 4" xfId="15480"/>
    <cellStyle name="STYLE6 2 5" xfId="15481"/>
    <cellStyle name="STYLE6 2 6" xfId="15482"/>
    <cellStyle name="STYLE6 2 7" xfId="15483"/>
    <cellStyle name="STYLE6 2 8" xfId="15484"/>
    <cellStyle name="STYLE6 2_Workforce" xfId="25710"/>
    <cellStyle name="STYLE6 3" xfId="15485"/>
    <cellStyle name="STYLE6 4" xfId="15486"/>
    <cellStyle name="STYLE6 5" xfId="15487"/>
    <cellStyle name="STYLE6 6" xfId="15488"/>
    <cellStyle name="STYLE6 7" xfId="15489"/>
    <cellStyle name="STYLE6 8" xfId="15490"/>
    <cellStyle name="STYLE6 9" xfId="15491"/>
    <cellStyle name="STYLE6_Workforce" xfId="25709"/>
    <cellStyle name="STYLE7" xfId="15492"/>
    <cellStyle name="SubCategory" xfId="15493"/>
    <cellStyle name="SubCategory 2" xfId="15494"/>
    <cellStyle name="SubCategory 2 2" xfId="15495"/>
    <cellStyle name="SubCategory 2_Workforce" xfId="25712"/>
    <cellStyle name="SubCategory 3" xfId="15496"/>
    <cellStyle name="SubCategory 3 2" xfId="15497"/>
    <cellStyle name="SubCategory 3_Workforce" xfId="25713"/>
    <cellStyle name="SubCategory 4" xfId="15498"/>
    <cellStyle name="SubCategory_Workforce" xfId="25711"/>
    <cellStyle name="subhead" xfId="15499"/>
    <cellStyle name="Subtotal" xfId="15500"/>
    <cellStyle name="t" xfId="15501"/>
    <cellStyle name="t_Workforce" xfId="25714"/>
    <cellStyle name="Table" xfId="15502"/>
    <cellStyle name="Table 2" xfId="15503"/>
    <cellStyle name="Table 2 2" xfId="15504"/>
    <cellStyle name="Table 2 2 2" xfId="15505"/>
    <cellStyle name="Table 2 2_Workforce" xfId="25716"/>
    <cellStyle name="Table 2 3" xfId="15506"/>
    <cellStyle name="Table 2_Workforce" xfId="25715"/>
    <cellStyle name="Table 3" xfId="15507"/>
    <cellStyle name="Table 3 2" xfId="15508"/>
    <cellStyle name="Table 3_Workforce" xfId="25717"/>
    <cellStyle name="Table 4" xfId="15509"/>
    <cellStyle name="Table 4 2" xfId="15510"/>
    <cellStyle name="Table 4_Workforce" xfId="25718"/>
    <cellStyle name="Table 5" xfId="15511"/>
    <cellStyle name="Table 5 2" xfId="15512"/>
    <cellStyle name="Table 5_Workforce" xfId="25719"/>
    <cellStyle name="Table 6" xfId="15513"/>
    <cellStyle name="Table 6 2" xfId="15514"/>
    <cellStyle name="Table 6_Workforce" xfId="25720"/>
    <cellStyle name="Table 7" xfId="15515"/>
    <cellStyle name="Table 7 2" xfId="15516"/>
    <cellStyle name="Table 7_Workforce" xfId="25721"/>
    <cellStyle name="Table 8" xfId="15517"/>
    <cellStyle name="Table Col Head" xfId="15518"/>
    <cellStyle name="Table Head" xfId="15519"/>
    <cellStyle name="Table Head Aligned" xfId="15520"/>
    <cellStyle name="Table Head Aligned 2" xfId="15521"/>
    <cellStyle name="Table Head Aligned 2 2" xfId="15522"/>
    <cellStyle name="Table Head Aligned 2_Workforce" xfId="25723"/>
    <cellStyle name="Table Head Aligned 3" xfId="15523"/>
    <cellStyle name="Table Head Aligned 3 2" xfId="15524"/>
    <cellStyle name="Table Head Aligned 3_Workforce" xfId="25724"/>
    <cellStyle name="Table Head Aligned 4" xfId="15525"/>
    <cellStyle name="Table Head Aligned_Workforce" xfId="25722"/>
    <cellStyle name="Table Head Blue" xfId="15526"/>
    <cellStyle name="Table Head Green" xfId="15527"/>
    <cellStyle name="Table Head_% Change" xfId="15528"/>
    <cellStyle name="Table Source" xfId="15529"/>
    <cellStyle name="Table Sub Head" xfId="15530"/>
    <cellStyle name="Table Text" xfId="15531"/>
    <cellStyle name="Table Title" xfId="15532"/>
    <cellStyle name="Table Units" xfId="15533"/>
    <cellStyle name="Table_Header" xfId="15534"/>
    <cellStyle name="Testo avviso" xfId="15535"/>
    <cellStyle name="Testo descrittivo" xfId="15536"/>
    <cellStyle name="text" xfId="15537"/>
    <cellStyle name="Text 1" xfId="15538"/>
    <cellStyle name="Text 2" xfId="15539"/>
    <cellStyle name="text 3" xfId="15540"/>
    <cellStyle name="text 3 2" xfId="15541"/>
    <cellStyle name="text 3_Workforce" xfId="25726"/>
    <cellStyle name="text 4" xfId="15542"/>
    <cellStyle name="text 4 2" xfId="15543"/>
    <cellStyle name="text 4_Workforce" xfId="25727"/>
    <cellStyle name="text 5" xfId="15544"/>
    <cellStyle name="Text Column (12 indents)" xfId="15545"/>
    <cellStyle name="Text Column (2 indents)" xfId="30"/>
    <cellStyle name="Text Column (4 indents)" xfId="31"/>
    <cellStyle name="Text Column (6 indents)" xfId="32"/>
    <cellStyle name="Text Column (8 indents)" xfId="33"/>
    <cellStyle name="Text Column (No indent)" xfId="34"/>
    <cellStyle name="Text Column (No indent) 2" xfId="15546"/>
    <cellStyle name="Text Column (No indent) 3" xfId="15547"/>
    <cellStyle name="Text Column (No indent) 4" xfId="15548"/>
    <cellStyle name="Text Column (No indent) 5" xfId="15549"/>
    <cellStyle name="Text Column (No indent) 6" xfId="15550"/>
    <cellStyle name="Text Column (No indent) 7" xfId="15551"/>
    <cellStyle name="Text Column (No indent) 8" xfId="15552"/>
    <cellStyle name="Text Column (No indent)_1 - Rowmark SFAS 141 analysis" xfId="15553"/>
    <cellStyle name="Text Column (No indent)Bold" xfId="35"/>
    <cellStyle name="Text Column (Total)" xfId="36"/>
    <cellStyle name="Text Control" xfId="15554"/>
    <cellStyle name="Text Entry" xfId="15555"/>
    <cellStyle name="Text Head 1" xfId="15556"/>
    <cellStyle name="Text Head 2" xfId="15557"/>
    <cellStyle name="Text Indent 1" xfId="15558"/>
    <cellStyle name="Text Indent 2" xfId="15559"/>
    <cellStyle name="Text Indent A" xfId="15560"/>
    <cellStyle name="Text Indent B" xfId="15561"/>
    <cellStyle name="Text Indent B 2" xfId="15562"/>
    <cellStyle name="Text Indent B 2 2" xfId="15563"/>
    <cellStyle name="Text Indent B 2_Workforce" xfId="25729"/>
    <cellStyle name="Text Indent B 3" xfId="15564"/>
    <cellStyle name="Text Indent B_Workforce" xfId="25728"/>
    <cellStyle name="Text Indent C" xfId="15565"/>
    <cellStyle name="Text Indent C 2" xfId="15566"/>
    <cellStyle name="Text Indent C 2 2" xfId="15567"/>
    <cellStyle name="Text Indent C 2_Workforce" xfId="25731"/>
    <cellStyle name="Text Indent C 3" xfId="15568"/>
    <cellStyle name="Text Indent C_Workforce" xfId="25730"/>
    <cellStyle name="text_Workforce" xfId="25725"/>
    <cellStyle name="text2" xfId="15569"/>
    <cellStyle name="text2 2" xfId="15570"/>
    <cellStyle name="text2 2 2" xfId="15571"/>
    <cellStyle name="text2 2_Workforce" xfId="25733"/>
    <cellStyle name="text2 3" xfId="15572"/>
    <cellStyle name="text2 3 2" xfId="15573"/>
    <cellStyle name="text2 3_Workforce" xfId="25734"/>
    <cellStyle name="text2 4" xfId="15574"/>
    <cellStyle name="text2_Workforce" xfId="25732"/>
    <cellStyle name="Texto de Aviso" xfId="15575"/>
    <cellStyle name="Texto Explicativo" xfId="15576"/>
    <cellStyle name="Thousands (0)" xfId="15577"/>
    <cellStyle name="Thousands (1)" xfId="15578"/>
    <cellStyle name="Tickmark" xfId="15579"/>
    <cellStyle name="Times 10" xfId="15580"/>
    <cellStyle name="Times 12" xfId="15581"/>
    <cellStyle name="Tina" xfId="15582"/>
    <cellStyle name="Title - PROJECT" xfId="15583"/>
    <cellStyle name="Title - Underline" xfId="15584"/>
    <cellStyle name="Title 2" xfId="15585"/>
    <cellStyle name="Title 3" xfId="15586"/>
    <cellStyle name="Title 4" xfId="15587"/>
    <cellStyle name="Title 5" xfId="15588"/>
    <cellStyle name="Title 6" xfId="15589"/>
    <cellStyle name="Title 7" xfId="16242"/>
    <cellStyle name="Title1" xfId="15590"/>
    <cellStyle name="title2" xfId="15591"/>
    <cellStyle name="title2 2" xfId="15592"/>
    <cellStyle name="title2 2 2" xfId="15593"/>
    <cellStyle name="title2 2_Workforce" xfId="25736"/>
    <cellStyle name="title2 3" xfId="15594"/>
    <cellStyle name="title2 3 2" xfId="15595"/>
    <cellStyle name="title2 3_Workforce" xfId="25737"/>
    <cellStyle name="title2 4" xfId="15596"/>
    <cellStyle name="title2_Workforce" xfId="25735"/>
    <cellStyle name="Titles - Col. Headings" xfId="15597"/>
    <cellStyle name="Titles - Other" xfId="15598"/>
    <cellStyle name="Titolo" xfId="15599"/>
    <cellStyle name="Titolo 1" xfId="15600"/>
    <cellStyle name="Titolo 2" xfId="15601"/>
    <cellStyle name="Titolo 3" xfId="15602"/>
    <cellStyle name="Titolo 4" xfId="15603"/>
    <cellStyle name="Titolo_Workforce" xfId="25738"/>
    <cellStyle name="Título" xfId="15604"/>
    <cellStyle name="Título 1" xfId="15605"/>
    <cellStyle name="Título 2" xfId="15606"/>
    <cellStyle name="Título 3" xfId="15607"/>
    <cellStyle name="Título 4" xfId="15608"/>
    <cellStyle name="Título_Workforce" xfId="25739"/>
    <cellStyle name="TOC 1" xfId="15609"/>
    <cellStyle name="TOC 2" xfId="15610"/>
    <cellStyle name="Total 10" xfId="15611"/>
    <cellStyle name="Total 10 10" xfId="15612"/>
    <cellStyle name="Total 10 11" xfId="15613"/>
    <cellStyle name="Total 10 12" xfId="15614"/>
    <cellStyle name="Total 10 13" xfId="15615"/>
    <cellStyle name="Total 10 2" xfId="15616"/>
    <cellStyle name="Total 10 2 2" xfId="15617"/>
    <cellStyle name="Total 10 2 3" xfId="15618"/>
    <cellStyle name="Total 10 2 4" xfId="15619"/>
    <cellStyle name="Total 10 2_Workforce" xfId="25741"/>
    <cellStyle name="Total 10 3" xfId="15620"/>
    <cellStyle name="Total 10 3 2" xfId="15621"/>
    <cellStyle name="Total 10 3 3" xfId="15622"/>
    <cellStyle name="Total 10 3 4" xfId="15623"/>
    <cellStyle name="Total 10 3_Workforce" xfId="25742"/>
    <cellStyle name="Total 10 4" xfId="15624"/>
    <cellStyle name="Total 10 4 2" xfId="15625"/>
    <cellStyle name="Total 10 4 3" xfId="15626"/>
    <cellStyle name="Total 10 4 4" xfId="15627"/>
    <cellStyle name="Total 10 4_Workforce" xfId="25743"/>
    <cellStyle name="Total 10 5" xfId="15628"/>
    <cellStyle name="Total 10 5 2" xfId="15629"/>
    <cellStyle name="Total 10 5 3" xfId="15630"/>
    <cellStyle name="Total 10 5 4" xfId="15631"/>
    <cellStyle name="Total 10 5_Workforce" xfId="25744"/>
    <cellStyle name="Total 10 6" xfId="15632"/>
    <cellStyle name="Total 10 6 2" xfId="15633"/>
    <cellStyle name="Total 10 6 3" xfId="15634"/>
    <cellStyle name="Total 10 6 4" xfId="15635"/>
    <cellStyle name="Total 10 6_Workforce" xfId="25745"/>
    <cellStyle name="Total 10 7" xfId="15636"/>
    <cellStyle name="Total 10 8" xfId="15637"/>
    <cellStyle name="Total 10 9" xfId="15638"/>
    <cellStyle name="Total 10_Workforce" xfId="25740"/>
    <cellStyle name="Total 11" xfId="15639"/>
    <cellStyle name="Total 11 10" xfId="15640"/>
    <cellStyle name="Total 11 11" xfId="15641"/>
    <cellStyle name="Total 11 12" xfId="15642"/>
    <cellStyle name="Total 11 13" xfId="15643"/>
    <cellStyle name="Total 11 2" xfId="15644"/>
    <cellStyle name="Total 11 2 2" xfId="15645"/>
    <cellStyle name="Total 11 2 3" xfId="15646"/>
    <cellStyle name="Total 11 2 4" xfId="15647"/>
    <cellStyle name="Total 11 2_Workforce" xfId="25747"/>
    <cellStyle name="Total 11 3" xfId="15648"/>
    <cellStyle name="Total 11 3 2" xfId="15649"/>
    <cellStyle name="Total 11 3 3" xfId="15650"/>
    <cellStyle name="Total 11 3 4" xfId="15651"/>
    <cellStyle name="Total 11 3_Workforce" xfId="25748"/>
    <cellStyle name="Total 11 4" xfId="15652"/>
    <cellStyle name="Total 11 4 2" xfId="15653"/>
    <cellStyle name="Total 11 4 3" xfId="15654"/>
    <cellStyle name="Total 11 4 4" xfId="15655"/>
    <cellStyle name="Total 11 4_Workforce" xfId="25749"/>
    <cellStyle name="Total 11 5" xfId="15656"/>
    <cellStyle name="Total 11 5 2" xfId="15657"/>
    <cellStyle name="Total 11 5 3" xfId="15658"/>
    <cellStyle name="Total 11 5 4" xfId="15659"/>
    <cellStyle name="Total 11 5_Workforce" xfId="25750"/>
    <cellStyle name="Total 11 6" xfId="15660"/>
    <cellStyle name="Total 11 6 2" xfId="15661"/>
    <cellStyle name="Total 11 6 3" xfId="15662"/>
    <cellStyle name="Total 11 6 4" xfId="15663"/>
    <cellStyle name="Total 11 6_Workforce" xfId="25751"/>
    <cellStyle name="Total 11 7" xfId="15664"/>
    <cellStyle name="Total 11 8" xfId="15665"/>
    <cellStyle name="Total 11 9" xfId="15666"/>
    <cellStyle name="Total 11_Workforce" xfId="25746"/>
    <cellStyle name="Total 12" xfId="15667"/>
    <cellStyle name="Total 12 10" xfId="15668"/>
    <cellStyle name="Total 12 11" xfId="15669"/>
    <cellStyle name="Total 12 12" xfId="15670"/>
    <cellStyle name="Total 12 13" xfId="15671"/>
    <cellStyle name="Total 12 2" xfId="15672"/>
    <cellStyle name="Total 12 2 2" xfId="15673"/>
    <cellStyle name="Total 12 2 3" xfId="15674"/>
    <cellStyle name="Total 12 2 4" xfId="15675"/>
    <cellStyle name="Total 12 2_Workforce" xfId="25753"/>
    <cellStyle name="Total 12 3" xfId="15676"/>
    <cellStyle name="Total 12 3 2" xfId="15677"/>
    <cellStyle name="Total 12 3 3" xfId="15678"/>
    <cellStyle name="Total 12 3 4" xfId="15679"/>
    <cellStyle name="Total 12 3_Workforce" xfId="25754"/>
    <cellStyle name="Total 12 4" xfId="15680"/>
    <cellStyle name="Total 12 4 2" xfId="15681"/>
    <cellStyle name="Total 12 4 3" xfId="15682"/>
    <cellStyle name="Total 12 4 4" xfId="15683"/>
    <cellStyle name="Total 12 4_Workforce" xfId="25755"/>
    <cellStyle name="Total 12 5" xfId="15684"/>
    <cellStyle name="Total 12 5 2" xfId="15685"/>
    <cellStyle name="Total 12 5 3" xfId="15686"/>
    <cellStyle name="Total 12 5 4" xfId="15687"/>
    <cellStyle name="Total 12 5_Workforce" xfId="25756"/>
    <cellStyle name="Total 12 6" xfId="15688"/>
    <cellStyle name="Total 12 6 2" xfId="15689"/>
    <cellStyle name="Total 12 6 3" xfId="15690"/>
    <cellStyle name="Total 12 6 4" xfId="15691"/>
    <cellStyle name="Total 12 6_Workforce" xfId="25757"/>
    <cellStyle name="Total 12 7" xfId="15692"/>
    <cellStyle name="Total 12 8" xfId="15693"/>
    <cellStyle name="Total 12 9" xfId="15694"/>
    <cellStyle name="Total 12_Workforce" xfId="25752"/>
    <cellStyle name="Total 13" xfId="15695"/>
    <cellStyle name="Total 13 10" xfId="15696"/>
    <cellStyle name="Total 13 11" xfId="15697"/>
    <cellStyle name="Total 13 12" xfId="15698"/>
    <cellStyle name="Total 13 13" xfId="15699"/>
    <cellStyle name="Total 13 2" xfId="15700"/>
    <cellStyle name="Total 13 2 2" xfId="15701"/>
    <cellStyle name="Total 13 2 3" xfId="15702"/>
    <cellStyle name="Total 13 2 4" xfId="15703"/>
    <cellStyle name="Total 13 2_Workforce" xfId="25759"/>
    <cellStyle name="Total 13 3" xfId="15704"/>
    <cellStyle name="Total 13 3 2" xfId="15705"/>
    <cellStyle name="Total 13 3 3" xfId="15706"/>
    <cellStyle name="Total 13 3 4" xfId="15707"/>
    <cellStyle name="Total 13 3_Workforce" xfId="25760"/>
    <cellStyle name="Total 13 4" xfId="15708"/>
    <cellStyle name="Total 13 4 2" xfId="15709"/>
    <cellStyle name="Total 13 4 3" xfId="15710"/>
    <cellStyle name="Total 13 4 4" xfId="15711"/>
    <cellStyle name="Total 13 4_Workforce" xfId="25761"/>
    <cellStyle name="Total 13 5" xfId="15712"/>
    <cellStyle name="Total 13 5 2" xfId="15713"/>
    <cellStyle name="Total 13 5 3" xfId="15714"/>
    <cellStyle name="Total 13 5 4" xfId="15715"/>
    <cellStyle name="Total 13 5_Workforce" xfId="25762"/>
    <cellStyle name="Total 13 6" xfId="15716"/>
    <cellStyle name="Total 13 6 2" xfId="15717"/>
    <cellStyle name="Total 13 6 3" xfId="15718"/>
    <cellStyle name="Total 13 6 4" xfId="15719"/>
    <cellStyle name="Total 13 6_Workforce" xfId="25763"/>
    <cellStyle name="Total 13 7" xfId="15720"/>
    <cellStyle name="Total 13 8" xfId="15721"/>
    <cellStyle name="Total 13 9" xfId="15722"/>
    <cellStyle name="Total 13_Workforce" xfId="25758"/>
    <cellStyle name="Total 14" xfId="15723"/>
    <cellStyle name="Total 14 10" xfId="15724"/>
    <cellStyle name="Total 14 11" xfId="15725"/>
    <cellStyle name="Total 14 12" xfId="15726"/>
    <cellStyle name="Total 14 13" xfId="15727"/>
    <cellStyle name="Total 14 2" xfId="15728"/>
    <cellStyle name="Total 14 2 2" xfId="15729"/>
    <cellStyle name="Total 14 2 3" xfId="15730"/>
    <cellStyle name="Total 14 2 4" xfId="15731"/>
    <cellStyle name="Total 14 2_Workforce" xfId="25765"/>
    <cellStyle name="Total 14 3" xfId="15732"/>
    <cellStyle name="Total 14 3 2" xfId="15733"/>
    <cellStyle name="Total 14 3 3" xfId="15734"/>
    <cellStyle name="Total 14 3 4" xfId="15735"/>
    <cellStyle name="Total 14 3_Workforce" xfId="25766"/>
    <cellStyle name="Total 14 4" xfId="15736"/>
    <cellStyle name="Total 14 4 2" xfId="15737"/>
    <cellStyle name="Total 14 4 3" xfId="15738"/>
    <cellStyle name="Total 14 4 4" xfId="15739"/>
    <cellStyle name="Total 14 4_Workforce" xfId="25767"/>
    <cellStyle name="Total 14 5" xfId="15740"/>
    <cellStyle name="Total 14 5 2" xfId="15741"/>
    <cellStyle name="Total 14 5 3" xfId="15742"/>
    <cellStyle name="Total 14 5 4" xfId="15743"/>
    <cellStyle name="Total 14 5_Workforce" xfId="25768"/>
    <cellStyle name="Total 14 6" xfId="15744"/>
    <cellStyle name="Total 14 6 2" xfId="15745"/>
    <cellStyle name="Total 14 6 3" xfId="15746"/>
    <cellStyle name="Total 14 6 4" xfId="15747"/>
    <cellStyle name="Total 14 6_Workforce" xfId="25769"/>
    <cellStyle name="Total 14 7" xfId="15748"/>
    <cellStyle name="Total 14 8" xfId="15749"/>
    <cellStyle name="Total 14 9" xfId="15750"/>
    <cellStyle name="Total 14_Workforce" xfId="25764"/>
    <cellStyle name="Total 15" xfId="15751"/>
    <cellStyle name="Total 15 10" xfId="15752"/>
    <cellStyle name="Total 15 11" xfId="15753"/>
    <cellStyle name="Total 15 12" xfId="15754"/>
    <cellStyle name="Total 15 13" xfId="15755"/>
    <cellStyle name="Total 15 2" xfId="15756"/>
    <cellStyle name="Total 15 2 2" xfId="15757"/>
    <cellStyle name="Total 15 2 3" xfId="15758"/>
    <cellStyle name="Total 15 2 4" xfId="15759"/>
    <cellStyle name="Total 15 2_Workforce" xfId="25771"/>
    <cellStyle name="Total 15 3" xfId="15760"/>
    <cellStyle name="Total 15 3 2" xfId="15761"/>
    <cellStyle name="Total 15 3 3" xfId="15762"/>
    <cellStyle name="Total 15 3 4" xfId="15763"/>
    <cellStyle name="Total 15 3_Workforce" xfId="25772"/>
    <cellStyle name="Total 15 4" xfId="15764"/>
    <cellStyle name="Total 15 4 2" xfId="15765"/>
    <cellStyle name="Total 15 4 3" xfId="15766"/>
    <cellStyle name="Total 15 4 4" xfId="15767"/>
    <cellStyle name="Total 15 4_Workforce" xfId="25773"/>
    <cellStyle name="Total 15 5" xfId="15768"/>
    <cellStyle name="Total 15 5 2" xfId="15769"/>
    <cellStyle name="Total 15 5 3" xfId="15770"/>
    <cellStyle name="Total 15 5 4" xfId="15771"/>
    <cellStyle name="Total 15 5_Workforce" xfId="25774"/>
    <cellStyle name="Total 15 6" xfId="15772"/>
    <cellStyle name="Total 15 6 2" xfId="15773"/>
    <cellStyle name="Total 15 6 3" xfId="15774"/>
    <cellStyle name="Total 15 6 4" xfId="15775"/>
    <cellStyle name="Total 15 6_Workforce" xfId="25775"/>
    <cellStyle name="Total 15 7" xfId="15776"/>
    <cellStyle name="Total 15 8" xfId="15777"/>
    <cellStyle name="Total 15 9" xfId="15778"/>
    <cellStyle name="Total 15_Workforce" xfId="25770"/>
    <cellStyle name="Total 16" xfId="15779"/>
    <cellStyle name="Total 16 10" xfId="15780"/>
    <cellStyle name="Total 16 11" xfId="15781"/>
    <cellStyle name="Total 16 12" xfId="15782"/>
    <cellStyle name="Total 16 13" xfId="15783"/>
    <cellStyle name="Total 16 14" xfId="15784"/>
    <cellStyle name="Total 16 15" xfId="15785"/>
    <cellStyle name="Total 16 16" xfId="15786"/>
    <cellStyle name="Total 16 17" xfId="15787"/>
    <cellStyle name="Total 16 18" xfId="15788"/>
    <cellStyle name="Total 16 19" xfId="15789"/>
    <cellStyle name="Total 16 2" xfId="15790"/>
    <cellStyle name="Total 16 2 2" xfId="15791"/>
    <cellStyle name="Total 16 2 3" xfId="15792"/>
    <cellStyle name="Total 16 2 4" xfId="15793"/>
    <cellStyle name="Total 16 2_Workforce" xfId="25777"/>
    <cellStyle name="Total 16 20" xfId="15794"/>
    <cellStyle name="Total 16 3" xfId="15795"/>
    <cellStyle name="Total 16 3 2" xfId="15796"/>
    <cellStyle name="Total 16 3 3" xfId="15797"/>
    <cellStyle name="Total 16 3 4" xfId="15798"/>
    <cellStyle name="Total 16 3_Workforce" xfId="25778"/>
    <cellStyle name="Total 16 4" xfId="15799"/>
    <cellStyle name="Total 16 4 2" xfId="15800"/>
    <cellStyle name="Total 16 4 3" xfId="15801"/>
    <cellStyle name="Total 16 4 4" xfId="15802"/>
    <cellStyle name="Total 16 4_Workforce" xfId="25779"/>
    <cellStyle name="Total 16 5" xfId="15803"/>
    <cellStyle name="Total 16 5 2" xfId="15804"/>
    <cellStyle name="Total 16 5 3" xfId="15805"/>
    <cellStyle name="Total 16 5 4" xfId="15806"/>
    <cellStyle name="Total 16 5_Workforce" xfId="25780"/>
    <cellStyle name="Total 16 6" xfId="15807"/>
    <cellStyle name="Total 16 6 2" xfId="15808"/>
    <cellStyle name="Total 16 6 3" xfId="15809"/>
    <cellStyle name="Total 16 6 4" xfId="15810"/>
    <cellStyle name="Total 16 6_Workforce" xfId="25781"/>
    <cellStyle name="Total 16 7" xfId="15811"/>
    <cellStyle name="Total 16 8" xfId="15812"/>
    <cellStyle name="Total 16 9" xfId="15813"/>
    <cellStyle name="Total 16_Workforce" xfId="25776"/>
    <cellStyle name="Total 17" xfId="15814"/>
    <cellStyle name="Total 17 10" xfId="15815"/>
    <cellStyle name="Total 17 11" xfId="15816"/>
    <cellStyle name="Total 17 12" xfId="15817"/>
    <cellStyle name="Total 17 13" xfId="15818"/>
    <cellStyle name="Total 17 14" xfId="15819"/>
    <cellStyle name="Total 17 2" xfId="15820"/>
    <cellStyle name="Total 17 3" xfId="15821"/>
    <cellStyle name="Total 17 4" xfId="15822"/>
    <cellStyle name="Total 17 5" xfId="15823"/>
    <cellStyle name="Total 17 6" xfId="15824"/>
    <cellStyle name="Total 17 7" xfId="15825"/>
    <cellStyle name="Total 17 8" xfId="15826"/>
    <cellStyle name="Total 17 9" xfId="15827"/>
    <cellStyle name="Total 17_Workforce" xfId="25782"/>
    <cellStyle name="Total 18" xfId="15828"/>
    <cellStyle name="Total 18 2" xfId="15829"/>
    <cellStyle name="Total 18 3" xfId="15830"/>
    <cellStyle name="Total 18 4" xfId="15831"/>
    <cellStyle name="Total 18 5" xfId="15832"/>
    <cellStyle name="Total 18 6" xfId="15833"/>
    <cellStyle name="Total 18 7" xfId="15834"/>
    <cellStyle name="Total 18_Workforce" xfId="25783"/>
    <cellStyle name="Total 19" xfId="15835"/>
    <cellStyle name="Total 19 2" xfId="15836"/>
    <cellStyle name="Total 19 2 2" xfId="15837"/>
    <cellStyle name="Total 19 2 3" xfId="15838"/>
    <cellStyle name="Total 19 2 4" xfId="15839"/>
    <cellStyle name="Total 19 2 5" xfId="15840"/>
    <cellStyle name="Total 19 2 6" xfId="15841"/>
    <cellStyle name="Total 19 2 7" xfId="15842"/>
    <cellStyle name="Total 19 2 8" xfId="15843"/>
    <cellStyle name="Total 19 2 9" xfId="15844"/>
    <cellStyle name="Total 19 2_Workforce" xfId="25785"/>
    <cellStyle name="Total 19 3" xfId="15845"/>
    <cellStyle name="Total 19 4" xfId="15846"/>
    <cellStyle name="Total 19 5" xfId="15847"/>
    <cellStyle name="Total 19 6" xfId="15848"/>
    <cellStyle name="Total 19 7" xfId="15849"/>
    <cellStyle name="Total 19 8" xfId="15850"/>
    <cellStyle name="Total 19_Workforce" xfId="25784"/>
    <cellStyle name="Total 2" xfId="15851"/>
    <cellStyle name="Total 2 10" xfId="15852"/>
    <cellStyle name="Total 2 10 2" xfId="15853"/>
    <cellStyle name="Total 2 10_Workforce" xfId="25787"/>
    <cellStyle name="Total 2 11" xfId="15854"/>
    <cellStyle name="Total 2 12" xfId="15855"/>
    <cellStyle name="Total 2 13" xfId="15856"/>
    <cellStyle name="Total 2 14" xfId="15857"/>
    <cellStyle name="Total 2 15" xfId="15858"/>
    <cellStyle name="Total 2 16" xfId="15859"/>
    <cellStyle name="Total 2 17" xfId="15860"/>
    <cellStyle name="Total 2 2" xfId="15861"/>
    <cellStyle name="Total 2 2 2" xfId="15862"/>
    <cellStyle name="Total 2 2 2 2" xfId="15863"/>
    <cellStyle name="Total 2 2 2_Workforce" xfId="25789"/>
    <cellStyle name="Total 2 2 3" xfId="15864"/>
    <cellStyle name="Total 2 2 4" xfId="15865"/>
    <cellStyle name="Total 2 2 5" xfId="15866"/>
    <cellStyle name="Total 2 2 6" xfId="15867"/>
    <cellStyle name="Total 2 2_Workforce" xfId="25788"/>
    <cellStyle name="Total 2 3" xfId="15868"/>
    <cellStyle name="Total 2 3 2" xfId="15869"/>
    <cellStyle name="Total 2 3 2 2" xfId="15870"/>
    <cellStyle name="Total 2 3 2_Workforce" xfId="25791"/>
    <cellStyle name="Total 2 3 3" xfId="15871"/>
    <cellStyle name="Total 2 3_Workforce" xfId="25790"/>
    <cellStyle name="Total 2 4" xfId="15872"/>
    <cellStyle name="Total 2 4 2" xfId="15873"/>
    <cellStyle name="Total 2 4_Workforce" xfId="25792"/>
    <cellStyle name="Total 2 5" xfId="15874"/>
    <cellStyle name="Total 2 5 2" xfId="15875"/>
    <cellStyle name="Total 2 5_Workforce" xfId="25793"/>
    <cellStyle name="Total 2 6" xfId="15876"/>
    <cellStyle name="Total 2 6 2" xfId="15877"/>
    <cellStyle name="Total 2 6_Workforce" xfId="25794"/>
    <cellStyle name="Total 2 7" xfId="15878"/>
    <cellStyle name="Total 2 7 2" xfId="15879"/>
    <cellStyle name="Total 2 7_Workforce" xfId="25795"/>
    <cellStyle name="Total 2 8" xfId="15880"/>
    <cellStyle name="Total 2 8 2" xfId="15881"/>
    <cellStyle name="Total 2 8_Workforce" xfId="25796"/>
    <cellStyle name="Total 2 9" xfId="15882"/>
    <cellStyle name="Total 2 9 2" xfId="15883"/>
    <cellStyle name="Total 2 9_Workforce" xfId="25797"/>
    <cellStyle name="Total 2_Workforce" xfId="25786"/>
    <cellStyle name="Total 20" xfId="15884"/>
    <cellStyle name="Total 21" xfId="15885"/>
    <cellStyle name="Total 22" xfId="15886"/>
    <cellStyle name="Total 23" xfId="15887"/>
    <cellStyle name="Total 24" xfId="15888"/>
    <cellStyle name="Total 25" xfId="15889"/>
    <cellStyle name="Total 26" xfId="15890"/>
    <cellStyle name="Total 27" xfId="15891"/>
    <cellStyle name="Total 28" xfId="16243"/>
    <cellStyle name="Total 3" xfId="15892"/>
    <cellStyle name="Total 3 10" xfId="15893"/>
    <cellStyle name="Total 3 11" xfId="15894"/>
    <cellStyle name="Total 3 12" xfId="15895"/>
    <cellStyle name="Total 3 13" xfId="15896"/>
    <cellStyle name="Total 3 14" xfId="15897"/>
    <cellStyle name="Total 3 15" xfId="15898"/>
    <cellStyle name="Total 3 16" xfId="15899"/>
    <cellStyle name="Total 3 17" xfId="15900"/>
    <cellStyle name="Total 3 18" xfId="15901"/>
    <cellStyle name="Total 3 19" xfId="15902"/>
    <cellStyle name="Total 3 2" xfId="15903"/>
    <cellStyle name="Total 3 2 2" xfId="15904"/>
    <cellStyle name="Total 3 2 3" xfId="15905"/>
    <cellStyle name="Total 3 2 4" xfId="15906"/>
    <cellStyle name="Total 3 2 5" xfId="15907"/>
    <cellStyle name="Total 3 2_Workforce" xfId="25799"/>
    <cellStyle name="Total 3 3" xfId="15908"/>
    <cellStyle name="Total 3 3 2" xfId="15909"/>
    <cellStyle name="Total 3 3 3" xfId="15910"/>
    <cellStyle name="Total 3 3 4" xfId="15911"/>
    <cellStyle name="Total 3 3_Workforce" xfId="25800"/>
    <cellStyle name="Total 3 4" xfId="15912"/>
    <cellStyle name="Total 3 4 2" xfId="15913"/>
    <cellStyle name="Total 3 4 3" xfId="15914"/>
    <cellStyle name="Total 3 4 4" xfId="15915"/>
    <cellStyle name="Total 3 4_Workforce" xfId="25801"/>
    <cellStyle name="Total 3 5" xfId="15916"/>
    <cellStyle name="Total 3 5 2" xfId="15917"/>
    <cellStyle name="Total 3 5 3" xfId="15918"/>
    <cellStyle name="Total 3 5 4" xfId="15919"/>
    <cellStyle name="Total 3 5_Workforce" xfId="25802"/>
    <cellStyle name="Total 3 6" xfId="15920"/>
    <cellStyle name="Total 3 6 2" xfId="15921"/>
    <cellStyle name="Total 3 6 3" xfId="15922"/>
    <cellStyle name="Total 3 6 4" xfId="15923"/>
    <cellStyle name="Total 3 6_Workforce" xfId="25803"/>
    <cellStyle name="Total 3 7" xfId="15924"/>
    <cellStyle name="Total 3 7 2" xfId="15925"/>
    <cellStyle name="Total 3 7 3" xfId="15926"/>
    <cellStyle name="Total 3 7 4" xfId="15927"/>
    <cellStyle name="Total 3 7_Workforce" xfId="25804"/>
    <cellStyle name="Total 3 8" xfId="15928"/>
    <cellStyle name="Total 3 8 2" xfId="15929"/>
    <cellStyle name="Total 3 8 3" xfId="15930"/>
    <cellStyle name="Total 3 8 4" xfId="15931"/>
    <cellStyle name="Total 3 8_Workforce" xfId="25805"/>
    <cellStyle name="Total 3 9" xfId="15932"/>
    <cellStyle name="Total 3_Workforce" xfId="25798"/>
    <cellStyle name="Total 4" xfId="15933"/>
    <cellStyle name="Total 4 10" xfId="15934"/>
    <cellStyle name="Total 4 11" xfId="15935"/>
    <cellStyle name="Total 4 12" xfId="15936"/>
    <cellStyle name="Total 4 13" xfId="15937"/>
    <cellStyle name="Total 4 2" xfId="15938"/>
    <cellStyle name="Total 4 2 2" xfId="15939"/>
    <cellStyle name="Total 4 2 3" xfId="15940"/>
    <cellStyle name="Total 4 2 4" xfId="15941"/>
    <cellStyle name="Total 4 2 5" xfId="15942"/>
    <cellStyle name="Total 4 2_Workforce" xfId="25807"/>
    <cellStyle name="Total 4 3" xfId="15943"/>
    <cellStyle name="Total 4 3 2" xfId="15944"/>
    <cellStyle name="Total 4 3 3" xfId="15945"/>
    <cellStyle name="Total 4 3 4" xfId="15946"/>
    <cellStyle name="Total 4 3_Workforce" xfId="25808"/>
    <cellStyle name="Total 4 4" xfId="15947"/>
    <cellStyle name="Total 4 4 2" xfId="15948"/>
    <cellStyle name="Total 4 4 3" xfId="15949"/>
    <cellStyle name="Total 4 4 4" xfId="15950"/>
    <cellStyle name="Total 4 4_Workforce" xfId="25809"/>
    <cellStyle name="Total 4 5" xfId="15951"/>
    <cellStyle name="Total 4 5 2" xfId="15952"/>
    <cellStyle name="Total 4 5 3" xfId="15953"/>
    <cellStyle name="Total 4 5 4" xfId="15954"/>
    <cellStyle name="Total 4 5_Workforce" xfId="25810"/>
    <cellStyle name="Total 4 6" xfId="15955"/>
    <cellStyle name="Total 4 6 2" xfId="15956"/>
    <cellStyle name="Total 4 6 3" xfId="15957"/>
    <cellStyle name="Total 4 6 4" xfId="15958"/>
    <cellStyle name="Total 4 6_Workforce" xfId="25811"/>
    <cellStyle name="Total 4 7" xfId="15959"/>
    <cellStyle name="Total 4 8" xfId="15960"/>
    <cellStyle name="Total 4 9" xfId="15961"/>
    <cellStyle name="Total 4_Workforce" xfId="25806"/>
    <cellStyle name="Total 5" xfId="15962"/>
    <cellStyle name="Total 5 10" xfId="15963"/>
    <cellStyle name="Total 5 11" xfId="15964"/>
    <cellStyle name="Total 5 12" xfId="15965"/>
    <cellStyle name="Total 5 13" xfId="15966"/>
    <cellStyle name="Total 5 2" xfId="15967"/>
    <cellStyle name="Total 5 2 2" xfId="15968"/>
    <cellStyle name="Total 5 2 3" xfId="15969"/>
    <cellStyle name="Total 5 2 4" xfId="15970"/>
    <cellStyle name="Total 5 2 5" xfId="15971"/>
    <cellStyle name="Total 5 2_Workforce" xfId="25813"/>
    <cellStyle name="Total 5 3" xfId="15972"/>
    <cellStyle name="Total 5 3 2" xfId="15973"/>
    <cellStyle name="Total 5 3 3" xfId="15974"/>
    <cellStyle name="Total 5 3 4" xfId="15975"/>
    <cellStyle name="Total 5 3_Workforce" xfId="25814"/>
    <cellStyle name="Total 5 4" xfId="15976"/>
    <cellStyle name="Total 5 4 2" xfId="15977"/>
    <cellStyle name="Total 5 4 3" xfId="15978"/>
    <cellStyle name="Total 5 4 4" xfId="15979"/>
    <cellStyle name="Total 5 4_Workforce" xfId="25815"/>
    <cellStyle name="Total 5 5" xfId="15980"/>
    <cellStyle name="Total 5 5 2" xfId="15981"/>
    <cellStyle name="Total 5 5 3" xfId="15982"/>
    <cellStyle name="Total 5 5 4" xfId="15983"/>
    <cellStyle name="Total 5 5_Workforce" xfId="25816"/>
    <cellStyle name="Total 5 6" xfId="15984"/>
    <cellStyle name="Total 5 6 2" xfId="15985"/>
    <cellStyle name="Total 5 6 3" xfId="15986"/>
    <cellStyle name="Total 5 6 4" xfId="15987"/>
    <cellStyle name="Total 5 6_Workforce" xfId="25817"/>
    <cellStyle name="Total 5 7" xfId="15988"/>
    <cellStyle name="Total 5 8" xfId="15989"/>
    <cellStyle name="Total 5 9" xfId="15990"/>
    <cellStyle name="Total 5_Workforce" xfId="25812"/>
    <cellStyle name="Total 6" xfId="15991"/>
    <cellStyle name="Total 6 10" xfId="15992"/>
    <cellStyle name="Total 6 11" xfId="15993"/>
    <cellStyle name="Total 6 12" xfId="15994"/>
    <cellStyle name="Total 6 13" xfId="15995"/>
    <cellStyle name="Total 6 2" xfId="15996"/>
    <cellStyle name="Total 6 2 2" xfId="15997"/>
    <cellStyle name="Total 6 2 3" xfId="15998"/>
    <cellStyle name="Total 6 2 4" xfId="15999"/>
    <cellStyle name="Total 6 2 5" xfId="16000"/>
    <cellStyle name="Total 6 2_Workforce" xfId="25819"/>
    <cellStyle name="Total 6 3" xfId="16001"/>
    <cellStyle name="Total 6 3 2" xfId="16002"/>
    <cellStyle name="Total 6 3 3" xfId="16003"/>
    <cellStyle name="Total 6 3 4" xfId="16004"/>
    <cellStyle name="Total 6 3_Workforce" xfId="25820"/>
    <cellStyle name="Total 6 4" xfId="16005"/>
    <cellStyle name="Total 6 4 2" xfId="16006"/>
    <cellStyle name="Total 6 4 3" xfId="16007"/>
    <cellStyle name="Total 6 4 4" xfId="16008"/>
    <cellStyle name="Total 6 4_Workforce" xfId="25821"/>
    <cellStyle name="Total 6 5" xfId="16009"/>
    <cellStyle name="Total 6 5 2" xfId="16010"/>
    <cellStyle name="Total 6 5 3" xfId="16011"/>
    <cellStyle name="Total 6 5 4" xfId="16012"/>
    <cellStyle name="Total 6 5_Workforce" xfId="25822"/>
    <cellStyle name="Total 6 6" xfId="16013"/>
    <cellStyle name="Total 6 6 2" xfId="16014"/>
    <cellStyle name="Total 6 6 3" xfId="16015"/>
    <cellStyle name="Total 6 6 4" xfId="16016"/>
    <cellStyle name="Total 6 6_Workforce" xfId="25823"/>
    <cellStyle name="Total 6 7" xfId="16017"/>
    <cellStyle name="Total 6 8" xfId="16018"/>
    <cellStyle name="Total 6 9" xfId="16019"/>
    <cellStyle name="Total 6_Workforce" xfId="25818"/>
    <cellStyle name="Total 7" xfId="16020"/>
    <cellStyle name="Total 7 10" xfId="16021"/>
    <cellStyle name="Total 7 11" xfId="16022"/>
    <cellStyle name="Total 7 12" xfId="16023"/>
    <cellStyle name="Total 7 13" xfId="16024"/>
    <cellStyle name="Total 7 2" xfId="16025"/>
    <cellStyle name="Total 7 2 2" xfId="16026"/>
    <cellStyle name="Total 7 2 2 2" xfId="16027"/>
    <cellStyle name="Total 7 2 2_Workforce" xfId="25826"/>
    <cellStyle name="Total 7 2 3" xfId="16028"/>
    <cellStyle name="Total 7 2 3 2" xfId="16029"/>
    <cellStyle name="Total 7 2 3_Workforce" xfId="25827"/>
    <cellStyle name="Total 7 2 4" xfId="16030"/>
    <cellStyle name="Total 7 2 5" xfId="16031"/>
    <cellStyle name="Total 7 2 6" xfId="16032"/>
    <cellStyle name="Total 7 2 7" xfId="16033"/>
    <cellStyle name="Total 7 2_Workforce" xfId="25825"/>
    <cellStyle name="Total 7 3" xfId="16034"/>
    <cellStyle name="Total 7 3 2" xfId="16035"/>
    <cellStyle name="Total 7 3 3" xfId="16036"/>
    <cellStyle name="Total 7 3 4" xfId="16037"/>
    <cellStyle name="Total 7 3 5" xfId="16038"/>
    <cellStyle name="Total 7 3_Workforce" xfId="25828"/>
    <cellStyle name="Total 7 4" xfId="16039"/>
    <cellStyle name="Total 7 4 2" xfId="16040"/>
    <cellStyle name="Total 7 4 3" xfId="16041"/>
    <cellStyle name="Total 7 4 4" xfId="16042"/>
    <cellStyle name="Total 7 4_Workforce" xfId="25829"/>
    <cellStyle name="Total 7 5" xfId="16043"/>
    <cellStyle name="Total 7 5 2" xfId="16044"/>
    <cellStyle name="Total 7 5 3" xfId="16045"/>
    <cellStyle name="Total 7 5 4" xfId="16046"/>
    <cellStyle name="Total 7 5_Workforce" xfId="25830"/>
    <cellStyle name="Total 7 6" xfId="16047"/>
    <cellStyle name="Total 7 6 2" xfId="16048"/>
    <cellStyle name="Total 7 6 3" xfId="16049"/>
    <cellStyle name="Total 7 6 4" xfId="16050"/>
    <cellStyle name="Total 7 6_Workforce" xfId="25831"/>
    <cellStyle name="Total 7 7" xfId="16051"/>
    <cellStyle name="Total 7 8" xfId="16052"/>
    <cellStyle name="Total 7 9" xfId="16053"/>
    <cellStyle name="Total 7_Workforce" xfId="25824"/>
    <cellStyle name="Total 8" xfId="16054"/>
    <cellStyle name="Total 8 10" xfId="16055"/>
    <cellStyle name="Total 8 11" xfId="16056"/>
    <cellStyle name="Total 8 12" xfId="16057"/>
    <cellStyle name="Total 8 13" xfId="16058"/>
    <cellStyle name="Total 8 2" xfId="16059"/>
    <cellStyle name="Total 8 2 2" xfId="16060"/>
    <cellStyle name="Total 8 2 3" xfId="16061"/>
    <cellStyle name="Total 8 2 4" xfId="16062"/>
    <cellStyle name="Total 8 2_Workforce" xfId="25833"/>
    <cellStyle name="Total 8 3" xfId="16063"/>
    <cellStyle name="Total 8 3 2" xfId="16064"/>
    <cellStyle name="Total 8 3 3" xfId="16065"/>
    <cellStyle name="Total 8 3 4" xfId="16066"/>
    <cellStyle name="Total 8 3_Workforce" xfId="25834"/>
    <cellStyle name="Total 8 4" xfId="16067"/>
    <cellStyle name="Total 8 4 2" xfId="16068"/>
    <cellStyle name="Total 8 4 3" xfId="16069"/>
    <cellStyle name="Total 8 4 4" xfId="16070"/>
    <cellStyle name="Total 8 4_Workforce" xfId="25835"/>
    <cellStyle name="Total 8 5" xfId="16071"/>
    <cellStyle name="Total 8 5 2" xfId="16072"/>
    <cellStyle name="Total 8 5 3" xfId="16073"/>
    <cellStyle name="Total 8 5 4" xfId="16074"/>
    <cellStyle name="Total 8 5_Workforce" xfId="25836"/>
    <cellStyle name="Total 8 6" xfId="16075"/>
    <cellStyle name="Total 8 6 2" xfId="16076"/>
    <cellStyle name="Total 8 6 3" xfId="16077"/>
    <cellStyle name="Total 8 6 4" xfId="16078"/>
    <cellStyle name="Total 8 6_Workforce" xfId="25837"/>
    <cellStyle name="Total 8 7" xfId="16079"/>
    <cellStyle name="Total 8 8" xfId="16080"/>
    <cellStyle name="Total 8 9" xfId="16081"/>
    <cellStyle name="Total 8_Workforce" xfId="25832"/>
    <cellStyle name="Total 9" xfId="16082"/>
    <cellStyle name="Total 9 10" xfId="16083"/>
    <cellStyle name="Total 9 11" xfId="16084"/>
    <cellStyle name="Total 9 12" xfId="16085"/>
    <cellStyle name="Total 9 13" xfId="16086"/>
    <cellStyle name="Total 9 2" xfId="16087"/>
    <cellStyle name="Total 9 2 2" xfId="16088"/>
    <cellStyle name="Total 9 2 3" xfId="16089"/>
    <cellStyle name="Total 9 2 4" xfId="16090"/>
    <cellStyle name="Total 9 2_Workforce" xfId="25839"/>
    <cellStyle name="Total 9 3" xfId="16091"/>
    <cellStyle name="Total 9 3 2" xfId="16092"/>
    <cellStyle name="Total 9 3 3" xfId="16093"/>
    <cellStyle name="Total 9 3 4" xfId="16094"/>
    <cellStyle name="Total 9 3_Workforce" xfId="25840"/>
    <cellStyle name="Total 9 4" xfId="16095"/>
    <cellStyle name="Total 9 4 2" xfId="16096"/>
    <cellStyle name="Total 9 4 3" xfId="16097"/>
    <cellStyle name="Total 9 4 4" xfId="16098"/>
    <cellStyle name="Total 9 4_Workforce" xfId="25841"/>
    <cellStyle name="Total 9 5" xfId="16099"/>
    <cellStyle name="Total 9 5 2" xfId="16100"/>
    <cellStyle name="Total 9 5 3" xfId="16101"/>
    <cellStyle name="Total 9 5 4" xfId="16102"/>
    <cellStyle name="Total 9 5_Workforce" xfId="25842"/>
    <cellStyle name="Total 9 6" xfId="16103"/>
    <cellStyle name="Total 9 6 2" xfId="16104"/>
    <cellStyle name="Total 9 6 3" xfId="16105"/>
    <cellStyle name="Total 9 6 4" xfId="16106"/>
    <cellStyle name="Total 9 6_Workforce" xfId="25843"/>
    <cellStyle name="Total 9 7" xfId="16107"/>
    <cellStyle name="Total 9 8" xfId="16108"/>
    <cellStyle name="Total 9 9" xfId="16109"/>
    <cellStyle name="Total 9_Workforce" xfId="25838"/>
    <cellStyle name="Total Currency" xfId="16110"/>
    <cellStyle name="Total Normal" xfId="16111"/>
    <cellStyle name="Totale" xfId="16112"/>
    <cellStyle name="Überschrift" xfId="16113"/>
    <cellStyle name="Überschrift 1" xfId="16114"/>
    <cellStyle name="Überschrift 2" xfId="16115"/>
    <cellStyle name="Überschrift 3" xfId="16116"/>
    <cellStyle name="Überschrift 4" xfId="16117"/>
    <cellStyle name="Überschrift_Workforce" xfId="25844"/>
    <cellStyle name="UI Background" xfId="16118"/>
    <cellStyle name="UI Background 2" xfId="16119"/>
    <cellStyle name="UI Background 2 2" xfId="16120"/>
    <cellStyle name="UI Background 2 2 2" xfId="16121"/>
    <cellStyle name="UI Background 2 2_Workforce" xfId="25847"/>
    <cellStyle name="UI Background 2 3" xfId="16122"/>
    <cellStyle name="UI Background 2_Workforce" xfId="25846"/>
    <cellStyle name="UI Background 3" xfId="16123"/>
    <cellStyle name="UI Background 3 2" xfId="16124"/>
    <cellStyle name="UI Background 3_Workforce" xfId="25848"/>
    <cellStyle name="UI Background 4" xfId="16125"/>
    <cellStyle name="UI Background 4 2" xfId="16126"/>
    <cellStyle name="UI Background 4_Workforce" xfId="25849"/>
    <cellStyle name="UI Background 5" xfId="16127"/>
    <cellStyle name="UI Background 5 2" xfId="16128"/>
    <cellStyle name="UI Background 5_Workforce" xfId="25850"/>
    <cellStyle name="UI Background 6" xfId="16129"/>
    <cellStyle name="UI Background 6 2" xfId="16130"/>
    <cellStyle name="UI Background 6_Workforce" xfId="25851"/>
    <cellStyle name="UI Background 7" xfId="16131"/>
    <cellStyle name="UI Background 7 2" xfId="16132"/>
    <cellStyle name="UI Background 7_Workforce" xfId="25852"/>
    <cellStyle name="UI Background 8" xfId="16133"/>
    <cellStyle name="UI Background_Workforce" xfId="25845"/>
    <cellStyle name="UIScreenText" xfId="16134"/>
    <cellStyle name="under" xfId="16135"/>
    <cellStyle name="Underline_Dbl" xfId="37"/>
    <cellStyle name="Unprotect" xfId="16136"/>
    <cellStyle name="v" xfId="16137"/>
    <cellStyle name="v 2" xfId="16138"/>
    <cellStyle name="v 2 2" xfId="16139"/>
    <cellStyle name="v 2_Workforce" xfId="25854"/>
    <cellStyle name="v 3" xfId="16140"/>
    <cellStyle name="v 3 2" xfId="16141"/>
    <cellStyle name="v 3_Workforce" xfId="25855"/>
    <cellStyle name="v 4" xfId="16142"/>
    <cellStyle name="v_Workforce" xfId="25853"/>
    <cellStyle name="Validation" xfId="16143"/>
    <cellStyle name="Validation 2" xfId="16144"/>
    <cellStyle name="Validation 3" xfId="16145"/>
    <cellStyle name="Validation 4" xfId="16146"/>
    <cellStyle name="Validation 5" xfId="16147"/>
    <cellStyle name="Validation 6" xfId="16148"/>
    <cellStyle name="Validation 7" xfId="16149"/>
    <cellStyle name="Validation 8" xfId="16150"/>
    <cellStyle name="Validation 9" xfId="16151"/>
    <cellStyle name="Validation_Workforce" xfId="25856"/>
    <cellStyle name="Valore non valido" xfId="16152"/>
    <cellStyle name="Valore valido" xfId="16153"/>
    <cellStyle name="Variables" xfId="16154"/>
    <cellStyle name="Verknüpfte Zelle" xfId="16155"/>
    <cellStyle name="w" xfId="16156"/>
    <cellStyle name="w_6hpd04_" xfId="16157"/>
    <cellStyle name="w_6hpd04_ 2" xfId="16158"/>
    <cellStyle name="w_6hpd04_ 2 2" xfId="16159"/>
    <cellStyle name="w_6hpd04_ 2 2_Workforce" xfId="25860"/>
    <cellStyle name="w_6hpd04_ 2_Workforce" xfId="25859"/>
    <cellStyle name="w_6hpd04_ 3" xfId="16160"/>
    <cellStyle name="w_6hpd04_ 3 2" xfId="16161"/>
    <cellStyle name="w_6hpd04_ 3 2_Workforce" xfId="25862"/>
    <cellStyle name="w_6hpd04_ 3_Workforce" xfId="25861"/>
    <cellStyle name="w_6hpd04_ 4" xfId="16162"/>
    <cellStyle name="w_6hpd04_ 4_Workforce" xfId="25863"/>
    <cellStyle name="w_6hpd04__Workforce" xfId="25858"/>
    <cellStyle name="w_7f1801_" xfId="16163"/>
    <cellStyle name="w_7f1801__Workforce" xfId="25864"/>
    <cellStyle name="w_7ggf02_" xfId="16164"/>
    <cellStyle name="w_7ggf02__Workforce" xfId="25865"/>
    <cellStyle name="w_7PHY01_" xfId="16165"/>
    <cellStyle name="w_7PHY01_ 2" xfId="16166"/>
    <cellStyle name="w_7PHY01_ 2 2" xfId="16167"/>
    <cellStyle name="w_7PHY01_ 2 2_Workforce" xfId="25868"/>
    <cellStyle name="w_7PHY01_ 2_Workforce" xfId="25867"/>
    <cellStyle name="w_7PHY01_ 3" xfId="16168"/>
    <cellStyle name="w_7PHY01_ 3 2" xfId="16169"/>
    <cellStyle name="w_7PHY01_ 3 2_Workforce" xfId="25870"/>
    <cellStyle name="w_7PHY01_ 3_Workforce" xfId="25869"/>
    <cellStyle name="w_7PHY01_ 4" xfId="16170"/>
    <cellStyle name="w_7PHY01_ 4_Workforce" xfId="25871"/>
    <cellStyle name="w_7PHY01__Workforce" xfId="25866"/>
    <cellStyle name="w_WACC" xfId="16172"/>
    <cellStyle name="w_WACC_Workforce" xfId="25872"/>
    <cellStyle name="w_Workforce" xfId="25857"/>
    <cellStyle name="w1" xfId="16173"/>
    <cellStyle name="w1 2" xfId="16174"/>
    <cellStyle name="w1 2 2" xfId="16175"/>
    <cellStyle name="w1 2_Workforce" xfId="25874"/>
    <cellStyle name="w1 3" xfId="16176"/>
    <cellStyle name="w1 3 2" xfId="16177"/>
    <cellStyle name="w1 3_Workforce" xfId="25875"/>
    <cellStyle name="w1 4" xfId="16178"/>
    <cellStyle name="w1_Workforce" xfId="25873"/>
    <cellStyle name="Währung [0]_Budget2003" xfId="16179"/>
    <cellStyle name="Währung_BS EUROPE Billed  MAY 2005" xfId="16180"/>
    <cellStyle name="Warnender Text" xfId="16181"/>
    <cellStyle name="Warning Text 2" xfId="16182"/>
    <cellStyle name="Warning Text 3" xfId="16183"/>
    <cellStyle name="White (Black Font)" xfId="16184"/>
    <cellStyle name="White (Black Font) 2" xfId="16185"/>
    <cellStyle name="White (Black Font) 2 2" xfId="16186"/>
    <cellStyle name="White (Black Font) 2_Workforce" xfId="25877"/>
    <cellStyle name="White (Black Font) 3" xfId="16187"/>
    <cellStyle name="White (Black Font) 3 2" xfId="16188"/>
    <cellStyle name="White (Black Font) 3_Workforce" xfId="25878"/>
    <cellStyle name="White (Black Font) 4" xfId="16189"/>
    <cellStyle name="White (Black Font)_Workforce" xfId="25876"/>
    <cellStyle name="White (Blue Font)" xfId="16190"/>
    <cellStyle name="White (Blue Font) 2" xfId="16191"/>
    <cellStyle name="White (Blue Font) 2 2" xfId="16192"/>
    <cellStyle name="White (Blue Font) 2_Workforce" xfId="25880"/>
    <cellStyle name="White (Blue Font) 3" xfId="16193"/>
    <cellStyle name="White (Blue Font) 3 2" xfId="16194"/>
    <cellStyle name="White (Blue Font) 3_Workforce" xfId="25881"/>
    <cellStyle name="White (Blue Font) 4" xfId="16195"/>
    <cellStyle name="White (Blue Font)_Workforce" xfId="25879"/>
    <cellStyle name="WhiteCells" xfId="16196"/>
    <cellStyle name="WhiteCells 2" xfId="16197"/>
    <cellStyle name="WhiteCells 3" xfId="16198"/>
    <cellStyle name="WhiteCells 4" xfId="16199"/>
    <cellStyle name="WhiteCells 5" xfId="16200"/>
    <cellStyle name="WhiteCells 6" xfId="16201"/>
    <cellStyle name="WhiteCells 7" xfId="16202"/>
    <cellStyle name="WhiteCells 8" xfId="16203"/>
    <cellStyle name="WhiteCells 9" xfId="16204"/>
    <cellStyle name="WhiteCells_Workforce" xfId="25882"/>
    <cellStyle name="WingDing" xfId="16205"/>
    <cellStyle name="xstyle" xfId="16206"/>
    <cellStyle name="Year" xfId="16207"/>
    <cellStyle name="yellow" xfId="16208"/>
    <cellStyle name="yellow 2" xfId="16209"/>
    <cellStyle name="yellow 2 2" xfId="16210"/>
    <cellStyle name="yellow 2_Workforce" xfId="25884"/>
    <cellStyle name="yellow 3" xfId="16211"/>
    <cellStyle name="yellow 3 2" xfId="16212"/>
    <cellStyle name="yellow 3_Workforce" xfId="25885"/>
    <cellStyle name="yellow 4" xfId="16213"/>
    <cellStyle name="yellow_Workforce" xfId="25883"/>
    <cellStyle name="Yen" xfId="16214"/>
    <cellStyle name="Zelle überprüfen" xfId="16215"/>
    <cellStyle name="ハイパーリンク_PSI1_2001 YE Final" xfId="16216"/>
    <cellStyle name="一般_1999_CORP ACCTG" xfId="16217"/>
    <cellStyle name="千分位[0]_PERSONAL" xfId="16218"/>
    <cellStyle name="千分位_PERSONAL" xfId="16219"/>
    <cellStyle name="桁区切り [0.00]_'02 Original Forms" xfId="16220"/>
    <cellStyle name="桁区切り_'02 Original Forms" xfId="16221"/>
    <cellStyle name="標準_'02 Original Forms" xfId="16222"/>
    <cellStyle name="貨幣 [0]_PERSONAL" xfId="16223"/>
    <cellStyle name="貨幣_PERSONAL" xfId="16224"/>
    <cellStyle name="通貨 [0.00]_'02 Original Forms" xfId="16225"/>
    <cellStyle name="通貨_'02 Original Forms" xfId="16226"/>
  </cellStyles>
  <dxfs count="0"/>
  <tableStyles count="0" defaultTableStyle="TableStyleMedium9" defaultPivotStyle="PivotStyleLight16"/>
  <colors>
    <mruColors>
      <color rgb="FF0000FF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38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0.xml"/><Relationship Id="rId159" Type="http://schemas.openxmlformats.org/officeDocument/2006/relationships/externalLink" Target="externalLinks/externalLink145.xml"/><Relationship Id="rId175" Type="http://schemas.openxmlformats.org/officeDocument/2006/relationships/customXml" Target="../customXml/item4.xml"/><Relationship Id="rId170" Type="http://schemas.openxmlformats.org/officeDocument/2006/relationships/sharedStrings" Target="sharedStrings.xml"/><Relationship Id="rId16" Type="http://schemas.openxmlformats.org/officeDocument/2006/relationships/externalLink" Target="externalLinks/externalLink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28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0.xml"/><Relationship Id="rId149" Type="http://schemas.openxmlformats.org/officeDocument/2006/relationships/externalLink" Target="externalLinks/externalLink13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160" Type="http://schemas.openxmlformats.org/officeDocument/2006/relationships/externalLink" Target="externalLinks/externalLink146.xml"/><Relationship Id="rId165" Type="http://schemas.openxmlformats.org/officeDocument/2006/relationships/externalLink" Target="externalLinks/externalLink15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18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0.xml"/><Relationship Id="rId139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50" Type="http://schemas.openxmlformats.org/officeDocument/2006/relationships/externalLink" Target="externalLinks/externalLink136.xml"/><Relationship Id="rId155" Type="http://schemas.openxmlformats.org/officeDocument/2006/relationships/externalLink" Target="externalLinks/externalLink141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08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0.xml"/><Relationship Id="rId129" Type="http://schemas.openxmlformats.org/officeDocument/2006/relationships/externalLink" Target="externalLinks/externalLink115.xml"/><Relationship Id="rId54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40" Type="http://schemas.openxmlformats.org/officeDocument/2006/relationships/externalLink" Target="externalLinks/externalLink126.xml"/><Relationship Id="rId145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47.xml"/><Relationship Id="rId166" Type="http://schemas.openxmlformats.org/officeDocument/2006/relationships/externalLink" Target="externalLinks/externalLink1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119" Type="http://schemas.openxmlformats.org/officeDocument/2006/relationships/externalLink" Target="externalLinks/externalLink10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30" Type="http://schemas.openxmlformats.org/officeDocument/2006/relationships/externalLink" Target="externalLinks/externalLink116.xml"/><Relationship Id="rId135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29.xml"/><Relationship Id="rId148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37.xml"/><Relationship Id="rId156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0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06.xml"/><Relationship Id="rId125" Type="http://schemas.openxmlformats.org/officeDocument/2006/relationships/externalLink" Target="externalLinks/externalLink111.xml"/><Relationship Id="rId141" Type="http://schemas.openxmlformats.org/officeDocument/2006/relationships/externalLink" Target="externalLinks/externalLink127.xml"/><Relationship Id="rId146" Type="http://schemas.openxmlformats.org/officeDocument/2006/relationships/externalLink" Target="externalLinks/externalLink132.xml"/><Relationship Id="rId167" Type="http://schemas.openxmlformats.org/officeDocument/2006/relationships/externalLink" Target="externalLinks/externalLink1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162" Type="http://schemas.openxmlformats.org/officeDocument/2006/relationships/externalLink" Target="externalLinks/externalLink14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17.xml"/><Relationship Id="rId136" Type="http://schemas.openxmlformats.org/officeDocument/2006/relationships/externalLink" Target="externalLinks/externalLink122.xml"/><Relationship Id="rId157" Type="http://schemas.openxmlformats.org/officeDocument/2006/relationships/externalLink" Target="externalLinks/externalLink143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52" Type="http://schemas.openxmlformats.org/officeDocument/2006/relationships/externalLink" Target="externalLinks/externalLink138.xml"/><Relationship Id="rId173" Type="http://schemas.openxmlformats.org/officeDocument/2006/relationships/customXml" Target="../customXml/item2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Relationship Id="rId147" Type="http://schemas.openxmlformats.org/officeDocument/2006/relationships/externalLink" Target="externalLinks/externalLink133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142" Type="http://schemas.openxmlformats.org/officeDocument/2006/relationships/externalLink" Target="externalLinks/externalLink128.xml"/><Relationship Id="rId163" Type="http://schemas.openxmlformats.org/officeDocument/2006/relationships/externalLink" Target="externalLinks/externalLink14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137" Type="http://schemas.openxmlformats.org/officeDocument/2006/relationships/externalLink" Target="externalLinks/externalLink123.xml"/><Relationship Id="rId158" Type="http://schemas.openxmlformats.org/officeDocument/2006/relationships/externalLink" Target="externalLinks/externalLink14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53" Type="http://schemas.openxmlformats.org/officeDocument/2006/relationships/externalLink" Target="externalLinks/externalLink139.xml"/><Relationship Id="rId174" Type="http://schemas.openxmlformats.org/officeDocument/2006/relationships/customXml" Target="../customXml/item3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27" Type="http://schemas.openxmlformats.org/officeDocument/2006/relationships/externalLink" Target="externalLinks/externalLink1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HC\Projects\Cooler%20(1500)\6XLFORMS\NEWMODEL\ACOMP3Y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sv01\shared\Projects\Comet%20(1084)\Financials\LBO%20%20DCF%20-%20TD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Users/nicholas.obrien/Documents/Coin/Project%20Coin%20Workbook%20-%20Final.xlsb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Documents%20and%20Settings/rkelley/Local%20Settings/Temporary%20Internet%20Files/OLKE/Boundtree%20Combo%20Model%20v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reak_up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FP003\FilesSFO2$\C\Consumer\F\Fitness%20Team\Summer%202014\Public%20Comp%20Bakcup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1199P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petown%20Management%20Mode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12M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MANAGEMENT/CS/Atlantic/Working/M336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MANAGEMENT/CS/Atlantic/Working/M304%20Samsung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Documents%20and%20Settings\enduser\Local%20Settings\Temp\c.notes.data\Residential%20exhibi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E%20Credit%20Rating%20Graph%206_28_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neration_09_04_9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ns%20Aeronaut,%20Espace%20et%20D&#233;fen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%20bques%20g&#233;n&#233;ralistes%2009050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SP1.a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fp1\deptshares\Financial%20Services\00_PLAN\PLAN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tiz%20-%20R&#233;cap%20valo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ldcons_TETON_Scana_11-1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ldcons_TETON_10-1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data1\general%20accounting\DOCUME~1\jhannum\LOCALS~1\Temp\TKI-FINA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FIGURES/2003/Mr_08/Bowne/HRM_SDN_08Aug_03Sept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pen%20Book_04P%20w03%20act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shee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nah\public\Equity\Portfolio\Existing\AbilityOne\Acquisitions\Smith%20&amp;%20Nephew\Models\2.28%20Mode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coPPW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FASCON.XL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Tax%20Pkg%20sent%20to%20clien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A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.duffandphelps.com\alloffices\General%20Elevator%20Sales\Model\GES%20Model%20040809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reeze4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nada%20PL%20Period%206%20F2004%20NA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\MandA\DEALS\DEALS\Crystal\Comps\Cree\Summar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mcro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pitmn1.corp.eschelon.com\kyle_a\home\Essbase%20Models\2004%20Budget%20v%20feb052004\Partial%20Trend%20Fcst%20Book%20-%20Base%20Trend%20Fcst%208%209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%20Red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rightline%20Ops%20Pla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doug\Local%20Settings\Temporary%20Internet%20Files\OLK3\Pennant%20(3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R%20Groupe%20SF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nfleur%20tableaux%20pour%20note%20OP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fileroom.com/Documents%20and%20Settings/ssaad/Local%20Settings/Temporary%20Internet%20Files/OLK2E/Models/Final%20Model/CPIF%20Operating%20Model%2005140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tax%20calc%20per%20retur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ORPORATE%20M-1%20WKPR%20TEMPLATE%20-%20MAST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-08%20PI%20FRP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1%20budget%20templat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Documents%20and%20Settings\enduser\Local%20Settings\Temp\c.notes.data\Client\E&amp;B%20Giftware\2002\Franzus\exhibits%20to%20Franzus%20report%20revised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sco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olidated%203-2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VR.SE.Plan.Sales.AIS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nycap1\cvcny\Documents%20and%20Settings\dreynecke\My%20Documents\M&amp;A\HEAT%20Contact\EBITDA%20May%206%20v5%20&amp;%20Report%20Tabl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Accounts%20Receivable%20Combined%20Leadsheet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shfield\LBO%20Model%20-%20Twitchell%20-%20v33%20-%2009.04.00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%20%20transactions%20Wac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_Thunder_Management%20Cas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Client\The%20Shansby%20Group\Liam\Smashbox%20workbook%20v9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DOCUME~1\Enduser\LOCALS~1\Temp\c.notes.data\HCC%20Industries\Workpapers\Copy%20of%20Teresa%20Exhibi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18705\Desktop\Quantic%201-5s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info\root\BHC\Projects\Powder%20Keg%20(1385)\6XLFORMS\NEWMODEL\AHIST1-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__M&amp;A\GENERAL\MODEL_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%20Model%20T%20-%20UMG%20-%20TWX%204-1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moke%20Model%20v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January%2031%20up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DOCUME~1/kinnemr/LOCALS~1/Temp/Flatiron%20Model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MAIL\ATTACH\SEN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GTQ-3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Case%20980323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%20bques%20g&#233;n&#233;ralistes%201004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_Financial%20Presentation_info%20to%20Lincol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ndy\Local%20Settings\Temporary%20Internet%20Files\OLK2\Partial%20Trend%20Fcst%20Book%20-%20Base%20Trend%20Fcst%208%209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orisation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jfile01\Finance%20Share\WINDOWS\Temporary%20Internet%20Files\OLK9062\Mthly%20Report%20Template%20-%20Bank%20%20Petty%20Cash%20JUNE%2020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lect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.2_21_06_WW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SC%202005%20P%20&amp;%20L%20plan(nick%2012.16.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ton2a%20(2-3-00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llowance%20for%20Doubtful%20Accounts%20Testing%20-%20C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%20v%20Act%20To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_E-Commerce_1411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Users\michael.many\Downloads\November%202011%20Financials%20Combined%20(2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nycap1\cvcny\2005%20Budget\Intraco\Matrix%20Consolidation\2005_Budget_Intraco_Revenues_ELIM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rget%20price%20GV%20comps%20boursier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I%20-%20FOE%2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SN%20Financial%20Model%202009%20Projections_Clean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Halloween%20version%20SP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kinnemr\LOCALS~1\Temp\Flatiron%20Model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BP%20LBO%20Model%20-%20Equity25%20Mezz15%20-%20No%20Franchising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co%20FinancialsvLB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7%20monthl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WSC%20SALES%20PLAN%2005.12.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R%201-7-0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valuation%20delhaiz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.pilot-north.9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sv04\EVPShared$\Projects\BBQ%20(1080)\CIM\Monthly%20Financials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Documents%20and%20Settings\jgordon\Desktop\December%202006%20Financial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FUND/Mezzanine%20Fund/Portfolio/Schofield%20Media/SM%20US%20monthly%202004_2005%20(Not%20UK%20Detail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co's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Y%20comps%20(Apri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&#232;leGeodis16110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VER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nycap1\cvcny\Documents%20and%20Settings\All%20Users\Documents\Eazy%20Cash\Arco\ARCO%20Proposals\Arco%20-%20Key%20Bank%20Buyou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jfile01\Finance%20Share\FINANCES\2000%20Financials\May%202000\Mthly%20Report%20Temp_May%20B&amp;C%20-Irelan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b%20Supply%203-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info\root\shared\BHC\Projects\Powder%20Keg%20(1385)\4MGMTPRS\Mangt%20Pres%20Finacial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nycap1\cvcny\Brad\I.N.G\CEG%20Financials%20Rolling%20Twelve%20Mont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1sStraight%20DC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AR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PL_MEC%20new%20numbers%206-2-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ja%20Operating%20Model%20v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jfile01\Finance%20Share\FINANCES\2000%20Financials\May%202000\Mthly%20Report%20Temp_May%20Sales-Irelan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ial%20Services\5%20year\ProjectGourmetUpdated\F%2001%20Update%20Data\F01DataSu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ABP%20LBO%20Modelv2_lower%20capex_RC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-sephora%201802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-dc2fs1\global\AAA\DD\Open\PaceIndustries_Acme-35542\Workbook\Project%20Zinc%20II%20Workbook%206-27-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DCX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g_dcf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XL8GALR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HPFIN~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FP003\FilesSFO2$\Users\yummyearth02\Dropbox%20(YummyEarth)\A%20YummyEarth\Accounting\2013\Audit%20YE%202013\Inventory%20files%202013%20audit\Marco's%20Inventory%20reconcil%202013\ERP%20Component%20cost%20analysis%20APR%202014%20-%20SB%20work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ventory%20Valuation%20Analys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temoran-my.sharepoint.com/Documents%20and%20Settings/mcooper/My%20Documents/Shore/Deals/Active/Sirona/Model/Sirona%20Model%20v16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nce%20LB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%2002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Documents%20and%20Settings\enduser\Local%20Settings\Temp\c.notes.data\Client\Dickenson%20Frozen%20Foods\Due%20diligence\Report\DFF%20exhibits%20to%20repor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Client\HCC%20Industries\Workpapers\Copy%20of%20Teresa%20Exhibit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%20Presentation_08P%20w07%20e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Documents%20and%20Settings\enduser\Local%20Settings\Temp\c.notes.data\Client%20Folders\PowerTel\exhibits%20to%20repor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ckup%20valo%20rang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&#232;le%20SNET%20V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Pla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orisation%20Graph%201199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%20B%20Offshore%2004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Hurel-Dubois%20090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vour%20version%2013032001old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_Sales%20Report%20for%20Bob%20sales%20discounts%204-22-0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Client\Sunrise%20Capital\Liam\Documents%20and%20Settings\enduser\Local%20Settings\Temp\c.notes.data\Client\Dickenson%20Frozen%20Foods\Due%20diligence\Report\DFF%20exhibits%20to%20repo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v%20fin%20presentation_05P%20w04actu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am.Hua\My%20Documents\Project%20Consumer%20Products\Documents%20and%20Settings\enduser\Local%20Settings\Temp\c.notes.data\Documents%20and%20Settings\enduser\Local%20Settings\Temp\c.notes.data\appendic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Cas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ward's%20JE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QUITY\Deals-New\3M(Sarns)\Templat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ramatomeERP160799Fin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NOWDCF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ples%20boursiers%20049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AS-MH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ortrait Summary"/>
      <sheetName val="COMPS Performance"/>
      <sheetName val="COMPS Multiples"/>
      <sheetName val="Valuation"/>
      <sheetName val="Sensitivity"/>
      <sheetName val="PHCMACRO.XLM"/>
      <sheetName val="ACOMP3YR"/>
      <sheetName val="Portrait_Summary"/>
      <sheetName val="COMPS_Performance"/>
      <sheetName val="COMPS_Multiples"/>
      <sheetName val="PHCMACRO_XLM"/>
    </sheetNames>
    <sheetDataSet>
      <sheetData sheetId="0" refreshError="1">
        <row r="1">
          <cell r="F1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 &amp; Uses"/>
      <sheetName val="Return Calculations"/>
      <sheetName val="Coverage Ratios"/>
      <sheetName val="Income Statements"/>
      <sheetName val="Balance Sheets"/>
      <sheetName val="Cash Flow Statements"/>
      <sheetName val="Amortization Schedules"/>
      <sheetName val="Future Debt&amp;Equity Infusions"/>
      <sheetName val="DCF"/>
      <sheetName val="Pitch"/>
      <sheetName val="Summary"/>
      <sheetName val="EGC"/>
      <sheetName val="Cogent Proforma-Monthly WC"/>
      <sheetName val="Accounts Payable Ag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action Overview ---&gt;"/>
      <sheetName val="Summary IS, as reported"/>
      <sheetName val="Summary BS, as reported"/>
      <sheetName val="Executive Summary ---&gt;"/>
      <sheetName val="Q of E Summary"/>
      <sheetName val="Q of WC Summary"/>
      <sheetName val="FCF"/>
      <sheetName val="Adjusted IS"/>
      <sheetName val="KDOs--&gt;"/>
      <sheetName val="Margin Analysis"/>
      <sheetName val="COGS Reclass"/>
      <sheetName val="Spot prices"/>
      <sheetName val="Top Customers"/>
      <sheetName val="Cash Proof"/>
      <sheetName val="Deferred revenue"/>
      <sheetName val="Hedging KDO"/>
      <sheetName val="Line of credit"/>
      <sheetName val="Vendor Summary"/>
      <sheetName val="Q of E ---&gt;"/>
      <sheetName val="Summary Q of E"/>
      <sheetName val="Monthly Q of E"/>
      <sheetName val="Ebay Fees"/>
      <sheetName val="Grading Cost Burden"/>
      <sheetName val="Ebay Settlement"/>
      <sheetName val="Grading Fees accrual"/>
      <sheetName val="Bad Debt reserve"/>
      <sheetName val="Payroll accrual"/>
      <sheetName val="Vacation accrual"/>
      <sheetName val="Working Capital ---&gt;"/>
      <sheetName val="Monthly WC"/>
      <sheetName val="Working capital chart"/>
      <sheetName val="Working Capital Trend Charts"/>
      <sheetName val="DSO Analysis"/>
      <sheetName val="DIO Analysis"/>
      <sheetName val="DPO Analysis"/>
      <sheetName val="Cash Conversion Cycle Analysis"/>
      <sheetName val="Income Statement---&gt;"/>
      <sheetName val="Audit Rec - IS"/>
      <sheetName val="Monthly IS"/>
      <sheetName val="Salary and Wages"/>
      <sheetName val="Sales Seasonality"/>
      <sheetName val="YTD Sales by channel 12.17.14"/>
      <sheetName val="YTD Sales by SKU 12.17.14"/>
      <sheetName val="Top Suppliers 2013"/>
      <sheetName val="Dynamic Pricing"/>
      <sheetName val="Static Pricing"/>
      <sheetName val="Advertising by Channel"/>
      <sheetName val="Bad Debt - GL detail"/>
      <sheetName val="Balance Sheet---&gt;"/>
      <sheetName val="Audit Rec - BS"/>
      <sheetName val="Monthly Balance Sheet"/>
      <sheetName val="2014 AR aging"/>
      <sheetName val="AP aging 2014"/>
      <sheetName val="AP aging 12.31.2013"/>
      <sheetName val="AR Aging 12.31.13"/>
      <sheetName val="Prepaid Assets_12.31.2013"/>
      <sheetName val="Credit terms - PBT"/>
      <sheetName val="Inventory perpetual 12.31.13"/>
      <sheetName val="FY13 Hedging detail---&gt;"/>
      <sheetName val="Summary"/>
      <sheetName val="Monthly Activity 2014"/>
      <sheetName val="Monthly Activity 2013"/>
      <sheetName val="12.31.2013 deferred rev---&gt;"/>
      <sheetName val="Tab 1 Summary"/>
      <sheetName val="Tab 2 - MCM"/>
      <sheetName val="Tab 3 - Ebay"/>
      <sheetName val="Other schedules---&gt;"/>
      <sheetName val="Monthly Headcount"/>
      <sheetName val="email send report 12.31.14"/>
      <sheetName val="Equity Rollforward"/>
      <sheetName val="Fixed asset rollfwd"/>
      <sheetName val="Lease Summary"/>
      <sheetName val="AP Lead"/>
      <sheetName val="AR schedules"/>
      <sheetName val="Debt Leadsheet"/>
      <sheetName val="2014 Monthly IS"/>
      <sheetName val="Vendor summary - FY12-FY14"/>
      <sheetName val="BS 2014"/>
      <sheetName val="PPE Roll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0">
          <cell r="Z10">
            <v>7829.3367900000003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4">
          <cell r="Y24">
            <v>124.2718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P LBO Analysis"/>
      <sheetName val="Stryker_Benchmark"/>
    </sheetNames>
    <sheetDataSet>
      <sheetData sheetId="0"/>
      <sheetData sheetId="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GenCo"/>
      <sheetName val="1993 Form I"/>
      <sheetName val="1994 Form I"/>
      <sheetName val="1995 Form I"/>
      <sheetName val="1996 Form I"/>
      <sheetName val="10-K"/>
      <sheetName val="Dispatch (U.S.)"/>
      <sheetName val="Inputs"/>
    </sheetNames>
    <sheetDataSet>
      <sheetData sheetId="0" refreshError="1">
        <row r="29">
          <cell r="K29">
            <v>3.5000000000000003E-2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_CIQHiddenCacheSheet"/>
      <sheetName val="Sheet2"/>
      <sheetName val="Sheet3"/>
    </sheetNames>
    <sheetDataSet>
      <sheetData sheetId="0"/>
      <sheetData sheetId="1"/>
      <sheetData sheetId="2">
        <row r="3">
          <cell r="A3">
            <v>41641</v>
          </cell>
        </row>
        <row r="4">
          <cell r="A4">
            <v>41642</v>
          </cell>
        </row>
        <row r="5">
          <cell r="A5">
            <v>41645</v>
          </cell>
        </row>
        <row r="6">
          <cell r="A6">
            <v>41646</v>
          </cell>
        </row>
        <row r="7">
          <cell r="A7">
            <v>41647</v>
          </cell>
        </row>
        <row r="8">
          <cell r="A8">
            <v>41648</v>
          </cell>
        </row>
        <row r="9">
          <cell r="A9">
            <v>41649</v>
          </cell>
        </row>
        <row r="10">
          <cell r="A10">
            <v>41652</v>
          </cell>
        </row>
        <row r="11">
          <cell r="A11">
            <v>41653</v>
          </cell>
        </row>
        <row r="12">
          <cell r="A12">
            <v>41654</v>
          </cell>
        </row>
        <row r="13">
          <cell r="A13">
            <v>41655</v>
          </cell>
        </row>
        <row r="14">
          <cell r="A14">
            <v>41656</v>
          </cell>
        </row>
        <row r="15">
          <cell r="A15">
            <v>41660</v>
          </cell>
        </row>
        <row r="16">
          <cell r="A16">
            <v>41661</v>
          </cell>
        </row>
        <row r="17">
          <cell r="A17">
            <v>41662</v>
          </cell>
        </row>
        <row r="18">
          <cell r="A18">
            <v>41663</v>
          </cell>
        </row>
        <row r="19">
          <cell r="A19">
            <v>41666</v>
          </cell>
        </row>
        <row r="20">
          <cell r="A20">
            <v>41667</v>
          </cell>
        </row>
        <row r="21">
          <cell r="A21">
            <v>41668</v>
          </cell>
        </row>
        <row r="22">
          <cell r="A22">
            <v>41669</v>
          </cell>
        </row>
        <row r="23">
          <cell r="A23">
            <v>41670</v>
          </cell>
        </row>
        <row r="24">
          <cell r="A24">
            <v>41673</v>
          </cell>
        </row>
        <row r="25">
          <cell r="A25">
            <v>41674</v>
          </cell>
        </row>
        <row r="26">
          <cell r="A26">
            <v>41675</v>
          </cell>
        </row>
        <row r="27">
          <cell r="A27">
            <v>41676</v>
          </cell>
        </row>
        <row r="28">
          <cell r="A28">
            <v>41677</v>
          </cell>
        </row>
        <row r="29">
          <cell r="A29">
            <v>41680</v>
          </cell>
        </row>
        <row r="30">
          <cell r="A30">
            <v>41681</v>
          </cell>
        </row>
        <row r="31">
          <cell r="A31">
            <v>41682</v>
          </cell>
        </row>
        <row r="32">
          <cell r="A32">
            <v>41683</v>
          </cell>
        </row>
        <row r="33">
          <cell r="A33">
            <v>41684</v>
          </cell>
        </row>
        <row r="34">
          <cell r="A34">
            <v>41688</v>
          </cell>
        </row>
        <row r="35">
          <cell r="A35">
            <v>41689</v>
          </cell>
        </row>
        <row r="36">
          <cell r="A36">
            <v>41690</v>
          </cell>
        </row>
        <row r="37">
          <cell r="A37">
            <v>41691</v>
          </cell>
        </row>
        <row r="38">
          <cell r="A38">
            <v>41694</v>
          </cell>
        </row>
        <row r="39">
          <cell r="A39">
            <v>41695</v>
          </cell>
        </row>
        <row r="40">
          <cell r="A40">
            <v>41696</v>
          </cell>
        </row>
        <row r="41">
          <cell r="A41">
            <v>41697</v>
          </cell>
        </row>
        <row r="42">
          <cell r="A42">
            <v>41698</v>
          </cell>
        </row>
        <row r="43">
          <cell r="A43">
            <v>41701</v>
          </cell>
        </row>
        <row r="44">
          <cell r="A44">
            <v>41702</v>
          </cell>
        </row>
        <row r="45">
          <cell r="A45">
            <v>41703</v>
          </cell>
        </row>
        <row r="46">
          <cell r="A46">
            <v>41704</v>
          </cell>
        </row>
        <row r="47">
          <cell r="A47">
            <v>41705</v>
          </cell>
        </row>
        <row r="48">
          <cell r="A48">
            <v>41708</v>
          </cell>
        </row>
        <row r="49">
          <cell r="A49">
            <v>41709</v>
          </cell>
        </row>
        <row r="50">
          <cell r="A50">
            <v>41710</v>
          </cell>
        </row>
        <row r="51">
          <cell r="A51">
            <v>41711</v>
          </cell>
        </row>
        <row r="52">
          <cell r="A52">
            <v>41712</v>
          </cell>
        </row>
        <row r="53">
          <cell r="A53">
            <v>41715</v>
          </cell>
        </row>
        <row r="54">
          <cell r="A54">
            <v>41716</v>
          </cell>
        </row>
        <row r="55">
          <cell r="A55">
            <v>41717</v>
          </cell>
        </row>
        <row r="56">
          <cell r="A56">
            <v>41718</v>
          </cell>
        </row>
        <row r="57">
          <cell r="A57">
            <v>41719</v>
          </cell>
        </row>
        <row r="58">
          <cell r="A58">
            <v>41722</v>
          </cell>
        </row>
        <row r="59">
          <cell r="A59">
            <v>41723</v>
          </cell>
        </row>
        <row r="60">
          <cell r="A60">
            <v>41724</v>
          </cell>
        </row>
        <row r="61">
          <cell r="A61">
            <v>41725</v>
          </cell>
        </row>
        <row r="62">
          <cell r="A62">
            <v>41726</v>
          </cell>
        </row>
        <row r="63">
          <cell r="A63">
            <v>41729</v>
          </cell>
        </row>
        <row r="64">
          <cell r="A64">
            <v>41730</v>
          </cell>
        </row>
        <row r="65">
          <cell r="A65">
            <v>41731</v>
          </cell>
        </row>
        <row r="66">
          <cell r="A66">
            <v>41732</v>
          </cell>
        </row>
        <row r="67">
          <cell r="A67">
            <v>41733</v>
          </cell>
        </row>
        <row r="68">
          <cell r="A68">
            <v>41736</v>
          </cell>
        </row>
        <row r="69">
          <cell r="A69">
            <v>41737</v>
          </cell>
        </row>
        <row r="70">
          <cell r="A70">
            <v>41738</v>
          </cell>
        </row>
        <row r="71">
          <cell r="A71">
            <v>41739</v>
          </cell>
        </row>
        <row r="72">
          <cell r="A72">
            <v>41740</v>
          </cell>
        </row>
        <row r="73">
          <cell r="A73">
            <v>41743</v>
          </cell>
        </row>
        <row r="74">
          <cell r="A74">
            <v>41744</v>
          </cell>
        </row>
        <row r="75">
          <cell r="A75">
            <v>41745</v>
          </cell>
        </row>
        <row r="76">
          <cell r="A76">
            <v>41746</v>
          </cell>
        </row>
        <row r="77">
          <cell r="A77">
            <v>41750</v>
          </cell>
        </row>
        <row r="78">
          <cell r="A78">
            <v>41751</v>
          </cell>
        </row>
        <row r="79">
          <cell r="A79">
            <v>41752</v>
          </cell>
        </row>
        <row r="80">
          <cell r="A80">
            <v>41753</v>
          </cell>
        </row>
        <row r="81">
          <cell r="A81">
            <v>41754</v>
          </cell>
        </row>
        <row r="82">
          <cell r="A82">
            <v>41757</v>
          </cell>
        </row>
        <row r="83">
          <cell r="A83">
            <v>41758</v>
          </cell>
        </row>
        <row r="84">
          <cell r="A84">
            <v>41759</v>
          </cell>
        </row>
        <row r="85">
          <cell r="A85">
            <v>41760</v>
          </cell>
        </row>
        <row r="86">
          <cell r="A86">
            <v>41761</v>
          </cell>
        </row>
        <row r="87">
          <cell r="A87">
            <v>41764</v>
          </cell>
        </row>
        <row r="88">
          <cell r="A88">
            <v>41765</v>
          </cell>
        </row>
        <row r="89">
          <cell r="A89">
            <v>41766</v>
          </cell>
        </row>
        <row r="90">
          <cell r="A90">
            <v>41767</v>
          </cell>
        </row>
        <row r="91">
          <cell r="A91">
            <v>41768</v>
          </cell>
        </row>
        <row r="92">
          <cell r="A92">
            <v>41771</v>
          </cell>
        </row>
        <row r="93">
          <cell r="A93">
            <v>41772</v>
          </cell>
        </row>
        <row r="94">
          <cell r="A94">
            <v>41773</v>
          </cell>
        </row>
        <row r="95">
          <cell r="A95">
            <v>41774</v>
          </cell>
        </row>
        <row r="96">
          <cell r="A96">
            <v>41775</v>
          </cell>
        </row>
        <row r="97">
          <cell r="A97">
            <v>41778</v>
          </cell>
        </row>
        <row r="98">
          <cell r="A98">
            <v>41779</v>
          </cell>
        </row>
        <row r="99">
          <cell r="A99">
            <v>41780</v>
          </cell>
        </row>
        <row r="100">
          <cell r="A100">
            <v>41781</v>
          </cell>
        </row>
        <row r="101">
          <cell r="A101">
            <v>41782</v>
          </cell>
        </row>
        <row r="102">
          <cell r="A102">
            <v>41786</v>
          </cell>
        </row>
        <row r="103">
          <cell r="A103">
            <v>41787</v>
          </cell>
        </row>
        <row r="104">
          <cell r="A104">
            <v>41788</v>
          </cell>
        </row>
        <row r="105">
          <cell r="A105">
            <v>41789</v>
          </cell>
        </row>
        <row r="106">
          <cell r="A106">
            <v>41792</v>
          </cell>
        </row>
        <row r="107">
          <cell r="A107">
            <v>41793</v>
          </cell>
        </row>
        <row r="108">
          <cell r="A108">
            <v>41794</v>
          </cell>
        </row>
        <row r="109">
          <cell r="A109">
            <v>41795</v>
          </cell>
        </row>
        <row r="110">
          <cell r="A110">
            <v>41796</v>
          </cell>
        </row>
        <row r="111">
          <cell r="A111">
            <v>41799</v>
          </cell>
        </row>
        <row r="112">
          <cell r="A112">
            <v>41800</v>
          </cell>
        </row>
        <row r="113">
          <cell r="A113">
            <v>41801</v>
          </cell>
        </row>
        <row r="114">
          <cell r="A114">
            <v>41802</v>
          </cell>
        </row>
        <row r="115">
          <cell r="A115">
            <v>41803</v>
          </cell>
        </row>
        <row r="116">
          <cell r="A116">
            <v>41806</v>
          </cell>
        </row>
        <row r="117">
          <cell r="A117">
            <v>41807</v>
          </cell>
        </row>
        <row r="118">
          <cell r="A118">
            <v>41808</v>
          </cell>
        </row>
        <row r="119">
          <cell r="A119">
            <v>41809</v>
          </cell>
        </row>
        <row r="120">
          <cell r="A120">
            <v>41810</v>
          </cell>
        </row>
        <row r="121">
          <cell r="A121">
            <v>41813</v>
          </cell>
        </row>
        <row r="122">
          <cell r="A122">
            <v>41814</v>
          </cell>
        </row>
        <row r="123">
          <cell r="A123">
            <v>41815</v>
          </cell>
        </row>
        <row r="124">
          <cell r="A124">
            <v>41816</v>
          </cell>
        </row>
        <row r="125">
          <cell r="A125">
            <v>41817</v>
          </cell>
        </row>
        <row r="126">
          <cell r="A126">
            <v>41820</v>
          </cell>
        </row>
        <row r="127">
          <cell r="A127">
            <v>41821</v>
          </cell>
        </row>
        <row r="128">
          <cell r="A128">
            <v>41822</v>
          </cell>
        </row>
        <row r="129">
          <cell r="A129">
            <v>41823</v>
          </cell>
        </row>
        <row r="130">
          <cell r="A130">
            <v>41827</v>
          </cell>
        </row>
        <row r="131">
          <cell r="A131">
            <v>41828</v>
          </cell>
        </row>
        <row r="132">
          <cell r="A132">
            <v>41829</v>
          </cell>
        </row>
        <row r="133">
          <cell r="A133">
            <v>41830</v>
          </cell>
        </row>
        <row r="134">
          <cell r="A134">
            <v>41831</v>
          </cell>
        </row>
        <row r="135">
          <cell r="A135">
            <v>41834</v>
          </cell>
        </row>
        <row r="136">
          <cell r="A136">
            <v>41835</v>
          </cell>
        </row>
        <row r="137">
          <cell r="A137">
            <v>41836</v>
          </cell>
        </row>
        <row r="138">
          <cell r="A138">
            <v>41837</v>
          </cell>
        </row>
        <row r="139">
          <cell r="A139">
            <v>41838</v>
          </cell>
        </row>
        <row r="140">
          <cell r="A140">
            <v>41841</v>
          </cell>
        </row>
        <row r="141">
          <cell r="A141">
            <v>41842</v>
          </cell>
        </row>
        <row r="142">
          <cell r="A142">
            <v>41843</v>
          </cell>
        </row>
        <row r="143">
          <cell r="A143">
            <v>41844</v>
          </cell>
        </row>
        <row r="144">
          <cell r="A144">
            <v>41845</v>
          </cell>
        </row>
        <row r="145">
          <cell r="A145">
            <v>41848</v>
          </cell>
        </row>
        <row r="146">
          <cell r="A146">
            <v>41849</v>
          </cell>
        </row>
        <row r="147">
          <cell r="A147">
            <v>41850</v>
          </cell>
        </row>
        <row r="148">
          <cell r="A148">
            <v>41851</v>
          </cell>
        </row>
        <row r="149">
          <cell r="A149">
            <v>41852</v>
          </cell>
        </row>
        <row r="150">
          <cell r="A150">
            <v>41855</v>
          </cell>
        </row>
        <row r="151">
          <cell r="A151">
            <v>41856</v>
          </cell>
        </row>
        <row r="152">
          <cell r="A152">
            <v>41857</v>
          </cell>
        </row>
        <row r="153">
          <cell r="A153">
            <v>41858</v>
          </cell>
        </row>
        <row r="154">
          <cell r="A154">
            <v>41859</v>
          </cell>
        </row>
        <row r="155">
          <cell r="A155">
            <v>41862</v>
          </cell>
        </row>
        <row r="156">
          <cell r="A156">
            <v>41863</v>
          </cell>
        </row>
        <row r="157">
          <cell r="A157">
            <v>41864</v>
          </cell>
        </row>
        <row r="158">
          <cell r="A158">
            <v>41865</v>
          </cell>
        </row>
        <row r="159">
          <cell r="A159">
            <v>41866</v>
          </cell>
        </row>
        <row r="160">
          <cell r="A160">
            <v>41869</v>
          </cell>
        </row>
        <row r="161">
          <cell r="A161">
            <v>41870</v>
          </cell>
        </row>
        <row r="162">
          <cell r="A162">
            <v>41871</v>
          </cell>
        </row>
        <row r="163">
          <cell r="A163">
            <v>41872</v>
          </cell>
        </row>
        <row r="164">
          <cell r="A164">
            <v>41873</v>
          </cell>
        </row>
        <row r="165">
          <cell r="A165">
            <v>41876</v>
          </cell>
        </row>
        <row r="166">
          <cell r="A166">
            <v>41877</v>
          </cell>
        </row>
        <row r="167">
          <cell r="A167">
            <v>41878</v>
          </cell>
        </row>
        <row r="168">
          <cell r="A168">
            <v>41879</v>
          </cell>
        </row>
        <row r="169">
          <cell r="A169">
            <v>41880</v>
          </cell>
        </row>
        <row r="170">
          <cell r="A170">
            <v>41884</v>
          </cell>
        </row>
        <row r="171">
          <cell r="A171">
            <v>41885</v>
          </cell>
        </row>
        <row r="172">
          <cell r="A172">
            <v>41886</v>
          </cell>
        </row>
        <row r="173">
          <cell r="A173">
            <v>41887</v>
          </cell>
        </row>
        <row r="174">
          <cell r="A174">
            <v>41890</v>
          </cell>
        </row>
        <row r="175">
          <cell r="A175">
            <v>41891</v>
          </cell>
        </row>
        <row r="176">
          <cell r="A176">
            <v>41892</v>
          </cell>
        </row>
        <row r="177">
          <cell r="A177">
            <v>41893</v>
          </cell>
        </row>
        <row r="178">
          <cell r="A178">
            <v>41894</v>
          </cell>
        </row>
        <row r="179">
          <cell r="A179">
            <v>41897</v>
          </cell>
        </row>
        <row r="180">
          <cell r="A180">
            <v>41898</v>
          </cell>
        </row>
        <row r="181">
          <cell r="A181">
            <v>41899</v>
          </cell>
        </row>
        <row r="182">
          <cell r="A182">
            <v>41900</v>
          </cell>
        </row>
        <row r="183">
          <cell r="A183">
            <v>41901</v>
          </cell>
        </row>
        <row r="184">
          <cell r="A184">
            <v>41904</v>
          </cell>
        </row>
        <row r="185">
          <cell r="A185">
            <v>41905</v>
          </cell>
        </row>
        <row r="186">
          <cell r="A186">
            <v>41906</v>
          </cell>
        </row>
        <row r="187">
          <cell r="A187">
            <v>41907</v>
          </cell>
        </row>
        <row r="188">
          <cell r="A188">
            <v>41908</v>
          </cell>
        </row>
        <row r="189">
          <cell r="A189">
            <v>41911</v>
          </cell>
        </row>
      </sheetData>
      <sheetData sheetId="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rect"/>
      <sheetName val="check"/>
      <sheetName val="Input"/>
      <sheetName val="1"/>
      <sheetName val="2"/>
      <sheetName val="3"/>
      <sheetName val="4"/>
      <sheetName val="5"/>
      <sheetName val="6"/>
      <sheetName val="7"/>
      <sheetName val="7a"/>
      <sheetName val="7b"/>
      <sheetName val="8"/>
      <sheetName val="9"/>
      <sheetName val="9a"/>
      <sheetName val="10"/>
      <sheetName val="11"/>
      <sheetName val="11a"/>
      <sheetName val="11b"/>
      <sheetName val="12"/>
      <sheetName val="12b"/>
      <sheetName val="13"/>
      <sheetName val="13a"/>
      <sheetName val="14"/>
      <sheetName val="14a"/>
      <sheetName val="14b"/>
      <sheetName val="15"/>
      <sheetName val="15a"/>
      <sheetName val="16"/>
      <sheetName val="17"/>
      <sheetName val="18"/>
      <sheetName val="19"/>
      <sheetName val="19a"/>
      <sheetName val="20"/>
      <sheetName val="21"/>
      <sheetName val="21b"/>
      <sheetName val="22"/>
      <sheetName val="23"/>
      <sheetName val="25"/>
      <sheetName val="S3"/>
      <sheetName val="S5"/>
      <sheetName val="S6"/>
      <sheetName val="Q1"/>
      <sheetName val="Q2"/>
      <sheetName val="Q3"/>
      <sheetName val="Y Sch Index"/>
      <sheetName val="Y-1"/>
      <sheetName val="Y-2"/>
      <sheetName val="Y-3"/>
      <sheetName val="Y-4"/>
      <sheetName val="Y-5"/>
      <sheetName val="Y-6"/>
      <sheetName val="Y-7"/>
      <sheetName val="Month Index"/>
      <sheetName val="Qtr Index"/>
      <sheetName val="Cover"/>
      <sheetName val="OLD PG 12"/>
      <sheetName val="Profitability Analysis"/>
      <sheetName val="Sales"/>
      <sheetName val="Sheet2"/>
      <sheetName val="AIC by Job"/>
      <sheetName val="AIC by PFR PPA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s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mX"/>
    </sheetNames>
    <sheetDataSet>
      <sheetData sheetId="0" refreshError="1">
        <row r="30">
          <cell r="C30">
            <v>585</v>
          </cell>
          <cell r="E30" t="str">
            <v>D-98</v>
          </cell>
        </row>
        <row r="31">
          <cell r="C31">
            <v>561</v>
          </cell>
          <cell r="E31" t="str">
            <v>J-99</v>
          </cell>
        </row>
        <row r="32">
          <cell r="C32">
            <v>484</v>
          </cell>
          <cell r="E32" t="str">
            <v>F-99</v>
          </cell>
        </row>
        <row r="33">
          <cell r="C33">
            <v>528</v>
          </cell>
          <cell r="E33" t="str">
            <v>M-99</v>
          </cell>
        </row>
        <row r="34">
          <cell r="C34">
            <v>572</v>
          </cell>
          <cell r="E34" t="str">
            <v>A-99</v>
          </cell>
        </row>
        <row r="35">
          <cell r="C35">
            <v>506</v>
          </cell>
          <cell r="E35" t="str">
            <v>M-99</v>
          </cell>
        </row>
        <row r="36">
          <cell r="C36">
            <v>660</v>
          </cell>
          <cell r="E36" t="str">
            <v>J-99</v>
          </cell>
        </row>
        <row r="37">
          <cell r="C37">
            <v>567</v>
          </cell>
          <cell r="E37" t="str">
            <v>J-99</v>
          </cell>
        </row>
        <row r="38">
          <cell r="C38">
            <v>729</v>
          </cell>
          <cell r="E38" t="str">
            <v>A-99</v>
          </cell>
        </row>
        <row r="39">
          <cell r="C39">
            <v>817</v>
          </cell>
          <cell r="E39" t="str">
            <v>S-99</v>
          </cell>
        </row>
        <row r="40">
          <cell r="C40">
            <v>805</v>
          </cell>
          <cell r="E40" t="str">
            <v>O-99</v>
          </cell>
        </row>
        <row r="41">
          <cell r="C41">
            <v>753</v>
          </cell>
          <cell r="E41" t="str">
            <v>N-99</v>
          </cell>
        </row>
        <row r="42">
          <cell r="C42">
            <v>668</v>
          </cell>
          <cell r="E42" t="str">
            <v>D-99</v>
          </cell>
        </row>
        <row r="43">
          <cell r="C43">
            <v>550</v>
          </cell>
          <cell r="E43" t="str">
            <v>J-00</v>
          </cell>
        </row>
        <row r="44">
          <cell r="C44">
            <v>528</v>
          </cell>
          <cell r="E44" t="str">
            <v>F-00</v>
          </cell>
        </row>
        <row r="45">
          <cell r="C45">
            <v>592</v>
          </cell>
          <cell r="E45" t="str">
            <v>M-00</v>
          </cell>
        </row>
        <row r="46">
          <cell r="C46">
            <v>647</v>
          </cell>
          <cell r="E46" t="str">
            <v>A-00</v>
          </cell>
        </row>
        <row r="47">
          <cell r="C47">
            <v>588</v>
          </cell>
          <cell r="E47" t="str">
            <v>M-00</v>
          </cell>
        </row>
        <row r="48">
          <cell r="C48">
            <v>772</v>
          </cell>
          <cell r="E48" t="str">
            <v>J-00</v>
          </cell>
        </row>
        <row r="49">
          <cell r="C49">
            <v>684</v>
          </cell>
          <cell r="E49" t="str">
            <v>J-00</v>
          </cell>
        </row>
        <row r="50">
          <cell r="C50">
            <v>844</v>
          </cell>
          <cell r="E50" t="str">
            <v>A-00</v>
          </cell>
        </row>
        <row r="51">
          <cell r="C51">
            <v>828.08</v>
          </cell>
          <cell r="E51" t="str">
            <v>S-00</v>
          </cell>
        </row>
        <row r="52">
          <cell r="C52">
            <v>765.26</v>
          </cell>
          <cell r="E52" t="str">
            <v>O-00</v>
          </cell>
        </row>
        <row r="53">
          <cell r="C53">
            <v>722.09999999999991</v>
          </cell>
          <cell r="E53" t="str">
            <v>N-00</v>
          </cell>
        </row>
        <row r="54">
          <cell r="C54">
            <v>630</v>
          </cell>
          <cell r="E54" t="str">
            <v>D-00</v>
          </cell>
        </row>
        <row r="55">
          <cell r="C55">
            <v>525</v>
          </cell>
          <cell r="E55" t="str">
            <v>J-00</v>
          </cell>
        </row>
        <row r="56">
          <cell r="C56">
            <v>520</v>
          </cell>
          <cell r="E56" t="str">
            <v>F-01</v>
          </cell>
        </row>
        <row r="57">
          <cell r="C57">
            <v>610</v>
          </cell>
          <cell r="E57" t="str">
            <v>M-01</v>
          </cell>
        </row>
        <row r="58">
          <cell r="C58">
            <v>689</v>
          </cell>
          <cell r="E58" t="str">
            <v>A-01</v>
          </cell>
        </row>
        <row r="59">
          <cell r="C59">
            <v>648</v>
          </cell>
          <cell r="E59" t="str">
            <v>M-01</v>
          </cell>
        </row>
        <row r="60">
          <cell r="C60">
            <v>853</v>
          </cell>
          <cell r="E60" t="str">
            <v>J-01</v>
          </cell>
        </row>
        <row r="61">
          <cell r="C61">
            <v>765</v>
          </cell>
          <cell r="E61" t="str">
            <v>J-01</v>
          </cell>
        </row>
        <row r="62">
          <cell r="C62">
            <v>968</v>
          </cell>
          <cell r="E62" t="str">
            <v>A-01</v>
          </cell>
        </row>
        <row r="63">
          <cell r="C63">
            <v>945</v>
          </cell>
          <cell r="E63" t="str">
            <v>S-01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6"/>
      <sheetName val="Sheet7"/>
      <sheetName val="Sheet8"/>
      <sheetName val="Summary"/>
      <sheetName val="ByMonth"/>
      <sheetName val="336Detail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Job</v>
          </cell>
          <cell r="B1" t="str">
            <v>Sub-system</v>
          </cell>
          <cell r="C1" t="str">
            <v>Assembly</v>
          </cell>
        </row>
        <row r="2">
          <cell r="A2" t="str">
            <v>I6895-0000</v>
          </cell>
          <cell r="B2" t="str">
            <v>336-90702</v>
          </cell>
        </row>
        <row r="3">
          <cell r="A3" t="str">
            <v>I6895-0001</v>
          </cell>
          <cell r="B3" t="str">
            <v>NRE</v>
          </cell>
        </row>
        <row r="4">
          <cell r="A4" t="str">
            <v>I6895-0002</v>
          </cell>
          <cell r="B4" t="str">
            <v>336 Common Parts</v>
          </cell>
        </row>
        <row r="5">
          <cell r="A5" t="str">
            <v>I6895-0003</v>
          </cell>
          <cell r="B5" t="str">
            <v>336 Common Parts</v>
          </cell>
          <cell r="C5" t="str">
            <v>Main Cable Pkg</v>
          </cell>
        </row>
        <row r="6">
          <cell r="A6" t="str">
            <v>I6895-0004</v>
          </cell>
          <cell r="B6" t="str">
            <v>Rework</v>
          </cell>
          <cell r="C6" t="str">
            <v xml:space="preserve"> </v>
          </cell>
        </row>
        <row r="7">
          <cell r="A7" t="str">
            <v>I6895-0005</v>
          </cell>
          <cell r="B7" t="str">
            <v>Illumination</v>
          </cell>
          <cell r="C7" t="str">
            <v>Igniter Assy, Lamp</v>
          </cell>
        </row>
        <row r="8">
          <cell r="A8" t="str">
            <v>I6895-0006</v>
          </cell>
          <cell r="B8" t="str">
            <v>Illumination</v>
          </cell>
          <cell r="C8" t="str">
            <v>Igniter Assy, Lamp</v>
          </cell>
        </row>
        <row r="9">
          <cell r="A9" t="str">
            <v>I6895-0007</v>
          </cell>
          <cell r="B9" t="str">
            <v>Illumination</v>
          </cell>
          <cell r="C9" t="str">
            <v>Igniter Assy, Lamp</v>
          </cell>
        </row>
        <row r="10">
          <cell r="A10" t="str">
            <v>I6895-0008</v>
          </cell>
          <cell r="B10" t="str">
            <v>Illumination</v>
          </cell>
          <cell r="C10" t="str">
            <v>Igniter Assy, Lamp</v>
          </cell>
        </row>
        <row r="11">
          <cell r="A11" t="str">
            <v>I6895-0009</v>
          </cell>
          <cell r="B11" t="str">
            <v>Illumination</v>
          </cell>
          <cell r="C11" t="str">
            <v>Igniter Assy, Lamp</v>
          </cell>
        </row>
        <row r="12">
          <cell r="A12" t="str">
            <v>I6895-0010</v>
          </cell>
          <cell r="B12" t="str">
            <v>Illumination</v>
          </cell>
          <cell r="C12" t="str">
            <v>Igniter Assy, Lamp</v>
          </cell>
        </row>
        <row r="13">
          <cell r="A13" t="str">
            <v>I6895-0011</v>
          </cell>
          <cell r="B13" t="str">
            <v>Vision</v>
          </cell>
          <cell r="C13" t="str">
            <v>Support Assy, Optical Alignment</v>
          </cell>
        </row>
        <row r="14">
          <cell r="A14" t="str">
            <v>I6895-0012</v>
          </cell>
          <cell r="B14" t="str">
            <v>Vision</v>
          </cell>
          <cell r="C14" t="str">
            <v>Support Assy, Optical Alignment</v>
          </cell>
        </row>
        <row r="15">
          <cell r="A15" t="str">
            <v>I6895-0013</v>
          </cell>
          <cell r="B15" t="str">
            <v>Vision</v>
          </cell>
          <cell r="C15" t="str">
            <v>Support Assy, Optical Alignment</v>
          </cell>
        </row>
        <row r="16">
          <cell r="A16" t="str">
            <v>I6895-0014</v>
          </cell>
          <cell r="B16" t="str">
            <v>Vision</v>
          </cell>
          <cell r="C16" t="str">
            <v>Support Assy, Optical Alignment</v>
          </cell>
        </row>
        <row r="17">
          <cell r="A17" t="str">
            <v>I6895-0015</v>
          </cell>
          <cell r="B17" t="str">
            <v>Vision</v>
          </cell>
          <cell r="C17" t="str">
            <v>Support Assy, Optical Alignment</v>
          </cell>
        </row>
        <row r="18">
          <cell r="A18" t="str">
            <v>I6895-0016</v>
          </cell>
          <cell r="B18" t="str">
            <v>Illumination</v>
          </cell>
          <cell r="C18" t="str">
            <v>Illuminator Assy, 2.5kw</v>
          </cell>
        </row>
        <row r="19">
          <cell r="A19" t="str">
            <v>I6895-0017</v>
          </cell>
          <cell r="B19" t="str">
            <v>Illumination</v>
          </cell>
          <cell r="C19" t="str">
            <v>Illuminator Assy, 2.5kw</v>
          </cell>
        </row>
        <row r="20">
          <cell r="A20" t="str">
            <v>I6895-0018</v>
          </cell>
          <cell r="B20" t="str">
            <v>Illumination</v>
          </cell>
          <cell r="C20" t="str">
            <v>Illuminator Assy, 2.5kw</v>
          </cell>
        </row>
        <row r="21">
          <cell r="A21" t="str">
            <v>I6895-0019</v>
          </cell>
          <cell r="B21" t="str">
            <v>Illumination</v>
          </cell>
          <cell r="C21" t="str">
            <v>Illuminator Assy, 2.5kw</v>
          </cell>
        </row>
        <row r="22">
          <cell r="A22" t="str">
            <v>I6895-0020</v>
          </cell>
          <cell r="B22" t="str">
            <v>Illumination</v>
          </cell>
          <cell r="C22" t="str">
            <v>Illuminator Assy, 2.5kw</v>
          </cell>
        </row>
        <row r="23">
          <cell r="A23" t="str">
            <v>I6895-0021</v>
          </cell>
          <cell r="B23" t="str">
            <v>Illumination</v>
          </cell>
          <cell r="C23" t="str">
            <v>Illuminator Assy, 2.5kw</v>
          </cell>
        </row>
        <row r="24">
          <cell r="A24" t="str">
            <v>I6895-0022</v>
          </cell>
          <cell r="B24" t="str">
            <v>Illumination</v>
          </cell>
          <cell r="C24" t="str">
            <v>Illuminator Assy, 2.5kw</v>
          </cell>
        </row>
        <row r="25">
          <cell r="A25" t="str">
            <v>I6895-0023</v>
          </cell>
          <cell r="B25" t="str">
            <v>Illumination</v>
          </cell>
          <cell r="C25" t="str">
            <v>Illuminator Assy, 2.5kw</v>
          </cell>
        </row>
        <row r="26">
          <cell r="A26" t="str">
            <v>I6895-0024</v>
          </cell>
          <cell r="B26" t="str">
            <v>Illumination</v>
          </cell>
          <cell r="C26" t="str">
            <v>Illuminator Assy, 2.5kw</v>
          </cell>
        </row>
        <row r="27">
          <cell r="A27" t="str">
            <v>I6895-0025</v>
          </cell>
          <cell r="B27" t="str">
            <v>Illumination</v>
          </cell>
          <cell r="C27" t="str">
            <v>Illuminator Assy, 2.5kw</v>
          </cell>
        </row>
        <row r="28">
          <cell r="A28" t="str">
            <v>I6895-0026</v>
          </cell>
          <cell r="B28" t="str">
            <v>Illumination</v>
          </cell>
          <cell r="C28" t="str">
            <v>Illuminator Assy, 2.5kw</v>
          </cell>
        </row>
        <row r="29">
          <cell r="A29" t="str">
            <v>I6895-0027</v>
          </cell>
          <cell r="B29" t="str">
            <v>Illumination</v>
          </cell>
          <cell r="C29" t="str">
            <v>Illuminator Assy, 2.5kw</v>
          </cell>
        </row>
        <row r="30">
          <cell r="A30" t="str">
            <v>I6895-0028</v>
          </cell>
          <cell r="B30" t="str">
            <v>Illumination</v>
          </cell>
          <cell r="C30" t="str">
            <v>Illuminator Assy, 2.5kw</v>
          </cell>
        </row>
        <row r="31">
          <cell r="A31" t="str">
            <v>I6895-0029</v>
          </cell>
          <cell r="B31" t="str">
            <v>Illumination</v>
          </cell>
          <cell r="C31" t="str">
            <v>Illuminator Assy, 2.5kw</v>
          </cell>
        </row>
        <row r="32">
          <cell r="A32" t="str">
            <v>I6895-0030</v>
          </cell>
          <cell r="B32" t="str">
            <v>Illumination</v>
          </cell>
          <cell r="C32" t="str">
            <v>Illuminator Assy, 2.5kw</v>
          </cell>
        </row>
        <row r="33">
          <cell r="A33" t="str">
            <v>I6895-0031</v>
          </cell>
          <cell r="B33" t="str">
            <v>Illumination</v>
          </cell>
          <cell r="C33" t="str">
            <v>Illuminator Assy, 2.5kw</v>
          </cell>
        </row>
        <row r="34">
          <cell r="A34" t="str">
            <v>I6895-0032</v>
          </cell>
          <cell r="B34" t="str">
            <v>Illumination</v>
          </cell>
          <cell r="C34" t="str">
            <v>Illuminator Assy, 2.5kw</v>
          </cell>
        </row>
        <row r="35">
          <cell r="A35" t="str">
            <v>I6895-0033</v>
          </cell>
          <cell r="B35" t="str">
            <v>Illumination</v>
          </cell>
          <cell r="C35" t="str">
            <v>Illuminator Assy, 2.5kw</v>
          </cell>
        </row>
        <row r="36">
          <cell r="A36" t="str">
            <v>I6895-0034</v>
          </cell>
          <cell r="B36" t="str">
            <v>Illumination</v>
          </cell>
          <cell r="C36" t="str">
            <v>Illuminator Assy, 2.5kw</v>
          </cell>
        </row>
        <row r="37">
          <cell r="A37" t="str">
            <v>I6895-0035</v>
          </cell>
          <cell r="B37" t="str">
            <v>Illumination</v>
          </cell>
          <cell r="C37" t="str">
            <v>Illuminator Assy, 2.5kw</v>
          </cell>
        </row>
        <row r="38">
          <cell r="A38" t="str">
            <v>I6895-0036</v>
          </cell>
          <cell r="B38" t="str">
            <v>Illumination</v>
          </cell>
          <cell r="C38" t="str">
            <v>Illuminator Assy, 2.5kw</v>
          </cell>
        </row>
        <row r="39">
          <cell r="A39" t="str">
            <v>I6895-0037</v>
          </cell>
          <cell r="B39" t="str">
            <v>Illumination</v>
          </cell>
          <cell r="C39" t="str">
            <v>Illuminator Assy, 2.5kw</v>
          </cell>
        </row>
        <row r="40">
          <cell r="A40" t="str">
            <v>I6895-0038</v>
          </cell>
          <cell r="B40" t="str">
            <v>Illumination</v>
          </cell>
          <cell r="C40" t="str">
            <v>Illuminator Assy, 2.5kw</v>
          </cell>
        </row>
        <row r="41">
          <cell r="A41" t="str">
            <v>I6895-0039</v>
          </cell>
          <cell r="B41" t="str">
            <v>Illumination</v>
          </cell>
          <cell r="C41" t="str">
            <v>Illuminator Assy, 2.5kw</v>
          </cell>
        </row>
        <row r="42">
          <cell r="A42" t="str">
            <v>I6895-0040</v>
          </cell>
          <cell r="B42" t="str">
            <v>Illumination</v>
          </cell>
          <cell r="C42" t="str">
            <v>Illuminator Assy, 2.5kw</v>
          </cell>
        </row>
        <row r="43">
          <cell r="A43" t="str">
            <v>I6895-0041</v>
          </cell>
          <cell r="B43" t="str">
            <v>Illumination</v>
          </cell>
          <cell r="C43" t="str">
            <v>Illuminator Assy, 2.5kw</v>
          </cell>
        </row>
        <row r="44">
          <cell r="A44" t="str">
            <v>I6895-0042</v>
          </cell>
          <cell r="B44" t="str">
            <v>Illumination</v>
          </cell>
          <cell r="C44" t="str">
            <v>Illuminator Assy, 2.5kw</v>
          </cell>
        </row>
        <row r="45">
          <cell r="A45" t="str">
            <v>I6895-0043</v>
          </cell>
          <cell r="B45" t="str">
            <v>Illumination</v>
          </cell>
          <cell r="C45" t="str">
            <v>Illuminator Assy, 2.5kw</v>
          </cell>
        </row>
        <row r="46">
          <cell r="A46" t="str">
            <v>I6895-0044</v>
          </cell>
          <cell r="B46" t="str">
            <v>Illumination</v>
          </cell>
          <cell r="C46" t="str">
            <v>Illuminator Assy, 2.5kw</v>
          </cell>
        </row>
        <row r="47">
          <cell r="A47" t="str">
            <v>I6895-0045</v>
          </cell>
          <cell r="B47" t="str">
            <v>Illumination</v>
          </cell>
          <cell r="C47" t="str">
            <v>Illuminator Assy, 2.5kw</v>
          </cell>
        </row>
        <row r="48">
          <cell r="A48" t="str">
            <v>I6895-0046</v>
          </cell>
          <cell r="B48" t="str">
            <v>Illumination</v>
          </cell>
          <cell r="C48" t="str">
            <v>Illuminator Assy, 2.5kw</v>
          </cell>
        </row>
        <row r="49">
          <cell r="A49" t="str">
            <v>I6895-0047</v>
          </cell>
          <cell r="B49" t="str">
            <v>Illumination</v>
          </cell>
          <cell r="C49" t="str">
            <v>Illuminator Assy, 2.5kw</v>
          </cell>
        </row>
        <row r="50">
          <cell r="A50" t="str">
            <v>I6895-0048</v>
          </cell>
          <cell r="B50" t="str">
            <v>Illumination</v>
          </cell>
          <cell r="C50" t="str">
            <v>Illuminator Assy, 2.5kw</v>
          </cell>
        </row>
        <row r="51">
          <cell r="A51" t="str">
            <v>I6895-0049</v>
          </cell>
          <cell r="B51" t="str">
            <v>Illumination</v>
          </cell>
          <cell r="C51" t="str">
            <v>Illuminator Assy, 2.5kw</v>
          </cell>
        </row>
        <row r="52">
          <cell r="A52" t="str">
            <v>I6895-0050</v>
          </cell>
          <cell r="B52" t="str">
            <v>Illumination</v>
          </cell>
          <cell r="C52" t="str">
            <v>Illuminator Assy, 2.5kw</v>
          </cell>
        </row>
        <row r="53">
          <cell r="A53" t="str">
            <v>I6895-0051</v>
          </cell>
          <cell r="B53" t="str">
            <v>Illumination</v>
          </cell>
          <cell r="C53" t="str">
            <v>Illuminator Assy, 2.5kw</v>
          </cell>
        </row>
        <row r="54">
          <cell r="A54" t="str">
            <v>I6895-0052</v>
          </cell>
          <cell r="B54" t="str">
            <v>Illumination</v>
          </cell>
          <cell r="C54" t="str">
            <v>Illuminator Assy, 2.5kw</v>
          </cell>
        </row>
        <row r="55">
          <cell r="A55" t="str">
            <v>I6895-0053</v>
          </cell>
          <cell r="B55" t="str">
            <v>Illumination</v>
          </cell>
          <cell r="C55" t="str">
            <v>Illuminator Assy, 2.5kw</v>
          </cell>
        </row>
        <row r="56">
          <cell r="A56" t="str">
            <v>I6895-0054</v>
          </cell>
          <cell r="B56" t="str">
            <v>Illumination</v>
          </cell>
          <cell r="C56" t="str">
            <v>Illuminator Assy, 2.5kw</v>
          </cell>
        </row>
        <row r="57">
          <cell r="A57" t="str">
            <v>I6895-0055</v>
          </cell>
          <cell r="B57" t="str">
            <v>Illumination</v>
          </cell>
          <cell r="C57" t="str">
            <v>Illuminator Assy, 2.5kw</v>
          </cell>
        </row>
        <row r="58">
          <cell r="A58" t="str">
            <v>I6895-0056</v>
          </cell>
          <cell r="B58" t="str">
            <v>Illumination</v>
          </cell>
          <cell r="C58" t="str">
            <v>Illuminator Assy, 2.5kw</v>
          </cell>
        </row>
        <row r="59">
          <cell r="A59" t="str">
            <v>I6895-0057</v>
          </cell>
          <cell r="B59" t="str">
            <v>Illumination</v>
          </cell>
          <cell r="C59" t="str">
            <v>Illuminator Assy, 2.5kw</v>
          </cell>
        </row>
        <row r="60">
          <cell r="A60" t="str">
            <v>I6895-0058</v>
          </cell>
          <cell r="B60" t="str">
            <v>Illumination</v>
          </cell>
          <cell r="C60" t="str">
            <v>Illuminator Assy, 2.5kw</v>
          </cell>
        </row>
        <row r="61">
          <cell r="A61" t="str">
            <v>I6895-0059</v>
          </cell>
          <cell r="B61" t="str">
            <v>Illumination</v>
          </cell>
          <cell r="C61" t="str">
            <v>Illuminator Assy, 2.5kw</v>
          </cell>
        </row>
        <row r="62">
          <cell r="A62" t="str">
            <v>I6895-0060</v>
          </cell>
          <cell r="B62" t="str">
            <v>Illumination</v>
          </cell>
          <cell r="C62" t="str">
            <v>Illuminator Assy, 2.5kw</v>
          </cell>
        </row>
        <row r="63">
          <cell r="A63" t="str">
            <v>I6895-0061</v>
          </cell>
          <cell r="B63" t="str">
            <v>Illumination</v>
          </cell>
          <cell r="C63" t="str">
            <v>Illuminator Assy, 2.5kw</v>
          </cell>
        </row>
        <row r="64">
          <cell r="A64" t="str">
            <v>I6895-0062</v>
          </cell>
          <cell r="B64" t="str">
            <v>Illumination</v>
          </cell>
          <cell r="C64" t="str">
            <v>Illuminator Assy, 2.5kw</v>
          </cell>
        </row>
        <row r="65">
          <cell r="A65" t="str">
            <v>I6895-0063</v>
          </cell>
          <cell r="B65" t="str">
            <v>Illumination</v>
          </cell>
          <cell r="C65" t="str">
            <v>Illuminator Assy, 2.5kw</v>
          </cell>
        </row>
        <row r="66">
          <cell r="A66" t="str">
            <v>I6895-0064</v>
          </cell>
          <cell r="B66" t="str">
            <v>Illumination</v>
          </cell>
          <cell r="C66" t="str">
            <v>Illuminator Assy, 2.5kw</v>
          </cell>
        </row>
        <row r="67">
          <cell r="A67" t="str">
            <v>I6895-0065</v>
          </cell>
          <cell r="B67" t="str">
            <v>Illumination</v>
          </cell>
          <cell r="C67" t="str">
            <v>Illuminator Assy, 2.5kw</v>
          </cell>
        </row>
        <row r="68">
          <cell r="A68" t="str">
            <v>I6895-0066</v>
          </cell>
          <cell r="B68" t="str">
            <v>Illumination</v>
          </cell>
          <cell r="C68" t="str">
            <v>Illuminator Assy, 2.5kw</v>
          </cell>
        </row>
        <row r="69">
          <cell r="A69" t="str">
            <v>I6895-0067</v>
          </cell>
          <cell r="B69" t="str">
            <v>Illumination</v>
          </cell>
          <cell r="C69" t="str">
            <v>Illuminator Assy, 2.5kw</v>
          </cell>
        </row>
        <row r="70">
          <cell r="A70" t="str">
            <v>I6895-0068</v>
          </cell>
          <cell r="B70" t="str">
            <v>Illumination</v>
          </cell>
          <cell r="C70" t="str">
            <v>Illuminator Assy, 2.5kw</v>
          </cell>
        </row>
        <row r="71">
          <cell r="A71" t="str">
            <v>I6895-0069</v>
          </cell>
          <cell r="B71" t="str">
            <v>Illumination</v>
          </cell>
          <cell r="C71" t="str">
            <v>Illuminator Assy, 2.5kw</v>
          </cell>
        </row>
        <row r="72">
          <cell r="A72" t="str">
            <v>I6895-0070</v>
          </cell>
          <cell r="B72" t="str">
            <v>Illumination</v>
          </cell>
          <cell r="C72" t="str">
            <v>Illuminator Assy, 2.5kw</v>
          </cell>
        </row>
        <row r="73">
          <cell r="A73" t="str">
            <v>I6895-0071</v>
          </cell>
          <cell r="B73" t="str">
            <v>Illumination</v>
          </cell>
          <cell r="C73" t="str">
            <v>Illuminator Assy, 2.5kw</v>
          </cell>
        </row>
        <row r="74">
          <cell r="A74" t="str">
            <v>I6895-0072</v>
          </cell>
          <cell r="B74" t="str">
            <v>Illumination</v>
          </cell>
          <cell r="C74" t="str">
            <v>Illuminator Assy, 2.5kw</v>
          </cell>
        </row>
        <row r="75">
          <cell r="A75" t="str">
            <v>I6895-0073</v>
          </cell>
          <cell r="B75" t="str">
            <v>Illumination</v>
          </cell>
          <cell r="C75" t="str">
            <v>Illuminator Assy, 2.5kw</v>
          </cell>
        </row>
        <row r="76">
          <cell r="A76" t="str">
            <v>I6895-0074</v>
          </cell>
          <cell r="B76" t="str">
            <v>Illumination</v>
          </cell>
          <cell r="C76" t="str">
            <v>Illuminator Assy, 2.5kw</v>
          </cell>
        </row>
        <row r="77">
          <cell r="A77" t="str">
            <v>I6895-0075</v>
          </cell>
          <cell r="B77" t="str">
            <v>Illumination</v>
          </cell>
          <cell r="C77" t="str">
            <v>Illuminator Assy, 2.5kw</v>
          </cell>
        </row>
        <row r="78">
          <cell r="A78" t="str">
            <v>I6895-0076</v>
          </cell>
          <cell r="B78" t="str">
            <v>Illumination</v>
          </cell>
          <cell r="C78" t="str">
            <v>Illuminator Assy, 2.5kw</v>
          </cell>
        </row>
        <row r="79">
          <cell r="A79" t="str">
            <v>I6895-0077</v>
          </cell>
          <cell r="B79" t="str">
            <v>Illumination</v>
          </cell>
          <cell r="C79" t="str">
            <v>Illuminator Assy, 2.5kw</v>
          </cell>
        </row>
        <row r="80">
          <cell r="A80" t="str">
            <v>I6895-0078</v>
          </cell>
          <cell r="B80" t="str">
            <v>Illumination</v>
          </cell>
          <cell r="C80" t="str">
            <v>Illuminator Assy, 2.5kw</v>
          </cell>
        </row>
        <row r="81">
          <cell r="A81" t="str">
            <v>I6895-0079</v>
          </cell>
          <cell r="B81" t="str">
            <v>Illumination</v>
          </cell>
          <cell r="C81" t="str">
            <v>Illuminator Assy, 2.5kw</v>
          </cell>
        </row>
        <row r="82">
          <cell r="A82" t="str">
            <v>I6895-0080</v>
          </cell>
          <cell r="B82" t="str">
            <v>Illumination</v>
          </cell>
          <cell r="C82" t="str">
            <v>Illuminator Assy, 2.5kw</v>
          </cell>
        </row>
        <row r="83">
          <cell r="A83" t="str">
            <v>I6895-0081</v>
          </cell>
          <cell r="B83" t="str">
            <v>Illumination</v>
          </cell>
          <cell r="C83" t="str">
            <v>Illuminator Assy, 2.5kw</v>
          </cell>
        </row>
        <row r="84">
          <cell r="A84" t="str">
            <v>I6895-0082</v>
          </cell>
          <cell r="B84" t="str">
            <v>Illumination</v>
          </cell>
          <cell r="C84" t="str">
            <v>Illuminator Assy, 2.5kw</v>
          </cell>
        </row>
        <row r="85">
          <cell r="A85" t="str">
            <v>I6895-0083</v>
          </cell>
          <cell r="B85" t="str">
            <v>Illumination</v>
          </cell>
          <cell r="C85" t="str">
            <v>Illuminator Assy, 2.5kw</v>
          </cell>
        </row>
        <row r="86">
          <cell r="A86" t="str">
            <v>I6895-0084</v>
          </cell>
          <cell r="B86" t="str">
            <v>Illumination</v>
          </cell>
          <cell r="C86" t="str">
            <v>Illuminator Assy, 2.5kw</v>
          </cell>
        </row>
        <row r="87">
          <cell r="A87" t="str">
            <v>I6895-0085</v>
          </cell>
          <cell r="B87" t="str">
            <v>Illumination</v>
          </cell>
          <cell r="C87" t="str">
            <v>Illuminator Assy, 2.5kw</v>
          </cell>
        </row>
        <row r="88">
          <cell r="A88" t="str">
            <v>I6895-0086</v>
          </cell>
          <cell r="B88" t="str">
            <v>Illumination</v>
          </cell>
          <cell r="C88" t="str">
            <v>Illuminator Assy, 2.5kw</v>
          </cell>
        </row>
        <row r="89">
          <cell r="A89" t="str">
            <v>I6895-0087</v>
          </cell>
          <cell r="B89" t="str">
            <v>Illumination</v>
          </cell>
          <cell r="C89" t="str">
            <v>Illuminator Assy, 2.5kw</v>
          </cell>
        </row>
        <row r="90">
          <cell r="A90" t="str">
            <v>I6895-0088</v>
          </cell>
          <cell r="B90" t="str">
            <v>Illumination</v>
          </cell>
          <cell r="C90" t="str">
            <v>Illuminator Assy, 2.5kw</v>
          </cell>
        </row>
        <row r="91">
          <cell r="A91" t="str">
            <v>I6895-0089</v>
          </cell>
          <cell r="B91" t="str">
            <v>Illumination</v>
          </cell>
          <cell r="C91" t="str">
            <v>Illuminator Assy, 2.5kw</v>
          </cell>
        </row>
        <row r="92">
          <cell r="A92" t="str">
            <v>I6895-0090</v>
          </cell>
          <cell r="B92" t="str">
            <v>Illumination</v>
          </cell>
          <cell r="C92" t="str">
            <v>Illuminator Assy, 2.5kw</v>
          </cell>
        </row>
        <row r="93">
          <cell r="A93" t="str">
            <v>I6895-0091</v>
          </cell>
          <cell r="B93" t="str">
            <v>Illumination</v>
          </cell>
          <cell r="C93" t="str">
            <v>2.5kw Lamp P.S W/Remote Ignitor</v>
          </cell>
        </row>
        <row r="94">
          <cell r="A94" t="str">
            <v>I6895-0092</v>
          </cell>
          <cell r="B94" t="str">
            <v>Illumination</v>
          </cell>
          <cell r="C94" t="str">
            <v>Igniter Assy, Lamp</v>
          </cell>
        </row>
        <row r="95">
          <cell r="A95" t="str">
            <v>I6895-0093</v>
          </cell>
          <cell r="B95" t="str">
            <v>Illumination</v>
          </cell>
          <cell r="C95" t="str">
            <v>Illuminator Assy, 2.5kw</v>
          </cell>
        </row>
        <row r="96">
          <cell r="A96" t="str">
            <v>I6895-0094</v>
          </cell>
          <cell r="B96" t="str">
            <v>Illumination</v>
          </cell>
          <cell r="C96" t="str">
            <v>Illuminator Assy, 2.5kw</v>
          </cell>
        </row>
        <row r="97">
          <cell r="A97" t="str">
            <v>I6895-0095</v>
          </cell>
          <cell r="B97" t="str">
            <v>Illumination</v>
          </cell>
          <cell r="C97" t="str">
            <v>2.5kw Lamp P.S W/Remote Ignitor</v>
          </cell>
        </row>
        <row r="98">
          <cell r="A98" t="str">
            <v>I6895-0096</v>
          </cell>
          <cell r="B98" t="str">
            <v>Structure</v>
          </cell>
          <cell r="C98" t="str">
            <v>Assy, Structure, Ilum Support</v>
          </cell>
        </row>
        <row r="99">
          <cell r="A99" t="str">
            <v>I6895-0097</v>
          </cell>
          <cell r="B99" t="str">
            <v>Structure</v>
          </cell>
          <cell r="C99" t="str">
            <v>Assy, Structure, Ilum Support</v>
          </cell>
        </row>
        <row r="100">
          <cell r="A100" t="str">
            <v>I6895-0098</v>
          </cell>
          <cell r="B100" t="str">
            <v>Structure</v>
          </cell>
          <cell r="C100" t="str">
            <v>Assy, Structure, Ilum Support</v>
          </cell>
        </row>
        <row r="101">
          <cell r="A101" t="str">
            <v>I6895-0099</v>
          </cell>
          <cell r="B101" t="str">
            <v>Structure</v>
          </cell>
          <cell r="C101" t="str">
            <v>Assy, Structure, Ilum Support</v>
          </cell>
        </row>
        <row r="102">
          <cell r="A102" t="str">
            <v>I6895-0100</v>
          </cell>
          <cell r="B102" t="str">
            <v>Structure</v>
          </cell>
          <cell r="C102" t="str">
            <v>Assy, Structure, Ilum Support</v>
          </cell>
        </row>
        <row r="103">
          <cell r="A103" t="str">
            <v>I6895-0101</v>
          </cell>
          <cell r="B103" t="str">
            <v>Structure</v>
          </cell>
          <cell r="C103" t="str">
            <v>Assy, Structure, Ilum Support</v>
          </cell>
        </row>
        <row r="104">
          <cell r="A104" t="str">
            <v>I6895-0102</v>
          </cell>
          <cell r="B104" t="str">
            <v>Structure</v>
          </cell>
          <cell r="C104" t="str">
            <v>Assy, Structure, Ilum Support</v>
          </cell>
        </row>
        <row r="105">
          <cell r="A105" t="str">
            <v>I6895-0103</v>
          </cell>
          <cell r="B105" t="str">
            <v>Structure</v>
          </cell>
          <cell r="C105" t="str">
            <v>Assy, Structure, Ilum Support</v>
          </cell>
        </row>
        <row r="106">
          <cell r="A106" t="str">
            <v>I6895-0104</v>
          </cell>
          <cell r="B106" t="str">
            <v>Structure</v>
          </cell>
          <cell r="C106" t="str">
            <v>Assy, Structure, Ilum Support</v>
          </cell>
        </row>
        <row r="107">
          <cell r="A107" t="str">
            <v>I6895-0105</v>
          </cell>
          <cell r="B107" t="str">
            <v>Structure</v>
          </cell>
          <cell r="C107" t="str">
            <v>Assy, Structure, Ilum Support</v>
          </cell>
        </row>
        <row r="108">
          <cell r="A108" t="str">
            <v>I6895-0106</v>
          </cell>
          <cell r="B108" t="str">
            <v>Structure</v>
          </cell>
          <cell r="C108" t="str">
            <v>Assy, Structure, Ilum Support</v>
          </cell>
        </row>
        <row r="109">
          <cell r="A109" t="str">
            <v>I6895-0107</v>
          </cell>
          <cell r="B109" t="str">
            <v>Structure</v>
          </cell>
          <cell r="C109" t="str">
            <v>Assy, Structure, Ilum Support</v>
          </cell>
        </row>
        <row r="110">
          <cell r="A110" t="str">
            <v>I6895-0108</v>
          </cell>
          <cell r="B110" t="str">
            <v>Structure</v>
          </cell>
          <cell r="C110" t="str">
            <v>Assy, Structure, Ilum Support</v>
          </cell>
        </row>
        <row r="111">
          <cell r="A111" t="str">
            <v>I6895-0109</v>
          </cell>
          <cell r="B111" t="str">
            <v>Structure</v>
          </cell>
          <cell r="C111" t="str">
            <v>Assy, Structure, Ilum Support</v>
          </cell>
        </row>
        <row r="112">
          <cell r="A112" t="str">
            <v>I6895-0110</v>
          </cell>
          <cell r="B112" t="str">
            <v>Structure</v>
          </cell>
          <cell r="C112" t="str">
            <v>Assy, Structure, Ilum Support</v>
          </cell>
        </row>
        <row r="113">
          <cell r="A113" t="str">
            <v>I6895-0111</v>
          </cell>
          <cell r="B113" t="str">
            <v>Structure</v>
          </cell>
          <cell r="C113" t="str">
            <v>Assy, Structure, Ilum Support</v>
          </cell>
        </row>
        <row r="114">
          <cell r="A114" t="str">
            <v>I6895-0112</v>
          </cell>
          <cell r="B114" t="str">
            <v>Rework</v>
          </cell>
        </row>
        <row r="115">
          <cell r="A115" t="str">
            <v>I6895-0113</v>
          </cell>
          <cell r="B115" t="str">
            <v>Translation Stage</v>
          </cell>
          <cell r="C115" t="str">
            <v>IEC Probe Assy</v>
          </cell>
        </row>
        <row r="116">
          <cell r="A116" t="str">
            <v>I6895-0114</v>
          </cell>
          <cell r="B116" t="str">
            <v>??</v>
          </cell>
          <cell r="C116" t="str">
            <v>Mount, Air Gauge</v>
          </cell>
        </row>
        <row r="117">
          <cell r="A117" t="str">
            <v>I6895-0115</v>
          </cell>
          <cell r="B117" t="str">
            <v>Translation Stage</v>
          </cell>
          <cell r="C117" t="str">
            <v>Micropositioner Stage Assy</v>
          </cell>
        </row>
        <row r="118">
          <cell r="A118" t="str">
            <v>I6895-0116</v>
          </cell>
          <cell r="B118" t="str">
            <v>Mask Load/Unload</v>
          </cell>
          <cell r="C118" t="str">
            <v>Dual Wafer/Mask Load &amp; E-stop Assy</v>
          </cell>
        </row>
        <row r="119">
          <cell r="A119" t="str">
            <v>I6895-0117</v>
          </cell>
          <cell r="B119" t="str">
            <v>Mask Load/Unload</v>
          </cell>
          <cell r="C119" t="str">
            <v>Dual Wafer/Mask Load &amp; E-stop Assy</v>
          </cell>
        </row>
        <row r="120">
          <cell r="A120" t="str">
            <v>I6895-0118</v>
          </cell>
          <cell r="B120" t="str">
            <v>Mask Load/Unload</v>
          </cell>
          <cell r="C120" t="str">
            <v>Dual Wafer/Mask Load &amp; E-stop Assy</v>
          </cell>
        </row>
        <row r="121">
          <cell r="A121" t="str">
            <v>I6895-0119</v>
          </cell>
          <cell r="B121" t="str">
            <v>Structure</v>
          </cell>
        </row>
        <row r="122">
          <cell r="A122" t="str">
            <v>I6895-0120</v>
          </cell>
          <cell r="B122" t="str">
            <v>Translation Stage</v>
          </cell>
        </row>
        <row r="123">
          <cell r="A123" t="str">
            <v>I6895-0121</v>
          </cell>
          <cell r="B123" t="str">
            <v>Micropositioner</v>
          </cell>
        </row>
        <row r="124">
          <cell r="A124" t="str">
            <v>I6895-0122</v>
          </cell>
          <cell r="B124" t="str">
            <v>Substrate Chuck</v>
          </cell>
        </row>
        <row r="125">
          <cell r="A125" t="str">
            <v>I6895-0123</v>
          </cell>
          <cell r="B125" t="str">
            <v>Substrate Load/Unload</v>
          </cell>
        </row>
        <row r="126">
          <cell r="A126" t="str">
            <v>I6895-0124</v>
          </cell>
          <cell r="B126" t="str">
            <v>Mask Chuck</v>
          </cell>
        </row>
        <row r="127">
          <cell r="A127" t="str">
            <v>I6895-0125</v>
          </cell>
          <cell r="B127" t="str">
            <v>Mask Load/Unload</v>
          </cell>
        </row>
        <row r="128">
          <cell r="A128" t="str">
            <v>I6895-0126</v>
          </cell>
          <cell r="B128" t="str">
            <v>Illumination</v>
          </cell>
        </row>
        <row r="129">
          <cell r="A129" t="str">
            <v>I6895-0127</v>
          </cell>
          <cell r="B129" t="str">
            <v>Optical Imaging</v>
          </cell>
        </row>
        <row r="130">
          <cell r="A130" t="str">
            <v>I6895-0128</v>
          </cell>
          <cell r="B130" t="str">
            <v>Vision</v>
          </cell>
        </row>
        <row r="131">
          <cell r="A131" t="str">
            <v>I6895-0129</v>
          </cell>
          <cell r="B131" t="str">
            <v>Z-Gauge</v>
          </cell>
        </row>
        <row r="132">
          <cell r="A132" t="str">
            <v>I6895-0130</v>
          </cell>
          <cell r="B132" t="str">
            <v>Controls</v>
          </cell>
        </row>
        <row r="133">
          <cell r="A133" t="str">
            <v>I6895-0131</v>
          </cell>
          <cell r="B133" t="str">
            <v>HMI</v>
          </cell>
        </row>
        <row r="134">
          <cell r="A134" t="str">
            <v>I6895-0132</v>
          </cell>
          <cell r="B134" t="str">
            <v>Power Distribution</v>
          </cell>
        </row>
        <row r="135">
          <cell r="A135" t="str">
            <v>I6895-0133</v>
          </cell>
          <cell r="B135" t="str">
            <v>Enclosure &amp; ECU</v>
          </cell>
        </row>
        <row r="136">
          <cell r="A136" t="str">
            <v>I6895-0134</v>
          </cell>
          <cell r="B136" t="str">
            <v>Tooling</v>
          </cell>
        </row>
        <row r="137">
          <cell r="A137" t="str">
            <v>I6895-0135</v>
          </cell>
          <cell r="B137" t="str">
            <v>HMI</v>
          </cell>
          <cell r="C137" t="str">
            <v>HMI Assy</v>
          </cell>
        </row>
        <row r="138">
          <cell r="A138" t="str">
            <v>I6895-0136</v>
          </cell>
          <cell r="B138" t="str">
            <v>HMI</v>
          </cell>
          <cell r="C138" t="str">
            <v>HMI Assy</v>
          </cell>
        </row>
        <row r="139">
          <cell r="A139" t="str">
            <v>I6895-0137</v>
          </cell>
          <cell r="B139" t="str">
            <v>HMI</v>
          </cell>
          <cell r="C139" t="str">
            <v>HMI Assy</v>
          </cell>
        </row>
        <row r="140">
          <cell r="A140" t="str">
            <v>I6895-0138</v>
          </cell>
          <cell r="B140" t="str">
            <v>HMI</v>
          </cell>
          <cell r="C140" t="str">
            <v>HMI Assy</v>
          </cell>
        </row>
        <row r="141">
          <cell r="A141" t="str">
            <v>I6895-0139</v>
          </cell>
          <cell r="B141" t="str">
            <v>HMI</v>
          </cell>
          <cell r="C141" t="str">
            <v>HMI Assy</v>
          </cell>
        </row>
        <row r="142">
          <cell r="A142" t="str">
            <v>I6895-0140</v>
          </cell>
          <cell r="B142" t="str">
            <v>HMI</v>
          </cell>
          <cell r="C142" t="str">
            <v>HMI Assy</v>
          </cell>
        </row>
        <row r="143">
          <cell r="A143" t="str">
            <v>I6895-0141</v>
          </cell>
          <cell r="B143" t="str">
            <v>HMI</v>
          </cell>
          <cell r="C143" t="str">
            <v>HMI Assy</v>
          </cell>
        </row>
        <row r="144">
          <cell r="A144" t="str">
            <v>I6895-0142</v>
          </cell>
          <cell r="B144" t="str">
            <v>HMI</v>
          </cell>
          <cell r="C144" t="str">
            <v>HMI Assy</v>
          </cell>
        </row>
        <row r="145">
          <cell r="A145" t="str">
            <v>I6895-0143</v>
          </cell>
          <cell r="B145" t="str">
            <v>HMI</v>
          </cell>
          <cell r="C145" t="str">
            <v>HMI Assy</v>
          </cell>
        </row>
        <row r="146">
          <cell r="A146" t="str">
            <v>I6895-0144</v>
          </cell>
          <cell r="B146" t="str">
            <v>HMI</v>
          </cell>
          <cell r="C146" t="str">
            <v>HMI Assy</v>
          </cell>
        </row>
        <row r="147">
          <cell r="A147" t="str">
            <v>I6895-0145</v>
          </cell>
          <cell r="B147" t="str">
            <v>HMI</v>
          </cell>
          <cell r="C147" t="str">
            <v>HMI Assy</v>
          </cell>
        </row>
        <row r="148">
          <cell r="A148" t="str">
            <v>I6895-0146</v>
          </cell>
          <cell r="B148" t="str">
            <v>HMI</v>
          </cell>
          <cell r="C148" t="str">
            <v>HMI Assy</v>
          </cell>
        </row>
        <row r="149">
          <cell r="A149" t="str">
            <v>I6895-0147</v>
          </cell>
          <cell r="B149" t="str">
            <v>HMI</v>
          </cell>
          <cell r="C149" t="str">
            <v>HMI Assy</v>
          </cell>
        </row>
        <row r="150">
          <cell r="A150" t="str">
            <v>I6895-0148</v>
          </cell>
          <cell r="B150" t="str">
            <v>HMI</v>
          </cell>
          <cell r="C150" t="str">
            <v>HMI Assy</v>
          </cell>
        </row>
        <row r="151">
          <cell r="A151" t="str">
            <v>I6895-0149</v>
          </cell>
          <cell r="B151" t="str">
            <v>HMI</v>
          </cell>
          <cell r="C151" t="str">
            <v>HMI Assy</v>
          </cell>
        </row>
        <row r="152">
          <cell r="A152" t="str">
            <v>I6895-0150</v>
          </cell>
          <cell r="B152" t="str">
            <v>Mask Chuck</v>
          </cell>
          <cell r="C152" t="str">
            <v>Mask Frame Flexure Assy</v>
          </cell>
        </row>
        <row r="153">
          <cell r="A153" t="str">
            <v>I6895-0151</v>
          </cell>
          <cell r="B153" t="str">
            <v>Mask Chuck</v>
          </cell>
          <cell r="C153" t="str">
            <v>Mask Frame Flexure Assy</v>
          </cell>
        </row>
        <row r="154">
          <cell r="A154" t="str">
            <v>I6895-0152</v>
          </cell>
          <cell r="B154" t="str">
            <v>Mask Chuck</v>
          </cell>
          <cell r="C154" t="str">
            <v>Mask Frame Flexure Assy</v>
          </cell>
        </row>
        <row r="155">
          <cell r="A155" t="str">
            <v>I6895-0153</v>
          </cell>
          <cell r="B155" t="str">
            <v>Mask Chuck</v>
          </cell>
          <cell r="C155" t="str">
            <v>Mask Frame Flexure Assy</v>
          </cell>
        </row>
        <row r="156">
          <cell r="A156" t="str">
            <v>I6895-0154</v>
          </cell>
          <cell r="B156" t="str">
            <v>Mask Chuck</v>
          </cell>
          <cell r="C156" t="str">
            <v>Mask Frame Flexure Assy</v>
          </cell>
        </row>
        <row r="157">
          <cell r="A157" t="str">
            <v>I6895-0155</v>
          </cell>
          <cell r="B157" t="str">
            <v>Mask Chuck</v>
          </cell>
          <cell r="C157" t="str">
            <v>Mask Frame Flexure Assy</v>
          </cell>
        </row>
        <row r="158">
          <cell r="A158" t="str">
            <v>I6895-0156</v>
          </cell>
          <cell r="B158" t="str">
            <v>Mask Chuck</v>
          </cell>
          <cell r="C158" t="str">
            <v>Mask Frame Flexure Assy</v>
          </cell>
        </row>
        <row r="159">
          <cell r="A159" t="str">
            <v>I6895-0157</v>
          </cell>
          <cell r="B159" t="str">
            <v>Mask Chuck</v>
          </cell>
          <cell r="C159" t="str">
            <v>Mask Frame Flexure Assy</v>
          </cell>
        </row>
        <row r="160">
          <cell r="A160" t="str">
            <v>I6895-0158</v>
          </cell>
          <cell r="B160" t="str">
            <v>Mask Chuck</v>
          </cell>
          <cell r="C160" t="str">
            <v>Mask Frame Flexure Assy</v>
          </cell>
        </row>
        <row r="161">
          <cell r="A161" t="str">
            <v>I6895-0159</v>
          </cell>
          <cell r="B161" t="str">
            <v>Mask Chuck</v>
          </cell>
          <cell r="C161" t="str">
            <v>Mask Frame Flexure Assy</v>
          </cell>
        </row>
        <row r="162">
          <cell r="A162" t="str">
            <v>I6895-0160</v>
          </cell>
          <cell r="B162" t="str">
            <v>Mask Chuck</v>
          </cell>
          <cell r="C162" t="str">
            <v>Mask Frame Flexure Assy</v>
          </cell>
        </row>
        <row r="163">
          <cell r="A163" t="str">
            <v>I6895-0161</v>
          </cell>
          <cell r="B163" t="str">
            <v>Mask Chuck</v>
          </cell>
          <cell r="C163" t="str">
            <v>Mask Frame Flexure Assy</v>
          </cell>
        </row>
        <row r="164">
          <cell r="A164" t="str">
            <v>I6895-0162</v>
          </cell>
          <cell r="B164" t="str">
            <v>Mask Chuck</v>
          </cell>
          <cell r="C164" t="str">
            <v>Mask Frame Flexure Assy</v>
          </cell>
        </row>
        <row r="165">
          <cell r="A165" t="str">
            <v>I6895-0163</v>
          </cell>
          <cell r="B165" t="str">
            <v>Mask Chuck</v>
          </cell>
          <cell r="C165" t="str">
            <v>Mask Frame Flexure Assy</v>
          </cell>
        </row>
        <row r="166">
          <cell r="A166" t="str">
            <v>I6895-0164</v>
          </cell>
          <cell r="B166" t="str">
            <v>Mask Chuck</v>
          </cell>
          <cell r="C166" t="str">
            <v>Mask Frame Flexure Assy</v>
          </cell>
        </row>
        <row r="167">
          <cell r="A167" t="str">
            <v>I6895-0165</v>
          </cell>
          <cell r="B167" t="str">
            <v>Mask Chuck</v>
          </cell>
          <cell r="C167" t="str">
            <v>Mask Frame Flexure Assy</v>
          </cell>
        </row>
        <row r="168">
          <cell r="A168" t="str">
            <v>I6895-0166</v>
          </cell>
          <cell r="B168" t="str">
            <v>Mask Chuck</v>
          </cell>
          <cell r="C168" t="str">
            <v>Mask Frame Flexure Assy</v>
          </cell>
        </row>
        <row r="169">
          <cell r="A169" t="str">
            <v>I6895-0167</v>
          </cell>
          <cell r="B169" t="str">
            <v>Mask Chuck</v>
          </cell>
          <cell r="C169" t="str">
            <v>Mask Frame Flexure Assy</v>
          </cell>
        </row>
        <row r="170">
          <cell r="A170" t="str">
            <v>I6895-0168</v>
          </cell>
          <cell r="B170" t="str">
            <v>Mask Chuck</v>
          </cell>
          <cell r="C170" t="str">
            <v>Mask Frame Flexure Assy</v>
          </cell>
        </row>
        <row r="171">
          <cell r="A171" t="str">
            <v>I6895-0169</v>
          </cell>
          <cell r="B171" t="str">
            <v>Mask Chuck</v>
          </cell>
          <cell r="C171" t="str">
            <v>Mask Frame Flexure Assy</v>
          </cell>
        </row>
        <row r="172">
          <cell r="A172" t="str">
            <v>I6895-0170</v>
          </cell>
          <cell r="B172" t="str">
            <v>Mask Chuck</v>
          </cell>
          <cell r="C172" t="str">
            <v>Mask Frame Flexure Assy</v>
          </cell>
        </row>
        <row r="173">
          <cell r="A173" t="str">
            <v>I6895-0171</v>
          </cell>
          <cell r="B173" t="str">
            <v>Mask Chuck</v>
          </cell>
          <cell r="C173" t="str">
            <v>Holder, Mask, 9x9 Special</v>
          </cell>
        </row>
        <row r="174">
          <cell r="A174" t="str">
            <v>I6895-0172</v>
          </cell>
          <cell r="B174" t="str">
            <v>Mask Chuck</v>
          </cell>
          <cell r="C174" t="str">
            <v>Mask Frame Flexure Assy</v>
          </cell>
        </row>
        <row r="175">
          <cell r="A175" t="str">
            <v>I6895-0173</v>
          </cell>
          <cell r="B175" t="str">
            <v>Mask Chuck</v>
          </cell>
          <cell r="C175" t="str">
            <v>Mask Frame Flexure Assy</v>
          </cell>
        </row>
        <row r="176">
          <cell r="A176" t="str">
            <v>I6895-0174</v>
          </cell>
          <cell r="B176" t="str">
            <v>Power Distribution</v>
          </cell>
          <cell r="C176" t="str">
            <v>Power Switch Assy</v>
          </cell>
        </row>
        <row r="177">
          <cell r="A177" t="str">
            <v>I6895-0175</v>
          </cell>
          <cell r="B177" t="str">
            <v>Power Distribution</v>
          </cell>
          <cell r="C177" t="str">
            <v>Power Switch Assy</v>
          </cell>
        </row>
        <row r="178">
          <cell r="A178" t="str">
            <v>I6895-0176</v>
          </cell>
          <cell r="B178" t="str">
            <v>Power Distribution</v>
          </cell>
          <cell r="C178" t="str">
            <v>Power Switch Assy</v>
          </cell>
        </row>
        <row r="179">
          <cell r="A179" t="str">
            <v>I6895-0177</v>
          </cell>
          <cell r="B179" t="str">
            <v>Power Distribution</v>
          </cell>
          <cell r="C179" t="str">
            <v>Power Distribution Unit Assy</v>
          </cell>
        </row>
        <row r="180">
          <cell r="A180" t="str">
            <v>I6895-0178</v>
          </cell>
          <cell r="B180" t="str">
            <v>Power Distribution</v>
          </cell>
          <cell r="C180" t="str">
            <v>Power Distribution Unit Assy</v>
          </cell>
        </row>
        <row r="181">
          <cell r="A181" t="str">
            <v>I6895-0179</v>
          </cell>
          <cell r="B181" t="str">
            <v>Power Distribution</v>
          </cell>
          <cell r="C181" t="str">
            <v>Power Distribution Unit Assy</v>
          </cell>
        </row>
        <row r="182">
          <cell r="A182" t="str">
            <v>I6895-0180</v>
          </cell>
          <cell r="B182" t="str">
            <v>Power Distribution</v>
          </cell>
          <cell r="C182" t="str">
            <v>Power Distribution Unit Assy</v>
          </cell>
        </row>
        <row r="183">
          <cell r="A183" t="str">
            <v>I6895-0181</v>
          </cell>
          <cell r="B183" t="str">
            <v>Power Distribution</v>
          </cell>
          <cell r="C183" t="str">
            <v>Power Distribution Unit Assy</v>
          </cell>
        </row>
        <row r="184">
          <cell r="A184" t="str">
            <v>I6895-0182</v>
          </cell>
          <cell r="B184" t="str">
            <v>Power Distribution</v>
          </cell>
          <cell r="C184" t="str">
            <v>Power Distribution Unit Assy</v>
          </cell>
        </row>
        <row r="185">
          <cell r="A185" t="str">
            <v>I6895-0183</v>
          </cell>
          <cell r="B185" t="str">
            <v>Power Distribution</v>
          </cell>
          <cell r="C185" t="str">
            <v>Power Distribution Unit Assy</v>
          </cell>
        </row>
        <row r="186">
          <cell r="A186" t="str">
            <v>I6895-0184</v>
          </cell>
          <cell r="B186" t="str">
            <v>Power Distribution</v>
          </cell>
          <cell r="C186" t="str">
            <v>Power Distribution Unit Assy</v>
          </cell>
        </row>
        <row r="187">
          <cell r="A187" t="str">
            <v>I6895-0185</v>
          </cell>
          <cell r="B187" t="str">
            <v>Power Distribution</v>
          </cell>
          <cell r="C187" t="str">
            <v>Power Distribution Unit Assy</v>
          </cell>
        </row>
        <row r="188">
          <cell r="A188" t="str">
            <v>I6895-0186</v>
          </cell>
          <cell r="B188" t="str">
            <v>Power Distribution</v>
          </cell>
          <cell r="C188" t="str">
            <v>Power Distribution Unit Assy</v>
          </cell>
        </row>
        <row r="189">
          <cell r="A189" t="str">
            <v>I6895-0187</v>
          </cell>
          <cell r="B189" t="str">
            <v>Power Distribution</v>
          </cell>
          <cell r="C189" t="str">
            <v>Power Distribution Unit Assy</v>
          </cell>
        </row>
        <row r="190">
          <cell r="A190" t="str">
            <v>I6895-0188</v>
          </cell>
          <cell r="B190" t="str">
            <v>Power Distribution</v>
          </cell>
          <cell r="C190" t="str">
            <v>Power Distribution Unit Assy</v>
          </cell>
        </row>
        <row r="191">
          <cell r="A191" t="str">
            <v>I6895-0189</v>
          </cell>
          <cell r="B191" t="str">
            <v>Power Distribution</v>
          </cell>
          <cell r="C191" t="str">
            <v>Power Distribution Unit Assy</v>
          </cell>
        </row>
        <row r="192">
          <cell r="A192" t="str">
            <v>I6895-0190</v>
          </cell>
          <cell r="B192" t="str">
            <v>Power Distribution</v>
          </cell>
          <cell r="C192" t="str">
            <v>Power Distribution Unit Assy</v>
          </cell>
        </row>
        <row r="193">
          <cell r="A193" t="str">
            <v>I6895-0191</v>
          </cell>
          <cell r="B193" t="str">
            <v>Power Distribution</v>
          </cell>
          <cell r="C193" t="str">
            <v>Power Distribution Unit Assy</v>
          </cell>
        </row>
        <row r="194">
          <cell r="A194" t="str">
            <v>I6895-0192</v>
          </cell>
          <cell r="B194" t="str">
            <v>Power Distribution</v>
          </cell>
          <cell r="C194" t="str">
            <v>Power Distribution Unit Assy</v>
          </cell>
        </row>
        <row r="195">
          <cell r="A195" t="str">
            <v>I6895-0193</v>
          </cell>
          <cell r="B195" t="str">
            <v>Translation Stage</v>
          </cell>
          <cell r="C195" t="str">
            <v>Sleeve</v>
          </cell>
        </row>
        <row r="196">
          <cell r="A196" t="str">
            <v>I6895-0194</v>
          </cell>
          <cell r="B196" t="str">
            <v>Vision</v>
          </cell>
          <cell r="C196" t="str">
            <v>Substrate Calibration Target Assy</v>
          </cell>
        </row>
        <row r="197">
          <cell r="A197" t="str">
            <v>I6895-0195</v>
          </cell>
          <cell r="B197" t="str">
            <v>Vision</v>
          </cell>
          <cell r="C197" t="str">
            <v>Bonded Camera Calibration Assy</v>
          </cell>
        </row>
        <row r="198">
          <cell r="A198" t="str">
            <v>I6895-0196</v>
          </cell>
          <cell r="B198" t="str">
            <v>Controls</v>
          </cell>
          <cell r="C198" t="str">
            <v>Controls Frame Assy</v>
          </cell>
        </row>
        <row r="199">
          <cell r="A199" t="str">
            <v>I6895-0197</v>
          </cell>
        </row>
        <row r="200">
          <cell r="A200" t="str">
            <v>I6895-0198</v>
          </cell>
          <cell r="B200" t="str">
            <v>Controls</v>
          </cell>
          <cell r="C200" t="str">
            <v>Electrical Rack Rack Assy</v>
          </cell>
        </row>
        <row r="201">
          <cell r="A201" t="str">
            <v>I6895-0199</v>
          </cell>
          <cell r="B201" t="str">
            <v>Controls</v>
          </cell>
          <cell r="C201" t="str">
            <v>Electrical Rack Rack Assy</v>
          </cell>
        </row>
        <row r="202">
          <cell r="A202" t="str">
            <v>I6895-0200</v>
          </cell>
          <cell r="B202" t="str">
            <v>Controls</v>
          </cell>
          <cell r="C202" t="str">
            <v>Electrical Rack Rack Assy</v>
          </cell>
        </row>
        <row r="203">
          <cell r="A203" t="str">
            <v>I6895-0201</v>
          </cell>
          <cell r="B203" t="str">
            <v>Controls</v>
          </cell>
          <cell r="C203" t="str">
            <v>Electrical Rack Rack Assy</v>
          </cell>
        </row>
        <row r="204">
          <cell r="A204" t="str">
            <v>I6895-0202</v>
          </cell>
          <cell r="B204" t="str">
            <v>Controls</v>
          </cell>
          <cell r="C204" t="str">
            <v>Electrical Rack Rack Assy</v>
          </cell>
        </row>
        <row r="205">
          <cell r="A205" t="str">
            <v>I6895-0203</v>
          </cell>
        </row>
        <row r="206">
          <cell r="A206" t="str">
            <v>I6895-0204</v>
          </cell>
        </row>
        <row r="207">
          <cell r="A207" t="str">
            <v>I6895-0205</v>
          </cell>
        </row>
        <row r="208">
          <cell r="A208" t="str">
            <v>I6895-0206</v>
          </cell>
        </row>
        <row r="209">
          <cell r="A209" t="str">
            <v>I6895-0207</v>
          </cell>
        </row>
        <row r="210">
          <cell r="A210" t="str">
            <v>I6895-0208</v>
          </cell>
        </row>
        <row r="211">
          <cell r="A211" t="str">
            <v>I6895-0209</v>
          </cell>
        </row>
        <row r="212">
          <cell r="A212" t="str">
            <v>I6895-0210</v>
          </cell>
        </row>
        <row r="213">
          <cell r="A213" t="str">
            <v>I6895-0211</v>
          </cell>
        </row>
        <row r="214">
          <cell r="A214" t="str">
            <v>I6895-0212</v>
          </cell>
        </row>
        <row r="215">
          <cell r="A215" t="str">
            <v>I6895-0213</v>
          </cell>
          <cell r="B215" t="str">
            <v>Controls</v>
          </cell>
          <cell r="C215" t="str">
            <v>DC Enclosure Assy</v>
          </cell>
        </row>
        <row r="216">
          <cell r="A216" t="str">
            <v>I6895-0214</v>
          </cell>
          <cell r="B216" t="str">
            <v>Controls</v>
          </cell>
          <cell r="C216" t="str">
            <v>DC Enclosure Assy</v>
          </cell>
        </row>
        <row r="217">
          <cell r="A217" t="str">
            <v>I6895-0215</v>
          </cell>
          <cell r="B217" t="str">
            <v>Controls</v>
          </cell>
          <cell r="C217" t="str">
            <v>DC Enclosure Assy</v>
          </cell>
        </row>
        <row r="218">
          <cell r="A218" t="str">
            <v>I6895-0216</v>
          </cell>
          <cell r="B218" t="str">
            <v>Controls</v>
          </cell>
          <cell r="C218" t="str">
            <v>DC Enclosure Assy</v>
          </cell>
        </row>
        <row r="219">
          <cell r="A219" t="str">
            <v>I6895-0217</v>
          </cell>
          <cell r="B219" t="str">
            <v>Controls</v>
          </cell>
          <cell r="C219" t="str">
            <v>DC Enclosure Assy</v>
          </cell>
        </row>
        <row r="220">
          <cell r="A220" t="str">
            <v>I6895-0218</v>
          </cell>
          <cell r="B220" t="str">
            <v>Controls</v>
          </cell>
          <cell r="C220" t="str">
            <v>DC Enclosure Assy</v>
          </cell>
        </row>
        <row r="221">
          <cell r="A221" t="str">
            <v>I6895-0219</v>
          </cell>
          <cell r="B221" t="str">
            <v>Controls</v>
          </cell>
          <cell r="C221" t="str">
            <v>DC Enclosure Assy</v>
          </cell>
        </row>
        <row r="222">
          <cell r="A222" t="str">
            <v>I6895-0220</v>
          </cell>
          <cell r="B222" t="str">
            <v>Controls</v>
          </cell>
          <cell r="C222" t="str">
            <v>DC Enclosure Assy</v>
          </cell>
        </row>
        <row r="223">
          <cell r="A223" t="str">
            <v>I6895-0221</v>
          </cell>
          <cell r="B223" t="str">
            <v>Controls</v>
          </cell>
          <cell r="C223" t="str">
            <v>DC Enclosure Assy</v>
          </cell>
        </row>
        <row r="224">
          <cell r="A224" t="str">
            <v>I6895-0222</v>
          </cell>
          <cell r="B224" t="str">
            <v>Controls</v>
          </cell>
          <cell r="C224" t="str">
            <v>DC Enclosure Assy</v>
          </cell>
        </row>
        <row r="225">
          <cell r="A225" t="str">
            <v>I6895-0223</v>
          </cell>
          <cell r="B225" t="str">
            <v>Controls</v>
          </cell>
          <cell r="C225" t="str">
            <v>Sub-Floor Assy</v>
          </cell>
        </row>
        <row r="226">
          <cell r="A226" t="str">
            <v>I6895-0224</v>
          </cell>
          <cell r="B226" t="str">
            <v>Controls</v>
          </cell>
          <cell r="C226" t="str">
            <v>Sub-Floor Assy</v>
          </cell>
        </row>
        <row r="227">
          <cell r="A227" t="str">
            <v>I6895-0225</v>
          </cell>
          <cell r="B227" t="str">
            <v>Controls</v>
          </cell>
          <cell r="C227" t="str">
            <v>Sub-Floor Assy</v>
          </cell>
        </row>
        <row r="228">
          <cell r="A228" t="str">
            <v>I6895-0226</v>
          </cell>
          <cell r="B228" t="str">
            <v>Controls</v>
          </cell>
          <cell r="C228" t="str">
            <v>Sub-Floor Assy</v>
          </cell>
        </row>
        <row r="229">
          <cell r="A229" t="str">
            <v>I6895-0227</v>
          </cell>
          <cell r="B229" t="str">
            <v>Controls</v>
          </cell>
          <cell r="C229" t="str">
            <v>Controls Short Rack Assy</v>
          </cell>
        </row>
        <row r="230">
          <cell r="A230" t="str">
            <v>I6895-0228</v>
          </cell>
        </row>
        <row r="231">
          <cell r="A231" t="str">
            <v>I6895-0229</v>
          </cell>
          <cell r="B231" t="str">
            <v>Controls</v>
          </cell>
          <cell r="C231" t="str">
            <v>Short Rack Mount Assy</v>
          </cell>
        </row>
        <row r="232">
          <cell r="A232" t="str">
            <v>I6895-0230</v>
          </cell>
          <cell r="B232" t="str">
            <v>Controls</v>
          </cell>
          <cell r="C232" t="str">
            <v>Short Rack Mount Assy</v>
          </cell>
        </row>
        <row r="233">
          <cell r="A233" t="str">
            <v>I6895-0231</v>
          </cell>
          <cell r="B233" t="str">
            <v>Controls</v>
          </cell>
          <cell r="C233" t="str">
            <v>Short Rack Mount Assy</v>
          </cell>
        </row>
        <row r="234">
          <cell r="A234" t="str">
            <v>I6895-0232</v>
          </cell>
          <cell r="B234" t="str">
            <v>Controls</v>
          </cell>
          <cell r="C234" t="str">
            <v>Short Rack Mount Assy</v>
          </cell>
        </row>
        <row r="235">
          <cell r="A235" t="str">
            <v>I6895-0233</v>
          </cell>
          <cell r="B235" t="str">
            <v>Mask Load/Unload</v>
          </cell>
          <cell r="C235" t="str">
            <v>Mask Load Elevator Assy 9X9</v>
          </cell>
        </row>
        <row r="236">
          <cell r="A236" t="str">
            <v>I6895-0234</v>
          </cell>
          <cell r="B236" t="str">
            <v>Mask Load/Unload</v>
          </cell>
          <cell r="C236" t="str">
            <v>Mask Load Elevator Assy 9X9</v>
          </cell>
        </row>
        <row r="237">
          <cell r="A237" t="str">
            <v>I6895-0235</v>
          </cell>
          <cell r="B237" t="str">
            <v>Mask Load/Unload</v>
          </cell>
          <cell r="C237" t="str">
            <v>Mask Load Elevator Assy 9X9</v>
          </cell>
        </row>
        <row r="238">
          <cell r="A238" t="str">
            <v>I6895-0236</v>
          </cell>
          <cell r="B238" t="str">
            <v>Mask Load/Unload</v>
          </cell>
          <cell r="C238" t="str">
            <v>Mask Load Elevator Assy 9X9</v>
          </cell>
        </row>
        <row r="239">
          <cell r="A239" t="str">
            <v>I6895-0237</v>
          </cell>
        </row>
        <row r="240">
          <cell r="A240" t="str">
            <v>I6895-0238</v>
          </cell>
        </row>
        <row r="241">
          <cell r="A241" t="str">
            <v>I6895-0239</v>
          </cell>
        </row>
        <row r="242">
          <cell r="A242" t="str">
            <v>I6895-0240</v>
          </cell>
          <cell r="B242" t="str">
            <v>Mask Load/Unload</v>
          </cell>
          <cell r="C242" t="str">
            <v>Mask Load Elevator Assy 9X9</v>
          </cell>
        </row>
        <row r="243">
          <cell r="A243" t="str">
            <v>I6895-0241</v>
          </cell>
          <cell r="B243" t="str">
            <v>Mask Load/Unload</v>
          </cell>
          <cell r="C243" t="str">
            <v>Mask Load Elevator Assy 9X9</v>
          </cell>
        </row>
        <row r="244">
          <cell r="A244" t="str">
            <v>I6895-0242</v>
          </cell>
          <cell r="B244" t="str">
            <v>Mask Load/Unload</v>
          </cell>
          <cell r="C244" t="str">
            <v>Mask Load Elevator Assy 9X9</v>
          </cell>
        </row>
        <row r="245">
          <cell r="A245" t="str">
            <v>I6895-0243</v>
          </cell>
          <cell r="B245" t="str">
            <v>Mask Load/Unload</v>
          </cell>
          <cell r="C245" t="str">
            <v>Mask Load Elevator Assy 9X9</v>
          </cell>
        </row>
        <row r="246">
          <cell r="A246" t="str">
            <v>I6895-0244</v>
          </cell>
          <cell r="B246" t="str">
            <v>Mask Load/Unload</v>
          </cell>
          <cell r="C246" t="str">
            <v>Mask Load Elevator Assy 9X9</v>
          </cell>
        </row>
        <row r="247">
          <cell r="A247" t="str">
            <v>I6895-0245</v>
          </cell>
          <cell r="B247" t="str">
            <v>Mask Load/Unload</v>
          </cell>
          <cell r="C247" t="str">
            <v>Mask Load Elevator Assy 9X9</v>
          </cell>
        </row>
        <row r="248">
          <cell r="A248" t="str">
            <v>I6895-0246</v>
          </cell>
        </row>
        <row r="249">
          <cell r="A249" t="str">
            <v>I6895-0247</v>
          </cell>
        </row>
        <row r="250">
          <cell r="A250" t="str">
            <v>I6895-0248</v>
          </cell>
          <cell r="B250" t="str">
            <v>Mask Load/Unload</v>
          </cell>
          <cell r="C250" t="str">
            <v>Mask Load Elevator Assy 9X9</v>
          </cell>
        </row>
        <row r="251">
          <cell r="A251" t="str">
            <v>I6895-0249</v>
          </cell>
          <cell r="B251" t="str">
            <v>Mask Load/Unload</v>
          </cell>
          <cell r="C251" t="str">
            <v>Mask Load Elevator Assy 9X9</v>
          </cell>
        </row>
        <row r="252">
          <cell r="A252" t="str">
            <v>I6895-0250</v>
          </cell>
        </row>
        <row r="253">
          <cell r="A253" t="str">
            <v>I6895-0251</v>
          </cell>
        </row>
        <row r="254">
          <cell r="A254" t="str">
            <v>I6895-0252</v>
          </cell>
        </row>
        <row r="255">
          <cell r="A255" t="str">
            <v>I6895-0253</v>
          </cell>
        </row>
        <row r="256">
          <cell r="A256" t="str">
            <v>I6895-0254</v>
          </cell>
        </row>
        <row r="257">
          <cell r="A257" t="str">
            <v>I6895-0255</v>
          </cell>
        </row>
        <row r="258">
          <cell r="A258" t="str">
            <v>I6895-0256</v>
          </cell>
        </row>
        <row r="259">
          <cell r="A259" t="str">
            <v>I6895-0257</v>
          </cell>
        </row>
        <row r="260">
          <cell r="A260" t="str">
            <v>I6895-0258</v>
          </cell>
        </row>
        <row r="261">
          <cell r="A261" t="str">
            <v>I6895-0259</v>
          </cell>
        </row>
        <row r="262">
          <cell r="A262" t="str">
            <v>I6895-0260</v>
          </cell>
        </row>
        <row r="263">
          <cell r="A263" t="str">
            <v>I6895-0261</v>
          </cell>
        </row>
        <row r="264">
          <cell r="A264" t="str">
            <v>I6895-0262</v>
          </cell>
        </row>
        <row r="265">
          <cell r="A265" t="str">
            <v>I6895-0263</v>
          </cell>
        </row>
        <row r="266">
          <cell r="A266" t="str">
            <v>I6895-0264</v>
          </cell>
        </row>
        <row r="267">
          <cell r="A267" t="str">
            <v>I6895-0265</v>
          </cell>
        </row>
        <row r="268">
          <cell r="A268" t="str">
            <v>I6895-0266</v>
          </cell>
        </row>
        <row r="269">
          <cell r="A269" t="str">
            <v>I6895-0267</v>
          </cell>
        </row>
        <row r="270">
          <cell r="A270" t="str">
            <v>I6895-0268</v>
          </cell>
        </row>
        <row r="271">
          <cell r="A271" t="str">
            <v>I6895-0269</v>
          </cell>
        </row>
        <row r="272">
          <cell r="A272" t="str">
            <v>I6895-0270</v>
          </cell>
        </row>
        <row r="273">
          <cell r="A273" t="str">
            <v>I6895-0271</v>
          </cell>
        </row>
        <row r="274">
          <cell r="A274" t="str">
            <v>I6895-0272</v>
          </cell>
        </row>
        <row r="275">
          <cell r="A275" t="str">
            <v>I6895-0273</v>
          </cell>
        </row>
        <row r="276">
          <cell r="A276" t="str">
            <v>I6895-0274</v>
          </cell>
        </row>
        <row r="277">
          <cell r="A277" t="str">
            <v>I6895-0275</v>
          </cell>
        </row>
        <row r="278">
          <cell r="A278" t="str">
            <v>I6895-0276</v>
          </cell>
        </row>
        <row r="279">
          <cell r="A279" t="str">
            <v>I6895-0277</v>
          </cell>
        </row>
        <row r="280">
          <cell r="A280" t="str">
            <v>I6895-0278</v>
          </cell>
        </row>
        <row r="281">
          <cell r="A281" t="str">
            <v>I6895-0279</v>
          </cell>
        </row>
        <row r="282">
          <cell r="A282" t="str">
            <v>I6895-0280</v>
          </cell>
        </row>
        <row r="283">
          <cell r="A283" t="str">
            <v>I6895-0281</v>
          </cell>
        </row>
        <row r="284">
          <cell r="A284" t="str">
            <v>I6895-0282</v>
          </cell>
        </row>
        <row r="285">
          <cell r="A285" t="str">
            <v>I6895-0283</v>
          </cell>
        </row>
        <row r="286">
          <cell r="A286" t="str">
            <v>I6895-0284</v>
          </cell>
        </row>
        <row r="287">
          <cell r="A287" t="str">
            <v>I6895-0285</v>
          </cell>
        </row>
        <row r="288">
          <cell r="A288" t="str">
            <v>I6895-0286</v>
          </cell>
          <cell r="B288" t="str">
            <v>Mask Load/Unload</v>
          </cell>
          <cell r="C288" t="str">
            <v>Rework</v>
          </cell>
        </row>
        <row r="289">
          <cell r="A289" t="str">
            <v>I6895-0287</v>
          </cell>
          <cell r="B289" t="str">
            <v>Mask Load/Unload</v>
          </cell>
          <cell r="C289" t="str">
            <v>Bracket, Interconnect, Snubber</v>
          </cell>
        </row>
        <row r="290">
          <cell r="A290" t="str">
            <v>I6895-0288</v>
          </cell>
          <cell r="B290" t="str">
            <v>Mask Load/Unload</v>
          </cell>
          <cell r="C290" t="str">
            <v>Bracket, Interconnect, Cassette</v>
          </cell>
        </row>
        <row r="291">
          <cell r="A291" t="str">
            <v>I6895-0289</v>
          </cell>
          <cell r="B291" t="str">
            <v>Controls</v>
          </cell>
          <cell r="C291" t="str">
            <v>Controls Frame Assy</v>
          </cell>
        </row>
        <row r="292">
          <cell r="A292" t="str">
            <v>I6895-0290</v>
          </cell>
          <cell r="B292" t="str">
            <v>Mask Load/Unload</v>
          </cell>
          <cell r="C292" t="str">
            <v>Mask Loader Fork Assy 9x9</v>
          </cell>
        </row>
        <row r="293">
          <cell r="A293" t="str">
            <v>I6895-0291</v>
          </cell>
          <cell r="B293" t="str">
            <v>Mask Load/Unload</v>
          </cell>
          <cell r="C293" t="str">
            <v>Mask Loader Fork Assy 9x9</v>
          </cell>
        </row>
        <row r="294">
          <cell r="A294" t="str">
            <v>I6895-0292</v>
          </cell>
          <cell r="B294" t="str">
            <v>Mask Load/Unload</v>
          </cell>
          <cell r="C294" t="str">
            <v>Mask Loader Fork Assy 9x9</v>
          </cell>
        </row>
        <row r="295">
          <cell r="A295" t="str">
            <v>I6895-0293</v>
          </cell>
          <cell r="B295" t="str">
            <v>Z-Gauge</v>
          </cell>
          <cell r="C295" t="str">
            <v>Air Gauge Assy</v>
          </cell>
        </row>
        <row r="296">
          <cell r="A296" t="str">
            <v>I6895-0294</v>
          </cell>
          <cell r="B296" t="str">
            <v>Z-Gauge</v>
          </cell>
          <cell r="C296" t="str">
            <v>Mount, Air Gauge</v>
          </cell>
        </row>
        <row r="297">
          <cell r="A297" t="str">
            <v>I6895-0295</v>
          </cell>
          <cell r="B297" t="str">
            <v>Mask Load/Unload</v>
          </cell>
          <cell r="C297" t="str">
            <v>Bar Code Reader Assy</v>
          </cell>
        </row>
        <row r="298">
          <cell r="A298" t="str">
            <v>I6895-0296</v>
          </cell>
          <cell r="B298" t="str">
            <v>Mask Load/Unload</v>
          </cell>
          <cell r="C298" t="str">
            <v>Bar Code Reader Assy</v>
          </cell>
        </row>
        <row r="299">
          <cell r="A299" t="str">
            <v>I6895-0297</v>
          </cell>
          <cell r="B299" t="str">
            <v>Mask Load/Unload</v>
          </cell>
          <cell r="C299" t="str">
            <v>Bar Code Reader Assy</v>
          </cell>
        </row>
        <row r="300">
          <cell r="A300" t="str">
            <v>I6895-0298</v>
          </cell>
          <cell r="B300" t="str">
            <v>Illumination</v>
          </cell>
          <cell r="C300" t="str">
            <v>Holder, Diffuser, 313nm, Illum. Enc</v>
          </cell>
        </row>
        <row r="301">
          <cell r="A301" t="str">
            <v>I6895-0299</v>
          </cell>
          <cell r="B301" t="str">
            <v>Illumination</v>
          </cell>
          <cell r="C301" t="str">
            <v>Lamp 2KW, Exhaust Adapter</v>
          </cell>
        </row>
        <row r="302">
          <cell r="A302" t="str">
            <v>I6895-0300</v>
          </cell>
          <cell r="B302" t="str">
            <v>Illumination</v>
          </cell>
          <cell r="C302" t="str">
            <v>Bracket, Lamp Temp Controller</v>
          </cell>
        </row>
        <row r="303">
          <cell r="A303" t="str">
            <v>I6895-0301</v>
          </cell>
          <cell r="B303" t="str">
            <v xml:space="preserve">Mask Cooling </v>
          </cell>
          <cell r="C303" t="str">
            <v xml:space="preserve"> </v>
          </cell>
        </row>
        <row r="304">
          <cell r="A304" t="str">
            <v>I6895-0302</v>
          </cell>
          <cell r="B304" t="str">
            <v xml:space="preserve">Mask Cooling </v>
          </cell>
          <cell r="C304" t="str">
            <v>Left Air Knife Assy</v>
          </cell>
        </row>
        <row r="305">
          <cell r="A305" t="str">
            <v>I6895-0303</v>
          </cell>
          <cell r="B305" t="str">
            <v xml:space="preserve">Mask Cooling </v>
          </cell>
          <cell r="C305" t="str">
            <v>Right Air Knife Assy</v>
          </cell>
        </row>
        <row r="306">
          <cell r="A306" t="str">
            <v>I6895-0304</v>
          </cell>
          <cell r="B306" t="str">
            <v xml:space="preserve">Mask Cooling </v>
          </cell>
          <cell r="C306" t="str">
            <v>Air Knife Manifold Assy</v>
          </cell>
        </row>
        <row r="307">
          <cell r="A307" t="str">
            <v>I6895-0305</v>
          </cell>
          <cell r="B307" t="str">
            <v xml:space="preserve">Mask Cooling </v>
          </cell>
          <cell r="C307" t="str">
            <v>Air Knife Pneumatics</v>
          </cell>
        </row>
        <row r="308">
          <cell r="A308" t="str">
            <v>I6895-0306</v>
          </cell>
          <cell r="B308" t="str">
            <v xml:space="preserve">Mask Cooling </v>
          </cell>
          <cell r="C308" t="str">
            <v>Left Air Knife Assy</v>
          </cell>
        </row>
        <row r="309">
          <cell r="A309" t="str">
            <v>I6895-0307</v>
          </cell>
          <cell r="B309" t="str">
            <v xml:space="preserve">Mask Cooling </v>
          </cell>
          <cell r="C309" t="str">
            <v>Left Air Knife Assy</v>
          </cell>
        </row>
        <row r="310">
          <cell r="A310" t="str">
            <v>I6895-0308</v>
          </cell>
          <cell r="B310" t="str">
            <v xml:space="preserve">Mask Cooling </v>
          </cell>
          <cell r="C310" t="str">
            <v>Left Air Knife Assy</v>
          </cell>
        </row>
        <row r="311">
          <cell r="A311" t="str">
            <v>I6895-0309</v>
          </cell>
          <cell r="B311" t="str">
            <v xml:space="preserve">Mask Cooling </v>
          </cell>
          <cell r="C311" t="str">
            <v>Left Air Knife Assy</v>
          </cell>
        </row>
        <row r="312">
          <cell r="A312" t="str">
            <v>I6895-0310</v>
          </cell>
          <cell r="B312" t="str">
            <v xml:space="preserve">Mask Cooling </v>
          </cell>
          <cell r="C312" t="str">
            <v>Left Air Knife Assy</v>
          </cell>
        </row>
        <row r="313">
          <cell r="A313" t="str">
            <v>I6895-0311</v>
          </cell>
          <cell r="B313" t="str">
            <v xml:space="preserve">Mask Cooling </v>
          </cell>
          <cell r="C313" t="str">
            <v>Right Air Knife Assy</v>
          </cell>
        </row>
        <row r="314">
          <cell r="A314" t="str">
            <v>I6895-0312</v>
          </cell>
          <cell r="B314" t="str">
            <v xml:space="preserve">Mask Cooling </v>
          </cell>
          <cell r="C314" t="str">
            <v>Right Air Knife Assy</v>
          </cell>
        </row>
        <row r="315">
          <cell r="A315" t="str">
            <v>I6895-0313</v>
          </cell>
          <cell r="B315" t="str">
            <v xml:space="preserve">Mask Cooling </v>
          </cell>
          <cell r="C315" t="str">
            <v>Right Air Knife Assy</v>
          </cell>
        </row>
        <row r="316">
          <cell r="A316" t="str">
            <v>I6895-0314</v>
          </cell>
          <cell r="B316" t="str">
            <v xml:space="preserve">Mask Cooling </v>
          </cell>
          <cell r="C316" t="str">
            <v>Right Air Knife Assy</v>
          </cell>
        </row>
        <row r="317">
          <cell r="A317" t="str">
            <v>I6895-0315</v>
          </cell>
          <cell r="B317" t="str">
            <v xml:space="preserve">Mask Cooling </v>
          </cell>
          <cell r="C317" t="str">
            <v>Air Knife Manifold Assy</v>
          </cell>
        </row>
        <row r="318">
          <cell r="A318" t="str">
            <v>I6895-0316</v>
          </cell>
          <cell r="B318" t="str">
            <v xml:space="preserve">Mask Cooling </v>
          </cell>
          <cell r="C318" t="str">
            <v>Air Knife Manifold Assy</v>
          </cell>
        </row>
        <row r="319">
          <cell r="A319" t="str">
            <v>I6895-0317</v>
          </cell>
          <cell r="B319" t="str">
            <v xml:space="preserve">Mask Cooling </v>
          </cell>
          <cell r="C319" t="str">
            <v>Air Knife Pneumatics</v>
          </cell>
        </row>
        <row r="320">
          <cell r="A320" t="str">
            <v>I6895-0318</v>
          </cell>
          <cell r="B320" t="str">
            <v>Translation Stage</v>
          </cell>
          <cell r="C320" t="str">
            <v>Flag, Home Sensor, X-Axis</v>
          </cell>
        </row>
        <row r="321">
          <cell r="A321" t="str">
            <v>I6895-0319</v>
          </cell>
          <cell r="B321" t="str">
            <v>Translation Stage</v>
          </cell>
          <cell r="C321" t="str">
            <v>Flag, Home Sensor, X-Axis</v>
          </cell>
        </row>
        <row r="322">
          <cell r="A322" t="str">
            <v>I6895-0320</v>
          </cell>
          <cell r="B322" t="str">
            <v>Translation Stage</v>
          </cell>
          <cell r="C322" t="str">
            <v>Mount, Retraction Sensor, X-Axis</v>
          </cell>
        </row>
        <row r="323">
          <cell r="A323" t="str">
            <v>I6895-0321</v>
          </cell>
          <cell r="B323" t="str">
            <v>Translation Stage</v>
          </cell>
          <cell r="C323" t="str">
            <v>Mount, Retraction Sensor, X-Axis</v>
          </cell>
        </row>
        <row r="324">
          <cell r="A324" t="str">
            <v>I6895-0322</v>
          </cell>
          <cell r="B324" t="str">
            <v>Structure</v>
          </cell>
          <cell r="C324" t="str">
            <v>Spacer, Tool, 2 Inch</v>
          </cell>
        </row>
        <row r="325">
          <cell r="A325" t="str">
            <v>I6895-0323</v>
          </cell>
          <cell r="B325" t="str">
            <v>Optical Imaging</v>
          </cell>
          <cell r="C325" t="str">
            <v>Illuminator, Through Lens, Dyson</v>
          </cell>
        </row>
        <row r="326">
          <cell r="A326" t="str">
            <v>I6895-0324</v>
          </cell>
          <cell r="B326" t="str">
            <v>Optical Imaging</v>
          </cell>
          <cell r="C326" t="str">
            <v>Illuminator, Through Lens, Dyson</v>
          </cell>
        </row>
        <row r="327">
          <cell r="A327" t="str">
            <v>I6895-0325</v>
          </cell>
          <cell r="B327" t="str">
            <v>Optical Imaging</v>
          </cell>
          <cell r="C327" t="str">
            <v>Illuminator, Through Lens, Dyson</v>
          </cell>
        </row>
        <row r="328">
          <cell r="A328" t="str">
            <v>I6895-0326</v>
          </cell>
          <cell r="B328" t="str">
            <v>Optical Imaging</v>
          </cell>
          <cell r="C328" t="str">
            <v>Illuminator, Through Lens, Dyson</v>
          </cell>
        </row>
        <row r="329">
          <cell r="A329" t="str">
            <v>I6895-0327</v>
          </cell>
          <cell r="B329" t="str">
            <v>Optical Imaging</v>
          </cell>
          <cell r="C329" t="str">
            <v>Illuminator, Through Lens, Dyson</v>
          </cell>
        </row>
        <row r="330">
          <cell r="A330" t="str">
            <v>I6895-0328</v>
          </cell>
          <cell r="B330" t="str">
            <v>Optical Imaging</v>
          </cell>
          <cell r="C330" t="str">
            <v>Illuminator, Through Lens, Dyson</v>
          </cell>
        </row>
        <row r="331">
          <cell r="A331" t="str">
            <v>I6895-0329</v>
          </cell>
          <cell r="B331" t="str">
            <v>Vision</v>
          </cell>
          <cell r="C331" t="str">
            <v>rework 336-0323 to 336-0388</v>
          </cell>
        </row>
        <row r="332">
          <cell r="A332" t="str">
            <v>I6895-0330</v>
          </cell>
          <cell r="B332" t="str">
            <v>Vision</v>
          </cell>
          <cell r="C332" t="str">
            <v>rework 336-0323 to 336-0388</v>
          </cell>
        </row>
        <row r="333">
          <cell r="A333" t="str">
            <v>I6895-0331</v>
          </cell>
          <cell r="B333" t="str">
            <v>Vision</v>
          </cell>
          <cell r="C333" t="str">
            <v>rework 336-0323 to 336-0388</v>
          </cell>
        </row>
        <row r="334">
          <cell r="A334" t="str">
            <v>I6895-0332</v>
          </cell>
          <cell r="B334" t="str">
            <v>Vision</v>
          </cell>
          <cell r="C334" t="str">
            <v>rework 336-0323 to 336-0388</v>
          </cell>
        </row>
        <row r="335">
          <cell r="A335" t="str">
            <v>I6895-0333</v>
          </cell>
          <cell r="B335" t="str">
            <v>Vision</v>
          </cell>
          <cell r="C335" t="str">
            <v>rework 336-0323 to 336-0388</v>
          </cell>
        </row>
        <row r="336">
          <cell r="A336" t="str">
            <v>I6895-0334</v>
          </cell>
          <cell r="B336" t="str">
            <v>Vision</v>
          </cell>
          <cell r="C336" t="str">
            <v>rework 336-0323 to 336-0388</v>
          </cell>
        </row>
        <row r="337">
          <cell r="A337" t="str">
            <v>I6895-0335</v>
          </cell>
          <cell r="B337" t="str">
            <v>Vision</v>
          </cell>
          <cell r="C337" t="str">
            <v>rework 336-0323 to 336-0388</v>
          </cell>
        </row>
        <row r="338">
          <cell r="A338" t="str">
            <v>I6895-0336</v>
          </cell>
          <cell r="B338" t="str">
            <v>Vision</v>
          </cell>
          <cell r="C338" t="str">
            <v>rework 336-0323 to 336-0388</v>
          </cell>
        </row>
        <row r="339">
          <cell r="A339" t="str">
            <v>I6895-0337</v>
          </cell>
          <cell r="B339" t="str">
            <v>Vision</v>
          </cell>
          <cell r="C339" t="str">
            <v>rework 336-0323 to 336-0388</v>
          </cell>
        </row>
        <row r="340">
          <cell r="A340" t="str">
            <v>I6895-0338</v>
          </cell>
          <cell r="B340" t="str">
            <v>Vision</v>
          </cell>
          <cell r="C340" t="str">
            <v>rework 336-0323 to 336-0388</v>
          </cell>
        </row>
        <row r="341">
          <cell r="A341" t="str">
            <v>I6895-0339</v>
          </cell>
          <cell r="B341" t="str">
            <v>Vision</v>
          </cell>
          <cell r="C341" t="str">
            <v>rework 336-0323 to 336-0388</v>
          </cell>
        </row>
        <row r="342">
          <cell r="A342" t="str">
            <v>I6895-0340</v>
          </cell>
          <cell r="B342" t="str">
            <v>Vision</v>
          </cell>
          <cell r="C342" t="str">
            <v>rework 336-0323 to 336-0388</v>
          </cell>
        </row>
        <row r="343">
          <cell r="A343" t="str">
            <v>I6895-0341</v>
          </cell>
          <cell r="B343" t="str">
            <v>Vision</v>
          </cell>
          <cell r="C343" t="str">
            <v>rework 336-0323 to 336-0388</v>
          </cell>
        </row>
        <row r="344">
          <cell r="A344" t="str">
            <v>I6895-0342</v>
          </cell>
          <cell r="B344" t="str">
            <v>Controls</v>
          </cell>
          <cell r="C344" t="str">
            <v>Cable Package Assy</v>
          </cell>
        </row>
        <row r="345">
          <cell r="A345" t="str">
            <v>I6895-0343</v>
          </cell>
          <cell r="B345" t="str">
            <v>Controls</v>
          </cell>
          <cell r="C345" t="str">
            <v>Cable Package Assy</v>
          </cell>
        </row>
        <row r="346">
          <cell r="A346" t="str">
            <v>I6895-0344</v>
          </cell>
          <cell r="B346" t="str">
            <v>Controls</v>
          </cell>
          <cell r="C346" t="str">
            <v>Cable Package Assy</v>
          </cell>
        </row>
        <row r="347">
          <cell r="A347" t="str">
            <v>I6895-0345</v>
          </cell>
          <cell r="B347" t="str">
            <v>Controls</v>
          </cell>
          <cell r="C347" t="str">
            <v>Cable Package Assy</v>
          </cell>
        </row>
        <row r="348">
          <cell r="A348" t="str">
            <v>I6895-0346</v>
          </cell>
          <cell r="B348" t="str">
            <v>Controls</v>
          </cell>
          <cell r="C348" t="str">
            <v>Cable Package Assy</v>
          </cell>
        </row>
        <row r="349">
          <cell r="A349" t="str">
            <v>I6895-0347</v>
          </cell>
          <cell r="B349" t="str">
            <v>Controls</v>
          </cell>
          <cell r="C349" t="str">
            <v>Cable Package Assy</v>
          </cell>
        </row>
        <row r="350">
          <cell r="A350" t="str">
            <v>I6895-0348</v>
          </cell>
          <cell r="B350" t="str">
            <v>Controls</v>
          </cell>
          <cell r="C350" t="str">
            <v>Cable Package Assy</v>
          </cell>
        </row>
        <row r="351">
          <cell r="A351" t="str">
            <v>I6895-0349</v>
          </cell>
          <cell r="B351" t="str">
            <v>Controls</v>
          </cell>
          <cell r="C351" t="str">
            <v>Cable Package Assy</v>
          </cell>
        </row>
        <row r="352">
          <cell r="A352" t="str">
            <v>I6895-0350</v>
          </cell>
          <cell r="B352" t="str">
            <v>Controls</v>
          </cell>
          <cell r="C352" t="str">
            <v>Cable Package Assy</v>
          </cell>
        </row>
        <row r="353">
          <cell r="A353" t="str">
            <v>I6895-0351</v>
          </cell>
          <cell r="B353" t="str">
            <v>Controls</v>
          </cell>
          <cell r="C353" t="str">
            <v>Cable Package Assy</v>
          </cell>
        </row>
        <row r="354">
          <cell r="A354" t="str">
            <v>I6895-0352</v>
          </cell>
          <cell r="B354" t="str">
            <v>Controls</v>
          </cell>
          <cell r="C354" t="str">
            <v>Cable Package Assy</v>
          </cell>
        </row>
        <row r="355">
          <cell r="A355" t="str">
            <v>I6895-0353</v>
          </cell>
          <cell r="B355" t="str">
            <v>Controls</v>
          </cell>
          <cell r="C355" t="str">
            <v>Cable Package Assy</v>
          </cell>
        </row>
        <row r="356">
          <cell r="A356" t="str">
            <v>I6895-0354</v>
          </cell>
          <cell r="B356" t="str">
            <v>Controls</v>
          </cell>
          <cell r="C356" t="str">
            <v>Cable Package Assy</v>
          </cell>
        </row>
        <row r="357">
          <cell r="A357" t="str">
            <v>I6895-0355</v>
          </cell>
          <cell r="B357" t="str">
            <v>Controls</v>
          </cell>
          <cell r="C357" t="str">
            <v>Cable Package Assy</v>
          </cell>
        </row>
        <row r="358">
          <cell r="A358" t="str">
            <v>I6895-0356</v>
          </cell>
          <cell r="B358" t="str">
            <v>Controls</v>
          </cell>
          <cell r="C358" t="str">
            <v>Cable Package Assy</v>
          </cell>
        </row>
        <row r="359">
          <cell r="A359" t="str">
            <v>I6895-0357</v>
          </cell>
          <cell r="B359" t="str">
            <v>Controls</v>
          </cell>
          <cell r="C359" t="str">
            <v>Cable Package Assy</v>
          </cell>
        </row>
        <row r="360">
          <cell r="A360" t="str">
            <v>I6895-0358</v>
          </cell>
          <cell r="B360" t="str">
            <v>Controls</v>
          </cell>
          <cell r="C360" t="str">
            <v>Cable Package Assy</v>
          </cell>
        </row>
        <row r="361">
          <cell r="A361" t="str">
            <v>I6895-0359</v>
          </cell>
          <cell r="B361" t="str">
            <v>Controls</v>
          </cell>
          <cell r="C361" t="str">
            <v>Cable Package Assy</v>
          </cell>
        </row>
        <row r="362">
          <cell r="A362" t="str">
            <v>I6895-0360</v>
          </cell>
          <cell r="B362" t="str">
            <v>Controls</v>
          </cell>
          <cell r="C362" t="str">
            <v>Cable Package Assy</v>
          </cell>
        </row>
        <row r="363">
          <cell r="A363" t="str">
            <v>I6895-0361</v>
          </cell>
          <cell r="B363" t="str">
            <v>Controls</v>
          </cell>
          <cell r="C363" t="str">
            <v>Cable Package Assy</v>
          </cell>
        </row>
        <row r="364">
          <cell r="A364" t="str">
            <v>I6895-0362</v>
          </cell>
          <cell r="B364" t="str">
            <v>Controls</v>
          </cell>
          <cell r="C364" t="str">
            <v>Cable Package Assy</v>
          </cell>
        </row>
        <row r="365">
          <cell r="A365" t="str">
            <v>I6895-0363</v>
          </cell>
          <cell r="B365" t="str">
            <v>Controls</v>
          </cell>
          <cell r="C365" t="str">
            <v>Cable Package Assy</v>
          </cell>
        </row>
        <row r="366">
          <cell r="A366" t="str">
            <v>I6895-0364</v>
          </cell>
          <cell r="B366" t="str">
            <v>Controls</v>
          </cell>
          <cell r="C366" t="str">
            <v>Cable Package Assy</v>
          </cell>
        </row>
        <row r="367">
          <cell r="A367" t="str">
            <v>I6895-0365</v>
          </cell>
          <cell r="B367" t="str">
            <v>Controls</v>
          </cell>
          <cell r="C367" t="str">
            <v>Cable Package Assy</v>
          </cell>
        </row>
        <row r="368">
          <cell r="A368" t="str">
            <v>I6895-0366</v>
          </cell>
          <cell r="B368" t="str">
            <v>Controls</v>
          </cell>
          <cell r="C368" t="str">
            <v>Cable Package Assy</v>
          </cell>
        </row>
        <row r="369">
          <cell r="A369" t="str">
            <v>I6895-0367</v>
          </cell>
          <cell r="B369" t="str">
            <v>Controls</v>
          </cell>
          <cell r="C369" t="str">
            <v>Cable Package Assy</v>
          </cell>
        </row>
        <row r="370">
          <cell r="A370" t="str">
            <v>I6895-0368</v>
          </cell>
          <cell r="B370" t="str">
            <v>Controls</v>
          </cell>
          <cell r="C370" t="str">
            <v>Cable Package Assy</v>
          </cell>
        </row>
        <row r="371">
          <cell r="A371" t="str">
            <v>I6895-0369</v>
          </cell>
          <cell r="B371" t="str">
            <v>Controls</v>
          </cell>
          <cell r="C371" t="str">
            <v>Cable Package Assy</v>
          </cell>
        </row>
        <row r="372">
          <cell r="A372" t="str">
            <v>I6895-0370</v>
          </cell>
          <cell r="B372" t="str">
            <v>Controls</v>
          </cell>
          <cell r="C372" t="str">
            <v>Cable Package Assy</v>
          </cell>
        </row>
        <row r="373">
          <cell r="A373" t="str">
            <v>I6895-0371</v>
          </cell>
          <cell r="B373" t="str">
            <v>Controls</v>
          </cell>
          <cell r="C373" t="str">
            <v>Cable Package Assy</v>
          </cell>
        </row>
        <row r="374">
          <cell r="A374" t="str">
            <v>I6895-0372</v>
          </cell>
          <cell r="B374" t="str">
            <v>Controls</v>
          </cell>
          <cell r="C374" t="str">
            <v>Illuminator Module Assy - 5 lamp</v>
          </cell>
        </row>
        <row r="375">
          <cell r="A375" t="str">
            <v>I6895-0373</v>
          </cell>
          <cell r="B375" t="str">
            <v>Controls</v>
          </cell>
          <cell r="C375" t="str">
            <v>Illuminator Module Assy - 5 lamp</v>
          </cell>
        </row>
        <row r="376">
          <cell r="A376" t="str">
            <v>I6895-0374</v>
          </cell>
          <cell r="B376" t="str">
            <v>Controls</v>
          </cell>
          <cell r="C376" t="str">
            <v>Illuminator Module Assy - 5 lamp</v>
          </cell>
        </row>
        <row r="377">
          <cell r="A377" t="str">
            <v>I6895-0375</v>
          </cell>
          <cell r="B377" t="str">
            <v>Controls</v>
          </cell>
          <cell r="C377" t="str">
            <v>Illuminator Module Assy - 5 lamp</v>
          </cell>
        </row>
        <row r="378">
          <cell r="A378" t="str">
            <v>I6895-0376</v>
          </cell>
          <cell r="B378" t="str">
            <v>Controls</v>
          </cell>
          <cell r="C378" t="str">
            <v>Illuminator Module Assy - 5 lamp</v>
          </cell>
        </row>
        <row r="379">
          <cell r="A379" t="str">
            <v>I6895-0377</v>
          </cell>
          <cell r="B379" t="str">
            <v>Controls</v>
          </cell>
          <cell r="C379" t="str">
            <v>Illuminator Module Assy - 5 lamp</v>
          </cell>
        </row>
        <row r="380">
          <cell r="A380" t="str">
            <v>I6895-0378</v>
          </cell>
          <cell r="B380" t="str">
            <v>Controls</v>
          </cell>
          <cell r="C380" t="str">
            <v>Illuminator Module Assy - 5 lamp</v>
          </cell>
        </row>
        <row r="381">
          <cell r="A381" t="str">
            <v>I6895-0379</v>
          </cell>
          <cell r="B381" t="str">
            <v>Controls</v>
          </cell>
          <cell r="C381" t="str">
            <v>Illuminator Module Assy - 5 lamp</v>
          </cell>
        </row>
        <row r="382">
          <cell r="A382" t="str">
            <v>I6895-0380</v>
          </cell>
          <cell r="B382" t="str">
            <v>Controls</v>
          </cell>
          <cell r="C382" t="str">
            <v>Illuminator Module Assy - 5 lamp</v>
          </cell>
        </row>
        <row r="383">
          <cell r="A383" t="str">
            <v>I6895-0381</v>
          </cell>
          <cell r="B383" t="str">
            <v>Controls</v>
          </cell>
          <cell r="C383" t="str">
            <v>Illuminator Module Assy - 5 lamp</v>
          </cell>
        </row>
        <row r="384">
          <cell r="A384" t="str">
            <v>I6895-0382</v>
          </cell>
          <cell r="B384" t="str">
            <v>Controls</v>
          </cell>
          <cell r="C384" t="str">
            <v>Illuminator Module Assy - 5 lamp</v>
          </cell>
        </row>
        <row r="385">
          <cell r="A385" t="str">
            <v>I6895-0383</v>
          </cell>
          <cell r="B385" t="str">
            <v>Controls</v>
          </cell>
          <cell r="C385" t="str">
            <v>Illuminator Module Assy - 5 lamp</v>
          </cell>
        </row>
        <row r="386">
          <cell r="A386" t="str">
            <v>I6895-0384</v>
          </cell>
          <cell r="B386" t="str">
            <v>Controls</v>
          </cell>
          <cell r="C386" t="str">
            <v>Illuminator Module Assy - 5 lamp</v>
          </cell>
        </row>
        <row r="387">
          <cell r="A387" t="str">
            <v>I6895-0385</v>
          </cell>
          <cell r="B387" t="str">
            <v>Controls</v>
          </cell>
          <cell r="C387" t="str">
            <v>Illuminator Module Assy - 5 lamp</v>
          </cell>
        </row>
        <row r="388">
          <cell r="A388" t="str">
            <v>I6895-0386</v>
          </cell>
          <cell r="B388" t="str">
            <v>Controls</v>
          </cell>
          <cell r="C388" t="str">
            <v>Illuminator Module Assy - 5 lamp</v>
          </cell>
        </row>
        <row r="389">
          <cell r="A389" t="str">
            <v>I6895-0387</v>
          </cell>
          <cell r="B389" t="str">
            <v>Translation Stage</v>
          </cell>
          <cell r="C389" t="str">
            <v>Spacer, Micropositioner</v>
          </cell>
        </row>
        <row r="390">
          <cell r="A390" t="str">
            <v>I6895-0388</v>
          </cell>
          <cell r="B390" t="str">
            <v>Structure</v>
          </cell>
          <cell r="C390" t="str">
            <v>Wafer Mask Load Button Assy</v>
          </cell>
        </row>
        <row r="391">
          <cell r="A391" t="str">
            <v>I6895-0389</v>
          </cell>
          <cell r="B391" t="str">
            <v>Structure</v>
          </cell>
          <cell r="C391" t="str">
            <v>Wafer Mask Load Button Assy</v>
          </cell>
        </row>
        <row r="392">
          <cell r="A392" t="str">
            <v>I6895-0390</v>
          </cell>
          <cell r="B392" t="str">
            <v>Structure</v>
          </cell>
          <cell r="C392" t="str">
            <v>Wafer Mask Load Button Assy</v>
          </cell>
        </row>
        <row r="393">
          <cell r="A393" t="str">
            <v>I6895-0391</v>
          </cell>
          <cell r="B393" t="str">
            <v xml:space="preserve">Structure </v>
          </cell>
          <cell r="C393" t="str">
            <v>Rework 336-1953 to Rev A</v>
          </cell>
        </row>
        <row r="394">
          <cell r="A394" t="str">
            <v>I6895-0392</v>
          </cell>
          <cell r="B394" t="str">
            <v>Controls</v>
          </cell>
          <cell r="C394" t="str">
            <v>Manifold Lens Purge</v>
          </cell>
        </row>
        <row r="395">
          <cell r="A395" t="str">
            <v>I6895-0393</v>
          </cell>
          <cell r="B395" t="str">
            <v>Translation Stage</v>
          </cell>
          <cell r="C395" t="str">
            <v>Substrate Calibration Target Assy</v>
          </cell>
        </row>
        <row r="396">
          <cell r="A396" t="str">
            <v>I6895-0394</v>
          </cell>
          <cell r="B396" t="str">
            <v>none</v>
          </cell>
        </row>
        <row r="397">
          <cell r="A397" t="str">
            <v>I6895-0395</v>
          </cell>
          <cell r="B397" t="str">
            <v>none</v>
          </cell>
        </row>
        <row r="398">
          <cell r="A398" t="str">
            <v>I6895-0396</v>
          </cell>
          <cell r="B398" t="str">
            <v>none</v>
          </cell>
        </row>
        <row r="399">
          <cell r="A399" t="str">
            <v>I6895-0397</v>
          </cell>
          <cell r="B399" t="str">
            <v>none</v>
          </cell>
        </row>
        <row r="400">
          <cell r="A400" t="str">
            <v>I6895-0398</v>
          </cell>
          <cell r="B400" t="str">
            <v>Translation Stage</v>
          </cell>
          <cell r="C400" t="str">
            <v>Substrate Calibration Target Assy</v>
          </cell>
        </row>
        <row r="401">
          <cell r="A401" t="str">
            <v>I6895-0399</v>
          </cell>
          <cell r="B401" t="str">
            <v>Translation Stage</v>
          </cell>
          <cell r="C401" t="str">
            <v>Substrate Calibration Target Assy</v>
          </cell>
        </row>
        <row r="402">
          <cell r="A402" t="str">
            <v>I6895-0400</v>
          </cell>
          <cell r="B402" t="str">
            <v>Translation Stage</v>
          </cell>
          <cell r="C402" t="str">
            <v>Substrate Calibration Target Assy</v>
          </cell>
        </row>
        <row r="403">
          <cell r="A403" t="str">
            <v>I6895-0401</v>
          </cell>
          <cell r="B403" t="str">
            <v>Translation Stage</v>
          </cell>
          <cell r="C403" t="str">
            <v>Substrate Calibration Target Assy</v>
          </cell>
        </row>
        <row r="404">
          <cell r="A404" t="str">
            <v>I6895-0402</v>
          </cell>
          <cell r="B404" t="str">
            <v>Translation Stage</v>
          </cell>
          <cell r="C404" t="str">
            <v>Substrate Calibration Target Assy</v>
          </cell>
        </row>
        <row r="405">
          <cell r="A405" t="str">
            <v>I6895-0403</v>
          </cell>
          <cell r="B405" t="str">
            <v>Translation Stage</v>
          </cell>
          <cell r="C405" t="str">
            <v>Substrate Calibration Target Assy</v>
          </cell>
        </row>
        <row r="406">
          <cell r="A406" t="str">
            <v>I6895-0404</v>
          </cell>
          <cell r="B406" t="str">
            <v>Translation Stage</v>
          </cell>
          <cell r="C406" t="str">
            <v>Substrate Calibration Target Assy</v>
          </cell>
        </row>
        <row r="407">
          <cell r="A407" t="str">
            <v>I6895-0405</v>
          </cell>
          <cell r="B407" t="str">
            <v>Translation Stage</v>
          </cell>
          <cell r="C407" t="str">
            <v>Substrate Calibration Target Assy</v>
          </cell>
        </row>
        <row r="408">
          <cell r="A408" t="str">
            <v>I6895-0406</v>
          </cell>
          <cell r="B408" t="str">
            <v>Vision</v>
          </cell>
          <cell r="C408" t="str">
            <v>Bonded Camera Calibration Assy</v>
          </cell>
        </row>
        <row r="409">
          <cell r="A409" t="str">
            <v>I6895-0407</v>
          </cell>
          <cell r="B409" t="str">
            <v>Vision</v>
          </cell>
          <cell r="C409" t="str">
            <v>Substrate Calibration Target Assy</v>
          </cell>
        </row>
        <row r="410">
          <cell r="A410" t="str">
            <v>I6895-0408</v>
          </cell>
          <cell r="B410" t="str">
            <v>Vision</v>
          </cell>
          <cell r="C410" t="str">
            <v>Off Axis Camera Assy</v>
          </cell>
        </row>
        <row r="411">
          <cell r="A411" t="str">
            <v>I6895-0409</v>
          </cell>
          <cell r="B411" t="str">
            <v>Vision</v>
          </cell>
          <cell r="C411" t="str">
            <v>Off Axis Camera Assy</v>
          </cell>
        </row>
        <row r="412">
          <cell r="A412" t="str">
            <v>I6895-0410</v>
          </cell>
          <cell r="B412" t="str">
            <v>Vision</v>
          </cell>
          <cell r="C412" t="str">
            <v>Off Axis Camera Assy</v>
          </cell>
        </row>
        <row r="413">
          <cell r="A413" t="str">
            <v>I6895-0411</v>
          </cell>
          <cell r="B413" t="str">
            <v>Vision</v>
          </cell>
          <cell r="C413" t="str">
            <v>Off Axis Camera Assy</v>
          </cell>
        </row>
        <row r="414">
          <cell r="A414" t="str">
            <v>I6895-0412</v>
          </cell>
          <cell r="B414" t="str">
            <v>Vision</v>
          </cell>
          <cell r="C414" t="str">
            <v>Off Axis Camera Assy</v>
          </cell>
        </row>
        <row r="415">
          <cell r="A415" t="str">
            <v>I6895-0413</v>
          </cell>
          <cell r="B415" t="str">
            <v>Vision</v>
          </cell>
          <cell r="C415" t="str">
            <v>Off Axis Camera Assy</v>
          </cell>
        </row>
        <row r="416">
          <cell r="A416" t="str">
            <v>I6895-0414</v>
          </cell>
          <cell r="B416" t="str">
            <v>Vision</v>
          </cell>
          <cell r="C416" t="str">
            <v>Off Axis Camera Assy</v>
          </cell>
        </row>
        <row r="417">
          <cell r="A417" t="str">
            <v>I6895-0415</v>
          </cell>
          <cell r="B417" t="str">
            <v>Vision</v>
          </cell>
          <cell r="C417" t="str">
            <v>Off Axis Camera Assy</v>
          </cell>
        </row>
        <row r="418">
          <cell r="A418" t="str">
            <v>I6895-0416</v>
          </cell>
          <cell r="B418" t="str">
            <v>Vision</v>
          </cell>
          <cell r="C418" t="str">
            <v>Off Axis Camera Assy</v>
          </cell>
        </row>
        <row r="419">
          <cell r="A419" t="str">
            <v>I6895-0417</v>
          </cell>
          <cell r="B419" t="str">
            <v>Vision</v>
          </cell>
          <cell r="C419" t="str">
            <v>Off Axis Camera Assy</v>
          </cell>
        </row>
        <row r="420">
          <cell r="A420" t="str">
            <v>I6895-0418</v>
          </cell>
          <cell r="B420" t="str">
            <v>Vision</v>
          </cell>
          <cell r="C420" t="str">
            <v>Off Axis Camera Assy</v>
          </cell>
        </row>
        <row r="421">
          <cell r="A421" t="str">
            <v>I6895-0419</v>
          </cell>
          <cell r="B421" t="str">
            <v>Vision</v>
          </cell>
          <cell r="C421" t="str">
            <v>Off Axis Camera Assy</v>
          </cell>
        </row>
        <row r="422">
          <cell r="A422" t="str">
            <v>I6895-0420</v>
          </cell>
          <cell r="B422" t="str">
            <v>none</v>
          </cell>
        </row>
        <row r="423">
          <cell r="A423" t="str">
            <v>I6895-0421</v>
          </cell>
          <cell r="B423" t="str">
            <v>Vision</v>
          </cell>
          <cell r="C423" t="str">
            <v>Off Axis Camera Assy</v>
          </cell>
        </row>
        <row r="424">
          <cell r="A424" t="str">
            <v>I6895-0422</v>
          </cell>
          <cell r="B424" t="str">
            <v>Vision</v>
          </cell>
          <cell r="C424" t="str">
            <v>Off Axis Camera Assy</v>
          </cell>
        </row>
        <row r="425">
          <cell r="A425" t="str">
            <v>I6895-0423</v>
          </cell>
          <cell r="B425" t="str">
            <v>Vision</v>
          </cell>
          <cell r="C425" t="str">
            <v>Off Axis Camera Assy</v>
          </cell>
        </row>
        <row r="426">
          <cell r="A426" t="str">
            <v>I6895-0424</v>
          </cell>
          <cell r="B426" t="str">
            <v>Vision</v>
          </cell>
          <cell r="C426" t="str">
            <v>Off Axis Camera Assy</v>
          </cell>
        </row>
        <row r="427">
          <cell r="A427" t="str">
            <v>I6895-0425</v>
          </cell>
          <cell r="B427" t="str">
            <v>Vision</v>
          </cell>
          <cell r="C427" t="str">
            <v>Off Axis Camera Assy</v>
          </cell>
        </row>
        <row r="428">
          <cell r="A428" t="str">
            <v>I6895-0426</v>
          </cell>
          <cell r="B428" t="str">
            <v>Vision</v>
          </cell>
          <cell r="C428" t="str">
            <v>Off Axis Camera Assy</v>
          </cell>
        </row>
        <row r="429">
          <cell r="A429" t="str">
            <v>I6895-0427</v>
          </cell>
          <cell r="B429" t="str">
            <v>Vision</v>
          </cell>
          <cell r="C429" t="str">
            <v>Off Axis Camera Assy</v>
          </cell>
        </row>
        <row r="430">
          <cell r="A430" t="str">
            <v>I6895-0428</v>
          </cell>
          <cell r="B430" t="str">
            <v>Vision</v>
          </cell>
          <cell r="C430" t="str">
            <v>Off Axis Camera Assy</v>
          </cell>
        </row>
        <row r="431">
          <cell r="A431" t="str">
            <v>I6895-0429</v>
          </cell>
          <cell r="B431" t="str">
            <v>Vision</v>
          </cell>
          <cell r="C431" t="str">
            <v>Off Axis Camera Assy</v>
          </cell>
        </row>
        <row r="432">
          <cell r="A432" t="str">
            <v>I6895-0430</v>
          </cell>
          <cell r="B432" t="str">
            <v>Vision</v>
          </cell>
          <cell r="C432" t="str">
            <v>Off Axis Camera Assy</v>
          </cell>
        </row>
        <row r="433">
          <cell r="A433" t="str">
            <v>I6895-0431</v>
          </cell>
          <cell r="B433" t="str">
            <v>Vision</v>
          </cell>
          <cell r="C433" t="str">
            <v>Off Axis Camera Assy</v>
          </cell>
        </row>
        <row r="434">
          <cell r="A434" t="str">
            <v>I6895-0432</v>
          </cell>
          <cell r="B434" t="str">
            <v>Vision</v>
          </cell>
          <cell r="C434" t="str">
            <v>Off Axis Camera Assy</v>
          </cell>
        </row>
        <row r="435">
          <cell r="A435" t="str">
            <v>I6895-0433</v>
          </cell>
          <cell r="B435" t="str">
            <v>Tooling</v>
          </cell>
          <cell r="C435" t="str">
            <v>Substrate Chuck Dummy Assy</v>
          </cell>
        </row>
        <row r="436">
          <cell r="A436" t="str">
            <v>I6895-0434</v>
          </cell>
          <cell r="B436" t="str">
            <v>Tooling</v>
          </cell>
          <cell r="C436" t="str">
            <v>Substrate Chuck Dummy Assy</v>
          </cell>
        </row>
        <row r="437">
          <cell r="A437" t="str">
            <v>I6895-0435</v>
          </cell>
          <cell r="B437" t="str">
            <v>Tooling</v>
          </cell>
          <cell r="C437" t="str">
            <v>Substrate Chuck Dummy Assy</v>
          </cell>
        </row>
        <row r="438">
          <cell r="A438" t="str">
            <v>I6895-0436</v>
          </cell>
          <cell r="B438" t="str">
            <v>Tooling</v>
          </cell>
          <cell r="C438" t="str">
            <v>Socket, Planarizing Mask</v>
          </cell>
        </row>
        <row r="439">
          <cell r="A439" t="str">
            <v>I6895-0437</v>
          </cell>
          <cell r="B439" t="str">
            <v>Vision</v>
          </cell>
          <cell r="C439" t="str">
            <v>Off Axis Camera Assy</v>
          </cell>
        </row>
        <row r="440">
          <cell r="A440" t="str">
            <v>I6895-0438</v>
          </cell>
          <cell r="B440" t="str">
            <v>Mask Chuck</v>
          </cell>
          <cell r="C440" t="str">
            <v>Mask Leveling Sensor Assy</v>
          </cell>
        </row>
        <row r="441">
          <cell r="A441" t="str">
            <v>I6895-0439</v>
          </cell>
          <cell r="B441" t="str">
            <v>Mask Chuck</v>
          </cell>
          <cell r="C441" t="str">
            <v>Mask Leveling Sensor Assy</v>
          </cell>
        </row>
        <row r="442">
          <cell r="A442" t="str">
            <v>I6895-0440</v>
          </cell>
          <cell r="B442" t="str">
            <v>Vision</v>
          </cell>
          <cell r="C442" t="str">
            <v>rework 336-0323 to 336-0388</v>
          </cell>
        </row>
        <row r="443">
          <cell r="A443" t="str">
            <v>I6895-0441</v>
          </cell>
          <cell r="B443" t="str">
            <v>Mask Load/Unload</v>
          </cell>
          <cell r="C443" t="str">
            <v>Mask Loader Fork Assy 9x9</v>
          </cell>
        </row>
        <row r="444">
          <cell r="A444" t="str">
            <v>I6895-0442</v>
          </cell>
          <cell r="B444" t="str">
            <v>Mask Load/Unload</v>
          </cell>
          <cell r="C444" t="str">
            <v>Mask Loader Fork Assy 9x9</v>
          </cell>
        </row>
        <row r="445">
          <cell r="A445" t="str">
            <v>I6895-0443</v>
          </cell>
          <cell r="B445" t="str">
            <v>Mask Load/Unload</v>
          </cell>
          <cell r="C445" t="str">
            <v>Mask Loader Fork Assy 9x9</v>
          </cell>
        </row>
        <row r="446">
          <cell r="A446" t="str">
            <v>I6895-0444</v>
          </cell>
          <cell r="B446" t="str">
            <v>Mask Load/Unload</v>
          </cell>
          <cell r="C446" t="str">
            <v>Mask Load Elevator Assy 9X9</v>
          </cell>
        </row>
        <row r="447">
          <cell r="A447" t="str">
            <v>I6895-0445</v>
          </cell>
          <cell r="B447" t="str">
            <v>Optical Imaging</v>
          </cell>
          <cell r="C447" t="str">
            <v>6 Compensator Assy</v>
          </cell>
        </row>
        <row r="448">
          <cell r="A448" t="str">
            <v>I6895-0446</v>
          </cell>
          <cell r="B448" t="str">
            <v>Optical Imaging</v>
          </cell>
          <cell r="C448" t="str">
            <v>6 Compensator Assy</v>
          </cell>
        </row>
        <row r="449">
          <cell r="A449" t="str">
            <v>I6895-0447</v>
          </cell>
          <cell r="B449" t="str">
            <v>Optical Imaging</v>
          </cell>
          <cell r="C449" t="str">
            <v>6 Compensator Assy</v>
          </cell>
        </row>
        <row r="450">
          <cell r="A450" t="str">
            <v>I6895-0448</v>
          </cell>
          <cell r="B450" t="str">
            <v>Optical Imaging</v>
          </cell>
          <cell r="C450" t="str">
            <v>6 Compensator Assy</v>
          </cell>
        </row>
        <row r="451">
          <cell r="A451" t="str">
            <v>I6895-0449</v>
          </cell>
          <cell r="B451" t="str">
            <v>Optical Imaging</v>
          </cell>
          <cell r="C451" t="str">
            <v>6 Compensator Assy</v>
          </cell>
        </row>
        <row r="452">
          <cell r="A452" t="str">
            <v>I6895-0450</v>
          </cell>
          <cell r="B452" t="str">
            <v>Optical Imaging</v>
          </cell>
          <cell r="C452" t="str">
            <v>6 Compensator Assy</v>
          </cell>
        </row>
        <row r="453">
          <cell r="A453" t="str">
            <v>I6895-0451</v>
          </cell>
          <cell r="B453" t="str">
            <v>Optical Imaging</v>
          </cell>
          <cell r="C453" t="str">
            <v>6 Compensator Assy</v>
          </cell>
        </row>
        <row r="454">
          <cell r="A454" t="str">
            <v>I6895-0452</v>
          </cell>
          <cell r="B454" t="str">
            <v>Optical Imaging</v>
          </cell>
          <cell r="C454" t="str">
            <v>6 Compensator Assy</v>
          </cell>
        </row>
        <row r="455">
          <cell r="A455" t="str">
            <v>I6895-0453</v>
          </cell>
          <cell r="B455" t="str">
            <v>Optical Imaging</v>
          </cell>
          <cell r="C455" t="str">
            <v>6 Compensator Assy</v>
          </cell>
        </row>
        <row r="456">
          <cell r="A456" t="str">
            <v>I6895-0454</v>
          </cell>
          <cell r="B456" t="str">
            <v>Optical Imaging</v>
          </cell>
          <cell r="C456" t="str">
            <v>6 Compensator Assy</v>
          </cell>
        </row>
        <row r="457">
          <cell r="A457" t="str">
            <v>I6895-0455</v>
          </cell>
          <cell r="B457" t="str">
            <v>Optical Imaging</v>
          </cell>
          <cell r="C457" t="str">
            <v>6 Compensator Assy</v>
          </cell>
        </row>
        <row r="458">
          <cell r="A458" t="str">
            <v>I6895-0456</v>
          </cell>
          <cell r="B458" t="str">
            <v>Optical Imaging</v>
          </cell>
          <cell r="C458" t="str">
            <v>6 Compensator Assy</v>
          </cell>
        </row>
        <row r="459">
          <cell r="A459" t="str">
            <v>I6895-0457</v>
          </cell>
          <cell r="B459" t="str">
            <v>Optical Imaging</v>
          </cell>
          <cell r="C459" t="str">
            <v>6 Compensator Assy</v>
          </cell>
        </row>
        <row r="460">
          <cell r="A460" t="str">
            <v>I6895-0458</v>
          </cell>
          <cell r="B460" t="str">
            <v>Mask Load/Unload</v>
          </cell>
          <cell r="C460" t="str">
            <v>Mask Load Elevator Assy 9X9</v>
          </cell>
        </row>
        <row r="461">
          <cell r="A461" t="str">
            <v>I6895-0459</v>
          </cell>
          <cell r="B461" t="str">
            <v>Controls</v>
          </cell>
          <cell r="C461" t="str">
            <v>Rework</v>
          </cell>
        </row>
        <row r="462">
          <cell r="A462" t="str">
            <v>I6895-0460</v>
          </cell>
          <cell r="B462" t="str">
            <v>Controls</v>
          </cell>
          <cell r="C462" t="str">
            <v>Prop Valve &amp; Reg Assy</v>
          </cell>
        </row>
        <row r="463">
          <cell r="A463" t="str">
            <v>I6895-0461</v>
          </cell>
          <cell r="B463" t="str">
            <v>Controls</v>
          </cell>
          <cell r="C463" t="str">
            <v>DC Enclosure Assy</v>
          </cell>
        </row>
        <row r="464">
          <cell r="A464" t="str">
            <v>I6895-0462</v>
          </cell>
          <cell r="B464" t="str">
            <v>Translation Stage</v>
          </cell>
          <cell r="C464" t="str">
            <v>IEC Probe Assy, Narrow</v>
          </cell>
        </row>
        <row r="465">
          <cell r="A465" t="str">
            <v>I6895-0463</v>
          </cell>
          <cell r="B465" t="str">
            <v>Translation Stage</v>
          </cell>
          <cell r="C465" t="str">
            <v>IEC Probe Assy, Narrow</v>
          </cell>
        </row>
        <row r="466">
          <cell r="A466" t="str">
            <v>I6895-0464</v>
          </cell>
          <cell r="B466" t="str">
            <v>Translation Stage</v>
          </cell>
          <cell r="C466" t="str">
            <v>IEC Probe Assy, Narrow</v>
          </cell>
        </row>
        <row r="467">
          <cell r="A467" t="str">
            <v>I6895-0465</v>
          </cell>
          <cell r="B467" t="str">
            <v>Controls</v>
          </cell>
          <cell r="C467" t="str">
            <v>DC Enclosure Assy</v>
          </cell>
        </row>
        <row r="468">
          <cell r="A468" t="str">
            <v>I6895-0466</v>
          </cell>
          <cell r="B468" t="str">
            <v>Controls</v>
          </cell>
          <cell r="C468" t="str">
            <v>Prop Valve &amp; Reg Assy</v>
          </cell>
        </row>
        <row r="469">
          <cell r="A469" t="str">
            <v>I6895-0467</v>
          </cell>
          <cell r="B469" t="str">
            <v xml:space="preserve">Mask Cooling </v>
          </cell>
          <cell r="C469" t="str">
            <v>Air Knife Pneumatics</v>
          </cell>
        </row>
        <row r="470">
          <cell r="A470" t="str">
            <v>I6895-0468</v>
          </cell>
          <cell r="B470" t="str">
            <v>Substrate Chuck</v>
          </cell>
          <cell r="C470" t="str">
            <v>Chuck, Z-Plate, Flexure Assy</v>
          </cell>
        </row>
        <row r="471">
          <cell r="A471" t="str">
            <v>I6895-0469</v>
          </cell>
          <cell r="B471" t="str">
            <v>Substrate Chuck</v>
          </cell>
          <cell r="C471" t="str">
            <v>Chuck, Z-Plate, Flexure Assy</v>
          </cell>
        </row>
        <row r="472">
          <cell r="A472" t="str">
            <v>I6895-0470</v>
          </cell>
          <cell r="B472" t="str">
            <v>Substrate Chuck</v>
          </cell>
          <cell r="C472" t="str">
            <v>Chuck, Z-Plate, Flexure Assy</v>
          </cell>
        </row>
        <row r="473">
          <cell r="A473" t="str">
            <v>I6895-0471</v>
          </cell>
          <cell r="B473" t="str">
            <v>Substrate Chuck</v>
          </cell>
          <cell r="C473" t="str">
            <v>Chuck, Z-Plate, Flexure Assy</v>
          </cell>
        </row>
        <row r="474">
          <cell r="A474" t="str">
            <v>I6895-0472</v>
          </cell>
          <cell r="B474" t="str">
            <v>Substrate Chuck</v>
          </cell>
          <cell r="C474" t="str">
            <v>Chuck, Z-Plate, Flexure Assy</v>
          </cell>
        </row>
        <row r="475">
          <cell r="A475" t="str">
            <v>I6895-0473</v>
          </cell>
          <cell r="B475" t="str">
            <v>Substrate Chuck</v>
          </cell>
          <cell r="C475" t="str">
            <v>Chuck, Z-Plate, Flexure Assy</v>
          </cell>
        </row>
        <row r="476">
          <cell r="A476" t="str">
            <v>I6895-0474</v>
          </cell>
          <cell r="B476" t="str">
            <v>Substrate Chuck</v>
          </cell>
          <cell r="C476" t="str">
            <v>Chuck, Z-Plate, Flexure Assy</v>
          </cell>
        </row>
        <row r="477">
          <cell r="A477" t="str">
            <v>I6895-0475</v>
          </cell>
          <cell r="B477" t="str">
            <v>Substrate Chuck</v>
          </cell>
          <cell r="C477" t="str">
            <v>Chuck, Z-Plate, Flexure Assy</v>
          </cell>
        </row>
        <row r="478">
          <cell r="A478" t="str">
            <v>I6895-0476</v>
          </cell>
          <cell r="B478" t="str">
            <v>Substrate Chuck</v>
          </cell>
          <cell r="C478" t="str">
            <v>Chuck, Z-Plate, Flexure Assy</v>
          </cell>
        </row>
        <row r="479">
          <cell r="A479" t="str">
            <v>I6895-0477</v>
          </cell>
          <cell r="B479" t="str">
            <v>Substrate Chuck</v>
          </cell>
          <cell r="C479" t="str">
            <v>Chuck, Z-Plate, Flexure Assy</v>
          </cell>
        </row>
        <row r="480">
          <cell r="A480" t="str">
            <v>I6895-0478</v>
          </cell>
          <cell r="B480" t="str">
            <v>Substrate Chuck</v>
          </cell>
          <cell r="C480" t="str">
            <v>Chuck, Z-Plate, Flexure Assy</v>
          </cell>
        </row>
        <row r="481">
          <cell r="A481" t="str">
            <v>I6895-0479</v>
          </cell>
          <cell r="B481" t="str">
            <v>Substrate Chuck</v>
          </cell>
          <cell r="C481" t="str">
            <v>Chuck, Z-Plate, Flexure Assy</v>
          </cell>
        </row>
        <row r="482">
          <cell r="A482" t="str">
            <v>I6895-0480</v>
          </cell>
          <cell r="B482" t="str">
            <v>Substrate Chuck</v>
          </cell>
          <cell r="C482" t="str">
            <v>Chuck, Z-Plate, Flexure Assy</v>
          </cell>
        </row>
        <row r="483">
          <cell r="A483" t="str">
            <v>I6895-0481</v>
          </cell>
          <cell r="B483" t="str">
            <v>Substrate Chuck</v>
          </cell>
          <cell r="C483" t="str">
            <v>Chuck, Z-Plate, Flexure Assy</v>
          </cell>
        </row>
        <row r="484">
          <cell r="A484" t="str">
            <v>I6895-0482</v>
          </cell>
          <cell r="B484" t="str">
            <v>Enclosure &amp; ECU</v>
          </cell>
          <cell r="C484" t="str">
            <v>Extrusion Chamber Assy</v>
          </cell>
        </row>
        <row r="485">
          <cell r="A485" t="str">
            <v>I6895-0483</v>
          </cell>
          <cell r="B485" t="str">
            <v>Tooling</v>
          </cell>
          <cell r="C485" t="str">
            <v>Maintenance Assy</v>
          </cell>
        </row>
        <row r="486">
          <cell r="A486" t="str">
            <v>I6895-0484</v>
          </cell>
          <cell r="B486" t="str">
            <v>Tooling</v>
          </cell>
          <cell r="C486" t="str">
            <v>Maintenance Assy</v>
          </cell>
        </row>
        <row r="487">
          <cell r="A487" t="str">
            <v>I6895-0485</v>
          </cell>
          <cell r="B487" t="str">
            <v>Tooling</v>
          </cell>
          <cell r="C487" t="str">
            <v>Maintenance Assy</v>
          </cell>
        </row>
        <row r="488">
          <cell r="A488" t="str">
            <v>I6895-0486</v>
          </cell>
          <cell r="B488" t="str">
            <v>Tooling</v>
          </cell>
          <cell r="C488" t="str">
            <v>Maintenance Assy</v>
          </cell>
        </row>
        <row r="489">
          <cell r="A489" t="str">
            <v>I6895-0487</v>
          </cell>
          <cell r="B489" t="str">
            <v>Tooling</v>
          </cell>
          <cell r="C489" t="str">
            <v>Maintenance Assy</v>
          </cell>
        </row>
        <row r="490">
          <cell r="A490" t="str">
            <v>I6895-0488</v>
          </cell>
          <cell r="B490" t="str">
            <v>Tooling</v>
          </cell>
          <cell r="C490" t="str">
            <v>Maintenance Assy</v>
          </cell>
        </row>
        <row r="491">
          <cell r="A491" t="str">
            <v>I6895-0489</v>
          </cell>
          <cell r="B491" t="str">
            <v>Tooling</v>
          </cell>
          <cell r="C491" t="str">
            <v>Maintenance Assy</v>
          </cell>
        </row>
        <row r="492">
          <cell r="A492" t="str">
            <v>I6895-0490</v>
          </cell>
          <cell r="B492" t="str">
            <v>Controls</v>
          </cell>
          <cell r="C492" t="str">
            <v>DC Enclosure Assy</v>
          </cell>
        </row>
        <row r="493">
          <cell r="A493" t="str">
            <v>I6895-0491</v>
          </cell>
          <cell r="B493" t="str">
            <v>Mask Load/Unload</v>
          </cell>
          <cell r="C493" t="str">
            <v>Mask Load Elevator Assy 9X9</v>
          </cell>
        </row>
        <row r="494">
          <cell r="A494" t="str">
            <v>I6895-0492</v>
          </cell>
          <cell r="B494" t="str">
            <v>Enclosure &amp; ECU</v>
          </cell>
          <cell r="C494" t="str">
            <v>Chamber Assy</v>
          </cell>
        </row>
        <row r="495">
          <cell r="A495" t="str">
            <v>I6895-0493</v>
          </cell>
          <cell r="B495" t="str">
            <v>Enclosure &amp; ECU</v>
          </cell>
          <cell r="C495" t="str">
            <v>Chamber Assy</v>
          </cell>
        </row>
        <row r="496">
          <cell r="A496" t="str">
            <v>I6895-0494</v>
          </cell>
          <cell r="B496" t="str">
            <v>Enclosure &amp; ECU</v>
          </cell>
          <cell r="C496" t="str">
            <v>Chamber Assy</v>
          </cell>
        </row>
        <row r="497">
          <cell r="A497" t="str">
            <v>I6895-0495</v>
          </cell>
          <cell r="B497" t="str">
            <v>Enclosure &amp; ECU</v>
          </cell>
          <cell r="C497" t="str">
            <v>Chamber Assy</v>
          </cell>
        </row>
        <row r="498">
          <cell r="A498" t="str">
            <v>I6895-0496</v>
          </cell>
          <cell r="B498" t="str">
            <v>Enclosure &amp; ECU</v>
          </cell>
          <cell r="C498" t="str">
            <v>Chamber Assy</v>
          </cell>
        </row>
        <row r="499">
          <cell r="A499" t="str">
            <v>I6895-0497</v>
          </cell>
          <cell r="B499" t="str">
            <v>Enclosure &amp; ECU</v>
          </cell>
          <cell r="C499" t="str">
            <v>Chamber Assy</v>
          </cell>
        </row>
        <row r="500">
          <cell r="A500" t="str">
            <v>I6895-0498</v>
          </cell>
          <cell r="B500" t="str">
            <v>Enclosure &amp; ECU</v>
          </cell>
          <cell r="C500" t="str">
            <v>Chamber Assy</v>
          </cell>
        </row>
        <row r="501">
          <cell r="A501" t="str">
            <v>I6895-0499</v>
          </cell>
          <cell r="B501" t="str">
            <v>Enclosure &amp; ECU</v>
          </cell>
          <cell r="C501" t="str">
            <v>Chamber Assy</v>
          </cell>
        </row>
        <row r="502">
          <cell r="A502" t="str">
            <v>I6895-0500</v>
          </cell>
          <cell r="B502" t="str">
            <v>Enclosure &amp; ECU</v>
          </cell>
          <cell r="C502" t="str">
            <v>Chamber Assy</v>
          </cell>
        </row>
        <row r="503">
          <cell r="A503" t="str">
            <v>I6895-0501</v>
          </cell>
          <cell r="B503" t="str">
            <v>Enclosure &amp; ECU</v>
          </cell>
          <cell r="C503" t="str">
            <v>Chamber Assy</v>
          </cell>
        </row>
        <row r="504">
          <cell r="A504" t="str">
            <v>I6895-0502</v>
          </cell>
          <cell r="B504" t="str">
            <v>Enclosure &amp; ECU</v>
          </cell>
          <cell r="C504" t="str">
            <v>Chamber Assy</v>
          </cell>
        </row>
        <row r="505">
          <cell r="A505" t="str">
            <v>I6895-0503</v>
          </cell>
          <cell r="B505" t="str">
            <v>Enclosure &amp; ECU</v>
          </cell>
          <cell r="C505" t="str">
            <v>Chamber Assy</v>
          </cell>
        </row>
        <row r="506">
          <cell r="A506" t="str">
            <v>I6895-0504</v>
          </cell>
          <cell r="B506" t="str">
            <v>Enclosure &amp; ECU</v>
          </cell>
          <cell r="C506" t="str">
            <v>Chamber Assy</v>
          </cell>
        </row>
        <row r="507">
          <cell r="A507" t="str">
            <v>I6895-0505</v>
          </cell>
          <cell r="B507" t="str">
            <v>Enclosure &amp; ECU</v>
          </cell>
          <cell r="C507" t="str">
            <v>Chamber Assy</v>
          </cell>
        </row>
        <row r="508">
          <cell r="A508" t="str">
            <v>I6895-0506</v>
          </cell>
          <cell r="B508" t="str">
            <v>Enclosure &amp; ECU</v>
          </cell>
          <cell r="C508" t="str">
            <v>Chamber Assy</v>
          </cell>
        </row>
        <row r="509">
          <cell r="A509" t="str">
            <v>I6895-0507</v>
          </cell>
          <cell r="B509" t="str">
            <v>Enclosure &amp; ECU</v>
          </cell>
          <cell r="C509" t="str">
            <v>Chamber Assy</v>
          </cell>
        </row>
        <row r="510">
          <cell r="A510" t="str">
            <v>I6895-0508</v>
          </cell>
          <cell r="B510" t="str">
            <v>Enclosure &amp; ECU</v>
          </cell>
          <cell r="C510" t="str">
            <v>Chamber Assy</v>
          </cell>
        </row>
        <row r="511">
          <cell r="A511" t="str">
            <v>I6895-0509</v>
          </cell>
          <cell r="B511" t="str">
            <v>Enclosure &amp; ECU</v>
          </cell>
          <cell r="C511" t="str">
            <v>Chamber Assy</v>
          </cell>
        </row>
        <row r="512">
          <cell r="A512" t="str">
            <v>I6895-0510</v>
          </cell>
          <cell r="B512" t="str">
            <v>Enclosure &amp; ECU</v>
          </cell>
          <cell r="C512" t="str">
            <v>Chamber Assy</v>
          </cell>
        </row>
        <row r="513">
          <cell r="A513" t="str">
            <v>I6895-0511</v>
          </cell>
          <cell r="B513" t="str">
            <v>Enclosure &amp; ECU</v>
          </cell>
          <cell r="C513" t="str">
            <v>Chamber Assy</v>
          </cell>
        </row>
        <row r="514">
          <cell r="A514" t="str">
            <v>I6895-0512</v>
          </cell>
          <cell r="B514" t="str">
            <v>Enclosure &amp; ECU</v>
          </cell>
          <cell r="C514" t="str">
            <v>Chamber Assy</v>
          </cell>
        </row>
        <row r="515">
          <cell r="A515" t="str">
            <v>I6895-0513</v>
          </cell>
          <cell r="B515" t="str">
            <v>Enclosure &amp; ECU</v>
          </cell>
          <cell r="C515" t="str">
            <v>Chamber Assy</v>
          </cell>
        </row>
        <row r="516">
          <cell r="A516" t="str">
            <v>I6895-0514</v>
          </cell>
          <cell r="B516" t="str">
            <v>Enclosure &amp; ECU</v>
          </cell>
          <cell r="C516" t="str">
            <v>Chamber Assy</v>
          </cell>
        </row>
        <row r="517">
          <cell r="A517" t="str">
            <v>I6895-0515</v>
          </cell>
          <cell r="B517" t="str">
            <v>Enclosure &amp; ECU</v>
          </cell>
          <cell r="C517" t="str">
            <v>Chamber Assy</v>
          </cell>
        </row>
        <row r="518">
          <cell r="A518" t="str">
            <v>I6895-0516</v>
          </cell>
          <cell r="B518" t="str">
            <v>Enclosure &amp; ECU</v>
          </cell>
          <cell r="C518" t="str">
            <v>Chamber Assy</v>
          </cell>
        </row>
        <row r="519">
          <cell r="A519" t="str">
            <v>I6895-0517</v>
          </cell>
          <cell r="B519" t="str">
            <v>Enclosure &amp; ECU</v>
          </cell>
          <cell r="C519" t="str">
            <v>Chamber Assy</v>
          </cell>
        </row>
        <row r="520">
          <cell r="A520" t="str">
            <v>I6895-0518</v>
          </cell>
          <cell r="B520" t="str">
            <v>Enclosure &amp; ECU</v>
          </cell>
          <cell r="C520" t="str">
            <v>Chamber Assy</v>
          </cell>
        </row>
        <row r="521">
          <cell r="A521" t="str">
            <v>I6895-0519</v>
          </cell>
          <cell r="B521" t="str">
            <v>Enclosure &amp; ECU</v>
          </cell>
          <cell r="C521" t="str">
            <v>Chamber Assy</v>
          </cell>
        </row>
        <row r="522">
          <cell r="A522" t="str">
            <v>I6895-0520</v>
          </cell>
          <cell r="B522" t="str">
            <v>Enclosure &amp; ECU</v>
          </cell>
          <cell r="C522" t="str">
            <v>Chamber Assy</v>
          </cell>
        </row>
        <row r="523">
          <cell r="A523" t="str">
            <v>I6895-0521</v>
          </cell>
          <cell r="B523" t="str">
            <v>Enclosure &amp; ECU</v>
          </cell>
          <cell r="C523" t="str">
            <v>Chamber Assy</v>
          </cell>
        </row>
        <row r="524">
          <cell r="A524" t="str">
            <v>I6895-0522</v>
          </cell>
          <cell r="B524" t="str">
            <v>Enclosure &amp; ECU</v>
          </cell>
          <cell r="C524" t="str">
            <v>Chamber Assy</v>
          </cell>
        </row>
        <row r="525">
          <cell r="A525" t="str">
            <v>I6895-0523</v>
          </cell>
          <cell r="B525" t="str">
            <v>Optical Imaging</v>
          </cell>
          <cell r="C525" t="str">
            <v>Projection Lens Assembly</v>
          </cell>
        </row>
        <row r="526">
          <cell r="A526" t="str">
            <v>I6895-0524</v>
          </cell>
          <cell r="B526" t="str">
            <v>Optical Imaging</v>
          </cell>
          <cell r="C526" t="str">
            <v>Projection Lens Assembly</v>
          </cell>
        </row>
        <row r="527">
          <cell r="A527" t="str">
            <v>I6895-0525</v>
          </cell>
          <cell r="B527" t="str">
            <v>Optical Imaging</v>
          </cell>
          <cell r="C527" t="str">
            <v>Projection Lens Assembly</v>
          </cell>
        </row>
        <row r="528">
          <cell r="A528" t="str">
            <v>I6895-0526</v>
          </cell>
          <cell r="B528" t="str">
            <v>Optical Imaging</v>
          </cell>
          <cell r="C528" t="str">
            <v>Projection Lens Assembly</v>
          </cell>
        </row>
        <row r="529">
          <cell r="A529" t="str">
            <v>I6895-0527</v>
          </cell>
          <cell r="B529" t="str">
            <v>Optical Imaging</v>
          </cell>
          <cell r="C529" t="str">
            <v>Projection Lens Assembly</v>
          </cell>
        </row>
        <row r="530">
          <cell r="A530" t="str">
            <v>I6895-0528</v>
          </cell>
          <cell r="B530" t="str">
            <v>Optical Imaging</v>
          </cell>
          <cell r="C530" t="str">
            <v>Projection Lens Assembly</v>
          </cell>
        </row>
        <row r="531">
          <cell r="A531" t="str">
            <v>I6895-0529</v>
          </cell>
          <cell r="B531" t="str">
            <v>Optical Imaging</v>
          </cell>
          <cell r="C531" t="str">
            <v>Projection Lens Assembly</v>
          </cell>
        </row>
        <row r="532">
          <cell r="A532" t="str">
            <v>I6895-0530</v>
          </cell>
          <cell r="B532" t="str">
            <v>Optical Imaging</v>
          </cell>
          <cell r="C532" t="str">
            <v>Projection Lens Assembly</v>
          </cell>
        </row>
        <row r="533">
          <cell r="A533" t="str">
            <v>I6895-0531</v>
          </cell>
          <cell r="B533" t="str">
            <v>Optical Imaging</v>
          </cell>
          <cell r="C533" t="str">
            <v>Projection Lens Assembly</v>
          </cell>
        </row>
        <row r="534">
          <cell r="A534" t="str">
            <v>I6895-0532</v>
          </cell>
          <cell r="B534" t="str">
            <v>Optical Imaging</v>
          </cell>
          <cell r="C534" t="str">
            <v>Projection Lens Assembly</v>
          </cell>
        </row>
        <row r="535">
          <cell r="A535" t="str">
            <v>I6895-0533</v>
          </cell>
          <cell r="B535" t="str">
            <v>Optical Imaging</v>
          </cell>
          <cell r="C535" t="str">
            <v>Projection Lens Assembly</v>
          </cell>
        </row>
        <row r="536">
          <cell r="A536" t="str">
            <v>I6895-0534</v>
          </cell>
          <cell r="B536" t="str">
            <v>Optical Imaging</v>
          </cell>
          <cell r="C536" t="str">
            <v>Projection Lens Assembly</v>
          </cell>
        </row>
        <row r="537">
          <cell r="A537" t="str">
            <v>I6895-0535</v>
          </cell>
          <cell r="B537" t="str">
            <v>Optical Imaging</v>
          </cell>
          <cell r="C537" t="str">
            <v>Projection Lens Assembly</v>
          </cell>
        </row>
        <row r="538">
          <cell r="A538" t="str">
            <v>I6895-0536</v>
          </cell>
          <cell r="B538" t="str">
            <v>Optical Imaging</v>
          </cell>
          <cell r="C538" t="str">
            <v>Projection Lens Assembly</v>
          </cell>
        </row>
        <row r="539">
          <cell r="A539" t="str">
            <v>I6895-0537</v>
          </cell>
          <cell r="B539" t="str">
            <v>Optical Imaging</v>
          </cell>
          <cell r="C539" t="str">
            <v>Projection Lens Assembly</v>
          </cell>
        </row>
        <row r="540">
          <cell r="A540" t="str">
            <v>I6895-0538</v>
          </cell>
          <cell r="B540" t="str">
            <v>Optical Imaging</v>
          </cell>
          <cell r="C540" t="str">
            <v>Projection Lens Assembly</v>
          </cell>
        </row>
        <row r="541">
          <cell r="A541" t="str">
            <v>I6895-0539</v>
          </cell>
          <cell r="B541" t="str">
            <v>Optical Imaging</v>
          </cell>
          <cell r="C541" t="str">
            <v>Projection Lens Assembly</v>
          </cell>
        </row>
        <row r="542">
          <cell r="A542" t="str">
            <v>I6895-0540</v>
          </cell>
          <cell r="B542" t="str">
            <v>Optical Imaging</v>
          </cell>
          <cell r="C542" t="str">
            <v>Projection Lens Assembly</v>
          </cell>
        </row>
        <row r="543">
          <cell r="A543" t="str">
            <v>I6895-0541</v>
          </cell>
          <cell r="B543" t="str">
            <v>Optical Imaging</v>
          </cell>
          <cell r="C543" t="str">
            <v>Projection Lens Assembly</v>
          </cell>
        </row>
        <row r="544">
          <cell r="A544" t="str">
            <v>I6895-0542</v>
          </cell>
          <cell r="B544" t="str">
            <v>Optical Imaging</v>
          </cell>
          <cell r="C544" t="str">
            <v>Projection Lens Assembly</v>
          </cell>
        </row>
        <row r="545">
          <cell r="A545" t="str">
            <v>I6895-0543</v>
          </cell>
          <cell r="B545" t="str">
            <v>Optical Imaging</v>
          </cell>
          <cell r="C545" t="str">
            <v>Projection Lens Assembly</v>
          </cell>
        </row>
        <row r="546">
          <cell r="A546" t="str">
            <v>I6895-0544</v>
          </cell>
          <cell r="B546" t="str">
            <v>Optical Imaging</v>
          </cell>
          <cell r="C546" t="str">
            <v>Projection Lens Assembly</v>
          </cell>
        </row>
        <row r="547">
          <cell r="A547" t="str">
            <v>I6895-0545</v>
          </cell>
          <cell r="B547" t="str">
            <v>Optical Imaging</v>
          </cell>
          <cell r="C547" t="str">
            <v>Projection Lens Assembly</v>
          </cell>
        </row>
        <row r="548">
          <cell r="A548" t="str">
            <v>I6895-0546</v>
          </cell>
          <cell r="B548" t="str">
            <v>Optical Imaging</v>
          </cell>
          <cell r="C548" t="str">
            <v>Projection Lens Assembly</v>
          </cell>
        </row>
        <row r="549">
          <cell r="A549" t="str">
            <v>I6895-0547</v>
          </cell>
          <cell r="B549" t="str">
            <v>Optical Imaging</v>
          </cell>
          <cell r="C549" t="str">
            <v>Projection Lens Assembly</v>
          </cell>
        </row>
        <row r="550">
          <cell r="A550" t="str">
            <v>I6895-0548</v>
          </cell>
          <cell r="B550" t="str">
            <v>Optical Imaging</v>
          </cell>
          <cell r="C550" t="str">
            <v>Projection Lens Assembly</v>
          </cell>
        </row>
        <row r="551">
          <cell r="A551" t="str">
            <v>I6895-0549</v>
          </cell>
          <cell r="B551" t="str">
            <v>Optical Imaging</v>
          </cell>
          <cell r="C551" t="str">
            <v>Projection Lens Assembly</v>
          </cell>
        </row>
        <row r="552">
          <cell r="A552" t="str">
            <v>I6895-0550</v>
          </cell>
          <cell r="B552" t="str">
            <v>Optical Imaging</v>
          </cell>
          <cell r="C552" t="str">
            <v>Projection Lens Assembly</v>
          </cell>
        </row>
        <row r="553">
          <cell r="A553" t="str">
            <v>I6895-0551</v>
          </cell>
          <cell r="B553" t="str">
            <v>Optical Imaging</v>
          </cell>
          <cell r="C553" t="str">
            <v>Projection Lens Assembly</v>
          </cell>
        </row>
        <row r="554">
          <cell r="A554" t="str">
            <v>I6895-0552</v>
          </cell>
          <cell r="B554" t="str">
            <v>Optical Imaging</v>
          </cell>
          <cell r="C554" t="str">
            <v>Projection Lens Assembly</v>
          </cell>
        </row>
        <row r="555">
          <cell r="A555" t="str">
            <v>I6895-0553</v>
          </cell>
          <cell r="B555" t="str">
            <v>Optical Imaging</v>
          </cell>
          <cell r="C555" t="str">
            <v>Projection Lens Assembly</v>
          </cell>
        </row>
        <row r="556">
          <cell r="A556" t="str">
            <v>I6895-0554</v>
          </cell>
          <cell r="B556" t="str">
            <v>Optical Imaging</v>
          </cell>
          <cell r="C556" t="str">
            <v>Projection Lens Assembly</v>
          </cell>
        </row>
        <row r="557">
          <cell r="A557" t="str">
            <v>I6895-0555</v>
          </cell>
          <cell r="B557" t="str">
            <v>Optical Imaging</v>
          </cell>
          <cell r="C557" t="str">
            <v>Projection Lens Assembly</v>
          </cell>
        </row>
        <row r="558">
          <cell r="A558" t="str">
            <v>I6895-0556</v>
          </cell>
          <cell r="B558" t="str">
            <v>Optical Imaging</v>
          </cell>
          <cell r="C558" t="str">
            <v>Projection Lens Assembly</v>
          </cell>
        </row>
        <row r="559">
          <cell r="A559" t="str">
            <v>I6895-0557</v>
          </cell>
          <cell r="B559" t="str">
            <v>Controls</v>
          </cell>
          <cell r="C559" t="str">
            <v>Short Rack Mount Assy</v>
          </cell>
        </row>
        <row r="560">
          <cell r="A560" t="str">
            <v>I6895-0558</v>
          </cell>
          <cell r="B560" t="str">
            <v>Vision</v>
          </cell>
          <cell r="C560" t="str">
            <v>Off Axis Camera Assy</v>
          </cell>
        </row>
        <row r="561">
          <cell r="A561" t="str">
            <v>I6895-0559</v>
          </cell>
          <cell r="B561" t="str">
            <v>Enclosure &amp; ECU</v>
          </cell>
          <cell r="C561" t="str">
            <v>Weldment, Duct, EFEM</v>
          </cell>
        </row>
        <row r="562">
          <cell r="A562" t="str">
            <v>I6895-0560</v>
          </cell>
          <cell r="B562" t="str">
            <v>Enclosure &amp; ECU</v>
          </cell>
          <cell r="C562" t="str">
            <v>Weldment, Duct, ECU</v>
          </cell>
        </row>
        <row r="563">
          <cell r="A563" t="str">
            <v>I6895-0561</v>
          </cell>
          <cell r="B563" t="str">
            <v>Enclosure &amp; ECU</v>
          </cell>
          <cell r="C563" t="str">
            <v>ECU Modification Assy</v>
          </cell>
        </row>
        <row r="564">
          <cell r="A564" t="str">
            <v>I6895-0562</v>
          </cell>
          <cell r="B564" t="str">
            <v>Enclosure &amp; ECU</v>
          </cell>
          <cell r="C564" t="str">
            <v>ECU Modification Assy</v>
          </cell>
        </row>
        <row r="565">
          <cell r="A565" t="str">
            <v>I6895-0563</v>
          </cell>
          <cell r="B565" t="str">
            <v>Optical Imaging</v>
          </cell>
          <cell r="C565" t="str">
            <v>Rework</v>
          </cell>
        </row>
        <row r="566">
          <cell r="A566" t="str">
            <v>I6895-0564</v>
          </cell>
          <cell r="B566" t="str">
            <v>Optical Imaging</v>
          </cell>
          <cell r="C566" t="str">
            <v>Rework</v>
          </cell>
        </row>
        <row r="567">
          <cell r="A567" t="str">
            <v>I6895-0565</v>
          </cell>
          <cell r="B567" t="str">
            <v>Translation Stage</v>
          </cell>
          <cell r="C567" t="str">
            <v>IEC Probe Assy, Narrow</v>
          </cell>
        </row>
        <row r="568">
          <cell r="A568" t="str">
            <v>I6895-0566</v>
          </cell>
          <cell r="B568" t="str">
            <v>Enclosure &amp; ECU</v>
          </cell>
          <cell r="C568" t="str">
            <v>Chamber Assy</v>
          </cell>
        </row>
        <row r="569">
          <cell r="A569" t="str">
            <v>I6895-0567</v>
          </cell>
          <cell r="B569" t="str">
            <v>Mask Load/Unload</v>
          </cell>
          <cell r="C569" t="str">
            <v>Plate, Spacer, Mask Elevator</v>
          </cell>
        </row>
        <row r="570">
          <cell r="A570" t="str">
            <v>I6895-0568</v>
          </cell>
          <cell r="B570" t="str">
            <v>Translation Stage</v>
          </cell>
          <cell r="C570" t="str">
            <v>Stage Lock Cylinder Assy</v>
          </cell>
        </row>
        <row r="571">
          <cell r="A571" t="str">
            <v>I6895-0569</v>
          </cell>
          <cell r="B571" t="str">
            <v>Translation Stage</v>
          </cell>
          <cell r="C571" t="str">
            <v>Stage Lock Cylinder Assy</v>
          </cell>
        </row>
        <row r="572">
          <cell r="A572" t="str">
            <v>I6895-0570</v>
          </cell>
          <cell r="B572" t="str">
            <v>Translation Stage</v>
          </cell>
          <cell r="C572" t="str">
            <v>Stage Lock Cylinder Assy</v>
          </cell>
        </row>
        <row r="573">
          <cell r="A573" t="str">
            <v>I6895-0571</v>
          </cell>
          <cell r="B573" t="str">
            <v>Mask Load/Unload</v>
          </cell>
          <cell r="C573" t="str">
            <v>Mask Load Elevator Assy 9X9</v>
          </cell>
        </row>
        <row r="574">
          <cell r="A574" t="str">
            <v>I6895-0572</v>
          </cell>
          <cell r="B574" t="str">
            <v>Mask Load/Unload</v>
          </cell>
          <cell r="C574" t="str">
            <v>Mask Load Elevator Assy 9X9</v>
          </cell>
        </row>
        <row r="575">
          <cell r="A575" t="str">
            <v>I6895-0573</v>
          </cell>
          <cell r="B575" t="str">
            <v>Tooling</v>
          </cell>
          <cell r="C575" t="str">
            <v>Plate, Lock, Dyson</v>
          </cell>
        </row>
        <row r="576">
          <cell r="A576" t="str">
            <v>I6895-0574</v>
          </cell>
          <cell r="B576" t="str">
            <v>Tooling</v>
          </cell>
          <cell r="C576" t="str">
            <v>Bar, Lock, Dyson</v>
          </cell>
        </row>
        <row r="577">
          <cell r="A577" t="str">
            <v>I6895-0575</v>
          </cell>
          <cell r="B577" t="str">
            <v>Tooling</v>
          </cell>
          <cell r="C577" t="str">
            <v>200MM Alignment Tool</v>
          </cell>
        </row>
        <row r="578">
          <cell r="A578" t="str">
            <v>I6895-0576</v>
          </cell>
          <cell r="B578" t="str">
            <v>Tooling</v>
          </cell>
          <cell r="C578" t="str">
            <v>200MM Alignment Tool</v>
          </cell>
        </row>
        <row r="579">
          <cell r="A579" t="str">
            <v>I6895-0577</v>
          </cell>
          <cell r="B579" t="str">
            <v>Tooling</v>
          </cell>
          <cell r="C579" t="str">
            <v>200MM Alignment Tool</v>
          </cell>
        </row>
        <row r="580">
          <cell r="A580" t="str">
            <v>I6895-0578</v>
          </cell>
          <cell r="B580" t="str">
            <v>Mask Load/Unload</v>
          </cell>
          <cell r="C580" t="str">
            <v>Mask Load Elevator Assy 9X9</v>
          </cell>
        </row>
        <row r="581">
          <cell r="A581" t="str">
            <v>I6895-0579</v>
          </cell>
          <cell r="B581" t="str">
            <v>Mask Load/Unload</v>
          </cell>
          <cell r="C581" t="str">
            <v>Mask Load Elevator Assy 9X9</v>
          </cell>
        </row>
        <row r="582">
          <cell r="A582" t="str">
            <v>I6895-0580</v>
          </cell>
          <cell r="B582" t="str">
            <v>Tooling</v>
          </cell>
          <cell r="C582" t="str">
            <v>EFEM Positioner Assy</v>
          </cell>
        </row>
        <row r="583">
          <cell r="A583" t="str">
            <v>I6895-0581</v>
          </cell>
          <cell r="B583" t="str">
            <v>Tooling</v>
          </cell>
          <cell r="C583" t="str">
            <v>EFEM Positioner Assy</v>
          </cell>
        </row>
        <row r="584">
          <cell r="A584" t="str">
            <v>I6895-0582</v>
          </cell>
          <cell r="B584" t="str">
            <v>Tooling</v>
          </cell>
          <cell r="C584" t="str">
            <v>EFEM Positioner Assy</v>
          </cell>
        </row>
        <row r="585">
          <cell r="A585" t="str">
            <v>I6895-0583</v>
          </cell>
          <cell r="B585" t="str">
            <v>Tooling</v>
          </cell>
          <cell r="C585" t="str">
            <v>EFEM Positioner Assy</v>
          </cell>
        </row>
        <row r="586">
          <cell r="A586" t="str">
            <v>I6895-0584</v>
          </cell>
          <cell r="B586" t="str">
            <v>Tooling</v>
          </cell>
          <cell r="C586" t="str">
            <v>Target, Camera to Dyson</v>
          </cell>
        </row>
        <row r="587">
          <cell r="A587" t="str">
            <v>I6895-0585</v>
          </cell>
          <cell r="B587" t="str">
            <v>Structure</v>
          </cell>
          <cell r="C587" t="str">
            <v>rework</v>
          </cell>
        </row>
        <row r="588">
          <cell r="A588" t="str">
            <v>I6895-0586</v>
          </cell>
          <cell r="B588" t="str">
            <v>Tooling</v>
          </cell>
          <cell r="C588" t="str">
            <v>Plate, Maintenance</v>
          </cell>
        </row>
        <row r="589">
          <cell r="A589" t="str">
            <v>I6895-0587</v>
          </cell>
          <cell r="B589" t="str">
            <v>Optical Imaging</v>
          </cell>
          <cell r="C589" t="str">
            <v>6 Compensator Assy</v>
          </cell>
        </row>
        <row r="590">
          <cell r="A590" t="str">
            <v>I6895-0588</v>
          </cell>
          <cell r="B590" t="str">
            <v>Translation Stage</v>
          </cell>
          <cell r="C590" t="str">
            <v>Bracket, Lock, Stage</v>
          </cell>
        </row>
        <row r="591">
          <cell r="A591" t="str">
            <v>I6895-0589</v>
          </cell>
          <cell r="B591" t="str">
            <v>Tooling</v>
          </cell>
          <cell r="C591" t="str">
            <v>200MM Plastic Wafer</v>
          </cell>
        </row>
        <row r="592">
          <cell r="A592" t="str">
            <v>I6895-0590</v>
          </cell>
          <cell r="B592" t="str">
            <v>Controls</v>
          </cell>
          <cell r="C592" t="str">
            <v>Ionizer Bar Assy</v>
          </cell>
        </row>
        <row r="593">
          <cell r="A593" t="str">
            <v>I6895-0591</v>
          </cell>
          <cell r="B593" t="str">
            <v>Controls</v>
          </cell>
          <cell r="C593" t="str">
            <v>Ionizer Bar Assy</v>
          </cell>
        </row>
        <row r="594">
          <cell r="A594" t="str">
            <v>I6895-0592</v>
          </cell>
          <cell r="B594" t="str">
            <v>Controls</v>
          </cell>
          <cell r="C594" t="str">
            <v>Ionizer Bar Assy</v>
          </cell>
        </row>
        <row r="595">
          <cell r="A595" t="str">
            <v>I6895-0593</v>
          </cell>
          <cell r="B595" t="str">
            <v>Mask Load/Unload</v>
          </cell>
          <cell r="C595" t="str">
            <v>Mask Load Elevator Assy 9X9</v>
          </cell>
        </row>
        <row r="596">
          <cell r="A596" t="str">
            <v>I6895-0594</v>
          </cell>
          <cell r="B596" t="str">
            <v>Mask Load/Unload</v>
          </cell>
          <cell r="C596" t="str">
            <v>Mask Loader Fork Assy 9x9</v>
          </cell>
        </row>
        <row r="597">
          <cell r="A597" t="str">
            <v>I6895-0595</v>
          </cell>
          <cell r="B597" t="str">
            <v>Mask Load/Unload</v>
          </cell>
          <cell r="C597" t="str">
            <v>Mask Loader Fork Assy 9x9</v>
          </cell>
        </row>
        <row r="598">
          <cell r="A598" t="str">
            <v>I6895-0596</v>
          </cell>
          <cell r="B598" t="str">
            <v>Structure</v>
          </cell>
          <cell r="C598" t="str">
            <v>Plate, Mounting, E-Stop</v>
          </cell>
        </row>
        <row r="599">
          <cell r="A599" t="str">
            <v>I6895-0597</v>
          </cell>
          <cell r="B599" t="str">
            <v>Mask Load/Unload</v>
          </cell>
          <cell r="C599" t="str">
            <v>Mask Loader Fork Assy 9x9</v>
          </cell>
        </row>
        <row r="600">
          <cell r="A600" t="str">
            <v>I6895-0598</v>
          </cell>
          <cell r="B600" t="str">
            <v>Mask Load/Unload</v>
          </cell>
          <cell r="C600" t="str">
            <v>Mask Loader Fork Assy 9x9</v>
          </cell>
        </row>
        <row r="601">
          <cell r="A601" t="str">
            <v>I6895-0599</v>
          </cell>
          <cell r="B601" t="str">
            <v>Substrate Chuck</v>
          </cell>
          <cell r="C601" t="str">
            <v>Chuck, Z-Plate, Flexure Assy</v>
          </cell>
        </row>
        <row r="602">
          <cell r="A602" t="str">
            <v>I6895-0600</v>
          </cell>
          <cell r="B602" t="str">
            <v>Substrate Chuck</v>
          </cell>
          <cell r="C602" t="str">
            <v>Chuck, Z-Plate, Flexure Assy</v>
          </cell>
        </row>
        <row r="603">
          <cell r="A603" t="str">
            <v>I6895-0601</v>
          </cell>
          <cell r="B603" t="str">
            <v>Substrate Chuck</v>
          </cell>
          <cell r="C603" t="str">
            <v>Chuck, Z-Plate, Flexure Assy</v>
          </cell>
        </row>
        <row r="604">
          <cell r="A604" t="str">
            <v>I6895-0602</v>
          </cell>
          <cell r="B604" t="str">
            <v>Substrate Chuck</v>
          </cell>
          <cell r="C604" t="str">
            <v>Chuck, Z-Plate, Flexure Assy</v>
          </cell>
        </row>
        <row r="605">
          <cell r="A605" t="str">
            <v>I6895-0603</v>
          </cell>
          <cell r="B605" t="str">
            <v>Enclosure &amp; ECU</v>
          </cell>
          <cell r="C605" t="str">
            <v>Chamber Assy</v>
          </cell>
        </row>
        <row r="606">
          <cell r="A606" t="str">
            <v>I6895-0604</v>
          </cell>
          <cell r="B606" t="str">
            <v>Enclosure &amp; ECU</v>
          </cell>
          <cell r="C606" t="str">
            <v>Chamber Assy</v>
          </cell>
        </row>
        <row r="607">
          <cell r="A607" t="str">
            <v>I6895-0605</v>
          </cell>
          <cell r="B607" t="str">
            <v>Enclosure &amp; ECU</v>
          </cell>
          <cell r="C607" t="str">
            <v>Chamber Assy</v>
          </cell>
        </row>
        <row r="608">
          <cell r="A608" t="str">
            <v>I6895-0606</v>
          </cell>
          <cell r="B608" t="str">
            <v>Translation Stage</v>
          </cell>
          <cell r="C608" t="str">
            <v>Cover, PCB</v>
          </cell>
        </row>
        <row r="609">
          <cell r="A609" t="str">
            <v>I6895-0607</v>
          </cell>
          <cell r="B609" t="str">
            <v>Controls</v>
          </cell>
          <cell r="C609" t="str">
            <v>Illuminator Module Assy - 5 lamp</v>
          </cell>
        </row>
        <row r="610">
          <cell r="A610" t="str">
            <v>I6895-0608</v>
          </cell>
          <cell r="B610" t="str">
            <v>Controls</v>
          </cell>
          <cell r="C610" t="str">
            <v>Plate, Mounting Filter</v>
          </cell>
        </row>
        <row r="611">
          <cell r="A611" t="str">
            <v>I6895-0609</v>
          </cell>
          <cell r="B611" t="str">
            <v>Mask Load/Unload</v>
          </cell>
          <cell r="C611" t="str">
            <v>Mask Ionizer Bar Assy</v>
          </cell>
        </row>
        <row r="612">
          <cell r="A612" t="str">
            <v>I6895-0610</v>
          </cell>
          <cell r="B612" t="str">
            <v>Mask Load/Unload</v>
          </cell>
          <cell r="C612" t="str">
            <v>Mask Ionizer Bar Assy</v>
          </cell>
        </row>
        <row r="613">
          <cell r="A613" t="str">
            <v>I6895-0611</v>
          </cell>
          <cell r="B613" t="str">
            <v>Mask Load/Unload</v>
          </cell>
          <cell r="C613" t="str">
            <v>Mask Ionizer Bar Assy</v>
          </cell>
        </row>
        <row r="614">
          <cell r="A614" t="str">
            <v>I6895-0612</v>
          </cell>
          <cell r="B614" t="str">
            <v>Mask Load/Unload</v>
          </cell>
          <cell r="C614" t="str">
            <v>Mask Loader Fork Assy 9x9</v>
          </cell>
        </row>
        <row r="615">
          <cell r="A615" t="str">
            <v>I6895-0613</v>
          </cell>
          <cell r="B615" t="str">
            <v>Tooling</v>
          </cell>
          <cell r="C615" t="str">
            <v>EFEM Positioner Assy</v>
          </cell>
        </row>
        <row r="616">
          <cell r="A616" t="str">
            <v>I6895-0614</v>
          </cell>
          <cell r="B616" t="str">
            <v>Tooling</v>
          </cell>
          <cell r="C616" t="str">
            <v>EFEM Positioner Assy</v>
          </cell>
        </row>
        <row r="617">
          <cell r="A617" t="str">
            <v>I6895-0615</v>
          </cell>
          <cell r="B617" t="str">
            <v>Enclosure &amp; ECU</v>
          </cell>
          <cell r="C617" t="str">
            <v>Chamber Assy</v>
          </cell>
        </row>
        <row r="618">
          <cell r="A618" t="str">
            <v>I6895-0616</v>
          </cell>
          <cell r="B618" t="str">
            <v>Enclosure &amp; ECU</v>
          </cell>
          <cell r="C618" t="str">
            <v>Chamber Assy</v>
          </cell>
        </row>
        <row r="619">
          <cell r="A619" t="str">
            <v>I6895-0617</v>
          </cell>
          <cell r="B619" t="str">
            <v>Enclosure &amp; ECU</v>
          </cell>
          <cell r="C619" t="str">
            <v>Chamber Assy</v>
          </cell>
        </row>
        <row r="620">
          <cell r="A620" t="str">
            <v>I6895-0618</v>
          </cell>
          <cell r="B620" t="str">
            <v>Mask Load/Unload</v>
          </cell>
          <cell r="C620" t="str">
            <v>Mask Loader Fork Assy 9x9</v>
          </cell>
        </row>
        <row r="621">
          <cell r="A621" t="str">
            <v>I6895-0619</v>
          </cell>
          <cell r="B621" t="str">
            <v>Mask Load/Unload</v>
          </cell>
          <cell r="C621" t="str">
            <v>Mask Loader Fork Assy 9x9</v>
          </cell>
        </row>
        <row r="622">
          <cell r="A622" t="str">
            <v>I6895-0620</v>
          </cell>
          <cell r="B622" t="str">
            <v>Optical Imaging</v>
          </cell>
          <cell r="C622" t="str">
            <v>6 Compensator Assy</v>
          </cell>
        </row>
        <row r="623">
          <cell r="A623" t="str">
            <v>I6895-0621</v>
          </cell>
          <cell r="B623" t="str">
            <v>Optical Imaging</v>
          </cell>
          <cell r="C623" t="str">
            <v>6 Compensator Assy</v>
          </cell>
        </row>
        <row r="624">
          <cell r="A624" t="str">
            <v>I6895-0622</v>
          </cell>
          <cell r="B624" t="str">
            <v>Optical Imaging</v>
          </cell>
          <cell r="C624" t="str">
            <v>6 Compensator Assy</v>
          </cell>
        </row>
        <row r="625">
          <cell r="A625" t="str">
            <v>I6895-0623</v>
          </cell>
          <cell r="B625" t="str">
            <v>Optical Imaging</v>
          </cell>
          <cell r="C625" t="str">
            <v>6 Compensator Assy</v>
          </cell>
        </row>
        <row r="626">
          <cell r="A626" t="str">
            <v>I6895-0624</v>
          </cell>
          <cell r="B626" t="str">
            <v>Translation Stage</v>
          </cell>
          <cell r="C626" t="str">
            <v>Bracket, External Illumination Sensors</v>
          </cell>
        </row>
        <row r="627">
          <cell r="A627" t="str">
            <v>I6895-0625</v>
          </cell>
          <cell r="B627" t="str">
            <v>Tooling</v>
          </cell>
          <cell r="C627" t="str">
            <v>Mask Elevator Safety Bar Assembly</v>
          </cell>
        </row>
        <row r="628">
          <cell r="A628" t="str">
            <v>I6895-0626</v>
          </cell>
          <cell r="B628" t="str">
            <v>Tooling</v>
          </cell>
          <cell r="C628" t="str">
            <v>Mask Elevator Safety Bar Assembly</v>
          </cell>
        </row>
        <row r="629">
          <cell r="A629" t="str">
            <v>I6895-0627</v>
          </cell>
          <cell r="B629" t="str">
            <v>Tooling</v>
          </cell>
          <cell r="C629" t="str">
            <v>Mask Elevator Safety Bar Assembly</v>
          </cell>
        </row>
        <row r="630">
          <cell r="A630" t="str">
            <v>I6895-0628</v>
          </cell>
          <cell r="B630" t="str">
            <v>Tooling</v>
          </cell>
          <cell r="C630" t="str">
            <v>EFEM Positioner Assy</v>
          </cell>
        </row>
        <row r="631">
          <cell r="A631" t="str">
            <v>I6895-0629</v>
          </cell>
          <cell r="B631" t="str">
            <v>Vision</v>
          </cell>
          <cell r="C631" t="str">
            <v>Off Axis Camera Assy</v>
          </cell>
        </row>
        <row r="632">
          <cell r="A632" t="str">
            <v>I6895-0630</v>
          </cell>
          <cell r="B632" t="str">
            <v>Illumination</v>
          </cell>
          <cell r="C632" t="str">
            <v>Rework</v>
          </cell>
        </row>
        <row r="633">
          <cell r="A633" t="str">
            <v>I6895-0631</v>
          </cell>
          <cell r="B633" t="str">
            <v>Vision</v>
          </cell>
          <cell r="C633" t="str">
            <v>Space, Substrate Vision Target</v>
          </cell>
        </row>
        <row r="634">
          <cell r="A634" t="str">
            <v>I6895-0632</v>
          </cell>
          <cell r="B634" t="str">
            <v>Enclosure &amp; ECU</v>
          </cell>
          <cell r="C634" t="str">
            <v>Chamber Assy</v>
          </cell>
        </row>
        <row r="635">
          <cell r="A635" t="str">
            <v>I6895-0633</v>
          </cell>
          <cell r="B635" t="str">
            <v>Enclosure &amp; ECU</v>
          </cell>
          <cell r="C635" t="str">
            <v>Chamber Assy</v>
          </cell>
        </row>
        <row r="636">
          <cell r="A636" t="str">
            <v>I6895-0634</v>
          </cell>
          <cell r="B636" t="str">
            <v>Enclosure &amp; ECU</v>
          </cell>
          <cell r="C636" t="str">
            <v>Chamber Assy</v>
          </cell>
        </row>
        <row r="637">
          <cell r="A637" t="str">
            <v>I6895-0635</v>
          </cell>
          <cell r="B637" t="str">
            <v>Enclosure &amp; ECU</v>
          </cell>
          <cell r="C637" t="str">
            <v>Chamber Assy</v>
          </cell>
        </row>
        <row r="638">
          <cell r="A638" t="str">
            <v>I6895-0636</v>
          </cell>
          <cell r="B638" t="str">
            <v>Enclosure &amp; ECU</v>
          </cell>
          <cell r="C638" t="str">
            <v>Chamber Assy</v>
          </cell>
        </row>
        <row r="639">
          <cell r="A639" t="str">
            <v>I6895-0637</v>
          </cell>
          <cell r="B639" t="str">
            <v>Enclosure &amp; ECU</v>
          </cell>
          <cell r="C639" t="str">
            <v>Chamber Assy</v>
          </cell>
        </row>
        <row r="640">
          <cell r="A640" t="str">
            <v>I6895-0638</v>
          </cell>
          <cell r="B640" t="str">
            <v>Mask Chuck</v>
          </cell>
          <cell r="C640" t="str">
            <v>Mask Frame Flexure Assy</v>
          </cell>
        </row>
        <row r="641">
          <cell r="A641" t="str">
            <v>I6895-0639</v>
          </cell>
          <cell r="B641" t="str">
            <v>Mask Chuck</v>
          </cell>
          <cell r="C641" t="str">
            <v>Mask Frame Flexure Assy</v>
          </cell>
        </row>
        <row r="642">
          <cell r="A642" t="str">
            <v>I6895-0640</v>
          </cell>
          <cell r="B642" t="str">
            <v>Optical Imaging</v>
          </cell>
          <cell r="C642" t="str">
            <v>Bracket, Filter Support</v>
          </cell>
        </row>
        <row r="643">
          <cell r="A643" t="str">
            <v>I6895-0641</v>
          </cell>
          <cell r="B643" t="str">
            <v>Illumination</v>
          </cell>
          <cell r="C643" t="str">
            <v>Bracket, Filter Support</v>
          </cell>
        </row>
        <row r="644">
          <cell r="A644" t="str">
            <v>I6895-0642</v>
          </cell>
          <cell r="B644" t="str">
            <v>Controls</v>
          </cell>
          <cell r="C644" t="str">
            <v>Bracket, Filter Support</v>
          </cell>
        </row>
        <row r="645">
          <cell r="A645" t="str">
            <v>I6895-0643</v>
          </cell>
          <cell r="B645" t="str">
            <v>Controls</v>
          </cell>
          <cell r="C645" t="str">
            <v>Spacer, Substrate Ionizer Mount</v>
          </cell>
        </row>
        <row r="646">
          <cell r="A646" t="str">
            <v>I6895-0644</v>
          </cell>
          <cell r="B646" t="str">
            <v>Mask Load/Unload</v>
          </cell>
          <cell r="C646" t="str">
            <v>Bar Code Reader Assy</v>
          </cell>
        </row>
        <row r="647">
          <cell r="A647" t="str">
            <v>I6895-0645</v>
          </cell>
          <cell r="B647" t="str">
            <v>Mask Load/Unload</v>
          </cell>
          <cell r="C647" t="str">
            <v>Bar Code Reader Assy</v>
          </cell>
        </row>
        <row r="648">
          <cell r="A648" t="str">
            <v>I6895-0646</v>
          </cell>
          <cell r="B648" t="str">
            <v>Mask Load/Unload</v>
          </cell>
          <cell r="C648" t="str">
            <v>Bar Code Reader Assy</v>
          </cell>
        </row>
        <row r="649">
          <cell r="A649" t="str">
            <v>I6895-0647</v>
          </cell>
          <cell r="B649" t="str">
            <v>Illumination</v>
          </cell>
          <cell r="C649" t="str">
            <v>Adapter Tube</v>
          </cell>
        </row>
        <row r="650">
          <cell r="A650" t="str">
            <v>I6895-0648</v>
          </cell>
          <cell r="B650" t="str">
            <v>Illumination</v>
          </cell>
          <cell r="C650" t="str">
            <v>Adapter Tube</v>
          </cell>
        </row>
        <row r="651">
          <cell r="A651" t="str">
            <v>I6895-0649</v>
          </cell>
          <cell r="B651" t="str">
            <v>Illumination</v>
          </cell>
          <cell r="C651" t="str">
            <v>Adapter Tube</v>
          </cell>
        </row>
        <row r="652">
          <cell r="A652" t="str">
            <v>I6895-0650</v>
          </cell>
          <cell r="B652" t="str">
            <v>Illumination</v>
          </cell>
          <cell r="C652" t="str">
            <v>Adapter Tube</v>
          </cell>
        </row>
        <row r="653">
          <cell r="A653" t="str">
            <v>I6895-0651</v>
          </cell>
          <cell r="B653" t="str">
            <v>Optical Imaging</v>
          </cell>
          <cell r="C653" t="str">
            <v>Slider</v>
          </cell>
        </row>
        <row r="654">
          <cell r="A654" t="str">
            <v>I6895-0652</v>
          </cell>
          <cell r="B654" t="str">
            <v>Optical Imaging</v>
          </cell>
          <cell r="C654" t="str">
            <v>Slider</v>
          </cell>
        </row>
        <row r="655">
          <cell r="A655" t="str">
            <v>I6895-0653</v>
          </cell>
          <cell r="B655" t="str">
            <v>Optical Imaging</v>
          </cell>
          <cell r="C655" t="str">
            <v>Slider</v>
          </cell>
        </row>
        <row r="656">
          <cell r="A656" t="str">
            <v>I6895-0654</v>
          </cell>
          <cell r="B656" t="str">
            <v>Mask Load/Unload</v>
          </cell>
          <cell r="C656" t="str">
            <v>Bar Code Reader Assy</v>
          </cell>
        </row>
        <row r="657">
          <cell r="A657" t="str">
            <v>I6895-0655</v>
          </cell>
          <cell r="B657" t="str">
            <v>Mask Load/Unload</v>
          </cell>
          <cell r="C657" t="str">
            <v>Bar Code Reader Assy</v>
          </cell>
        </row>
        <row r="658">
          <cell r="A658" t="str">
            <v>I6895-0656</v>
          </cell>
          <cell r="B658" t="str">
            <v>Optical Imaging</v>
          </cell>
          <cell r="C658" t="str">
            <v>Projection Lens Assembly</v>
          </cell>
        </row>
        <row r="659">
          <cell r="A659" t="str">
            <v>I6895-0657</v>
          </cell>
          <cell r="B659" t="str">
            <v>Optical Imaging</v>
          </cell>
          <cell r="C659" t="str">
            <v>Projection Lens Assembly</v>
          </cell>
        </row>
        <row r="660">
          <cell r="A660" t="str">
            <v>I6895-0658</v>
          </cell>
          <cell r="B660" t="str">
            <v>Optical Imaging</v>
          </cell>
          <cell r="C660" t="str">
            <v>Projection Lens Assembly</v>
          </cell>
        </row>
        <row r="661">
          <cell r="A661" t="str">
            <v>I6895-0659</v>
          </cell>
          <cell r="B661" t="str">
            <v>Optical Imaging</v>
          </cell>
          <cell r="C661" t="str">
            <v>Projection Lens Assembly</v>
          </cell>
        </row>
        <row r="662">
          <cell r="A662" t="str">
            <v>I6895-0660</v>
          </cell>
          <cell r="B662" t="str">
            <v>Vision</v>
          </cell>
          <cell r="C662" t="str">
            <v>Off Axis Camera Assy</v>
          </cell>
        </row>
        <row r="663">
          <cell r="A663" t="str">
            <v>I6895-0661</v>
          </cell>
          <cell r="B663" t="str">
            <v>Controls</v>
          </cell>
          <cell r="C663" t="str">
            <v>Bracket, Inline Filter</v>
          </cell>
        </row>
        <row r="664">
          <cell r="A664" t="str">
            <v>I6895-0662</v>
          </cell>
          <cell r="B664" t="str">
            <v>Mask Load/Unload</v>
          </cell>
          <cell r="C664" t="str">
            <v>Mask Loader Fork Assy 9x9</v>
          </cell>
        </row>
        <row r="665">
          <cell r="A665" t="str">
            <v>I6895-0663</v>
          </cell>
          <cell r="B665" t="str">
            <v>Mask Load/Unload</v>
          </cell>
          <cell r="C665" t="str">
            <v>Mask Loader Fork Assy 9x9</v>
          </cell>
        </row>
        <row r="666">
          <cell r="A666" t="str">
            <v>I6895-0664</v>
          </cell>
          <cell r="B666" t="str">
            <v>Vision</v>
          </cell>
          <cell r="C666" t="str">
            <v>rework 336-0323 to 336-0388</v>
          </cell>
        </row>
        <row r="667">
          <cell r="A667" t="str">
            <v>I6895-0665</v>
          </cell>
          <cell r="B667" t="str">
            <v>Enclosure &amp; ECU</v>
          </cell>
          <cell r="C667" t="str">
            <v>Chamber Assy</v>
          </cell>
        </row>
        <row r="668">
          <cell r="A668" t="str">
            <v>I6895-0666</v>
          </cell>
          <cell r="B668" t="str">
            <v>HMI</v>
          </cell>
          <cell r="C668" t="str">
            <v>HMI Assy</v>
          </cell>
        </row>
        <row r="669">
          <cell r="A669" t="str">
            <v>I6895-0667</v>
          </cell>
          <cell r="B669" t="str">
            <v>Substrate Load/Unload</v>
          </cell>
          <cell r="C669" t="str">
            <v>Sensor Mount Assy</v>
          </cell>
        </row>
        <row r="670">
          <cell r="A670" t="str">
            <v>I6895-0668</v>
          </cell>
          <cell r="B670" t="str">
            <v>Substrate Load/Unload</v>
          </cell>
          <cell r="C670" t="str">
            <v>Sensor Mount Assy</v>
          </cell>
        </row>
        <row r="671">
          <cell r="A671" t="str">
            <v>I6895-0669</v>
          </cell>
          <cell r="B671" t="str">
            <v>Substrate Load/Unload</v>
          </cell>
          <cell r="C671" t="str">
            <v>Sensor Mount Assy</v>
          </cell>
        </row>
        <row r="672">
          <cell r="A672" t="str">
            <v>I6895-0670</v>
          </cell>
          <cell r="B672" t="str">
            <v>Controls</v>
          </cell>
          <cell r="C672" t="str">
            <v>Ionizer Bar Assy</v>
          </cell>
        </row>
        <row r="673">
          <cell r="A673" t="str">
            <v>I6895-0671</v>
          </cell>
          <cell r="B673" t="str">
            <v>Tooling</v>
          </cell>
          <cell r="C673" t="str">
            <v>Plate, Spacer, Efem positioner</v>
          </cell>
        </row>
        <row r="674">
          <cell r="A674" t="str">
            <v>I6895-0672</v>
          </cell>
          <cell r="B674" t="str">
            <v>Tooling</v>
          </cell>
          <cell r="C674" t="str">
            <v>Plate, Spacer, Efem positioner</v>
          </cell>
        </row>
        <row r="675">
          <cell r="A675" t="str">
            <v>I6895-0673</v>
          </cell>
          <cell r="B675" t="str">
            <v>Controls</v>
          </cell>
          <cell r="C675" t="str">
            <v>EE Rack Cover Assy</v>
          </cell>
        </row>
        <row r="676">
          <cell r="A676" t="str">
            <v>I6895-0674</v>
          </cell>
          <cell r="B676" t="str">
            <v>Controls</v>
          </cell>
          <cell r="C676" t="str">
            <v>EE Rack Cover Assy</v>
          </cell>
        </row>
        <row r="677">
          <cell r="A677" t="str">
            <v>I6895-0675</v>
          </cell>
          <cell r="B677" t="str">
            <v>Controls</v>
          </cell>
          <cell r="C677" t="str">
            <v>EE Rack Cover Assy</v>
          </cell>
        </row>
        <row r="678">
          <cell r="A678" t="str">
            <v>I6895-0676</v>
          </cell>
          <cell r="B678" t="str">
            <v>HMI</v>
          </cell>
          <cell r="C678" t="str">
            <v>HMI Assy</v>
          </cell>
        </row>
        <row r="679">
          <cell r="A679" t="str">
            <v>I6895-0677</v>
          </cell>
          <cell r="B679" t="str">
            <v>HMI</v>
          </cell>
          <cell r="C679" t="str">
            <v>HMI Assy</v>
          </cell>
        </row>
        <row r="680">
          <cell r="A680" t="str">
            <v>I6895-0678</v>
          </cell>
          <cell r="B680" t="str">
            <v>Optical Imaging</v>
          </cell>
          <cell r="C680" t="str">
            <v>Projection Lens Assembly</v>
          </cell>
        </row>
        <row r="681">
          <cell r="A681" t="str">
            <v>I6895-0679</v>
          </cell>
          <cell r="B681" t="str">
            <v>Optical Imaging</v>
          </cell>
          <cell r="C681" t="str">
            <v>Projection Lens Assembly</v>
          </cell>
        </row>
        <row r="682">
          <cell r="A682" t="str">
            <v>I6895-0680</v>
          </cell>
          <cell r="B682" t="str">
            <v>Optical Imaging</v>
          </cell>
          <cell r="C682" t="str">
            <v>Projection Lens Assembly</v>
          </cell>
        </row>
        <row r="683">
          <cell r="A683" t="str">
            <v>I6895-0681</v>
          </cell>
          <cell r="B683" t="str">
            <v>HMI</v>
          </cell>
          <cell r="C683" t="str">
            <v>HMI Assy</v>
          </cell>
        </row>
        <row r="684">
          <cell r="A684" t="str">
            <v>I6895-0682</v>
          </cell>
          <cell r="B684" t="str">
            <v>Translation Stage</v>
          </cell>
          <cell r="C684" t="str">
            <v>Substrate Calibration Target Assy</v>
          </cell>
        </row>
        <row r="685">
          <cell r="A685" t="str">
            <v>I6895-0683</v>
          </cell>
          <cell r="B685" t="str">
            <v>Mask Load/Unload</v>
          </cell>
          <cell r="C685" t="str">
            <v>Mask Loader Fork Assy 9x9</v>
          </cell>
        </row>
        <row r="686">
          <cell r="A686" t="str">
            <v>I6895-0684</v>
          </cell>
          <cell r="B686" t="str">
            <v>Mask Load/Unload</v>
          </cell>
          <cell r="C686" t="str">
            <v>Mask Loader Fork Assy 9x9</v>
          </cell>
        </row>
        <row r="687">
          <cell r="A687" t="str">
            <v>I6895-0685</v>
          </cell>
          <cell r="B687" t="str">
            <v>Mask Load/Unload</v>
          </cell>
          <cell r="C687" t="str">
            <v>Mask Loader Fork Assy 9x9</v>
          </cell>
        </row>
        <row r="688">
          <cell r="A688" t="str">
            <v>I6895-0686</v>
          </cell>
          <cell r="B688" t="str">
            <v>Mask Load/Unload</v>
          </cell>
          <cell r="C688" t="str">
            <v>Mask Loader Fork Assy 9x9</v>
          </cell>
        </row>
        <row r="689">
          <cell r="A689" t="str">
            <v>I6895-0687</v>
          </cell>
          <cell r="B689" t="str">
            <v>Mask Load/Unload</v>
          </cell>
          <cell r="C689" t="str">
            <v>Mask Loader Fork Assy 9x9</v>
          </cell>
        </row>
        <row r="690">
          <cell r="A690" t="str">
            <v>IA218-0000</v>
          </cell>
          <cell r="B690" t="str">
            <v>M336 Improvements</v>
          </cell>
          <cell r="C690" t="str">
            <v>NRE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4"/>
      <sheetName val="Sheet5"/>
      <sheetName val="Sheet2"/>
      <sheetName val="2196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Job</v>
          </cell>
          <cell r="B1" t="str">
            <v>Sub-System</v>
          </cell>
          <cell r="C1" t="str">
            <v>Assembly</v>
          </cell>
        </row>
        <row r="2">
          <cell r="A2" t="str">
            <v>02064-0001</v>
          </cell>
          <cell r="B2" t="str">
            <v>380-91001</v>
          </cell>
        </row>
        <row r="3">
          <cell r="A3" t="str">
            <v>02064-0002</v>
          </cell>
          <cell r="B3" t="str">
            <v>Structure</v>
          </cell>
        </row>
        <row r="4">
          <cell r="A4" t="str">
            <v>02064-0003</v>
          </cell>
          <cell r="B4" t="str">
            <v>Translation Stage</v>
          </cell>
        </row>
        <row r="5">
          <cell r="A5" t="str">
            <v>02064-0004</v>
          </cell>
          <cell r="B5" t="str">
            <v>Micropositioner</v>
          </cell>
        </row>
        <row r="6">
          <cell r="A6" t="str">
            <v>02064-0005</v>
          </cell>
          <cell r="B6" t="str">
            <v>Substrate Chuck</v>
          </cell>
        </row>
        <row r="7">
          <cell r="A7" t="str">
            <v>02064-0006</v>
          </cell>
          <cell r="B7" t="str">
            <v>Substrate Load/Unload</v>
          </cell>
        </row>
        <row r="8">
          <cell r="A8" t="str">
            <v>02064-0007</v>
          </cell>
          <cell r="B8" t="str">
            <v>Mask Chuck</v>
          </cell>
        </row>
        <row r="9">
          <cell r="A9" t="str">
            <v>02064-0008</v>
          </cell>
          <cell r="B9" t="str">
            <v>Illumination</v>
          </cell>
        </row>
        <row r="10">
          <cell r="A10" t="str">
            <v>02064-0009</v>
          </cell>
          <cell r="B10" t="str">
            <v>Optical Imaging</v>
          </cell>
        </row>
        <row r="11">
          <cell r="A11" t="str">
            <v>02064-0010</v>
          </cell>
          <cell r="B11" t="str">
            <v>Vision</v>
          </cell>
        </row>
        <row r="12">
          <cell r="A12" t="str">
            <v>02064-0011</v>
          </cell>
          <cell r="B12" t="str">
            <v>Z-Gauge</v>
          </cell>
        </row>
        <row r="13">
          <cell r="A13" t="str">
            <v>02064-0012</v>
          </cell>
          <cell r="B13" t="str">
            <v>Controls</v>
          </cell>
        </row>
        <row r="14">
          <cell r="A14" t="str">
            <v>02064-0013</v>
          </cell>
          <cell r="B14" t="str">
            <v>HMI</v>
          </cell>
        </row>
        <row r="15">
          <cell r="A15" t="str">
            <v>02064-0014</v>
          </cell>
          <cell r="B15" t="str">
            <v>Power Distribution</v>
          </cell>
        </row>
        <row r="16">
          <cell r="A16" t="str">
            <v>02064-0015</v>
          </cell>
          <cell r="B16" t="str">
            <v>Enclosure &amp; ECU</v>
          </cell>
        </row>
        <row r="17">
          <cell r="A17" t="str">
            <v>02064-0016</v>
          </cell>
          <cell r="B17" t="str">
            <v>Tooling</v>
          </cell>
        </row>
        <row r="18">
          <cell r="A18" t="str">
            <v>02064-0017</v>
          </cell>
          <cell r="B18" t="str">
            <v>Tooling</v>
          </cell>
          <cell r="C18" t="str">
            <v>Plate, Test Energy Output</v>
          </cell>
        </row>
        <row r="19">
          <cell r="A19" t="str">
            <v>02102-0000</v>
          </cell>
          <cell r="B19" t="str">
            <v>385-91001</v>
          </cell>
        </row>
        <row r="20">
          <cell r="A20" t="str">
            <v>02102-0001</v>
          </cell>
          <cell r="B20" t="str">
            <v>385-91001</v>
          </cell>
        </row>
        <row r="21">
          <cell r="A21" t="str">
            <v>02102-0002</v>
          </cell>
          <cell r="B21" t="str">
            <v>Structure</v>
          </cell>
        </row>
        <row r="22">
          <cell r="A22" t="str">
            <v>02102-0003</v>
          </cell>
          <cell r="B22" t="str">
            <v>Translation Stage</v>
          </cell>
        </row>
        <row r="23">
          <cell r="A23" t="str">
            <v>02102-0004</v>
          </cell>
          <cell r="B23" t="str">
            <v>Micropositioner</v>
          </cell>
        </row>
        <row r="24">
          <cell r="A24" t="str">
            <v>02102-0005</v>
          </cell>
          <cell r="B24" t="str">
            <v>Substrate Chuck</v>
          </cell>
        </row>
        <row r="25">
          <cell r="A25" t="str">
            <v>02102-0006</v>
          </cell>
          <cell r="B25" t="str">
            <v>Substrate Load/Unload</v>
          </cell>
        </row>
        <row r="26">
          <cell r="A26" t="str">
            <v>02102-0007</v>
          </cell>
          <cell r="B26" t="str">
            <v>Mask Chuck (incl Mask Stage)</v>
          </cell>
        </row>
        <row r="27">
          <cell r="A27" t="str">
            <v>02102-0008</v>
          </cell>
          <cell r="B27" t="str">
            <v>Mask Load/Unload</v>
          </cell>
        </row>
        <row r="28">
          <cell r="A28" t="str">
            <v>02102-0009</v>
          </cell>
          <cell r="B28" t="str">
            <v>Illumination</v>
          </cell>
        </row>
        <row r="29">
          <cell r="A29" t="str">
            <v>02102-0010</v>
          </cell>
          <cell r="B29" t="str">
            <v>Optical Imaging</v>
          </cell>
        </row>
        <row r="30">
          <cell r="A30" t="str">
            <v>02102-0011</v>
          </cell>
          <cell r="B30" t="str">
            <v>Vision</v>
          </cell>
        </row>
        <row r="31">
          <cell r="A31" t="str">
            <v>02102-0012</v>
          </cell>
          <cell r="B31" t="str">
            <v>Z-Gauge</v>
          </cell>
        </row>
        <row r="32">
          <cell r="A32" t="str">
            <v>02102-0013</v>
          </cell>
          <cell r="B32" t="str">
            <v>Controls</v>
          </cell>
        </row>
        <row r="33">
          <cell r="A33" t="str">
            <v>02102-0014</v>
          </cell>
          <cell r="B33" t="str">
            <v>HMI</v>
          </cell>
        </row>
        <row r="34">
          <cell r="A34" t="str">
            <v>02102-0015</v>
          </cell>
          <cell r="B34" t="str">
            <v>Power Distribution</v>
          </cell>
        </row>
        <row r="35">
          <cell r="A35" t="str">
            <v>02102-0016</v>
          </cell>
          <cell r="B35" t="str">
            <v>Enclosure &amp; ECU</v>
          </cell>
        </row>
        <row r="36">
          <cell r="A36" t="str">
            <v>02102-0017</v>
          </cell>
          <cell r="B36" t="str">
            <v>Tooling</v>
          </cell>
        </row>
        <row r="37">
          <cell r="A37" t="str">
            <v>02102-0018</v>
          </cell>
          <cell r="B37" t="str">
            <v>Main Frame Assy</v>
          </cell>
        </row>
        <row r="38">
          <cell r="A38" t="str">
            <v>02102-0019</v>
          </cell>
          <cell r="B38" t="str">
            <v>Main Frame Assy</v>
          </cell>
          <cell r="C38" t="str">
            <v>Main Frame Weldment</v>
          </cell>
        </row>
        <row r="39">
          <cell r="A39" t="str">
            <v>02102-0020</v>
          </cell>
          <cell r="B39" t="str">
            <v>HMI</v>
          </cell>
          <cell r="C39" t="str">
            <v>HMI Assy</v>
          </cell>
        </row>
        <row r="40">
          <cell r="A40" t="str">
            <v>02102-0021</v>
          </cell>
          <cell r="B40" t="str">
            <v>HMI</v>
          </cell>
          <cell r="C40" t="str">
            <v>Operator Control Box Assy</v>
          </cell>
        </row>
        <row r="41">
          <cell r="A41" t="str">
            <v>02102-0021</v>
          </cell>
          <cell r="B41" t="str">
            <v>HMI</v>
          </cell>
          <cell r="C41" t="str">
            <v>Operator Control Box Assy</v>
          </cell>
        </row>
        <row r="42">
          <cell r="A42" t="str">
            <v>02102-0022</v>
          </cell>
          <cell r="B42" t="str">
            <v>HMI</v>
          </cell>
          <cell r="C42" t="str">
            <v>HMI Cable Assy</v>
          </cell>
        </row>
        <row r="43">
          <cell r="A43" t="str">
            <v>02102-0023</v>
          </cell>
          <cell r="B43" t="str">
            <v>HMI</v>
          </cell>
          <cell r="C43" t="str">
            <v>HMI Arm Assy</v>
          </cell>
        </row>
        <row r="44">
          <cell r="A44" t="str">
            <v>02102-0023</v>
          </cell>
          <cell r="B44" t="str">
            <v>HMI</v>
          </cell>
          <cell r="C44" t="str">
            <v>HMI Arm Assy</v>
          </cell>
        </row>
        <row r="45">
          <cell r="A45" t="str">
            <v>02102-0024</v>
          </cell>
          <cell r="B45" t="str">
            <v>HMI</v>
          </cell>
          <cell r="C45" t="str">
            <v>Operator Control Box Assy</v>
          </cell>
        </row>
        <row r="46">
          <cell r="A46" t="str">
            <v>02102-0025</v>
          </cell>
          <cell r="B46" t="str">
            <v>HMI</v>
          </cell>
          <cell r="C46" t="str">
            <v>Operator Control Box Assy</v>
          </cell>
        </row>
        <row r="47">
          <cell r="A47" t="str">
            <v>02102-0026</v>
          </cell>
          <cell r="B47" t="str">
            <v>HMI</v>
          </cell>
          <cell r="C47" t="str">
            <v>Operator Control Box Assy</v>
          </cell>
        </row>
        <row r="48">
          <cell r="A48" t="str">
            <v>02102-0027</v>
          </cell>
          <cell r="B48" t="str">
            <v>HMI</v>
          </cell>
          <cell r="C48" t="str">
            <v>Operator Control Box Assy</v>
          </cell>
        </row>
        <row r="49">
          <cell r="A49" t="str">
            <v>02102-0028</v>
          </cell>
          <cell r="B49" t="str">
            <v>HMI</v>
          </cell>
          <cell r="C49" t="str">
            <v>HMI Cable Assy</v>
          </cell>
        </row>
        <row r="50">
          <cell r="A50" t="str">
            <v>02102-0029</v>
          </cell>
          <cell r="B50" t="str">
            <v>HMI</v>
          </cell>
          <cell r="C50" t="str">
            <v>HMI Cable Assy</v>
          </cell>
        </row>
        <row r="51">
          <cell r="A51" t="str">
            <v>02102-0030</v>
          </cell>
          <cell r="B51" t="str">
            <v>HMI</v>
          </cell>
          <cell r="C51" t="str">
            <v>HMI Cable Assy</v>
          </cell>
        </row>
        <row r="52">
          <cell r="A52" t="str">
            <v>02102-0031</v>
          </cell>
          <cell r="B52" t="str">
            <v>HMI</v>
          </cell>
          <cell r="C52" t="str">
            <v>HMI Arm Assy</v>
          </cell>
        </row>
        <row r="53">
          <cell r="A53" t="str">
            <v>02102-0032</v>
          </cell>
          <cell r="B53" t="str">
            <v>HMI</v>
          </cell>
          <cell r="C53" t="str">
            <v>Operator Control Box Assy</v>
          </cell>
        </row>
        <row r="54">
          <cell r="A54" t="str">
            <v>02102-0033</v>
          </cell>
          <cell r="B54" t="str">
            <v>HMI</v>
          </cell>
          <cell r="C54" t="str">
            <v>Operator Control Box Assy</v>
          </cell>
        </row>
        <row r="55">
          <cell r="A55" t="str">
            <v>02102-0034</v>
          </cell>
          <cell r="B55" t="str">
            <v>HMI</v>
          </cell>
          <cell r="C55" t="str">
            <v>HMI Arm Assy</v>
          </cell>
        </row>
        <row r="56">
          <cell r="A56" t="str">
            <v>02102-0035</v>
          </cell>
          <cell r="B56" t="str">
            <v>Mask Chuck (incl Mask Stage)</v>
          </cell>
          <cell r="C56" t="str">
            <v>Mask Frame Assy</v>
          </cell>
        </row>
        <row r="57">
          <cell r="A57" t="str">
            <v>02102-0036</v>
          </cell>
          <cell r="B57" t="str">
            <v>Mask Chuck (incl Mask Stage)</v>
          </cell>
          <cell r="C57" t="str">
            <v>Mask Frame Assy</v>
          </cell>
        </row>
        <row r="58">
          <cell r="A58" t="str">
            <v>02102-0037</v>
          </cell>
          <cell r="B58" t="str">
            <v>Mask Chuck (incl Mask Stage)</v>
          </cell>
          <cell r="C58" t="str">
            <v>Mask Frame Assy</v>
          </cell>
        </row>
        <row r="59">
          <cell r="A59" t="str">
            <v>02102-0038</v>
          </cell>
          <cell r="B59" t="str">
            <v>Mask Chuck (incl Mask Stage)</v>
          </cell>
          <cell r="C59" t="str">
            <v>Mask Frame Assy</v>
          </cell>
        </row>
        <row r="60">
          <cell r="A60" t="str">
            <v>02102-0039</v>
          </cell>
          <cell r="B60" t="str">
            <v>Tooling</v>
          </cell>
          <cell r="C60" t="str">
            <v>Grout Frame Assy</v>
          </cell>
        </row>
        <row r="61">
          <cell r="A61" t="str">
            <v>02102-0040</v>
          </cell>
          <cell r="B61" t="str">
            <v>Tooling</v>
          </cell>
          <cell r="C61" t="str">
            <v>Grout Frame Assy</v>
          </cell>
        </row>
        <row r="62">
          <cell r="A62" t="str">
            <v>02102-0041</v>
          </cell>
          <cell r="B62" t="str">
            <v>Tooling</v>
          </cell>
          <cell r="C62" t="str">
            <v>Grout Frame Assy</v>
          </cell>
        </row>
        <row r="63">
          <cell r="A63" t="str">
            <v>02102-0042</v>
          </cell>
          <cell r="B63" t="str">
            <v>Tooling</v>
          </cell>
          <cell r="C63" t="str">
            <v>Grout Frame Assy</v>
          </cell>
        </row>
        <row r="64">
          <cell r="A64" t="str">
            <v>02102-0043</v>
          </cell>
          <cell r="B64" t="str">
            <v>Tooling</v>
          </cell>
          <cell r="C64" t="str">
            <v>Grout Kit Assy</v>
          </cell>
        </row>
        <row r="65">
          <cell r="A65" t="str">
            <v>02102-0044</v>
          </cell>
          <cell r="B65" t="str">
            <v>Tooling</v>
          </cell>
          <cell r="C65" t="str">
            <v>Grout Kit Assy</v>
          </cell>
        </row>
        <row r="66">
          <cell r="A66" t="str">
            <v>02102-0045</v>
          </cell>
          <cell r="B66" t="str">
            <v>Tooling</v>
          </cell>
          <cell r="C66" t="str">
            <v>Grout Kit Assy</v>
          </cell>
        </row>
        <row r="67">
          <cell r="A67" t="str">
            <v>02102-0046</v>
          </cell>
          <cell r="B67" t="str">
            <v>Optical Imaging</v>
          </cell>
          <cell r="C67" t="str">
            <v>1ST Turning Mirror Assy</v>
          </cell>
        </row>
        <row r="68">
          <cell r="A68" t="str">
            <v>02102-0047</v>
          </cell>
          <cell r="B68" t="str">
            <v>Optical Imaging</v>
          </cell>
          <cell r="C68" t="str">
            <v>1ST Turning Mirror Assy</v>
          </cell>
        </row>
        <row r="69">
          <cell r="A69" t="str">
            <v>02102-0048</v>
          </cell>
          <cell r="B69" t="str">
            <v>Optical Imaging</v>
          </cell>
          <cell r="C69" t="str">
            <v>1ST Turning Mirror Assy</v>
          </cell>
        </row>
        <row r="70">
          <cell r="A70" t="str">
            <v>02102-0049</v>
          </cell>
          <cell r="B70" t="str">
            <v>Optical Imaging</v>
          </cell>
          <cell r="C70" t="str">
            <v>1ST Turning Mirror Assy</v>
          </cell>
        </row>
        <row r="71">
          <cell r="A71" t="str">
            <v>02102-0050</v>
          </cell>
          <cell r="B71" t="str">
            <v>Optical Imaging</v>
          </cell>
          <cell r="C71" t="str">
            <v>1ST Turning Mirror Assy</v>
          </cell>
        </row>
        <row r="72">
          <cell r="A72" t="str">
            <v>02102-0051</v>
          </cell>
          <cell r="B72" t="str">
            <v>Optical Imaging</v>
          </cell>
          <cell r="C72" t="str">
            <v>1ST Turning Mirror Assy</v>
          </cell>
        </row>
        <row r="73">
          <cell r="A73" t="str">
            <v>02102-0052</v>
          </cell>
          <cell r="B73" t="str">
            <v>Optical Imaging</v>
          </cell>
          <cell r="C73" t="str">
            <v>1ST Turning Mirror Assy</v>
          </cell>
        </row>
        <row r="74">
          <cell r="A74" t="str">
            <v>02102-0053</v>
          </cell>
          <cell r="B74" t="str">
            <v>Optical Imaging</v>
          </cell>
          <cell r="C74" t="str">
            <v>1ST Turning Mirror Assy</v>
          </cell>
        </row>
        <row r="75">
          <cell r="A75" t="str">
            <v>02102-0054</v>
          </cell>
          <cell r="B75" t="str">
            <v>Optical Imaging</v>
          </cell>
          <cell r="C75" t="str">
            <v>1ST Turning Mirror Assy</v>
          </cell>
        </row>
        <row r="76">
          <cell r="A76" t="str">
            <v>02102-0055</v>
          </cell>
          <cell r="B76" t="str">
            <v>Optical Imaging</v>
          </cell>
          <cell r="C76" t="str">
            <v>1ST Turning Mirror Assy</v>
          </cell>
        </row>
        <row r="77">
          <cell r="A77" t="str">
            <v>02102-0056</v>
          </cell>
          <cell r="B77" t="str">
            <v>Optical Imaging</v>
          </cell>
          <cell r="C77" t="str">
            <v>1ST Turning Mirror Assy</v>
          </cell>
        </row>
        <row r="78">
          <cell r="A78" t="str">
            <v>02102-0057</v>
          </cell>
          <cell r="B78" t="str">
            <v>Optical Imaging</v>
          </cell>
          <cell r="C78" t="str">
            <v>1ST Turning Mirror Assy</v>
          </cell>
        </row>
        <row r="79">
          <cell r="A79" t="str">
            <v>02102-0058</v>
          </cell>
          <cell r="B79" t="str">
            <v>Optical Imaging</v>
          </cell>
          <cell r="C79" t="str">
            <v>1ST Turning Mirror Assy</v>
          </cell>
        </row>
        <row r="80">
          <cell r="A80" t="str">
            <v>02102-0059</v>
          </cell>
          <cell r="B80" t="str">
            <v>Optical Imaging</v>
          </cell>
          <cell r="C80" t="str">
            <v>1ST Turning Mirror Assy</v>
          </cell>
        </row>
        <row r="81">
          <cell r="A81" t="str">
            <v>02102-0060</v>
          </cell>
          <cell r="B81" t="str">
            <v>Optical Imaging</v>
          </cell>
          <cell r="C81" t="str">
            <v>1ST Turning Mirror Assy</v>
          </cell>
        </row>
        <row r="82">
          <cell r="A82" t="str">
            <v>02102-0061</v>
          </cell>
          <cell r="B82" t="str">
            <v>Optical Imaging</v>
          </cell>
          <cell r="C82" t="str">
            <v>1ST Turning Mirror Assy</v>
          </cell>
        </row>
        <row r="83">
          <cell r="A83" t="str">
            <v>02102-0062</v>
          </cell>
          <cell r="B83" t="str">
            <v>Optical Imaging</v>
          </cell>
          <cell r="C83" t="str">
            <v>1ST Turning Mirror Assy</v>
          </cell>
        </row>
        <row r="84">
          <cell r="A84" t="str">
            <v>02102-0063</v>
          </cell>
          <cell r="B84" t="str">
            <v>Optical Imaging</v>
          </cell>
          <cell r="C84" t="str">
            <v>1ST Turning Mirror Assy</v>
          </cell>
        </row>
        <row r="85">
          <cell r="A85" t="str">
            <v>02102-0064</v>
          </cell>
          <cell r="B85" t="str">
            <v>Optical Imaging</v>
          </cell>
          <cell r="C85" t="str">
            <v>1ST Turning Mirror Assy</v>
          </cell>
        </row>
        <row r="86">
          <cell r="A86" t="str">
            <v>02102-0065</v>
          </cell>
          <cell r="B86" t="str">
            <v>Optical Imaging</v>
          </cell>
          <cell r="C86" t="str">
            <v>1ST Turning Mirror Assy</v>
          </cell>
        </row>
        <row r="87">
          <cell r="A87" t="str">
            <v>02102-0066</v>
          </cell>
          <cell r="B87" t="str">
            <v>Optical Imaging</v>
          </cell>
          <cell r="C87" t="str">
            <v>1ST Turning Mirror Assy</v>
          </cell>
        </row>
        <row r="88">
          <cell r="A88" t="str">
            <v>02102-0067</v>
          </cell>
          <cell r="B88" t="str">
            <v>Optical Imaging</v>
          </cell>
          <cell r="C88" t="str">
            <v>1ST Turning Mirror Assy</v>
          </cell>
        </row>
        <row r="89">
          <cell r="A89" t="str">
            <v>02102-0068</v>
          </cell>
          <cell r="B89" t="str">
            <v>Optical Imaging</v>
          </cell>
          <cell r="C89" t="str">
            <v>1ST Turning Mirror Assy</v>
          </cell>
        </row>
        <row r="90">
          <cell r="A90" t="str">
            <v>02102-0069</v>
          </cell>
          <cell r="B90" t="str">
            <v>Optical Imaging</v>
          </cell>
          <cell r="C90" t="str">
            <v>1ST Turning Mirror Assy</v>
          </cell>
        </row>
        <row r="91">
          <cell r="A91" t="str">
            <v>02102-0070</v>
          </cell>
          <cell r="B91" t="str">
            <v>Optical Imaging</v>
          </cell>
          <cell r="C91" t="str">
            <v>1ST Turning Mirror Assy</v>
          </cell>
        </row>
        <row r="92">
          <cell r="A92" t="str">
            <v>02102-0071</v>
          </cell>
          <cell r="B92" t="str">
            <v>Optical Imaging</v>
          </cell>
          <cell r="C92" t="str">
            <v>1ST Turning Mirror Assy</v>
          </cell>
        </row>
        <row r="93">
          <cell r="A93" t="str">
            <v>02102-0072</v>
          </cell>
          <cell r="B93" t="str">
            <v>Optical Imaging</v>
          </cell>
          <cell r="C93" t="str">
            <v>1ST Turning Mirror Assy</v>
          </cell>
        </row>
        <row r="94">
          <cell r="A94" t="str">
            <v>02102-0073</v>
          </cell>
          <cell r="B94" t="str">
            <v>Optical Imaging</v>
          </cell>
          <cell r="C94" t="str">
            <v>1ST Turning Mirror Assy</v>
          </cell>
        </row>
        <row r="95">
          <cell r="A95" t="str">
            <v>02102-0074</v>
          </cell>
          <cell r="B95" t="str">
            <v>Mask Chuck (incl Mask Stage)</v>
          </cell>
          <cell r="C95" t="str">
            <v>Mask Mount System Assy</v>
          </cell>
        </row>
        <row r="96">
          <cell r="A96" t="str">
            <v>02102-0075</v>
          </cell>
          <cell r="B96" t="str">
            <v>Mask Chuck (incl Mask Stage)</v>
          </cell>
          <cell r="C96" t="str">
            <v>Mask Subsystem Assy</v>
          </cell>
        </row>
        <row r="97">
          <cell r="A97" t="str">
            <v>02102-0076</v>
          </cell>
          <cell r="B97" t="str">
            <v>N/A</v>
          </cell>
        </row>
        <row r="98">
          <cell r="A98" t="str">
            <v>02102-0077</v>
          </cell>
          <cell r="B98" t="str">
            <v>Mask Chuck (incl Mask Stage)</v>
          </cell>
          <cell r="C98" t="str">
            <v>Mask Subsystem Assy</v>
          </cell>
        </row>
        <row r="99">
          <cell r="A99" t="str">
            <v>02102-0078</v>
          </cell>
          <cell r="B99" t="str">
            <v>Mask Chuck (incl Mask Stage)</v>
          </cell>
          <cell r="C99" t="str">
            <v>Mask Subsystem Assy</v>
          </cell>
        </row>
        <row r="100">
          <cell r="A100" t="str">
            <v>02102-0079</v>
          </cell>
          <cell r="B100" t="str">
            <v>Mask Chuck (incl Mask Stage)</v>
          </cell>
          <cell r="C100" t="str">
            <v>Mask Subsystem Assy</v>
          </cell>
        </row>
        <row r="101">
          <cell r="A101" t="str">
            <v>02102-0080</v>
          </cell>
          <cell r="B101" t="str">
            <v>Mask Chuck (incl Mask Stage)</v>
          </cell>
          <cell r="C101" t="str">
            <v>Mask Subsystem Assy</v>
          </cell>
        </row>
        <row r="102">
          <cell r="A102" t="str">
            <v>02102-0081</v>
          </cell>
          <cell r="B102" t="str">
            <v>Mask Chuck (incl Mask Stage)</v>
          </cell>
          <cell r="C102" t="str">
            <v>Mask Subsystem Assy</v>
          </cell>
        </row>
        <row r="103">
          <cell r="A103" t="str">
            <v>02102-0082</v>
          </cell>
          <cell r="B103" t="str">
            <v>Mask Chuck (incl Mask Stage)</v>
          </cell>
          <cell r="C103" t="str">
            <v>Mask Subsystem Assy</v>
          </cell>
        </row>
        <row r="104">
          <cell r="A104" t="str">
            <v>02102-0083</v>
          </cell>
          <cell r="B104" t="str">
            <v>Mask Chuck (incl Mask Stage)</v>
          </cell>
          <cell r="C104" t="str">
            <v>Mask Subsystem Assy</v>
          </cell>
        </row>
        <row r="105">
          <cell r="A105" t="str">
            <v>02102-0084</v>
          </cell>
          <cell r="B105" t="str">
            <v>Mask Chuck (incl Mask Stage)</v>
          </cell>
          <cell r="C105" t="str">
            <v>Mask Subsystem Assy</v>
          </cell>
        </row>
        <row r="106">
          <cell r="A106" t="str">
            <v>02102-0085</v>
          </cell>
          <cell r="B106" t="str">
            <v>Mask Chuck (incl Mask Stage)</v>
          </cell>
          <cell r="C106" t="str">
            <v>Mask Subsystem Assy</v>
          </cell>
        </row>
        <row r="107">
          <cell r="A107" t="str">
            <v>02102-0086</v>
          </cell>
          <cell r="B107" t="str">
            <v>Mask Chuck (incl Mask Stage)</v>
          </cell>
          <cell r="C107" t="str">
            <v>Mask Subsystem Assy</v>
          </cell>
        </row>
        <row r="108">
          <cell r="A108" t="str">
            <v>02102-0087</v>
          </cell>
          <cell r="B108" t="str">
            <v>Mask Chuck (incl Mask Stage)</v>
          </cell>
          <cell r="C108" t="str">
            <v>Mask Subsystem Assy</v>
          </cell>
        </row>
        <row r="109">
          <cell r="A109" t="str">
            <v>02102-0088</v>
          </cell>
          <cell r="B109" t="str">
            <v>Mask Chuck (incl Mask Stage)</v>
          </cell>
          <cell r="C109" t="str">
            <v>Mask Subsystem Assy</v>
          </cell>
        </row>
        <row r="110">
          <cell r="A110" t="str">
            <v>02102-0089</v>
          </cell>
          <cell r="B110" t="str">
            <v>Mask Chuck (incl Mask Stage)</v>
          </cell>
          <cell r="C110" t="str">
            <v>Mask Subsystem Assy</v>
          </cell>
        </row>
        <row r="111">
          <cell r="A111" t="str">
            <v>02102-0090</v>
          </cell>
          <cell r="B111" t="str">
            <v>Mask Chuck (incl Mask Stage)</v>
          </cell>
          <cell r="C111" t="str">
            <v>Mask Subsystem Assy</v>
          </cell>
        </row>
        <row r="112">
          <cell r="A112" t="str">
            <v>02102-0091</v>
          </cell>
          <cell r="B112" t="str">
            <v>Mask Chuck (incl Mask Stage)</v>
          </cell>
          <cell r="C112" t="str">
            <v>Mask Subsystem Assy</v>
          </cell>
        </row>
        <row r="113">
          <cell r="A113" t="str">
            <v>02102-0092</v>
          </cell>
          <cell r="B113" t="str">
            <v>Mask Chuck (incl Mask Stage)</v>
          </cell>
          <cell r="C113" t="str">
            <v>Mask Subsystem Assy</v>
          </cell>
        </row>
        <row r="114">
          <cell r="A114" t="str">
            <v>02102-0093</v>
          </cell>
          <cell r="B114" t="str">
            <v>Mask Chuck (incl Mask Stage)</v>
          </cell>
          <cell r="C114" t="str">
            <v>Mask Subsystem Assy</v>
          </cell>
        </row>
        <row r="115">
          <cell r="A115" t="str">
            <v>02102-0094</v>
          </cell>
          <cell r="B115" t="str">
            <v>Mask Chuck (incl Mask Stage)</v>
          </cell>
          <cell r="C115" t="str">
            <v>Mask Subsystem Assy</v>
          </cell>
        </row>
        <row r="116">
          <cell r="A116" t="str">
            <v>02102-0095</v>
          </cell>
          <cell r="B116" t="str">
            <v>Mask Chuck (incl Mask Stage)</v>
          </cell>
          <cell r="C116" t="str">
            <v>Mask Subsystem Assy</v>
          </cell>
        </row>
        <row r="117">
          <cell r="A117" t="str">
            <v>02102-0096</v>
          </cell>
          <cell r="B117" t="str">
            <v>Mask Chuck (incl Mask Stage)</v>
          </cell>
          <cell r="C117" t="str">
            <v>Mask Subsystem Assy</v>
          </cell>
        </row>
        <row r="118">
          <cell r="A118" t="str">
            <v>02102-0097</v>
          </cell>
          <cell r="B118" t="str">
            <v>Mask Chuck (incl Mask Stage)</v>
          </cell>
          <cell r="C118" t="str">
            <v>Mask Subsystem Assy</v>
          </cell>
        </row>
        <row r="119">
          <cell r="A119" t="str">
            <v>02102-0098</v>
          </cell>
          <cell r="B119" t="str">
            <v>Mask Chuck (incl Mask Stage)</v>
          </cell>
          <cell r="C119" t="str">
            <v>Mask Subsystem Assy</v>
          </cell>
        </row>
        <row r="120">
          <cell r="A120" t="str">
            <v>02102-0099</v>
          </cell>
          <cell r="B120" t="str">
            <v>Mask Chuck (incl Mask Stage)</v>
          </cell>
          <cell r="C120" t="str">
            <v>Mask Subsystem Assy</v>
          </cell>
        </row>
        <row r="121">
          <cell r="A121" t="str">
            <v>02102-0100</v>
          </cell>
          <cell r="B121" t="str">
            <v>Mask Chuck (incl Mask Stage)</v>
          </cell>
          <cell r="C121" t="str">
            <v>Mask Subsystem Assy</v>
          </cell>
        </row>
        <row r="122">
          <cell r="A122" t="str">
            <v>02102-0101</v>
          </cell>
          <cell r="B122" t="str">
            <v>Mask Chuck (incl Mask Stage)</v>
          </cell>
          <cell r="C122" t="str">
            <v>Mask Subsystem Assy</v>
          </cell>
        </row>
        <row r="123">
          <cell r="A123" t="str">
            <v>02102-0102</v>
          </cell>
          <cell r="B123" t="str">
            <v>Mask Chuck (incl Mask Stage)</v>
          </cell>
          <cell r="C123" t="str">
            <v>Mask Subsystem Assy</v>
          </cell>
        </row>
        <row r="124">
          <cell r="A124" t="str">
            <v>02102-0103</v>
          </cell>
          <cell r="B124" t="str">
            <v>Mask Chuck (incl Mask Stage)</v>
          </cell>
          <cell r="C124" t="str">
            <v>Mask Subsystem Assy</v>
          </cell>
        </row>
        <row r="125">
          <cell r="A125" t="str">
            <v>02102-0104</v>
          </cell>
          <cell r="B125" t="str">
            <v>Mask Chuck (incl Mask Stage)</v>
          </cell>
          <cell r="C125" t="str">
            <v>Mask Subsystem Assy</v>
          </cell>
        </row>
        <row r="126">
          <cell r="A126" t="str">
            <v>02102-0105</v>
          </cell>
          <cell r="B126" t="str">
            <v>Mask Chuck (incl Mask Stage)</v>
          </cell>
          <cell r="C126" t="str">
            <v>Mask Subsystem Assy</v>
          </cell>
        </row>
        <row r="127">
          <cell r="A127" t="str">
            <v>02102-0106</v>
          </cell>
          <cell r="B127" t="str">
            <v>NA</v>
          </cell>
        </row>
        <row r="128">
          <cell r="A128" t="str">
            <v>02102-0107</v>
          </cell>
          <cell r="B128" t="str">
            <v>NA</v>
          </cell>
        </row>
        <row r="129">
          <cell r="A129" t="str">
            <v>02102-0108</v>
          </cell>
          <cell r="B129" t="str">
            <v>NA</v>
          </cell>
        </row>
        <row r="130">
          <cell r="A130" t="str">
            <v>02102-0109</v>
          </cell>
          <cell r="B130" t="str">
            <v>Mask Chuck (incl Mask Stage)</v>
          </cell>
          <cell r="C130" t="str">
            <v>Mask Subsystem Assy</v>
          </cell>
        </row>
        <row r="131">
          <cell r="A131" t="str">
            <v>02102-0110</v>
          </cell>
          <cell r="B131" t="str">
            <v>Mask Chuck (incl Mask Stage)</v>
          </cell>
          <cell r="C131" t="str">
            <v>Mask Subsystem Assy</v>
          </cell>
        </row>
        <row r="132">
          <cell r="A132" t="str">
            <v>02102-0111</v>
          </cell>
          <cell r="B132" t="str">
            <v>Mask Chuck (incl Mask Stage)</v>
          </cell>
          <cell r="C132" t="str">
            <v>Mask Subsystem Assy</v>
          </cell>
        </row>
        <row r="133">
          <cell r="A133" t="str">
            <v>02102-0112</v>
          </cell>
          <cell r="B133" t="str">
            <v>Mask Chuck (incl Mask Stage)</v>
          </cell>
          <cell r="C133" t="str">
            <v>Mask Subsystem Assy</v>
          </cell>
        </row>
        <row r="134">
          <cell r="A134" t="str">
            <v>02102-0113</v>
          </cell>
          <cell r="B134" t="str">
            <v>Mask Chuck (incl Mask Stage)</v>
          </cell>
          <cell r="C134" t="str">
            <v>Mask Subsystem Assy</v>
          </cell>
        </row>
        <row r="135">
          <cell r="A135" t="str">
            <v>02102-0114</v>
          </cell>
          <cell r="B135" t="str">
            <v>Mask Chuck (incl Mask Stage)</v>
          </cell>
          <cell r="C135" t="str">
            <v>Mask Subsystem Assy</v>
          </cell>
        </row>
        <row r="136">
          <cell r="A136" t="str">
            <v>02102-0115</v>
          </cell>
          <cell r="B136" t="str">
            <v>Mask Chuck (incl Mask Stage)</v>
          </cell>
          <cell r="C136" t="str">
            <v>Mask Subsystem Assy</v>
          </cell>
        </row>
        <row r="137">
          <cell r="A137" t="str">
            <v>02102-0116</v>
          </cell>
          <cell r="B137" t="str">
            <v>Mask Chuck (incl Mask Stage)</v>
          </cell>
          <cell r="C137" t="str">
            <v>Mask Subsystem Assy</v>
          </cell>
        </row>
        <row r="138">
          <cell r="A138" t="str">
            <v>02102-0117</v>
          </cell>
          <cell r="B138" t="str">
            <v>Mask Chuck (incl Mask Stage)</v>
          </cell>
          <cell r="C138" t="str">
            <v>Mask Subsystem Assy</v>
          </cell>
        </row>
        <row r="139">
          <cell r="A139" t="str">
            <v>02102-0118</v>
          </cell>
          <cell r="B139" t="str">
            <v>Mask Chuck (incl Mask Stage)</v>
          </cell>
          <cell r="C139" t="str">
            <v>Mask Subsystem Assy</v>
          </cell>
        </row>
        <row r="140">
          <cell r="A140" t="str">
            <v>02102-0119</v>
          </cell>
          <cell r="B140" t="str">
            <v>Mask Chuck (incl Mask Stage)</v>
          </cell>
          <cell r="C140" t="str">
            <v>Mask Subsystem Assy</v>
          </cell>
        </row>
        <row r="141">
          <cell r="A141" t="str">
            <v>02102-0120</v>
          </cell>
          <cell r="B141" t="str">
            <v>Mask Chuck (incl Mask Stage)</v>
          </cell>
          <cell r="C141" t="str">
            <v>Mask Subsystem Assy</v>
          </cell>
        </row>
        <row r="142">
          <cell r="A142" t="str">
            <v>02102-0121</v>
          </cell>
          <cell r="B142" t="str">
            <v>Mask Chuck (incl Mask Stage)</v>
          </cell>
          <cell r="C142" t="str">
            <v>Mask Subsystem Assy</v>
          </cell>
        </row>
        <row r="143">
          <cell r="A143" t="str">
            <v>02102-0122</v>
          </cell>
          <cell r="B143" t="str">
            <v>Mask Chuck (incl Mask Stage)</v>
          </cell>
          <cell r="C143" t="str">
            <v>Mask Subsystem Assy</v>
          </cell>
        </row>
        <row r="144">
          <cell r="A144" t="str">
            <v>02102-0123</v>
          </cell>
          <cell r="B144" t="str">
            <v>Mask Chuck (incl Mask Stage)</v>
          </cell>
          <cell r="C144" t="str">
            <v>Mask Subsystem Assy</v>
          </cell>
        </row>
        <row r="145">
          <cell r="A145" t="str">
            <v>02102-0124</v>
          </cell>
          <cell r="B145" t="str">
            <v>Mask Chuck (incl Mask Stage)</v>
          </cell>
          <cell r="C145" t="str">
            <v>Mask Subsystem Assy</v>
          </cell>
        </row>
        <row r="146">
          <cell r="A146" t="str">
            <v>02102-0125</v>
          </cell>
          <cell r="B146" t="str">
            <v>Mask Chuck (incl Mask Stage)</v>
          </cell>
          <cell r="C146" t="str">
            <v>Mask Subsystem Assy</v>
          </cell>
        </row>
        <row r="147">
          <cell r="A147" t="str">
            <v>02102-0126</v>
          </cell>
          <cell r="B147" t="str">
            <v>Mask Chuck (incl Mask Stage)</v>
          </cell>
          <cell r="C147" t="str">
            <v>Mask Subsystem Assy</v>
          </cell>
        </row>
        <row r="148">
          <cell r="A148" t="str">
            <v>02102-0127</v>
          </cell>
          <cell r="B148" t="str">
            <v>Mask Chuck (incl Mask Stage)</v>
          </cell>
          <cell r="C148" t="str">
            <v>Mask Subsystem Assy</v>
          </cell>
        </row>
        <row r="149">
          <cell r="A149" t="str">
            <v>02102-0128</v>
          </cell>
          <cell r="B149" t="str">
            <v>Mask Chuck (incl Mask Stage)</v>
          </cell>
          <cell r="C149" t="str">
            <v>Mask Subsystem Assy</v>
          </cell>
        </row>
        <row r="150">
          <cell r="A150" t="str">
            <v>02102-0129</v>
          </cell>
          <cell r="B150" t="str">
            <v>Mask Chuck (incl Mask Stage)</v>
          </cell>
          <cell r="C150" t="str">
            <v>Mask Subsystem Assy</v>
          </cell>
        </row>
        <row r="151">
          <cell r="A151" t="str">
            <v>02102-0130</v>
          </cell>
          <cell r="B151" t="str">
            <v>Mask Chuck (incl Mask Stage)</v>
          </cell>
          <cell r="C151" t="str">
            <v>Mask Subsystem Assy</v>
          </cell>
        </row>
        <row r="152">
          <cell r="A152" t="str">
            <v>02102-0131</v>
          </cell>
          <cell r="B152" t="str">
            <v>Mask Chuck (incl Mask Stage)</v>
          </cell>
          <cell r="C152" t="str">
            <v>Mask Subsystem Assy</v>
          </cell>
        </row>
        <row r="153">
          <cell r="A153" t="str">
            <v>02102-0132</v>
          </cell>
          <cell r="B153" t="str">
            <v>Mask Chuck (incl Mask Stage)</v>
          </cell>
          <cell r="C153" t="str">
            <v>Mask Subsystem Assy</v>
          </cell>
        </row>
        <row r="154">
          <cell r="A154" t="str">
            <v>02102-0133</v>
          </cell>
          <cell r="B154" t="str">
            <v>Mask Chuck (incl Mask Stage)</v>
          </cell>
          <cell r="C154" t="str">
            <v>Mask Subsystem Assy</v>
          </cell>
        </row>
        <row r="155">
          <cell r="A155" t="str">
            <v>02102-0134</v>
          </cell>
          <cell r="B155" t="str">
            <v>Mask Chuck (incl Mask Stage)</v>
          </cell>
          <cell r="C155" t="str">
            <v>Mask Subsystem Assy</v>
          </cell>
        </row>
        <row r="156">
          <cell r="A156" t="str">
            <v>02102-0135</v>
          </cell>
          <cell r="B156" t="str">
            <v>Mask Chuck (incl Mask Stage)</v>
          </cell>
          <cell r="C156" t="str">
            <v>Mask Subsystem Assy</v>
          </cell>
        </row>
        <row r="157">
          <cell r="A157" t="str">
            <v>02102-0136</v>
          </cell>
          <cell r="B157" t="str">
            <v>Mask Chuck (incl Mask Stage)</v>
          </cell>
          <cell r="C157" t="str">
            <v>Mask Subsystem Assy</v>
          </cell>
        </row>
        <row r="158">
          <cell r="A158" t="str">
            <v>02102-0137</v>
          </cell>
          <cell r="B158" t="str">
            <v>Mask Chuck (incl Mask Stage)</v>
          </cell>
          <cell r="C158" t="str">
            <v>Mask Subsystem Assy</v>
          </cell>
        </row>
        <row r="159">
          <cell r="A159" t="str">
            <v>02102-0138</v>
          </cell>
          <cell r="B159" t="str">
            <v>Mask Chuck (incl Mask Stage)</v>
          </cell>
          <cell r="C159" t="str">
            <v>Mask Subsystem Assy</v>
          </cell>
        </row>
        <row r="160">
          <cell r="A160" t="str">
            <v>02102-0139</v>
          </cell>
          <cell r="B160" t="str">
            <v>Mask Chuck (incl Mask Stage)</v>
          </cell>
          <cell r="C160" t="str">
            <v>Mask Subsystem Assy</v>
          </cell>
        </row>
        <row r="161">
          <cell r="A161" t="str">
            <v>02102-0140</v>
          </cell>
          <cell r="B161" t="str">
            <v>Mask Chuck (incl Mask Stage)</v>
          </cell>
          <cell r="C161" t="str">
            <v>Mask Subsystem Assy</v>
          </cell>
        </row>
        <row r="162">
          <cell r="A162" t="str">
            <v>02102-0141</v>
          </cell>
          <cell r="B162" t="str">
            <v>Mask Chuck (incl Mask Stage)</v>
          </cell>
          <cell r="C162" t="str">
            <v>Mask Subsystem Assy</v>
          </cell>
        </row>
        <row r="163">
          <cell r="A163" t="str">
            <v>02102-0142</v>
          </cell>
          <cell r="B163" t="str">
            <v>Mask Chuck (incl Mask Stage)</v>
          </cell>
          <cell r="C163" t="str">
            <v>Mask Subsystem Assy</v>
          </cell>
        </row>
        <row r="164">
          <cell r="A164" t="str">
            <v>02102-0143</v>
          </cell>
          <cell r="B164" t="str">
            <v>Mask Chuck (incl Mask Stage)</v>
          </cell>
          <cell r="C164" t="str">
            <v>Mask Subsystem Assy</v>
          </cell>
        </row>
        <row r="165">
          <cell r="A165" t="str">
            <v>02102-0144</v>
          </cell>
          <cell r="B165" t="str">
            <v>Mask Chuck (incl Mask Stage)</v>
          </cell>
          <cell r="C165" t="str">
            <v>Mask Subsystem Assy</v>
          </cell>
        </row>
        <row r="166">
          <cell r="A166" t="str">
            <v>02102-0145</v>
          </cell>
          <cell r="B166" t="str">
            <v>Mask Chuck (incl Mask Stage)</v>
          </cell>
          <cell r="C166" t="str">
            <v>Mask Subsystem Assy</v>
          </cell>
        </row>
        <row r="167">
          <cell r="A167" t="str">
            <v>02102-0146</v>
          </cell>
          <cell r="B167" t="str">
            <v>Mask Chuck (incl Mask Stage)</v>
          </cell>
          <cell r="C167" t="str">
            <v>Mask Subsystem Assy</v>
          </cell>
        </row>
        <row r="168">
          <cell r="A168" t="str">
            <v>02102-0147</v>
          </cell>
          <cell r="B168" t="str">
            <v>Mask Chuck (incl Mask Stage)</v>
          </cell>
          <cell r="C168" t="str">
            <v>Mask Subsystem Assy</v>
          </cell>
        </row>
        <row r="169">
          <cell r="A169" t="str">
            <v>02102-0148</v>
          </cell>
          <cell r="B169" t="str">
            <v>Mask Chuck (incl Mask Stage)</v>
          </cell>
          <cell r="C169" t="str">
            <v>Mask Subsystem Assy</v>
          </cell>
        </row>
        <row r="170">
          <cell r="A170" t="str">
            <v>02102-0149</v>
          </cell>
          <cell r="B170" t="str">
            <v>Mask Chuck (incl Mask Stage)</v>
          </cell>
          <cell r="C170" t="str">
            <v>Mask Subsystem Assy</v>
          </cell>
        </row>
        <row r="171">
          <cell r="A171" t="str">
            <v>02102-0150</v>
          </cell>
          <cell r="B171" t="str">
            <v>Mask Chuck (incl Mask Stage)</v>
          </cell>
          <cell r="C171" t="str">
            <v>Mask Subsystem Assy</v>
          </cell>
        </row>
        <row r="172">
          <cell r="A172" t="str">
            <v>02102-0151</v>
          </cell>
          <cell r="B172" t="str">
            <v>Mask Chuck (incl Mask Stage)</v>
          </cell>
          <cell r="C172" t="str">
            <v>Mask Subsystem Assy</v>
          </cell>
        </row>
        <row r="173">
          <cell r="A173" t="str">
            <v>02102-0152</v>
          </cell>
          <cell r="B173" t="str">
            <v>Mask Chuck (incl Mask Stage)</v>
          </cell>
          <cell r="C173" t="str">
            <v>Mask Subsystem Assy</v>
          </cell>
        </row>
        <row r="174">
          <cell r="A174" t="str">
            <v>02102-0153</v>
          </cell>
          <cell r="B174" t="str">
            <v>Mask Chuck (incl Mask Stage)</v>
          </cell>
          <cell r="C174" t="str">
            <v>Mask Subsystem Assy</v>
          </cell>
        </row>
        <row r="175">
          <cell r="A175" t="str">
            <v>02102-0154</v>
          </cell>
          <cell r="B175" t="str">
            <v>Mask Chuck (incl Mask Stage)</v>
          </cell>
          <cell r="C175" t="str">
            <v>Mask Subsystem Assy</v>
          </cell>
        </row>
        <row r="176">
          <cell r="A176" t="str">
            <v>02102-0155</v>
          </cell>
          <cell r="B176" t="str">
            <v>Mask Chuck (incl Mask Stage)</v>
          </cell>
          <cell r="C176" t="str">
            <v>Mask Subsystem Assy</v>
          </cell>
        </row>
        <row r="177">
          <cell r="A177" t="str">
            <v>02102-0156</v>
          </cell>
          <cell r="B177" t="str">
            <v>Structure</v>
          </cell>
          <cell r="C177" t="str">
            <v>Projection Lens Mount Assy</v>
          </cell>
        </row>
        <row r="178">
          <cell r="A178" t="str">
            <v>02102-0157</v>
          </cell>
          <cell r="B178" t="str">
            <v>Structure</v>
          </cell>
          <cell r="C178" t="str">
            <v>Projection Lens Mount Assy</v>
          </cell>
        </row>
        <row r="179">
          <cell r="A179" t="str">
            <v>02102-0158</v>
          </cell>
          <cell r="B179" t="str">
            <v>Structure</v>
          </cell>
          <cell r="C179" t="str">
            <v>Projection Lens Mount Assy</v>
          </cell>
        </row>
        <row r="180">
          <cell r="A180" t="str">
            <v>02102-0159</v>
          </cell>
          <cell r="B180" t="str">
            <v>Structure</v>
          </cell>
          <cell r="C180" t="str">
            <v>Projection Lens Mount Assy</v>
          </cell>
        </row>
        <row r="181">
          <cell r="A181" t="str">
            <v>02102-0160</v>
          </cell>
          <cell r="B181" t="str">
            <v>Structure</v>
          </cell>
          <cell r="C181" t="str">
            <v>Projection Lens Mount Assy</v>
          </cell>
        </row>
        <row r="182">
          <cell r="A182" t="str">
            <v>02102-0161</v>
          </cell>
          <cell r="B182" t="str">
            <v>Structure</v>
          </cell>
          <cell r="C182" t="str">
            <v>Projection Lens Mount Assy</v>
          </cell>
        </row>
        <row r="183">
          <cell r="A183" t="str">
            <v>02102-0162</v>
          </cell>
          <cell r="B183" t="str">
            <v>Structure</v>
          </cell>
          <cell r="C183" t="str">
            <v>Projection Lens Mount Assy</v>
          </cell>
        </row>
        <row r="184">
          <cell r="A184" t="str">
            <v>02102-0163</v>
          </cell>
          <cell r="B184" t="str">
            <v>Structure</v>
          </cell>
          <cell r="C184" t="str">
            <v>Projection Lens Mount Assy</v>
          </cell>
        </row>
        <row r="185">
          <cell r="A185" t="str">
            <v>02102-0164</v>
          </cell>
          <cell r="B185" t="str">
            <v>Structure</v>
          </cell>
          <cell r="C185" t="str">
            <v>Projection Lens Mount Assy</v>
          </cell>
        </row>
        <row r="186">
          <cell r="A186" t="str">
            <v>02102-0165</v>
          </cell>
          <cell r="B186" t="str">
            <v>Structure</v>
          </cell>
          <cell r="C186" t="str">
            <v>Projection Lens Mount Assy</v>
          </cell>
        </row>
        <row r="187">
          <cell r="A187" t="str">
            <v>02102-0166</v>
          </cell>
          <cell r="B187" t="str">
            <v>Optical Imaging</v>
          </cell>
          <cell r="C187" t="str">
            <v>Projection Lens 365mm 1 to 1 221 Field</v>
          </cell>
        </row>
        <row r="188">
          <cell r="A188" t="str">
            <v>02102-0167</v>
          </cell>
          <cell r="B188" t="str">
            <v>Optical Imaging</v>
          </cell>
          <cell r="C188" t="str">
            <v>Projection Lens 365mm 1 to 1 221 Field</v>
          </cell>
        </row>
        <row r="189">
          <cell r="A189" t="str">
            <v>02102-0168</v>
          </cell>
          <cell r="B189" t="str">
            <v>Optical Imaging</v>
          </cell>
          <cell r="C189" t="str">
            <v>Projection Lens 365mm 1 to 1 221 Field</v>
          </cell>
        </row>
        <row r="190">
          <cell r="A190" t="str">
            <v>02102-0169</v>
          </cell>
          <cell r="B190" t="str">
            <v>Optical Imaging</v>
          </cell>
          <cell r="C190" t="str">
            <v>Projection Lens 365mm 1 to 1 221 Field</v>
          </cell>
        </row>
        <row r="191">
          <cell r="A191" t="str">
            <v>02102-0170</v>
          </cell>
          <cell r="B191" t="str">
            <v>Optical Imaging</v>
          </cell>
          <cell r="C191" t="str">
            <v>Projection Lens 365mm 1 to 1 221 Field</v>
          </cell>
        </row>
        <row r="192">
          <cell r="A192" t="str">
            <v>02102-0171</v>
          </cell>
          <cell r="B192" t="str">
            <v>Optical Imaging</v>
          </cell>
          <cell r="C192" t="str">
            <v>Projection Lens 365mm 1 to 1 221 Field</v>
          </cell>
        </row>
        <row r="193">
          <cell r="A193" t="str">
            <v>02102-0172</v>
          </cell>
          <cell r="B193" t="str">
            <v>Optical Imaging</v>
          </cell>
          <cell r="C193" t="str">
            <v>Projection Lens 365mm 1 to 1 221 Field</v>
          </cell>
        </row>
        <row r="194">
          <cell r="A194" t="str">
            <v>02102-0173</v>
          </cell>
          <cell r="B194" t="str">
            <v>Optical Imaging</v>
          </cell>
          <cell r="C194" t="str">
            <v>Projection Lens 365mm 1 to 1 221 Field</v>
          </cell>
        </row>
        <row r="195">
          <cell r="A195" t="str">
            <v>02102-0174</v>
          </cell>
          <cell r="B195" t="str">
            <v>Optical Imaging</v>
          </cell>
          <cell r="C195" t="str">
            <v>Projection Lens 365mm 1 to 1 221 Field</v>
          </cell>
        </row>
        <row r="196">
          <cell r="A196" t="str">
            <v>02102-0175</v>
          </cell>
          <cell r="B196" t="str">
            <v>Optical Imaging</v>
          </cell>
          <cell r="C196" t="str">
            <v>Projection Lens 365mm 1 to 1 221 Field</v>
          </cell>
        </row>
        <row r="197">
          <cell r="A197" t="str">
            <v>02102-0176</v>
          </cell>
          <cell r="B197" t="str">
            <v>Optical Imaging</v>
          </cell>
          <cell r="C197" t="str">
            <v>Projection Lens 365mm 1 to 1 221 Field</v>
          </cell>
        </row>
        <row r="198">
          <cell r="A198" t="str">
            <v>02102-0177</v>
          </cell>
          <cell r="B198" t="str">
            <v>Optical Imaging</v>
          </cell>
          <cell r="C198" t="str">
            <v>Projection Lens 365mm 1 to 1 221 Field</v>
          </cell>
        </row>
        <row r="199">
          <cell r="A199" t="str">
            <v>02102-0178</v>
          </cell>
          <cell r="B199" t="str">
            <v>Optical Imaging</v>
          </cell>
          <cell r="C199" t="str">
            <v>Projection Lens 365mm 1 to 1 221 Field</v>
          </cell>
        </row>
        <row r="200">
          <cell r="A200" t="str">
            <v>02102-0179</v>
          </cell>
          <cell r="B200" t="str">
            <v>Optical Imaging</v>
          </cell>
          <cell r="C200" t="str">
            <v>Projection Lens 365mm 1 to 1 221 Field</v>
          </cell>
        </row>
        <row r="201">
          <cell r="A201" t="str">
            <v>02102-0180</v>
          </cell>
          <cell r="B201" t="str">
            <v>Optical Imaging</v>
          </cell>
          <cell r="C201" t="str">
            <v>Projection Lens 365mm 1 to 1 221 Field</v>
          </cell>
        </row>
        <row r="202">
          <cell r="A202" t="str">
            <v>02102-0181</v>
          </cell>
          <cell r="B202" t="str">
            <v>Optical Imaging</v>
          </cell>
          <cell r="C202" t="str">
            <v>Projection Lens 365mm 1 to 1 221 Field</v>
          </cell>
        </row>
        <row r="203">
          <cell r="A203" t="str">
            <v>02102-0182</v>
          </cell>
          <cell r="B203" t="str">
            <v>Optical Imaging</v>
          </cell>
          <cell r="C203" t="str">
            <v>Projection Lens 365mm 1 to 1 221 Field</v>
          </cell>
        </row>
        <row r="204">
          <cell r="A204" t="str">
            <v>02102-0183</v>
          </cell>
          <cell r="B204" t="str">
            <v>Optical Imaging</v>
          </cell>
          <cell r="C204" t="str">
            <v>Projection Lens 365mm 1 to 1 221 Field</v>
          </cell>
        </row>
        <row r="205">
          <cell r="A205" t="str">
            <v>02102-0184</v>
          </cell>
          <cell r="B205" t="str">
            <v>Optical Imaging</v>
          </cell>
          <cell r="C205" t="str">
            <v>Projection Lens 365mm 1 to 1 221 Field</v>
          </cell>
        </row>
        <row r="206">
          <cell r="A206" t="str">
            <v>02102-0185</v>
          </cell>
          <cell r="B206" t="str">
            <v>Optical Imaging</v>
          </cell>
          <cell r="C206" t="str">
            <v>Projection Lens 365mm 1 to 1 221 Field</v>
          </cell>
        </row>
        <row r="207">
          <cell r="A207" t="str">
            <v>02102-0186</v>
          </cell>
          <cell r="B207" t="str">
            <v>Optical Imaging</v>
          </cell>
          <cell r="C207" t="str">
            <v>Projection Lens 365mm 1 to 1 221 Field</v>
          </cell>
        </row>
        <row r="208">
          <cell r="A208" t="str">
            <v>02102-0187</v>
          </cell>
          <cell r="B208" t="str">
            <v>Optical Imaging</v>
          </cell>
          <cell r="C208" t="str">
            <v>Projection Lens 365mm 1 to 1 221 Field</v>
          </cell>
        </row>
        <row r="209">
          <cell r="A209" t="str">
            <v>02102-0188</v>
          </cell>
          <cell r="B209" t="str">
            <v>Optical Imaging</v>
          </cell>
          <cell r="C209" t="str">
            <v>Projection Lens 365mm 1 to 1 221 Field</v>
          </cell>
        </row>
        <row r="210">
          <cell r="A210" t="str">
            <v>02102-0189</v>
          </cell>
          <cell r="B210" t="str">
            <v>Optical Imaging</v>
          </cell>
          <cell r="C210" t="str">
            <v>Projection Lens 365mm 1 to 1 221 Field</v>
          </cell>
        </row>
        <row r="211">
          <cell r="A211" t="str">
            <v>02102-0190</v>
          </cell>
          <cell r="B211" t="str">
            <v>Optical Imaging</v>
          </cell>
          <cell r="C211" t="str">
            <v>Projection Lens 365mm 1 to 1 221 Field</v>
          </cell>
        </row>
        <row r="212">
          <cell r="A212" t="str">
            <v>02102-0191</v>
          </cell>
          <cell r="B212" t="str">
            <v>Optical Imaging</v>
          </cell>
          <cell r="C212" t="str">
            <v>Projection Lens 365mm 1 to 1 221 Field</v>
          </cell>
        </row>
        <row r="213">
          <cell r="A213" t="str">
            <v>02102-0192</v>
          </cell>
        </row>
        <row r="214">
          <cell r="A214" t="str">
            <v>02102-0193</v>
          </cell>
          <cell r="B214" t="str">
            <v>Optical Imaging</v>
          </cell>
          <cell r="C214" t="str">
            <v>Projection Lens 365mm 1 to 1 221 Field</v>
          </cell>
        </row>
        <row r="215">
          <cell r="A215" t="str">
            <v>02102-0194</v>
          </cell>
          <cell r="B215" t="str">
            <v>Optical Imaging</v>
          </cell>
          <cell r="C215" t="str">
            <v>Projection Lens 365mm 1 to 1 221 Field</v>
          </cell>
        </row>
        <row r="216">
          <cell r="A216" t="str">
            <v>02102-0195</v>
          </cell>
          <cell r="B216" t="str">
            <v>Optical Imaging</v>
          </cell>
          <cell r="C216" t="str">
            <v>Projection Lens 365mm 1 to 1 221 Field</v>
          </cell>
        </row>
        <row r="217">
          <cell r="A217" t="str">
            <v>02102-0196</v>
          </cell>
          <cell r="B217" t="str">
            <v>Optical Imaging</v>
          </cell>
          <cell r="C217" t="str">
            <v>Projection Lens 365mm 1 to 1 221 Field</v>
          </cell>
        </row>
        <row r="218">
          <cell r="A218" t="str">
            <v>02102-0197</v>
          </cell>
          <cell r="B218" t="str">
            <v>Optical Imaging</v>
          </cell>
          <cell r="C218" t="str">
            <v>Projection Lens 365mm 1 to 1 221 Field</v>
          </cell>
        </row>
        <row r="219">
          <cell r="A219" t="str">
            <v>02102-0198</v>
          </cell>
          <cell r="B219" t="str">
            <v>Optical Imaging</v>
          </cell>
          <cell r="C219" t="str">
            <v>Projection Lens 365mm 1 to 1 221 Field</v>
          </cell>
        </row>
        <row r="220">
          <cell r="A220" t="str">
            <v>02102-0199</v>
          </cell>
          <cell r="B220" t="str">
            <v>Optical Imaging</v>
          </cell>
          <cell r="C220" t="str">
            <v>Projection Lens 365mm 1 to 1 221 Field</v>
          </cell>
        </row>
        <row r="221">
          <cell r="A221" t="str">
            <v>02102-0200</v>
          </cell>
          <cell r="B221" t="str">
            <v>Optical Imaging</v>
          </cell>
          <cell r="C221" t="str">
            <v>Projection Lens 365mm 1 to 1 221 Field</v>
          </cell>
        </row>
        <row r="222">
          <cell r="A222" t="str">
            <v>02102-0201</v>
          </cell>
          <cell r="B222" t="str">
            <v>Optical Imaging</v>
          </cell>
          <cell r="C222" t="str">
            <v>Projection Lens 365mm 1 to 1 221 Field</v>
          </cell>
        </row>
        <row r="223">
          <cell r="A223" t="str">
            <v>02102-0202</v>
          </cell>
          <cell r="B223" t="str">
            <v>Optical Imaging</v>
          </cell>
          <cell r="C223" t="str">
            <v>Projection Lens 365mm 1 to 1 221 Field</v>
          </cell>
        </row>
        <row r="224">
          <cell r="A224" t="str">
            <v>02102-0203</v>
          </cell>
          <cell r="B224" t="str">
            <v>Optical Imaging</v>
          </cell>
          <cell r="C224" t="str">
            <v>Projection Lens 365mm 1 to 1 221 Field</v>
          </cell>
        </row>
        <row r="225">
          <cell r="A225" t="str">
            <v>02102-0204</v>
          </cell>
          <cell r="B225" t="str">
            <v>Optical Imaging</v>
          </cell>
          <cell r="C225" t="str">
            <v>Projection Lens 365mm 1 to 1 221 Field</v>
          </cell>
        </row>
        <row r="226">
          <cell r="A226" t="str">
            <v>02102-0205</v>
          </cell>
        </row>
        <row r="227">
          <cell r="A227" t="str">
            <v>02102-0206</v>
          </cell>
          <cell r="B227" t="str">
            <v>Optical Imaging</v>
          </cell>
          <cell r="C227" t="str">
            <v>Projection Lens 365mm 1 to 1 221 Field</v>
          </cell>
        </row>
        <row r="228">
          <cell r="A228" t="str">
            <v>02102-0207</v>
          </cell>
        </row>
        <row r="229">
          <cell r="A229" t="str">
            <v>02102-0208</v>
          </cell>
          <cell r="B229" t="str">
            <v>Optical Imaging</v>
          </cell>
          <cell r="C229" t="str">
            <v>Projection Lens 365mm 1 to 1 221 Field</v>
          </cell>
        </row>
        <row r="230">
          <cell r="A230" t="str">
            <v>02102-0209</v>
          </cell>
          <cell r="B230" t="str">
            <v>Illumination</v>
          </cell>
          <cell r="C230" t="str">
            <v>Illuminator Structure Assy</v>
          </cell>
        </row>
        <row r="231">
          <cell r="A231" t="str">
            <v>02102-0210</v>
          </cell>
          <cell r="B231" t="str">
            <v>Illumination</v>
          </cell>
          <cell r="C231" t="str">
            <v>Illuminator Structure Assy</v>
          </cell>
        </row>
        <row r="232">
          <cell r="A232" t="str">
            <v>02102-0211</v>
          </cell>
          <cell r="B232" t="str">
            <v>Illumination</v>
          </cell>
          <cell r="C232" t="str">
            <v>5KW Illuminator Assy</v>
          </cell>
        </row>
        <row r="233">
          <cell r="A233" t="str">
            <v>02102-0212</v>
          </cell>
          <cell r="B233" t="str">
            <v>Illumination</v>
          </cell>
          <cell r="C233" t="str">
            <v>Illuminator Structure Assy</v>
          </cell>
        </row>
        <row r="234">
          <cell r="A234" t="str">
            <v>02102-0213</v>
          </cell>
          <cell r="B234" t="str">
            <v>Illumination</v>
          </cell>
          <cell r="C234" t="str">
            <v>Illuminator Structure Assy</v>
          </cell>
        </row>
        <row r="235">
          <cell r="A235" t="str">
            <v>02102-0214</v>
          </cell>
          <cell r="B235" t="str">
            <v>Illumination</v>
          </cell>
          <cell r="C235" t="str">
            <v>Illuminator Structure Assy</v>
          </cell>
        </row>
        <row r="236">
          <cell r="A236" t="str">
            <v>02102-0215</v>
          </cell>
          <cell r="B236" t="str">
            <v>Illumination</v>
          </cell>
          <cell r="C236" t="str">
            <v>Illuminator Structure Assy</v>
          </cell>
        </row>
        <row r="237">
          <cell r="A237" t="str">
            <v>02102-0216</v>
          </cell>
          <cell r="B237" t="str">
            <v>Illumination</v>
          </cell>
          <cell r="C237" t="str">
            <v>Illuminator Structure Assy</v>
          </cell>
        </row>
        <row r="238">
          <cell r="A238" t="str">
            <v>02102-0217</v>
          </cell>
          <cell r="B238" t="str">
            <v>Illumination</v>
          </cell>
          <cell r="C238" t="str">
            <v>Illuminator Structure Assy</v>
          </cell>
        </row>
        <row r="239">
          <cell r="A239" t="str">
            <v>02102-0218</v>
          </cell>
          <cell r="B239" t="str">
            <v>Illumination</v>
          </cell>
          <cell r="C239" t="str">
            <v>Illuminator Structure Assy</v>
          </cell>
        </row>
        <row r="240">
          <cell r="A240" t="str">
            <v>02102-0219</v>
          </cell>
        </row>
        <row r="241">
          <cell r="A241" t="str">
            <v>02102-0220</v>
          </cell>
          <cell r="B241" t="str">
            <v>Illumination</v>
          </cell>
          <cell r="C241" t="str">
            <v>Illuminator Structure Assy</v>
          </cell>
        </row>
        <row r="242">
          <cell r="A242" t="str">
            <v>02102-0221</v>
          </cell>
          <cell r="B242" t="str">
            <v>Illumination</v>
          </cell>
          <cell r="C242" t="str">
            <v>Illuminator Structure Assy</v>
          </cell>
        </row>
        <row r="243">
          <cell r="A243" t="str">
            <v>02102-0222</v>
          </cell>
          <cell r="B243" t="str">
            <v>Illumination</v>
          </cell>
          <cell r="C243" t="str">
            <v>Illuminator Structure Assy</v>
          </cell>
        </row>
        <row r="244">
          <cell r="A244" t="str">
            <v>02102-0223</v>
          </cell>
          <cell r="B244" t="str">
            <v>Illumination</v>
          </cell>
          <cell r="C244" t="str">
            <v>Illuminator Structure Assy</v>
          </cell>
        </row>
        <row r="245">
          <cell r="A245" t="str">
            <v>02102-0224</v>
          </cell>
          <cell r="B245" t="str">
            <v>Illumination</v>
          </cell>
          <cell r="C245" t="str">
            <v>Illuminator Structure Assy</v>
          </cell>
        </row>
        <row r="246">
          <cell r="A246" t="str">
            <v>02102-0225</v>
          </cell>
          <cell r="B246" t="str">
            <v xml:space="preserve"> </v>
          </cell>
          <cell r="C246" t="str">
            <v xml:space="preserve"> </v>
          </cell>
        </row>
        <row r="247">
          <cell r="A247" t="str">
            <v>02102-0226</v>
          </cell>
          <cell r="B247" t="str">
            <v>Illumination</v>
          </cell>
          <cell r="C247" t="str">
            <v>Illuminator Structure Assy</v>
          </cell>
        </row>
        <row r="248">
          <cell r="A248" t="str">
            <v>02102-0227</v>
          </cell>
          <cell r="B248" t="str">
            <v>Illumination</v>
          </cell>
          <cell r="C248" t="str">
            <v>5KW Illuminator Assy</v>
          </cell>
        </row>
        <row r="249">
          <cell r="A249" t="str">
            <v>02102-0228</v>
          </cell>
          <cell r="B249" t="str">
            <v>Illumination</v>
          </cell>
          <cell r="C249" t="str">
            <v>5KW Illuminator Assy</v>
          </cell>
        </row>
        <row r="250">
          <cell r="A250" t="str">
            <v>02102-0229</v>
          </cell>
          <cell r="B250" t="str">
            <v>Illumination</v>
          </cell>
          <cell r="C250" t="str">
            <v>5KW Illuminator Assy</v>
          </cell>
        </row>
        <row r="251">
          <cell r="A251" t="str">
            <v>02102-0230</v>
          </cell>
          <cell r="B251" t="str">
            <v>Illumination</v>
          </cell>
          <cell r="C251" t="str">
            <v>5KW Illuminator Assy</v>
          </cell>
        </row>
        <row r="252">
          <cell r="A252" t="str">
            <v>02102-0231</v>
          </cell>
          <cell r="B252" t="str">
            <v>Illumination</v>
          </cell>
          <cell r="C252" t="str">
            <v>5KW Illuminator Assy</v>
          </cell>
        </row>
        <row r="253">
          <cell r="A253" t="str">
            <v>02102-0232</v>
          </cell>
          <cell r="B253" t="str">
            <v>Illumination</v>
          </cell>
          <cell r="C253" t="str">
            <v>5KW Illuminator Assy</v>
          </cell>
        </row>
        <row r="254">
          <cell r="A254" t="str">
            <v>02102-0233</v>
          </cell>
          <cell r="B254" t="str">
            <v>Illumination</v>
          </cell>
          <cell r="C254" t="str">
            <v>Illuminator Structure Assy</v>
          </cell>
        </row>
        <row r="255">
          <cell r="A255" t="str">
            <v>02102-0234</v>
          </cell>
          <cell r="B255" t="str">
            <v>Illumination</v>
          </cell>
          <cell r="C255" t="str">
            <v>Illuminator Structure Assy</v>
          </cell>
        </row>
        <row r="256">
          <cell r="A256" t="str">
            <v>02102-0235</v>
          </cell>
          <cell r="B256" t="str">
            <v>Illumination</v>
          </cell>
          <cell r="C256" t="str">
            <v>Illuminator Structure Assy</v>
          </cell>
        </row>
        <row r="257">
          <cell r="A257" t="str">
            <v>02102-0236</v>
          </cell>
          <cell r="B257" t="str">
            <v>Illumination</v>
          </cell>
          <cell r="C257" t="str">
            <v>Illuminator Structure Assy</v>
          </cell>
        </row>
        <row r="258">
          <cell r="A258" t="str">
            <v>02102-0237</v>
          </cell>
        </row>
        <row r="259">
          <cell r="A259" t="str">
            <v>02102-0238</v>
          </cell>
          <cell r="B259" t="str">
            <v>Illumination</v>
          </cell>
          <cell r="C259" t="str">
            <v>Illuminator Structure Assy</v>
          </cell>
        </row>
        <row r="260">
          <cell r="A260" t="str">
            <v>02102-0239</v>
          </cell>
          <cell r="B260" t="str">
            <v>Illumination</v>
          </cell>
          <cell r="C260" t="str">
            <v>Illuminator Structure Assy</v>
          </cell>
        </row>
        <row r="261">
          <cell r="A261" t="str">
            <v>02102-0240</v>
          </cell>
          <cell r="B261" t="str">
            <v>Illumination</v>
          </cell>
          <cell r="C261" t="str">
            <v>Illuminator Structure Assy</v>
          </cell>
        </row>
        <row r="262">
          <cell r="A262" t="str">
            <v>02102-0241</v>
          </cell>
          <cell r="B262" t="str">
            <v>Illumination</v>
          </cell>
          <cell r="C262" t="str">
            <v>Illuminator Structure Assy</v>
          </cell>
        </row>
        <row r="263">
          <cell r="A263" t="str">
            <v>02102-0242</v>
          </cell>
          <cell r="B263" t="str">
            <v>Illumination</v>
          </cell>
          <cell r="C263" t="str">
            <v>Illuminator Structure Assy</v>
          </cell>
        </row>
        <row r="264">
          <cell r="A264" t="str">
            <v>02102-0243</v>
          </cell>
          <cell r="B264" t="str">
            <v>Illumination</v>
          </cell>
          <cell r="C264" t="str">
            <v>Illuminator Structure Assy</v>
          </cell>
        </row>
        <row r="265">
          <cell r="A265" t="str">
            <v>02102-0244</v>
          </cell>
          <cell r="B265" t="str">
            <v>Illumination</v>
          </cell>
          <cell r="C265" t="str">
            <v>Illuminator Structure Assy</v>
          </cell>
        </row>
        <row r="266">
          <cell r="A266" t="str">
            <v>02102-0245</v>
          </cell>
          <cell r="B266" t="str">
            <v>Illumination</v>
          </cell>
          <cell r="C266" t="str">
            <v>Illuminator Structure Assy</v>
          </cell>
        </row>
        <row r="267">
          <cell r="A267" t="str">
            <v>02102-0246</v>
          </cell>
          <cell r="B267" t="str">
            <v>Illumination</v>
          </cell>
          <cell r="C267" t="str">
            <v>Illuminator Structure Assy</v>
          </cell>
        </row>
        <row r="268">
          <cell r="A268" t="str">
            <v>02102-0247</v>
          </cell>
          <cell r="B268" t="str">
            <v>Illumination</v>
          </cell>
          <cell r="C268" t="str">
            <v>Illuminator Structure Assy</v>
          </cell>
        </row>
        <row r="269">
          <cell r="A269" t="str">
            <v>02102-0248</v>
          </cell>
          <cell r="B269" t="str">
            <v>Illumination</v>
          </cell>
          <cell r="C269" t="str">
            <v>Illuminator Structure Assy</v>
          </cell>
        </row>
        <row r="270">
          <cell r="A270" t="str">
            <v>02102-0249</v>
          </cell>
          <cell r="B270" t="str">
            <v>Illumination</v>
          </cell>
          <cell r="C270" t="str">
            <v>Illuminator Structure Assy</v>
          </cell>
        </row>
        <row r="271">
          <cell r="A271" t="str">
            <v>02102-0250</v>
          </cell>
          <cell r="B271" t="str">
            <v>Illumination</v>
          </cell>
          <cell r="C271" t="str">
            <v>Illuminator Structure Assy</v>
          </cell>
        </row>
        <row r="272">
          <cell r="A272" t="str">
            <v>02102-0251</v>
          </cell>
          <cell r="B272" t="str">
            <v>Illumination</v>
          </cell>
          <cell r="C272" t="str">
            <v>Illuminator Structure Assy</v>
          </cell>
        </row>
        <row r="273">
          <cell r="A273" t="str">
            <v>02102-0252</v>
          </cell>
          <cell r="B273" t="str">
            <v>Illumination</v>
          </cell>
          <cell r="C273" t="str">
            <v>Illuminator Structure Assy</v>
          </cell>
        </row>
        <row r="274">
          <cell r="A274" t="str">
            <v>02102-0253</v>
          </cell>
          <cell r="B274" t="str">
            <v>Illumination</v>
          </cell>
          <cell r="C274" t="str">
            <v>Illuminator Structure Assy</v>
          </cell>
        </row>
        <row r="275">
          <cell r="A275" t="str">
            <v>02102-0254</v>
          </cell>
          <cell r="B275" t="str">
            <v>Illumination</v>
          </cell>
          <cell r="C275" t="str">
            <v>Illuminator Structure Assy</v>
          </cell>
        </row>
        <row r="276">
          <cell r="A276" t="str">
            <v>02102-0255</v>
          </cell>
          <cell r="B276" t="str">
            <v>Illumination</v>
          </cell>
          <cell r="C276" t="str">
            <v>Illuminator Structure Assy</v>
          </cell>
        </row>
        <row r="277">
          <cell r="A277" t="str">
            <v>02102-0256</v>
          </cell>
          <cell r="B277" t="str">
            <v>Illumination</v>
          </cell>
          <cell r="C277" t="str">
            <v>Illuminator Structure Assy</v>
          </cell>
        </row>
        <row r="278">
          <cell r="A278" t="str">
            <v>02102-0257</v>
          </cell>
          <cell r="B278" t="str">
            <v>Power Distribution</v>
          </cell>
          <cell r="C278" t="str">
            <v>A-Box Assy</v>
          </cell>
        </row>
        <row r="279">
          <cell r="A279" t="str">
            <v>02102-0258</v>
          </cell>
          <cell r="B279" t="str">
            <v>Power Distribution</v>
          </cell>
          <cell r="C279" t="str">
            <v>A-Box Assy</v>
          </cell>
        </row>
        <row r="280">
          <cell r="A280" t="str">
            <v>02102-0259</v>
          </cell>
          <cell r="B280" t="str">
            <v>Power Distribution</v>
          </cell>
          <cell r="C280" t="str">
            <v>A-Box Assy</v>
          </cell>
        </row>
        <row r="281">
          <cell r="A281" t="str">
            <v>02102-0260</v>
          </cell>
          <cell r="B281" t="str">
            <v>Power Distribution</v>
          </cell>
          <cell r="C281" t="str">
            <v>A-Box Assy</v>
          </cell>
        </row>
        <row r="282">
          <cell r="A282" t="str">
            <v>02102-0261</v>
          </cell>
          <cell r="B282" t="str">
            <v>Power Distribution</v>
          </cell>
          <cell r="C282" t="str">
            <v>A-Box Assy</v>
          </cell>
        </row>
        <row r="283">
          <cell r="A283" t="str">
            <v>02102-0262</v>
          </cell>
          <cell r="B283" t="str">
            <v>Power Distribution</v>
          </cell>
          <cell r="C283" t="str">
            <v>A-Box Assy</v>
          </cell>
        </row>
        <row r="284">
          <cell r="A284" t="str">
            <v>02102-0263</v>
          </cell>
          <cell r="B284" t="str">
            <v>Power Distribution</v>
          </cell>
          <cell r="C284" t="str">
            <v>A-Box Assy</v>
          </cell>
        </row>
        <row r="285">
          <cell r="A285" t="str">
            <v>02102-0264</v>
          </cell>
          <cell r="B285" t="str">
            <v>Power Distribution</v>
          </cell>
          <cell r="C285" t="str">
            <v>A-Box Assy</v>
          </cell>
        </row>
        <row r="286">
          <cell r="A286" t="str">
            <v>02102-0265</v>
          </cell>
          <cell r="B286" t="str">
            <v>Power Distribution</v>
          </cell>
          <cell r="C286" t="str">
            <v>Panel Assy, HMI Control</v>
          </cell>
        </row>
        <row r="287">
          <cell r="A287" t="str">
            <v>02102-0266</v>
          </cell>
          <cell r="B287" t="str">
            <v>Power Distribution</v>
          </cell>
          <cell r="C287" t="str">
            <v>Panel Assy, HMI Control</v>
          </cell>
        </row>
        <row r="288">
          <cell r="A288" t="str">
            <v>02102-0267</v>
          </cell>
          <cell r="B288" t="str">
            <v>Power Distribution</v>
          </cell>
          <cell r="C288" t="str">
            <v>Panel Assy, HMI Control</v>
          </cell>
        </row>
        <row r="289">
          <cell r="A289" t="str">
            <v>02102-0268</v>
          </cell>
          <cell r="B289" t="str">
            <v>Power Distribution</v>
          </cell>
          <cell r="C289" t="str">
            <v>Cable Assy, 16 Conductors</v>
          </cell>
        </row>
        <row r="290">
          <cell r="A290" t="str">
            <v>02102-0269</v>
          </cell>
          <cell r="B290" t="str">
            <v>Mask Chuck (incl Mask Stage)</v>
          </cell>
          <cell r="C290" t="str">
            <v>Mirror Slide Assy</v>
          </cell>
        </row>
        <row r="291">
          <cell r="A291" t="str">
            <v>02102-0270</v>
          </cell>
          <cell r="B291" t="str">
            <v>Mask Chuck (incl Mask Stage)</v>
          </cell>
          <cell r="C291" t="str">
            <v>Mirror Slide Assy</v>
          </cell>
        </row>
        <row r="292">
          <cell r="A292" t="str">
            <v>02102-0271</v>
          </cell>
          <cell r="B292" t="str">
            <v>Mask Chuck (incl Mask Stage)</v>
          </cell>
          <cell r="C292" t="str">
            <v>Mirror Slide Assy</v>
          </cell>
        </row>
        <row r="293">
          <cell r="A293" t="str">
            <v>02102-0272</v>
          </cell>
          <cell r="B293" t="str">
            <v>Mask Chuck (incl Mask Stage)</v>
          </cell>
          <cell r="C293" t="str">
            <v>Mirror Slide Assy</v>
          </cell>
        </row>
        <row r="294">
          <cell r="A294" t="str">
            <v>02102-0273</v>
          </cell>
          <cell r="B294" t="str">
            <v>Mask Chuck (incl Mask Stage)</v>
          </cell>
          <cell r="C294" t="str">
            <v>Mirror Slide Assy</v>
          </cell>
        </row>
        <row r="295">
          <cell r="A295" t="str">
            <v>02102-0274</v>
          </cell>
          <cell r="B295" t="str">
            <v>Mask Chuck (incl Mask Stage)</v>
          </cell>
          <cell r="C295" t="str">
            <v>Mirror Slide Assy</v>
          </cell>
        </row>
        <row r="296">
          <cell r="A296" t="str">
            <v>02102-0275</v>
          </cell>
          <cell r="B296" t="str">
            <v>Mask Chuck (incl Mask Stage)</v>
          </cell>
          <cell r="C296" t="str">
            <v>Mirror Slide Assy</v>
          </cell>
        </row>
        <row r="297">
          <cell r="A297" t="str">
            <v>02102-0276</v>
          </cell>
          <cell r="B297" t="str">
            <v>Mask Chuck (incl Mask Stage)</v>
          </cell>
          <cell r="C297" t="str">
            <v>Mirror Slide Assy</v>
          </cell>
        </row>
        <row r="298">
          <cell r="A298" t="str">
            <v>02102-0277</v>
          </cell>
          <cell r="B298" t="str">
            <v>Mask Chuck (incl Mask Stage)</v>
          </cell>
          <cell r="C298" t="str">
            <v>Mirror Slide Assy</v>
          </cell>
        </row>
        <row r="299">
          <cell r="A299" t="str">
            <v>02102-0278</v>
          </cell>
          <cell r="B299" t="str">
            <v>Mask Chuck (incl Mask Stage)</v>
          </cell>
          <cell r="C299" t="str">
            <v>Mirror Slide Assy</v>
          </cell>
        </row>
        <row r="300">
          <cell r="A300" t="str">
            <v>02102-0279</v>
          </cell>
          <cell r="B300" t="str">
            <v>Mask Chuck (incl Mask Stage)</v>
          </cell>
          <cell r="C300" t="str">
            <v>Mirror Slide Assy</v>
          </cell>
        </row>
        <row r="301">
          <cell r="A301" t="str">
            <v>02102-0280</v>
          </cell>
          <cell r="B301" t="str">
            <v>Mask Chuck (incl Mask Stage)</v>
          </cell>
          <cell r="C301" t="str">
            <v>Mirror Slide Assy</v>
          </cell>
        </row>
        <row r="302">
          <cell r="A302" t="str">
            <v>02102-0281</v>
          </cell>
          <cell r="B302" t="str">
            <v>Mask Chuck (incl Mask Stage)</v>
          </cell>
          <cell r="C302" t="str">
            <v>Mirror Slide Assy</v>
          </cell>
        </row>
        <row r="303">
          <cell r="A303" t="str">
            <v>02102-0282</v>
          </cell>
          <cell r="B303" t="str">
            <v>Mask Chuck (incl Mask Stage)</v>
          </cell>
          <cell r="C303" t="str">
            <v>Mirror Slide Assy</v>
          </cell>
        </row>
        <row r="304">
          <cell r="A304" t="str">
            <v>02102-0283</v>
          </cell>
          <cell r="B304" t="str">
            <v>Mask Chuck (incl Mask Stage)</v>
          </cell>
          <cell r="C304" t="str">
            <v>Mirror Slide Assy</v>
          </cell>
        </row>
        <row r="305">
          <cell r="A305" t="str">
            <v>02102-0284</v>
          </cell>
          <cell r="B305" t="str">
            <v>Mask Chuck (incl Mask Stage)</v>
          </cell>
          <cell r="C305" t="str">
            <v>Mirror Slide Assy</v>
          </cell>
        </row>
        <row r="306">
          <cell r="A306" t="str">
            <v>02102-0285</v>
          </cell>
          <cell r="B306" t="str">
            <v>Mask Chuck (incl Mask Stage)</v>
          </cell>
          <cell r="C306" t="str">
            <v>Mirror Slide Assy</v>
          </cell>
        </row>
        <row r="307">
          <cell r="A307" t="str">
            <v>02102-0286</v>
          </cell>
          <cell r="B307" t="str">
            <v>Mask Chuck (incl Mask Stage)</v>
          </cell>
          <cell r="C307" t="str">
            <v>Mirror Slide Assy</v>
          </cell>
        </row>
        <row r="308">
          <cell r="A308" t="str">
            <v>02102-0287</v>
          </cell>
          <cell r="B308" t="str">
            <v>Mask Chuck (incl Mask Stage)</v>
          </cell>
          <cell r="C308" t="str">
            <v>Mirror Slide Assy</v>
          </cell>
        </row>
        <row r="309">
          <cell r="A309" t="str">
            <v>02102-0288</v>
          </cell>
          <cell r="B309" t="str">
            <v>Mask Chuck (incl Mask Stage)</v>
          </cell>
          <cell r="C309" t="str">
            <v>Mirror Slide Assy</v>
          </cell>
        </row>
        <row r="310">
          <cell r="A310" t="str">
            <v>02102-0289</v>
          </cell>
          <cell r="B310" t="str">
            <v>Mask Chuck (incl Mask Stage)</v>
          </cell>
          <cell r="C310" t="str">
            <v>Mirror Slide Assy</v>
          </cell>
        </row>
        <row r="311">
          <cell r="A311" t="str">
            <v>02102-0290</v>
          </cell>
          <cell r="B311" t="str">
            <v>Mask Chuck (incl Mask Stage)</v>
          </cell>
          <cell r="C311" t="str">
            <v>Mirror Slide Assy</v>
          </cell>
        </row>
        <row r="312">
          <cell r="A312" t="str">
            <v>02102-0291</v>
          </cell>
        </row>
        <row r="313">
          <cell r="A313" t="str">
            <v>02102-0292</v>
          </cell>
          <cell r="B313" t="str">
            <v>Mask Chuck (incl Mask Stage)</v>
          </cell>
          <cell r="C313" t="str">
            <v>Mirror Slide Assy</v>
          </cell>
        </row>
        <row r="314">
          <cell r="A314" t="str">
            <v>02102-0293</v>
          </cell>
          <cell r="B314" t="str">
            <v>Mask Chuck (incl Mask Stage)</v>
          </cell>
          <cell r="C314" t="str">
            <v>Mirror Slide Assy</v>
          </cell>
        </row>
        <row r="315">
          <cell r="A315" t="str">
            <v>02102-0294</v>
          </cell>
          <cell r="B315" t="str">
            <v>Mask Chuck (incl Mask Stage)</v>
          </cell>
          <cell r="C315" t="str">
            <v>Mirror Slide Assy</v>
          </cell>
        </row>
        <row r="316">
          <cell r="A316" t="str">
            <v>02102-0295</v>
          </cell>
          <cell r="B316" t="str">
            <v>Mask Chuck (incl Mask Stage)</v>
          </cell>
          <cell r="C316" t="str">
            <v>Mirror Slide Assy</v>
          </cell>
        </row>
        <row r="317">
          <cell r="A317" t="str">
            <v>02102-0296</v>
          </cell>
          <cell r="B317" t="str">
            <v>Mask Chuck (incl Mask Stage)</v>
          </cell>
          <cell r="C317" t="str">
            <v>Mirror Slide Assy</v>
          </cell>
        </row>
        <row r="318">
          <cell r="A318" t="str">
            <v>02102-0297</v>
          </cell>
          <cell r="B318" t="str">
            <v>Mask Chuck (incl Mask Stage)</v>
          </cell>
          <cell r="C318" t="str">
            <v>Mirror Slide Assy</v>
          </cell>
        </row>
        <row r="319">
          <cell r="A319" t="str">
            <v>02102-0298</v>
          </cell>
          <cell r="B319" t="str">
            <v>Mask Chuck (incl Mask Stage)</v>
          </cell>
          <cell r="C319" t="str">
            <v>Mirror Slide Assy</v>
          </cell>
        </row>
        <row r="320">
          <cell r="A320" t="str">
            <v>02102-0299</v>
          </cell>
          <cell r="B320" t="str">
            <v>Mask Chuck (incl Mask Stage)</v>
          </cell>
          <cell r="C320" t="str">
            <v>Mirror Slide Assy</v>
          </cell>
        </row>
        <row r="321">
          <cell r="A321" t="str">
            <v>02102-0300</v>
          </cell>
          <cell r="B321" t="str">
            <v>Mask Chuck (incl Mask Stage)</v>
          </cell>
          <cell r="C321" t="str">
            <v>Mirror Slide Assy</v>
          </cell>
        </row>
        <row r="322">
          <cell r="A322" t="str">
            <v>02102-0301</v>
          </cell>
          <cell r="B322" t="str">
            <v>Mask Chuck (incl Mask Stage)</v>
          </cell>
          <cell r="C322" t="str">
            <v>Mirror Slide Assy</v>
          </cell>
        </row>
        <row r="323">
          <cell r="A323" t="str">
            <v>02102-0302</v>
          </cell>
          <cell r="B323" t="str">
            <v>Mask Chuck (incl Mask Stage)</v>
          </cell>
          <cell r="C323" t="str">
            <v>Mirror Slide Assy</v>
          </cell>
        </row>
        <row r="324">
          <cell r="A324" t="str">
            <v>02102-0303</v>
          </cell>
          <cell r="B324" t="str">
            <v>Mask Chuck (incl Mask Stage)</v>
          </cell>
          <cell r="C324" t="str">
            <v>Mirror Slide Assy</v>
          </cell>
        </row>
        <row r="325">
          <cell r="A325" t="str">
            <v>02102-0304</v>
          </cell>
          <cell r="B325" t="str">
            <v>Mask Chuck (incl Mask Stage)</v>
          </cell>
          <cell r="C325" t="str">
            <v>Mirror Slide Assy</v>
          </cell>
        </row>
        <row r="326">
          <cell r="A326" t="str">
            <v>02102-0305</v>
          </cell>
          <cell r="B326" t="str">
            <v>Mask Chuck (incl Mask Stage)</v>
          </cell>
          <cell r="C326" t="str">
            <v>Mirror Slide Assy</v>
          </cell>
        </row>
        <row r="327">
          <cell r="A327" t="str">
            <v>02102-0306</v>
          </cell>
          <cell r="B327" t="str">
            <v>Mask Chuck (incl Mask Stage)</v>
          </cell>
          <cell r="C327" t="str">
            <v>Mirror Slide Assy</v>
          </cell>
        </row>
        <row r="328">
          <cell r="A328" t="str">
            <v>02102-0307</v>
          </cell>
          <cell r="B328" t="str">
            <v>Mask Chuck (incl Mask Stage)</v>
          </cell>
          <cell r="C328" t="str">
            <v>Mirror Slide Assy</v>
          </cell>
        </row>
        <row r="329">
          <cell r="A329" t="str">
            <v>02102-0308</v>
          </cell>
          <cell r="B329" t="str">
            <v>Mask Chuck (incl Mask Stage)</v>
          </cell>
          <cell r="C329" t="str">
            <v>Mirror Slide Assy</v>
          </cell>
        </row>
        <row r="330">
          <cell r="A330" t="str">
            <v>02102-0309</v>
          </cell>
          <cell r="B330" t="str">
            <v>Mask Chuck (incl Mask Stage)</v>
          </cell>
          <cell r="C330" t="str">
            <v>Mirror Slide Assy</v>
          </cell>
        </row>
        <row r="331">
          <cell r="A331" t="str">
            <v>02102-0310</v>
          </cell>
          <cell r="B331" t="str">
            <v>Mask Chuck (incl Mask Stage)</v>
          </cell>
          <cell r="C331" t="str">
            <v>Mirror Slide Assy</v>
          </cell>
        </row>
        <row r="332">
          <cell r="A332" t="str">
            <v>02102-0311</v>
          </cell>
          <cell r="B332" t="str">
            <v>Illumination</v>
          </cell>
          <cell r="C332" t="str">
            <v>Panel, Upper Rear</v>
          </cell>
        </row>
        <row r="333">
          <cell r="A333" t="str">
            <v>02102-0312</v>
          </cell>
          <cell r="B333" t="str">
            <v>Illumination</v>
          </cell>
          <cell r="C333" t="str">
            <v>Weldment, Illumination Frame</v>
          </cell>
        </row>
        <row r="334">
          <cell r="A334" t="str">
            <v>02102-0313</v>
          </cell>
          <cell r="B334" t="str">
            <v>Structure</v>
          </cell>
          <cell r="C334" t="str">
            <v>Projection Lens Mount Assy</v>
          </cell>
        </row>
        <row r="335">
          <cell r="A335" t="str">
            <v>02102-0314</v>
          </cell>
          <cell r="B335" t="str">
            <v>Mask Chuck (incl Mask Stage)</v>
          </cell>
          <cell r="C335" t="str">
            <v>Mask Subsystem Assy</v>
          </cell>
        </row>
        <row r="336">
          <cell r="A336" t="str">
            <v>02102-0315</v>
          </cell>
          <cell r="B336" t="str">
            <v>Mask Chuck (incl Mask Stage)</v>
          </cell>
          <cell r="C336" t="str">
            <v>Mask Subsystem Assy</v>
          </cell>
        </row>
        <row r="337">
          <cell r="A337" t="str">
            <v>02102-0316</v>
          </cell>
          <cell r="B337" t="str">
            <v>Mask Chuck (incl Mask Stage)</v>
          </cell>
          <cell r="C337" t="str">
            <v>Mask Subsystem Assy</v>
          </cell>
        </row>
        <row r="338">
          <cell r="A338" t="str">
            <v>02102-0317</v>
          </cell>
          <cell r="B338" t="str">
            <v>HMI</v>
          </cell>
          <cell r="C338" t="str">
            <v>Illuminator Module Assy, 5 Lamp</v>
          </cell>
        </row>
        <row r="339">
          <cell r="A339" t="str">
            <v>02102-0318</v>
          </cell>
          <cell r="B339" t="str">
            <v>HMI</v>
          </cell>
          <cell r="C339" t="str">
            <v>Illuminator Module Assy, 5 Lamp</v>
          </cell>
        </row>
        <row r="340">
          <cell r="A340" t="str">
            <v>02102-0319</v>
          </cell>
          <cell r="B340" t="str">
            <v>HMI</v>
          </cell>
          <cell r="C340" t="str">
            <v>Illuminator Module Assy, 5 Lamp</v>
          </cell>
        </row>
        <row r="341">
          <cell r="A341" t="str">
            <v>02102-0320</v>
          </cell>
          <cell r="B341" t="str">
            <v>HMI</v>
          </cell>
          <cell r="C341" t="str">
            <v>Illuminator Module Assy, 5 Lamp</v>
          </cell>
        </row>
        <row r="342">
          <cell r="A342" t="str">
            <v>02102-0321</v>
          </cell>
          <cell r="B342" t="str">
            <v>HMI</v>
          </cell>
          <cell r="C342" t="str">
            <v>Illuminator Module Assy, 5 Lamp</v>
          </cell>
        </row>
        <row r="343">
          <cell r="A343" t="str">
            <v>02102-0322</v>
          </cell>
          <cell r="B343" t="str">
            <v>HMI</v>
          </cell>
          <cell r="C343" t="str">
            <v>Illuminator Module Assy, 5 Lamp</v>
          </cell>
        </row>
        <row r="344">
          <cell r="A344" t="str">
            <v>02102-0323</v>
          </cell>
          <cell r="B344" t="str">
            <v>HMI</v>
          </cell>
          <cell r="C344" t="str">
            <v>Illuminator Module Assy, 5 Lamp</v>
          </cell>
        </row>
        <row r="345">
          <cell r="A345" t="str">
            <v>02102-0324</v>
          </cell>
          <cell r="B345" t="str">
            <v>HMI</v>
          </cell>
          <cell r="C345" t="str">
            <v>Illuminator Module Assy, 5 Lamp</v>
          </cell>
        </row>
        <row r="346">
          <cell r="A346" t="str">
            <v>02102-0325</v>
          </cell>
          <cell r="B346" t="str">
            <v>HMI</v>
          </cell>
          <cell r="C346" t="str">
            <v>Illuminator Module Assy, 5 Lamp</v>
          </cell>
        </row>
        <row r="347">
          <cell r="A347" t="str">
            <v>02102-0326</v>
          </cell>
          <cell r="B347" t="str">
            <v>HMI</v>
          </cell>
          <cell r="C347" t="str">
            <v>Illuminator Module Assy, 5 Lamp</v>
          </cell>
        </row>
        <row r="348">
          <cell r="A348" t="str">
            <v>02102-0327</v>
          </cell>
          <cell r="B348" t="str">
            <v>HMI</v>
          </cell>
          <cell r="C348" t="str">
            <v>Illuminator Module Assy, 5 Lamp</v>
          </cell>
        </row>
        <row r="349">
          <cell r="A349" t="str">
            <v>02102-0328</v>
          </cell>
          <cell r="B349" t="str">
            <v>HMI</v>
          </cell>
          <cell r="C349" t="str">
            <v>Illuminator Module Assy, 5 Lamp</v>
          </cell>
        </row>
        <row r="350">
          <cell r="A350" t="str">
            <v>02102-0329</v>
          </cell>
          <cell r="B350" t="str">
            <v>HMI</v>
          </cell>
          <cell r="C350" t="str">
            <v>Illuminator Module Assy, 5 Lamp</v>
          </cell>
        </row>
        <row r="351">
          <cell r="A351" t="str">
            <v>02102-0330</v>
          </cell>
          <cell r="B351" t="str">
            <v>HMI</v>
          </cell>
          <cell r="C351" t="str">
            <v>Illuminator Module Assy, 5 Lamp</v>
          </cell>
        </row>
        <row r="352">
          <cell r="A352" t="str">
            <v>02102-0331</v>
          </cell>
          <cell r="B352" t="str">
            <v>HMI</v>
          </cell>
          <cell r="C352" t="str">
            <v>Illuminator Module Assy, 5 Lamp</v>
          </cell>
        </row>
        <row r="353">
          <cell r="A353" t="str">
            <v>02102-0332</v>
          </cell>
          <cell r="B353" t="str">
            <v>Translation Stage</v>
          </cell>
          <cell r="C353" t="str">
            <v>Cable Assy, Power IEC-M, 2M</v>
          </cell>
        </row>
        <row r="354">
          <cell r="A354" t="str">
            <v>02102-0333</v>
          </cell>
          <cell r="B354" t="str">
            <v>Mask Chuck (incl Mask Stage)</v>
          </cell>
          <cell r="C354" t="str">
            <v>Cable Assy, Shielded Ethernet</v>
          </cell>
        </row>
        <row r="355">
          <cell r="A355" t="str">
            <v>02102-0334</v>
          </cell>
          <cell r="B355" t="str">
            <v>Mask Chuck (incl Mask Stage)</v>
          </cell>
          <cell r="C355" t="str">
            <v>Cable Assy, 14 Conductors</v>
          </cell>
        </row>
        <row r="356">
          <cell r="A356" t="str">
            <v>02102-0335</v>
          </cell>
          <cell r="B356" t="str">
            <v>Mask Chuck (incl Mask Stage)</v>
          </cell>
          <cell r="C356" t="str">
            <v>Substrate Chuck Assy</v>
          </cell>
        </row>
        <row r="357">
          <cell r="A357" t="str">
            <v>02102-0336</v>
          </cell>
          <cell r="B357" t="str">
            <v>Mask Chuck (incl Mask Stage)</v>
          </cell>
          <cell r="C357" t="str">
            <v>Substrate Chuck Assy</v>
          </cell>
        </row>
        <row r="358">
          <cell r="A358" t="str">
            <v>02102-0337</v>
          </cell>
          <cell r="B358" t="str">
            <v>Mask Chuck (incl Mask Stage)</v>
          </cell>
          <cell r="C358" t="str">
            <v>Substrate Chuck Assy</v>
          </cell>
        </row>
        <row r="359">
          <cell r="A359" t="str">
            <v>02102-0338</v>
          </cell>
          <cell r="B359" t="str">
            <v>Mask Chuck (incl Mask Stage)</v>
          </cell>
          <cell r="C359" t="str">
            <v>Substrate Chuck Assy</v>
          </cell>
        </row>
        <row r="360">
          <cell r="A360" t="str">
            <v>02102-0339</v>
          </cell>
          <cell r="B360" t="str">
            <v>Mask Chuck (incl Mask Stage)</v>
          </cell>
          <cell r="C360" t="str">
            <v>Substrate Chuck Assy</v>
          </cell>
        </row>
        <row r="361">
          <cell r="A361" t="str">
            <v>02102-0340</v>
          </cell>
          <cell r="B361" t="str">
            <v>Mask Chuck (incl Mask Stage)</v>
          </cell>
          <cell r="C361" t="str">
            <v>Substrate Chuck Assy</v>
          </cell>
        </row>
        <row r="362">
          <cell r="A362" t="str">
            <v>02102-0341</v>
          </cell>
          <cell r="B362" t="str">
            <v>Mask Chuck (incl Mask Stage)</v>
          </cell>
          <cell r="C362" t="str">
            <v>Substrate Chuck Assy</v>
          </cell>
        </row>
        <row r="363">
          <cell r="A363" t="str">
            <v>02102-0342</v>
          </cell>
          <cell r="B363" t="str">
            <v>Mask Chuck (incl Mask Stage)</v>
          </cell>
          <cell r="C363" t="str">
            <v>Substrate Chuck Assy</v>
          </cell>
        </row>
        <row r="364">
          <cell r="A364" t="str">
            <v>02102-0343</v>
          </cell>
          <cell r="B364" t="str">
            <v>Mask Chuck (incl Mask Stage)</v>
          </cell>
          <cell r="C364" t="str">
            <v>Substrate Chuck Assy</v>
          </cell>
        </row>
        <row r="365">
          <cell r="A365" t="str">
            <v>02102-0344</v>
          </cell>
          <cell r="B365" t="str">
            <v>Mask Chuck (incl Mask Stage)</v>
          </cell>
          <cell r="C365" t="str">
            <v>Substrate Chuck Assy</v>
          </cell>
        </row>
        <row r="366">
          <cell r="A366" t="str">
            <v>02102-0345</v>
          </cell>
          <cell r="B366" t="str">
            <v>Mask Chuck (incl Mask Stage)</v>
          </cell>
          <cell r="C366" t="str">
            <v>Substrate Chuck Assy</v>
          </cell>
        </row>
        <row r="367">
          <cell r="A367" t="str">
            <v>02102-0346</v>
          </cell>
          <cell r="B367" t="str">
            <v>Mask Chuck (incl Mask Stage)</v>
          </cell>
          <cell r="C367" t="str">
            <v>Substrate Chuck Assy</v>
          </cell>
        </row>
        <row r="368">
          <cell r="A368" t="str">
            <v>02102-0347</v>
          </cell>
          <cell r="B368" t="str">
            <v>Mask Chuck (incl Mask Stage)</v>
          </cell>
          <cell r="C368" t="str">
            <v>Chuck, Substrate</v>
          </cell>
        </row>
        <row r="369">
          <cell r="A369" t="str">
            <v>02102-0348</v>
          </cell>
          <cell r="B369" t="str">
            <v>Mask Chuck (incl Mask Stage)</v>
          </cell>
          <cell r="C369" t="str">
            <v>Mirror Slide Assy</v>
          </cell>
        </row>
        <row r="370">
          <cell r="A370" t="str">
            <v>02102-0349</v>
          </cell>
          <cell r="B370" t="str">
            <v>Illumination</v>
          </cell>
          <cell r="C370" t="str">
            <v>5KW Illuminator Assy</v>
          </cell>
        </row>
        <row r="371">
          <cell r="A371" t="str">
            <v>02102-0350</v>
          </cell>
          <cell r="B371" t="str">
            <v>Tooling</v>
          </cell>
          <cell r="C371" t="str">
            <v>Grout Frame Assy</v>
          </cell>
        </row>
        <row r="372">
          <cell r="A372" t="str">
            <v>02102-0351</v>
          </cell>
          <cell r="B372" t="str">
            <v>Tooling</v>
          </cell>
          <cell r="C372" t="str">
            <v>Grout Kit Assy</v>
          </cell>
        </row>
        <row r="373">
          <cell r="A373" t="str">
            <v>02102-0352</v>
          </cell>
          <cell r="B373" t="str">
            <v>Mask Chuck (incl Mask Stage)</v>
          </cell>
          <cell r="C373" t="str">
            <v>Mask Subsystem Assy</v>
          </cell>
        </row>
        <row r="374">
          <cell r="A374" t="str">
            <v>02102-0353</v>
          </cell>
          <cell r="B374" t="str">
            <v>Vision</v>
          </cell>
          <cell r="C374" t="str">
            <v>Vision Assy</v>
          </cell>
        </row>
        <row r="375">
          <cell r="A375" t="str">
            <v>02102-0354</v>
          </cell>
          <cell r="B375" t="str">
            <v>Vision</v>
          </cell>
          <cell r="C375" t="str">
            <v>Vision Assy</v>
          </cell>
        </row>
        <row r="376">
          <cell r="A376" t="str">
            <v>02102-0355</v>
          </cell>
          <cell r="B376" t="str">
            <v>Vision</v>
          </cell>
          <cell r="C376" t="str">
            <v>Vision Assy</v>
          </cell>
        </row>
        <row r="377">
          <cell r="A377" t="str">
            <v>02102-0356</v>
          </cell>
          <cell r="B377" t="str">
            <v>Vision</v>
          </cell>
          <cell r="C377" t="str">
            <v>Vision Assy</v>
          </cell>
        </row>
        <row r="378">
          <cell r="A378" t="str">
            <v>02102-0357</v>
          </cell>
          <cell r="B378" t="str">
            <v>Vision</v>
          </cell>
          <cell r="C378" t="str">
            <v>Vision Assy</v>
          </cell>
        </row>
        <row r="379">
          <cell r="A379" t="str">
            <v>02102-0358</v>
          </cell>
          <cell r="B379" t="str">
            <v>Vision</v>
          </cell>
          <cell r="C379" t="str">
            <v>Vision Assy</v>
          </cell>
        </row>
        <row r="380">
          <cell r="A380" t="str">
            <v>02102-0359</v>
          </cell>
          <cell r="B380" t="str">
            <v>Vision</v>
          </cell>
          <cell r="C380" t="str">
            <v>Vision Assy</v>
          </cell>
        </row>
        <row r="381">
          <cell r="A381" t="str">
            <v>02102-0360</v>
          </cell>
          <cell r="B381" t="str">
            <v>Vision</v>
          </cell>
          <cell r="C381" t="str">
            <v>Vision Assy</v>
          </cell>
        </row>
        <row r="382">
          <cell r="A382" t="str">
            <v>02102-0361</v>
          </cell>
          <cell r="B382" t="str">
            <v>Vision</v>
          </cell>
          <cell r="C382" t="str">
            <v>Vision Assy</v>
          </cell>
        </row>
        <row r="383">
          <cell r="A383" t="str">
            <v>02102-0362</v>
          </cell>
          <cell r="B383" t="str">
            <v>Vision</v>
          </cell>
          <cell r="C383" t="str">
            <v>Vision Assy</v>
          </cell>
        </row>
        <row r="384">
          <cell r="A384" t="str">
            <v>02102-0363</v>
          </cell>
          <cell r="B384" t="str">
            <v>Vision</v>
          </cell>
          <cell r="C384" t="str">
            <v>Vision Assy</v>
          </cell>
        </row>
        <row r="385">
          <cell r="A385" t="str">
            <v>02102-0364</v>
          </cell>
          <cell r="B385" t="str">
            <v>Vision</v>
          </cell>
          <cell r="C385" t="str">
            <v>Vision Assy</v>
          </cell>
        </row>
        <row r="386">
          <cell r="A386" t="str">
            <v>02102-0365</v>
          </cell>
          <cell r="B386" t="str">
            <v>Vision</v>
          </cell>
          <cell r="C386" t="str">
            <v>Vision Assy</v>
          </cell>
        </row>
        <row r="387">
          <cell r="A387" t="str">
            <v>02102-0366</v>
          </cell>
          <cell r="B387" t="str">
            <v>Vision</v>
          </cell>
          <cell r="C387" t="str">
            <v>Vision Assy</v>
          </cell>
        </row>
        <row r="388">
          <cell r="A388" t="str">
            <v>02102-0367</v>
          </cell>
          <cell r="B388" t="str">
            <v>Vision</v>
          </cell>
          <cell r="C388" t="str">
            <v>Vision Assy</v>
          </cell>
        </row>
        <row r="389">
          <cell r="A389" t="str">
            <v>02102-0368</v>
          </cell>
          <cell r="B389" t="str">
            <v>Vision</v>
          </cell>
          <cell r="C389" t="str">
            <v>Vision Assy</v>
          </cell>
        </row>
        <row r="390">
          <cell r="A390" t="str">
            <v>02102-0369</v>
          </cell>
          <cell r="B390" t="str">
            <v>Vision</v>
          </cell>
          <cell r="C390" t="str">
            <v>Vision Assy</v>
          </cell>
        </row>
        <row r="391">
          <cell r="A391" t="str">
            <v>02102-0370</v>
          </cell>
          <cell r="B391" t="str">
            <v>Vision</v>
          </cell>
          <cell r="C391" t="str">
            <v>Vision Assy</v>
          </cell>
        </row>
        <row r="392">
          <cell r="A392" t="str">
            <v>02102-0371</v>
          </cell>
          <cell r="B392" t="str">
            <v>Vision</v>
          </cell>
          <cell r="C392" t="str">
            <v>Vision Assy</v>
          </cell>
        </row>
        <row r="393">
          <cell r="A393" t="str">
            <v>02102-0372</v>
          </cell>
          <cell r="B393" t="str">
            <v>Vision</v>
          </cell>
          <cell r="C393" t="str">
            <v>Vision Assy</v>
          </cell>
        </row>
        <row r="394">
          <cell r="A394" t="str">
            <v>02102-0373</v>
          </cell>
          <cell r="B394" t="str">
            <v>Vision</v>
          </cell>
          <cell r="C394" t="str">
            <v>Vision Assy</v>
          </cell>
        </row>
        <row r="395">
          <cell r="A395" t="str">
            <v>02102-0374</v>
          </cell>
          <cell r="B395" t="str">
            <v>Vision</v>
          </cell>
          <cell r="C395" t="str">
            <v>Vision Assy</v>
          </cell>
        </row>
        <row r="396">
          <cell r="A396" t="str">
            <v>02102-0375</v>
          </cell>
          <cell r="B396" t="str">
            <v>Vision</v>
          </cell>
          <cell r="C396" t="str">
            <v>Vision Assy</v>
          </cell>
        </row>
        <row r="397">
          <cell r="A397" t="str">
            <v>02102-0376</v>
          </cell>
          <cell r="B397" t="str">
            <v>Vision</v>
          </cell>
          <cell r="C397" t="str">
            <v>Vision Assy</v>
          </cell>
        </row>
        <row r="398">
          <cell r="A398" t="str">
            <v>02102-0377</v>
          </cell>
          <cell r="B398" t="str">
            <v>Vision</v>
          </cell>
          <cell r="C398" t="str">
            <v>Vision Assy</v>
          </cell>
        </row>
        <row r="399">
          <cell r="A399" t="str">
            <v>02102-0378</v>
          </cell>
          <cell r="B399" t="str">
            <v>Vision</v>
          </cell>
          <cell r="C399" t="str">
            <v>Vision Assy</v>
          </cell>
        </row>
        <row r="400">
          <cell r="A400" t="str">
            <v>02102-0379</v>
          </cell>
          <cell r="B400" t="str">
            <v>Vision</v>
          </cell>
          <cell r="C400" t="str">
            <v>Vision Assy</v>
          </cell>
        </row>
        <row r="401">
          <cell r="A401" t="str">
            <v>02102-0380</v>
          </cell>
          <cell r="B401" t="str">
            <v>Vision</v>
          </cell>
          <cell r="C401" t="str">
            <v>Vision Assy</v>
          </cell>
        </row>
        <row r="402">
          <cell r="A402" t="str">
            <v>02102-0381</v>
          </cell>
          <cell r="B402" t="str">
            <v>Vision</v>
          </cell>
          <cell r="C402" t="str">
            <v>Vision Assy</v>
          </cell>
        </row>
        <row r="403">
          <cell r="A403" t="str">
            <v>02102-0382</v>
          </cell>
          <cell r="B403" t="str">
            <v>Vision</v>
          </cell>
          <cell r="C403" t="str">
            <v>Vision Assy</v>
          </cell>
        </row>
        <row r="404">
          <cell r="A404" t="str">
            <v>02102-0383</v>
          </cell>
          <cell r="B404" t="str">
            <v>Vision</v>
          </cell>
          <cell r="C404" t="str">
            <v>Vision Assy</v>
          </cell>
        </row>
        <row r="405">
          <cell r="A405" t="str">
            <v>02102-0384</v>
          </cell>
          <cell r="B405" t="str">
            <v>Vision</v>
          </cell>
          <cell r="C405" t="str">
            <v>Vision Assy</v>
          </cell>
        </row>
        <row r="406">
          <cell r="A406" t="str">
            <v>02102-0385</v>
          </cell>
          <cell r="B406" t="str">
            <v>Vision</v>
          </cell>
          <cell r="C406" t="str">
            <v>Vision Assy</v>
          </cell>
        </row>
        <row r="407">
          <cell r="A407" t="str">
            <v>02102-0386</v>
          </cell>
          <cell r="B407" t="str">
            <v>Vision</v>
          </cell>
          <cell r="C407" t="str">
            <v>Vision Assy</v>
          </cell>
        </row>
        <row r="408">
          <cell r="A408" t="str">
            <v>02102-0387</v>
          </cell>
          <cell r="B408" t="str">
            <v>Vision</v>
          </cell>
          <cell r="C408" t="str">
            <v>Vision Assy</v>
          </cell>
        </row>
        <row r="409">
          <cell r="A409" t="str">
            <v>02102-0388</v>
          </cell>
          <cell r="B409" t="str">
            <v>Vision</v>
          </cell>
          <cell r="C409" t="str">
            <v>Vision Assy</v>
          </cell>
        </row>
        <row r="410">
          <cell r="A410" t="str">
            <v>02102-0389</v>
          </cell>
          <cell r="B410" t="str">
            <v>Vision</v>
          </cell>
          <cell r="C410" t="str">
            <v>Vision Assy</v>
          </cell>
        </row>
        <row r="411">
          <cell r="A411" t="str">
            <v>02102-0390</v>
          </cell>
          <cell r="B411" t="str">
            <v>Illumination</v>
          </cell>
          <cell r="C411" t="str">
            <v>Homogenizer/Condenser Lens Assy</v>
          </cell>
        </row>
        <row r="412">
          <cell r="A412" t="str">
            <v>02102-0391</v>
          </cell>
          <cell r="B412" t="str">
            <v>Illumination</v>
          </cell>
          <cell r="C412" t="str">
            <v>Homogenizer/Condenser Lens Assy</v>
          </cell>
        </row>
        <row r="413">
          <cell r="A413" t="str">
            <v>02102-0392</v>
          </cell>
          <cell r="B413" t="str">
            <v>Illumination</v>
          </cell>
          <cell r="C413" t="str">
            <v>Homogenizer/Condenser Lens Assy</v>
          </cell>
        </row>
        <row r="414">
          <cell r="A414" t="str">
            <v>02102-0393</v>
          </cell>
          <cell r="B414" t="str">
            <v>Illumination</v>
          </cell>
          <cell r="C414" t="str">
            <v>Homogenizer/Condenser Lens Assy</v>
          </cell>
        </row>
        <row r="415">
          <cell r="A415" t="str">
            <v>02102-0394</v>
          </cell>
          <cell r="B415" t="str">
            <v>Illumination</v>
          </cell>
          <cell r="C415" t="str">
            <v>Homogenizer/Condenser Lens Assy</v>
          </cell>
        </row>
        <row r="416">
          <cell r="A416" t="str">
            <v>02102-0395</v>
          </cell>
          <cell r="B416" t="str">
            <v>Illumination</v>
          </cell>
          <cell r="C416" t="str">
            <v>Homogenizer/Condenser Lens Assy</v>
          </cell>
        </row>
        <row r="417">
          <cell r="A417" t="str">
            <v>02102-0396</v>
          </cell>
          <cell r="B417" t="str">
            <v>Illumination</v>
          </cell>
          <cell r="C417" t="str">
            <v>Homogenizer/Condenser Lens Assy</v>
          </cell>
        </row>
        <row r="418">
          <cell r="A418" t="str">
            <v>02102-0397</v>
          </cell>
          <cell r="B418" t="str">
            <v>Illumination</v>
          </cell>
          <cell r="C418" t="str">
            <v>Homogenizer/Condenser Lens Assy</v>
          </cell>
        </row>
        <row r="419">
          <cell r="A419" t="str">
            <v>02102-0398</v>
          </cell>
          <cell r="B419" t="str">
            <v>Illumination</v>
          </cell>
          <cell r="C419" t="str">
            <v>Homogenizer/Condenser Lens Assy</v>
          </cell>
        </row>
        <row r="420">
          <cell r="A420" t="str">
            <v>02102-0399</v>
          </cell>
          <cell r="B420" t="str">
            <v>Illumination</v>
          </cell>
          <cell r="C420" t="str">
            <v>Homogenizer/Condenser Lens Assy</v>
          </cell>
        </row>
        <row r="421">
          <cell r="A421" t="str">
            <v>02102-0400</v>
          </cell>
          <cell r="B421" t="str">
            <v>Illumination</v>
          </cell>
          <cell r="C421" t="str">
            <v>Homogenizer/Condenser Lens Assy</v>
          </cell>
        </row>
        <row r="422">
          <cell r="A422" t="str">
            <v>02102-0401</v>
          </cell>
          <cell r="B422" t="str">
            <v>Illumination</v>
          </cell>
          <cell r="C422" t="str">
            <v>Homogenizer/Condenser Lens Assy</v>
          </cell>
        </row>
        <row r="423">
          <cell r="A423" t="str">
            <v>02102-0402</v>
          </cell>
          <cell r="B423" t="str">
            <v>Illumination</v>
          </cell>
          <cell r="C423" t="str">
            <v>Homogenizer/Condenser Lens Assy</v>
          </cell>
        </row>
        <row r="424">
          <cell r="A424" t="str">
            <v>02102-0403</v>
          </cell>
          <cell r="B424" t="str">
            <v>Illumination</v>
          </cell>
          <cell r="C424" t="str">
            <v>Homogenizer/Condenser Lens Assy</v>
          </cell>
        </row>
        <row r="425">
          <cell r="A425" t="str">
            <v>02102-0404</v>
          </cell>
          <cell r="B425" t="str">
            <v>Illumination</v>
          </cell>
          <cell r="C425" t="str">
            <v>Homogenizer/Condenser Lens Assy</v>
          </cell>
        </row>
        <row r="426">
          <cell r="A426" t="str">
            <v>02102-0405</v>
          </cell>
          <cell r="B426" t="str">
            <v>Illumination</v>
          </cell>
          <cell r="C426" t="str">
            <v>Homogenizer/Condenser Lens Assy</v>
          </cell>
        </row>
        <row r="427">
          <cell r="A427" t="str">
            <v>02102-0406</v>
          </cell>
          <cell r="B427" t="str">
            <v>Illumination</v>
          </cell>
          <cell r="C427" t="str">
            <v>Homogenizer/Condenser Lens Assy</v>
          </cell>
        </row>
        <row r="428">
          <cell r="A428" t="str">
            <v>02102-0407</v>
          </cell>
          <cell r="B428" t="str">
            <v>Illumination</v>
          </cell>
          <cell r="C428" t="str">
            <v>Homogenizer/Condenser Lens Assy</v>
          </cell>
        </row>
        <row r="429">
          <cell r="A429" t="str">
            <v>02102-0408</v>
          </cell>
          <cell r="B429" t="str">
            <v>Illumination</v>
          </cell>
          <cell r="C429" t="str">
            <v>Homogenizer/Condenser Lens Assy</v>
          </cell>
        </row>
        <row r="430">
          <cell r="A430" t="str">
            <v>02102-0409</v>
          </cell>
          <cell r="B430" t="str">
            <v>Illumination</v>
          </cell>
          <cell r="C430" t="str">
            <v>Homogenizer/Condenser Lens Assy</v>
          </cell>
        </row>
        <row r="431">
          <cell r="A431" t="str">
            <v>02102-0410</v>
          </cell>
          <cell r="B431" t="str">
            <v>Illumination</v>
          </cell>
          <cell r="C431" t="str">
            <v>Homogenizer/Condenser Lens Assy</v>
          </cell>
        </row>
        <row r="432">
          <cell r="A432" t="str">
            <v>02102-0411</v>
          </cell>
          <cell r="B432" t="str">
            <v>Illumination</v>
          </cell>
          <cell r="C432" t="str">
            <v>Homogenizer/Condenser Lens Assy</v>
          </cell>
        </row>
        <row r="433">
          <cell r="A433" t="str">
            <v>02102-0412</v>
          </cell>
          <cell r="B433" t="str">
            <v>Illumination</v>
          </cell>
          <cell r="C433" t="str">
            <v>Homogenizer/Condenser Lens Assy</v>
          </cell>
        </row>
        <row r="434">
          <cell r="A434" t="str">
            <v>02102-0413</v>
          </cell>
          <cell r="B434" t="str">
            <v>Illumination</v>
          </cell>
          <cell r="C434" t="str">
            <v>Homogenizer/Condenser Lens Assy</v>
          </cell>
        </row>
        <row r="435">
          <cell r="A435" t="str">
            <v>02102-0414</v>
          </cell>
          <cell r="B435" t="str">
            <v>Illumination</v>
          </cell>
          <cell r="C435" t="str">
            <v>Homogenizer/Condenser Lens Assy</v>
          </cell>
        </row>
        <row r="436">
          <cell r="A436" t="str">
            <v>02102-0415</v>
          </cell>
          <cell r="B436" t="str">
            <v>Illumination</v>
          </cell>
          <cell r="C436" t="str">
            <v>Homogenizer/Condenser Lens Assy</v>
          </cell>
        </row>
        <row r="437">
          <cell r="A437" t="str">
            <v>02102-0416</v>
          </cell>
          <cell r="B437" t="str">
            <v>Illumination</v>
          </cell>
          <cell r="C437" t="str">
            <v>Homogenizer/Condenser Lens Assy</v>
          </cell>
        </row>
        <row r="438">
          <cell r="A438" t="str">
            <v>02102-0417</v>
          </cell>
          <cell r="B438" t="str">
            <v>Illumination</v>
          </cell>
          <cell r="C438" t="str">
            <v>Homogenizer/Condenser Lens Assy</v>
          </cell>
        </row>
        <row r="439">
          <cell r="A439" t="str">
            <v>02102-0418</v>
          </cell>
          <cell r="B439" t="str">
            <v>Illumination</v>
          </cell>
          <cell r="C439" t="str">
            <v>Homogenizer/Condenser Lens Assy</v>
          </cell>
        </row>
        <row r="440">
          <cell r="A440" t="str">
            <v>02102-0419</v>
          </cell>
          <cell r="B440" t="str">
            <v>Illumination</v>
          </cell>
          <cell r="C440" t="str">
            <v>Homogenizer/Condenser Lens Assy</v>
          </cell>
        </row>
        <row r="441">
          <cell r="A441" t="str">
            <v>02102-0420</v>
          </cell>
          <cell r="B441" t="str">
            <v>Illumination</v>
          </cell>
          <cell r="C441" t="str">
            <v>Homogenizer/Condenser Lens Assy</v>
          </cell>
        </row>
        <row r="442">
          <cell r="A442" t="str">
            <v>02102-0421</v>
          </cell>
          <cell r="B442" t="str">
            <v>Illumination</v>
          </cell>
          <cell r="C442" t="str">
            <v>Homogenizer/Condenser Lens Assy</v>
          </cell>
        </row>
        <row r="443">
          <cell r="A443" t="str">
            <v>02102-0422</v>
          </cell>
          <cell r="B443" t="str">
            <v>Illumination</v>
          </cell>
          <cell r="C443" t="str">
            <v>Homogenizer/Condenser Lens Assy</v>
          </cell>
        </row>
        <row r="444">
          <cell r="A444" t="str">
            <v>02102-0423</v>
          </cell>
          <cell r="B444" t="str">
            <v>Illumination</v>
          </cell>
          <cell r="C444" t="str">
            <v>Homogenizer/Condenser Lens Assy</v>
          </cell>
        </row>
        <row r="445">
          <cell r="A445" t="str">
            <v>02102-0424</v>
          </cell>
          <cell r="B445" t="str">
            <v>Illumination</v>
          </cell>
          <cell r="C445" t="str">
            <v>Homogenizer/Condenser Lens Assy</v>
          </cell>
        </row>
        <row r="446">
          <cell r="A446" t="str">
            <v>02102-0425</v>
          </cell>
          <cell r="B446" t="str">
            <v>Illumination</v>
          </cell>
          <cell r="C446" t="str">
            <v>Homogenizer/Condenser Lens Assy</v>
          </cell>
        </row>
        <row r="447">
          <cell r="A447" t="str">
            <v>02102-0426</v>
          </cell>
          <cell r="B447" t="str">
            <v>Mask Load/Unload</v>
          </cell>
          <cell r="C447" t="str">
            <v>Mask Transfer Assy</v>
          </cell>
        </row>
        <row r="448">
          <cell r="A448" t="str">
            <v>02102-0427</v>
          </cell>
          <cell r="B448" t="str">
            <v>Mask Load/Unload</v>
          </cell>
          <cell r="C448" t="str">
            <v>Mask Transfer Assy</v>
          </cell>
        </row>
        <row r="449">
          <cell r="A449" t="str">
            <v>02102-0428</v>
          </cell>
          <cell r="B449" t="str">
            <v>Mask Load/Unload</v>
          </cell>
          <cell r="C449" t="str">
            <v>Mask Transfer Assy</v>
          </cell>
        </row>
        <row r="450">
          <cell r="A450" t="str">
            <v>02102-0429</v>
          </cell>
          <cell r="B450" t="str">
            <v>Mask Load/Unload</v>
          </cell>
          <cell r="C450" t="str">
            <v>Mask Transfer Assy</v>
          </cell>
        </row>
        <row r="451">
          <cell r="A451" t="str">
            <v>02102-0430</v>
          </cell>
          <cell r="B451" t="str">
            <v>Mask Load/Unload</v>
          </cell>
          <cell r="C451" t="str">
            <v>Mask Transfer Assy</v>
          </cell>
        </row>
        <row r="452">
          <cell r="A452" t="str">
            <v>02102-0431</v>
          </cell>
          <cell r="B452" t="str">
            <v>Mask Load/Unload</v>
          </cell>
          <cell r="C452" t="str">
            <v>Mask Transfer Assy</v>
          </cell>
        </row>
        <row r="453">
          <cell r="A453" t="str">
            <v>02102-0432</v>
          </cell>
          <cell r="B453" t="str">
            <v>Mask Load/Unload</v>
          </cell>
          <cell r="C453" t="str">
            <v>Mask Transfer Assy</v>
          </cell>
        </row>
        <row r="454">
          <cell r="A454" t="str">
            <v>02102-0433</v>
          </cell>
          <cell r="B454" t="str">
            <v>Mask Load/Unload</v>
          </cell>
          <cell r="C454" t="str">
            <v>Mask Transfer Assy</v>
          </cell>
        </row>
        <row r="455">
          <cell r="A455" t="str">
            <v>02102-0434</v>
          </cell>
          <cell r="B455" t="str">
            <v>Mask Load/Unload</v>
          </cell>
          <cell r="C455" t="str">
            <v>Mask Transfer Assy</v>
          </cell>
        </row>
        <row r="456">
          <cell r="A456" t="str">
            <v>02102-0435</v>
          </cell>
          <cell r="B456" t="str">
            <v>Mask Load/Unload</v>
          </cell>
          <cell r="C456" t="str">
            <v>Mask Transfer Assy</v>
          </cell>
        </row>
        <row r="457">
          <cell r="A457" t="str">
            <v>02102-0436</v>
          </cell>
          <cell r="B457" t="str">
            <v>Mask Load/Unload</v>
          </cell>
          <cell r="C457" t="str">
            <v>Mask Transfer Assy</v>
          </cell>
        </row>
        <row r="458">
          <cell r="A458" t="str">
            <v>02102-0437</v>
          </cell>
          <cell r="B458" t="str">
            <v>Mask Load/Unload</v>
          </cell>
          <cell r="C458" t="str">
            <v>Mask Transfer Assy</v>
          </cell>
        </row>
        <row r="459">
          <cell r="A459" t="str">
            <v>02102-0438</v>
          </cell>
          <cell r="B459" t="str">
            <v>Mask Load/Unload</v>
          </cell>
          <cell r="C459" t="str">
            <v>Mask Transfer Assy</v>
          </cell>
        </row>
        <row r="460">
          <cell r="A460" t="str">
            <v>02102-0439</v>
          </cell>
          <cell r="B460" t="str">
            <v>Mask Load/Unload</v>
          </cell>
          <cell r="C460" t="str">
            <v>Mask Transfer Assy</v>
          </cell>
        </row>
        <row r="461">
          <cell r="A461" t="str">
            <v>02102-0440</v>
          </cell>
          <cell r="B461" t="str">
            <v>Mask Load/Unload</v>
          </cell>
          <cell r="C461" t="str">
            <v>Mask Transfer Assy</v>
          </cell>
        </row>
        <row r="462">
          <cell r="A462" t="str">
            <v>02102-0441</v>
          </cell>
          <cell r="B462" t="str">
            <v>Mask Load/Unload</v>
          </cell>
          <cell r="C462" t="str">
            <v>Mask Transfer Assy</v>
          </cell>
        </row>
        <row r="463">
          <cell r="A463" t="str">
            <v>02102-0442</v>
          </cell>
          <cell r="B463" t="str">
            <v>Mask Load/Unload</v>
          </cell>
          <cell r="C463" t="str">
            <v>Mask Transfer Assy</v>
          </cell>
        </row>
        <row r="464">
          <cell r="A464" t="str">
            <v>02102-0443</v>
          </cell>
          <cell r="B464" t="str">
            <v>Mask Load/Unload</v>
          </cell>
          <cell r="C464" t="str">
            <v>Mask Transfer Assy</v>
          </cell>
        </row>
        <row r="465">
          <cell r="A465" t="str">
            <v>02102-0444</v>
          </cell>
          <cell r="B465" t="str">
            <v>Mask Load/Unload</v>
          </cell>
          <cell r="C465" t="str">
            <v>Mask Transfer Assy</v>
          </cell>
        </row>
        <row r="466">
          <cell r="A466" t="str">
            <v>02102-0445</v>
          </cell>
          <cell r="B466" t="str">
            <v>Mask Load/Unload</v>
          </cell>
          <cell r="C466" t="str">
            <v>Mask Transfer Assy</v>
          </cell>
        </row>
        <row r="467">
          <cell r="A467" t="str">
            <v>02102-0446</v>
          </cell>
          <cell r="B467" t="str">
            <v>Mask Load/Unload</v>
          </cell>
          <cell r="C467" t="str">
            <v>Mask Transfer Assy</v>
          </cell>
        </row>
        <row r="468">
          <cell r="A468" t="str">
            <v>02102-0447</v>
          </cell>
          <cell r="B468" t="str">
            <v>Mask Load/Unload</v>
          </cell>
          <cell r="C468" t="str">
            <v>Mask Transfer Assy</v>
          </cell>
        </row>
        <row r="469">
          <cell r="A469" t="str">
            <v>02102-0448</v>
          </cell>
          <cell r="B469" t="str">
            <v>Mask Load/Unload</v>
          </cell>
          <cell r="C469" t="str">
            <v>Mask Transfer Assy</v>
          </cell>
        </row>
        <row r="470">
          <cell r="A470" t="str">
            <v>02102-0449</v>
          </cell>
          <cell r="B470" t="str">
            <v>Mask Load/Unload</v>
          </cell>
          <cell r="C470" t="str">
            <v>Mask Transfer Assy</v>
          </cell>
        </row>
        <row r="471">
          <cell r="A471" t="str">
            <v>02102-0450</v>
          </cell>
          <cell r="B471" t="str">
            <v>Mask Load/Unload</v>
          </cell>
          <cell r="C471" t="str">
            <v>Mask Transfer Assy</v>
          </cell>
        </row>
        <row r="472">
          <cell r="A472" t="str">
            <v>02102-0451</v>
          </cell>
          <cell r="B472" t="str">
            <v>Mask Load/Unload</v>
          </cell>
          <cell r="C472" t="str">
            <v>Mask Transfer Assy</v>
          </cell>
        </row>
        <row r="473">
          <cell r="A473" t="str">
            <v>02102-0452</v>
          </cell>
          <cell r="B473" t="str">
            <v>Mask Load/Unload</v>
          </cell>
          <cell r="C473" t="str">
            <v>Mask Transfer Assy</v>
          </cell>
        </row>
        <row r="474">
          <cell r="A474" t="str">
            <v>02102-0453</v>
          </cell>
          <cell r="B474" t="str">
            <v>Mask Load/Unload</v>
          </cell>
          <cell r="C474" t="str">
            <v>Mask Transfer Assy</v>
          </cell>
        </row>
        <row r="475">
          <cell r="A475" t="str">
            <v>02102-0454</v>
          </cell>
          <cell r="B475" t="str">
            <v>Mask Load/Unload</v>
          </cell>
          <cell r="C475" t="str">
            <v>Mask Transfer Assy</v>
          </cell>
        </row>
        <row r="476">
          <cell r="A476" t="str">
            <v>02102-0455</v>
          </cell>
          <cell r="B476" t="str">
            <v>Mask Load/Unload</v>
          </cell>
          <cell r="C476" t="str">
            <v>Mask Transfer Assy</v>
          </cell>
        </row>
        <row r="477">
          <cell r="A477" t="str">
            <v>02102-0456</v>
          </cell>
          <cell r="B477" t="str">
            <v>Mask Load/Unload</v>
          </cell>
          <cell r="C477" t="str">
            <v>Mask Transfer Assy</v>
          </cell>
        </row>
        <row r="478">
          <cell r="A478" t="str">
            <v>02102-0457</v>
          </cell>
          <cell r="B478" t="str">
            <v>Mask Load/Unload</v>
          </cell>
          <cell r="C478" t="str">
            <v>Mask Transfer Assy</v>
          </cell>
        </row>
        <row r="479">
          <cell r="A479" t="str">
            <v>02102-0458</v>
          </cell>
          <cell r="B479" t="str">
            <v>Mask Load/Unload</v>
          </cell>
          <cell r="C479" t="str">
            <v>Mask Transfer Assy</v>
          </cell>
        </row>
        <row r="480">
          <cell r="A480" t="str">
            <v>02102-0459</v>
          </cell>
          <cell r="B480" t="str">
            <v>Mask Load/Unload</v>
          </cell>
          <cell r="C480" t="str">
            <v>Mask Transfer Assy</v>
          </cell>
        </row>
        <row r="481">
          <cell r="A481" t="str">
            <v>02102-0460</v>
          </cell>
          <cell r="B481" t="str">
            <v>Mask Load/Unload</v>
          </cell>
          <cell r="C481" t="str">
            <v>Mask Transfer Assy</v>
          </cell>
        </row>
        <row r="482">
          <cell r="A482" t="str">
            <v>02102-0461</v>
          </cell>
          <cell r="B482" t="str">
            <v>Mask Load/Unload</v>
          </cell>
          <cell r="C482" t="str">
            <v>Mask Transfer Assy</v>
          </cell>
        </row>
        <row r="483">
          <cell r="A483" t="str">
            <v>02102-0462</v>
          </cell>
          <cell r="B483" t="str">
            <v>Mask Load/Unload</v>
          </cell>
          <cell r="C483" t="str">
            <v>Mask Transfer Assy</v>
          </cell>
        </row>
        <row r="484">
          <cell r="A484" t="str">
            <v>02102-0463</v>
          </cell>
          <cell r="B484" t="str">
            <v>Mask Load/Unload</v>
          </cell>
          <cell r="C484" t="str">
            <v>Mask Transfer Assy</v>
          </cell>
        </row>
        <row r="485">
          <cell r="A485" t="str">
            <v>02102-0464</v>
          </cell>
          <cell r="B485" t="str">
            <v>Mask Load/Unload</v>
          </cell>
          <cell r="C485" t="str">
            <v>Mask Transfer Assy</v>
          </cell>
        </row>
        <row r="486">
          <cell r="A486" t="str">
            <v>02102-0465</v>
          </cell>
          <cell r="B486" t="str">
            <v>Mask Load/Unload</v>
          </cell>
          <cell r="C486" t="str">
            <v>Mask Transfer Assy</v>
          </cell>
        </row>
        <row r="487">
          <cell r="A487" t="str">
            <v>02102-0466</v>
          </cell>
          <cell r="B487" t="str">
            <v>Mask Load/Unload</v>
          </cell>
          <cell r="C487" t="str">
            <v>Mask Transfer Assy</v>
          </cell>
        </row>
        <row r="488">
          <cell r="A488" t="str">
            <v>02102-0467</v>
          </cell>
          <cell r="B488" t="str">
            <v>Mask Load/Unload</v>
          </cell>
          <cell r="C488" t="str">
            <v>Mask Transfer Assy</v>
          </cell>
        </row>
        <row r="489">
          <cell r="A489" t="str">
            <v>02102-0468</v>
          </cell>
          <cell r="B489" t="str">
            <v>Mask Load/Unload</v>
          </cell>
          <cell r="C489" t="str">
            <v>Mask Transfer Assy</v>
          </cell>
        </row>
        <row r="490">
          <cell r="A490" t="str">
            <v>02102-0469</v>
          </cell>
          <cell r="B490" t="str">
            <v>Mask Load/Unload</v>
          </cell>
          <cell r="C490" t="str">
            <v>Mask Transfer Assy</v>
          </cell>
        </row>
        <row r="491">
          <cell r="A491" t="str">
            <v>02102-0470</v>
          </cell>
          <cell r="B491" t="str">
            <v>Mask Load/Unload</v>
          </cell>
          <cell r="C491" t="str">
            <v>Mask Transfer Assy</v>
          </cell>
        </row>
        <row r="492">
          <cell r="A492" t="str">
            <v>02102-0471</v>
          </cell>
          <cell r="B492" t="str">
            <v>Mask Load/Unload</v>
          </cell>
          <cell r="C492" t="str">
            <v>Mask Transfer Assy</v>
          </cell>
        </row>
        <row r="493">
          <cell r="A493" t="str">
            <v>02102-0472</v>
          </cell>
          <cell r="B493" t="str">
            <v>Mask Load/Unload</v>
          </cell>
          <cell r="C493" t="str">
            <v>Mask Transfer Assy</v>
          </cell>
        </row>
        <row r="494">
          <cell r="A494" t="str">
            <v>02102-0473</v>
          </cell>
          <cell r="B494" t="str">
            <v>Mask Load/Unload</v>
          </cell>
          <cell r="C494" t="str">
            <v>Mask Transfer Assy</v>
          </cell>
        </row>
        <row r="495">
          <cell r="A495" t="str">
            <v>02102-0474</v>
          </cell>
          <cell r="B495" t="str">
            <v>Mask Load/Unload</v>
          </cell>
          <cell r="C495" t="str">
            <v>Mask Transfer Assy</v>
          </cell>
        </row>
        <row r="496">
          <cell r="A496" t="str">
            <v>02102-0475</v>
          </cell>
          <cell r="B496" t="str">
            <v>Mask Load/Unload</v>
          </cell>
          <cell r="C496" t="str">
            <v>Mask Transfer Assy</v>
          </cell>
        </row>
        <row r="497">
          <cell r="A497" t="str">
            <v>02102-0476</v>
          </cell>
          <cell r="B497" t="str">
            <v>Mask Load/Unload</v>
          </cell>
          <cell r="C497" t="str">
            <v>Mask Transfer Assy</v>
          </cell>
        </row>
        <row r="498">
          <cell r="A498" t="str">
            <v>02102-0477</v>
          </cell>
          <cell r="B498" t="str">
            <v>Mask Load/Unload</v>
          </cell>
          <cell r="C498" t="str">
            <v>Mask Transfer Assy</v>
          </cell>
        </row>
        <row r="499">
          <cell r="A499" t="str">
            <v>02102-0478</v>
          </cell>
          <cell r="B499" t="str">
            <v>Mask Load/Unload</v>
          </cell>
          <cell r="C499" t="str">
            <v>Mask Transfer Assy</v>
          </cell>
        </row>
        <row r="500">
          <cell r="A500" t="str">
            <v>02102-0479</v>
          </cell>
          <cell r="B500" t="str">
            <v>Mask Load/Unload</v>
          </cell>
          <cell r="C500" t="str">
            <v>Mask Transfer Assy</v>
          </cell>
        </row>
        <row r="501">
          <cell r="A501" t="str">
            <v>02102-0480</v>
          </cell>
          <cell r="B501" t="str">
            <v>Mask Load/Unload</v>
          </cell>
          <cell r="C501" t="str">
            <v>Mask Transfer Assy</v>
          </cell>
        </row>
        <row r="502">
          <cell r="A502" t="str">
            <v>02102-0481</v>
          </cell>
          <cell r="B502" t="str">
            <v>Mask Load/Unload</v>
          </cell>
          <cell r="C502" t="str">
            <v>Mask Transfer Assy</v>
          </cell>
        </row>
        <row r="503">
          <cell r="A503" t="str">
            <v>02102-0482</v>
          </cell>
          <cell r="B503" t="str">
            <v>Mask Load/Unload</v>
          </cell>
          <cell r="C503" t="str">
            <v>Mask Transfer Assy</v>
          </cell>
        </row>
        <row r="504">
          <cell r="A504" t="str">
            <v>02102-0483</v>
          </cell>
          <cell r="B504" t="str">
            <v>Mask Load/Unload</v>
          </cell>
          <cell r="C504" t="str">
            <v>Mask Transfer Assy</v>
          </cell>
        </row>
        <row r="505">
          <cell r="A505" t="str">
            <v>02102-0484</v>
          </cell>
          <cell r="B505" t="str">
            <v>Structure</v>
          </cell>
          <cell r="C505" t="str">
            <v>Plate, Spacer, Tool</v>
          </cell>
        </row>
        <row r="506">
          <cell r="A506" t="str">
            <v>02102-0485</v>
          </cell>
          <cell r="B506" t="str">
            <v>Illumination</v>
          </cell>
          <cell r="C506" t="str">
            <v>Plate, Spacer, Illuminator</v>
          </cell>
        </row>
        <row r="507">
          <cell r="A507" t="str">
            <v>02102-0486</v>
          </cell>
          <cell r="B507" t="str">
            <v>Optical Imaging</v>
          </cell>
          <cell r="C507" t="str">
            <v>Vision Cable Pkg</v>
          </cell>
        </row>
        <row r="508">
          <cell r="A508" t="str">
            <v>02102-0487</v>
          </cell>
          <cell r="B508" t="str">
            <v>Optical Imaging</v>
          </cell>
          <cell r="C508" t="str">
            <v>Vision Cable Pkg</v>
          </cell>
        </row>
        <row r="509">
          <cell r="A509" t="str">
            <v>02102-0488</v>
          </cell>
          <cell r="B509" t="str">
            <v>Optical Imaging</v>
          </cell>
          <cell r="C509" t="str">
            <v>Vision Cable Pkg</v>
          </cell>
        </row>
        <row r="510">
          <cell r="A510" t="str">
            <v>02102-0489</v>
          </cell>
          <cell r="B510" t="str">
            <v>Optical Imaging</v>
          </cell>
          <cell r="C510" t="str">
            <v>Vision Cable Pkg</v>
          </cell>
        </row>
        <row r="511">
          <cell r="A511" t="str">
            <v>02102-0490</v>
          </cell>
          <cell r="B511" t="str">
            <v>Optical Imaging</v>
          </cell>
          <cell r="C511" t="str">
            <v>Vision Cable Pkg</v>
          </cell>
        </row>
        <row r="512">
          <cell r="A512" t="str">
            <v>02102-0491</v>
          </cell>
          <cell r="B512" t="str">
            <v>Optical Imaging</v>
          </cell>
          <cell r="C512" t="str">
            <v>Vision Cable Pkg</v>
          </cell>
        </row>
        <row r="513">
          <cell r="A513" t="str">
            <v>02102-0492</v>
          </cell>
          <cell r="B513" t="str">
            <v>Enclosure &amp; ECU</v>
          </cell>
          <cell r="C513" t="str">
            <v>Cable Assy, Shielded Ethernet</v>
          </cell>
        </row>
        <row r="514">
          <cell r="A514" t="str">
            <v>02102-0493</v>
          </cell>
          <cell r="B514" t="str">
            <v>Mask Load/Unload</v>
          </cell>
          <cell r="C514" t="str">
            <v>Mask Loader Cable Package</v>
          </cell>
        </row>
        <row r="515">
          <cell r="A515" t="str">
            <v>02102-0494</v>
          </cell>
          <cell r="B515" t="str">
            <v>Mask Load/Unload</v>
          </cell>
          <cell r="C515" t="str">
            <v>Mask Loader Cable Package</v>
          </cell>
        </row>
        <row r="516">
          <cell r="A516" t="str">
            <v>02102-0495</v>
          </cell>
          <cell r="B516" t="str">
            <v>Illumination</v>
          </cell>
          <cell r="C516" t="str">
            <v>Screw Adjustment</v>
          </cell>
        </row>
        <row r="517">
          <cell r="A517" t="str">
            <v>02102-0496</v>
          </cell>
          <cell r="B517" t="str">
            <v>Illumination</v>
          </cell>
          <cell r="C517" t="str">
            <v>Plate, Mount, Lamp House</v>
          </cell>
        </row>
        <row r="518">
          <cell r="A518" t="str">
            <v>02102-0497</v>
          </cell>
          <cell r="B518" t="str">
            <v>Mask Chuck (incl Mask Stage)</v>
          </cell>
          <cell r="C518" t="str">
            <v>Mask Subsystem Assy</v>
          </cell>
        </row>
        <row r="519">
          <cell r="A519" t="str">
            <v>02102-0498</v>
          </cell>
          <cell r="B519" t="str">
            <v>Mask Chuck (incl Mask Stage)</v>
          </cell>
          <cell r="C519" t="str">
            <v>Mask Subsystem Assy</v>
          </cell>
        </row>
        <row r="520">
          <cell r="A520" t="str">
            <v>02102-0499</v>
          </cell>
          <cell r="B520" t="str">
            <v>Substrate Load/Unload</v>
          </cell>
          <cell r="C520" t="str">
            <v>Substrate Loader Cable Package</v>
          </cell>
        </row>
        <row r="521">
          <cell r="A521" t="str">
            <v>02102-0500</v>
          </cell>
          <cell r="B521" t="str">
            <v>Substrate Load/Unload</v>
          </cell>
          <cell r="C521" t="str">
            <v>Substrate Loader Cable Package</v>
          </cell>
        </row>
        <row r="522">
          <cell r="A522" t="str">
            <v>02102-0501</v>
          </cell>
          <cell r="B522" t="str">
            <v>Substrate Load/Unload</v>
          </cell>
          <cell r="C522" t="str">
            <v>Substrate Load/Unload Assy</v>
          </cell>
        </row>
        <row r="523">
          <cell r="A523" t="str">
            <v>02102-0502</v>
          </cell>
          <cell r="B523" t="str">
            <v>Substrate Load/Unload</v>
          </cell>
          <cell r="C523" t="str">
            <v>Substrate Load/Unload Assy</v>
          </cell>
        </row>
        <row r="524">
          <cell r="A524" t="str">
            <v>02102-0503</v>
          </cell>
          <cell r="B524" t="str">
            <v>Substrate Load/Unload</v>
          </cell>
          <cell r="C524" t="str">
            <v>Substrate Load/Unload Assy</v>
          </cell>
        </row>
        <row r="525">
          <cell r="A525" t="str">
            <v>02102-0504</v>
          </cell>
          <cell r="B525" t="str">
            <v>Substrate Load/Unload</v>
          </cell>
          <cell r="C525" t="str">
            <v>Substrate Load/Unload Assy</v>
          </cell>
        </row>
        <row r="526">
          <cell r="A526" t="str">
            <v>02102-0505</v>
          </cell>
          <cell r="B526" t="str">
            <v>Substrate Load/Unload</v>
          </cell>
          <cell r="C526" t="str">
            <v>Substrate Load/Unload Assy</v>
          </cell>
        </row>
        <row r="527">
          <cell r="A527" t="str">
            <v>02102-0506</v>
          </cell>
          <cell r="B527" t="str">
            <v>Substrate Load/Unload</v>
          </cell>
          <cell r="C527" t="str">
            <v>Substrate Load/Unload Assy</v>
          </cell>
        </row>
        <row r="528">
          <cell r="A528" t="str">
            <v>02102-0507</v>
          </cell>
          <cell r="B528" t="str">
            <v>Substrate Load/Unload</v>
          </cell>
          <cell r="C528" t="str">
            <v>Substrate Load/Unload Assy</v>
          </cell>
        </row>
        <row r="529">
          <cell r="A529" t="str">
            <v>02102-0508</v>
          </cell>
          <cell r="B529" t="str">
            <v>Substrate Load/Unload</v>
          </cell>
          <cell r="C529" t="str">
            <v>Substrate Load/Unload Assy</v>
          </cell>
        </row>
        <row r="530">
          <cell r="A530" t="str">
            <v>02102-0509</v>
          </cell>
          <cell r="B530" t="str">
            <v>Substrate Load/Unload</v>
          </cell>
          <cell r="C530" t="str">
            <v>Substrate Load/Unload Assy</v>
          </cell>
        </row>
        <row r="531">
          <cell r="A531" t="str">
            <v>02102-0510</v>
          </cell>
          <cell r="B531" t="str">
            <v>Substrate Load/Unload</v>
          </cell>
          <cell r="C531" t="str">
            <v>Substrate Load/Unload Assy</v>
          </cell>
        </row>
        <row r="532">
          <cell r="A532" t="str">
            <v>02102-0511</v>
          </cell>
          <cell r="B532" t="str">
            <v>Substrate Load/Unload</v>
          </cell>
          <cell r="C532" t="str">
            <v>Substrate Load/Unload Assy</v>
          </cell>
        </row>
        <row r="533">
          <cell r="A533" t="str">
            <v>02102-0512</v>
          </cell>
          <cell r="B533" t="str">
            <v>Substrate Load/Unload</v>
          </cell>
          <cell r="C533" t="str">
            <v>Substrate Load/Unload Assy</v>
          </cell>
        </row>
        <row r="534">
          <cell r="A534" t="str">
            <v>02102-0513</v>
          </cell>
          <cell r="B534" t="str">
            <v>Substrate Load/Unload</v>
          </cell>
          <cell r="C534" t="str">
            <v>Substrate Load/Unload Assy</v>
          </cell>
        </row>
        <row r="535">
          <cell r="A535" t="str">
            <v>02102-0514</v>
          </cell>
          <cell r="B535" t="str">
            <v>Substrate Load/Unload</v>
          </cell>
          <cell r="C535" t="str">
            <v>Substrate Load/Unload Assy</v>
          </cell>
        </row>
        <row r="536">
          <cell r="A536" t="str">
            <v>02102-0515</v>
          </cell>
          <cell r="B536" t="str">
            <v>Substrate Load/Unload</v>
          </cell>
          <cell r="C536" t="str">
            <v>Substrate Load/Unload Assy</v>
          </cell>
        </row>
        <row r="537">
          <cell r="A537" t="str">
            <v>02102-0516</v>
          </cell>
          <cell r="B537" t="str">
            <v>Substrate Load/Unload</v>
          </cell>
          <cell r="C537" t="str">
            <v>Substrate Load/Unload Assy</v>
          </cell>
        </row>
        <row r="538">
          <cell r="A538" t="str">
            <v>02102-0517</v>
          </cell>
          <cell r="B538" t="str">
            <v>Illumination</v>
          </cell>
          <cell r="C538" t="str">
            <v>Screw Adjustment</v>
          </cell>
        </row>
        <row r="539">
          <cell r="A539" t="str">
            <v>02102-0518</v>
          </cell>
          <cell r="B539" t="str">
            <v>Substrate Chuck</v>
          </cell>
          <cell r="C539" t="str">
            <v>Rework</v>
          </cell>
        </row>
        <row r="540">
          <cell r="A540" t="str">
            <v>02102-0519</v>
          </cell>
          <cell r="B540" t="str">
            <v>Z-Gauge</v>
          </cell>
          <cell r="C540" t="str">
            <v>Air Gauge Assy</v>
          </cell>
        </row>
        <row r="541">
          <cell r="A541" t="str">
            <v>02102-0520</v>
          </cell>
          <cell r="B541" t="str">
            <v>Z-Gauge</v>
          </cell>
          <cell r="C541" t="str">
            <v>Air Gauge Assy</v>
          </cell>
        </row>
        <row r="542">
          <cell r="A542" t="str">
            <v>02102-0521</v>
          </cell>
          <cell r="B542" t="str">
            <v>Z-Gauge</v>
          </cell>
          <cell r="C542" t="str">
            <v>Air Gauge Assy</v>
          </cell>
        </row>
        <row r="543">
          <cell r="A543" t="str">
            <v>02102-0522</v>
          </cell>
          <cell r="B543" t="str">
            <v>Z-Gauge</v>
          </cell>
          <cell r="C543" t="str">
            <v>Air Gauge Assy</v>
          </cell>
        </row>
        <row r="544">
          <cell r="A544" t="str">
            <v>02102-0523</v>
          </cell>
          <cell r="B544" t="str">
            <v>Z-Gauge</v>
          </cell>
          <cell r="C544" t="str">
            <v>Air Gauge Assy</v>
          </cell>
        </row>
        <row r="545">
          <cell r="A545" t="str">
            <v>02102-0524</v>
          </cell>
          <cell r="B545" t="str">
            <v>Z-Gauge</v>
          </cell>
          <cell r="C545" t="str">
            <v>Air Gauge Assy</v>
          </cell>
        </row>
        <row r="546">
          <cell r="A546" t="str">
            <v>02102-0525</v>
          </cell>
          <cell r="B546" t="str">
            <v>Z-Gauge</v>
          </cell>
          <cell r="C546" t="str">
            <v>Air Gauge Assy</v>
          </cell>
        </row>
        <row r="547">
          <cell r="A547" t="str">
            <v>02102-0526</v>
          </cell>
          <cell r="B547" t="str">
            <v>Z-Gauge</v>
          </cell>
          <cell r="C547" t="str">
            <v>Air Gauge Assy</v>
          </cell>
        </row>
        <row r="548">
          <cell r="A548" t="str">
            <v>02102-0527</v>
          </cell>
          <cell r="B548" t="str">
            <v>Z-Gauge</v>
          </cell>
          <cell r="C548" t="str">
            <v>Air Gauge Assy</v>
          </cell>
        </row>
        <row r="549">
          <cell r="A549" t="str">
            <v>02102-0528</v>
          </cell>
          <cell r="B549" t="str">
            <v>Z-Gauge</v>
          </cell>
          <cell r="C549" t="str">
            <v>Air Gauge Assy</v>
          </cell>
        </row>
        <row r="550">
          <cell r="A550" t="str">
            <v>02102-0529</v>
          </cell>
          <cell r="B550" t="str">
            <v>Z-Gauge</v>
          </cell>
          <cell r="C550" t="str">
            <v>Air Gauge Assy</v>
          </cell>
        </row>
        <row r="551">
          <cell r="A551" t="str">
            <v>02102-0530</v>
          </cell>
          <cell r="B551" t="str">
            <v>Z-Gauge</v>
          </cell>
          <cell r="C551" t="str">
            <v>Air Gauge Assy</v>
          </cell>
        </row>
        <row r="552">
          <cell r="A552" t="str">
            <v>02102-0531</v>
          </cell>
          <cell r="B552" t="str">
            <v>Z-Gauge</v>
          </cell>
          <cell r="C552" t="str">
            <v>Air Gauge Assy</v>
          </cell>
        </row>
        <row r="553">
          <cell r="A553" t="str">
            <v>02102-0532</v>
          </cell>
          <cell r="B553" t="str">
            <v>Z-Gauge</v>
          </cell>
          <cell r="C553" t="str">
            <v>Air Gauge Assy</v>
          </cell>
        </row>
        <row r="554">
          <cell r="A554" t="str">
            <v>02102-0533</v>
          </cell>
          <cell r="B554" t="str">
            <v>Z-Gauge</v>
          </cell>
          <cell r="C554" t="str">
            <v>Air Gauge Control Panel Assy</v>
          </cell>
        </row>
        <row r="555">
          <cell r="A555" t="str">
            <v>02102-0534</v>
          </cell>
          <cell r="B555" t="str">
            <v>Z-Gauge</v>
          </cell>
          <cell r="C555" t="str">
            <v>Air Gauge Control Panel Assy</v>
          </cell>
        </row>
        <row r="556">
          <cell r="A556" t="str">
            <v>02102-0535</v>
          </cell>
          <cell r="B556" t="str">
            <v>Z-Gauge</v>
          </cell>
          <cell r="C556" t="str">
            <v>Air Gauge Control Panel Assy</v>
          </cell>
        </row>
        <row r="557">
          <cell r="A557" t="str">
            <v>02102-0536</v>
          </cell>
          <cell r="B557" t="str">
            <v>Z-Gauge</v>
          </cell>
          <cell r="C557" t="str">
            <v>Air Gauge Control Panel Assy</v>
          </cell>
        </row>
        <row r="558">
          <cell r="A558" t="str">
            <v>02102-0537</v>
          </cell>
          <cell r="B558" t="str">
            <v>Z-Gauge</v>
          </cell>
          <cell r="C558" t="str">
            <v>Air Gauge Control Panel Assy</v>
          </cell>
        </row>
        <row r="559">
          <cell r="A559" t="str">
            <v>02102-0538</v>
          </cell>
          <cell r="B559" t="str">
            <v>Z-Gauge</v>
          </cell>
          <cell r="C559" t="str">
            <v>Air Gauge, Encoder Cable</v>
          </cell>
        </row>
        <row r="560">
          <cell r="A560" t="str">
            <v>02102-0539</v>
          </cell>
          <cell r="B560" t="str">
            <v>Z-Gauge</v>
          </cell>
          <cell r="C560" t="str">
            <v>Cable Assy, 16 Conductors</v>
          </cell>
        </row>
        <row r="561">
          <cell r="A561" t="str">
            <v>02102-0540</v>
          </cell>
          <cell r="B561" t="str">
            <v>Mask Chuck (incl Mask Stage)</v>
          </cell>
          <cell r="C561" t="str">
            <v>Mask Subsystem Assy</v>
          </cell>
        </row>
        <row r="562">
          <cell r="A562" t="str">
            <v>02102-0541</v>
          </cell>
          <cell r="B562" t="str">
            <v>Illumination</v>
          </cell>
          <cell r="C562" t="str">
            <v>Illuminator Structure Assy</v>
          </cell>
        </row>
        <row r="563">
          <cell r="A563" t="str">
            <v>02102-0542</v>
          </cell>
          <cell r="B563" t="str">
            <v>Illumination</v>
          </cell>
          <cell r="C563" t="str">
            <v>Illuminator Structure Assy</v>
          </cell>
        </row>
        <row r="564">
          <cell r="A564" t="str">
            <v>02102-0543</v>
          </cell>
          <cell r="B564" t="str">
            <v>Illumination</v>
          </cell>
          <cell r="C564" t="str">
            <v>Illuminator Structure Assy</v>
          </cell>
        </row>
        <row r="565">
          <cell r="A565" t="str">
            <v>02102-0544</v>
          </cell>
          <cell r="B565" t="str">
            <v>Illumination</v>
          </cell>
          <cell r="C565" t="str">
            <v>Illuminator Structure Assy</v>
          </cell>
        </row>
        <row r="566">
          <cell r="A566" t="str">
            <v>02102-0545</v>
          </cell>
          <cell r="B566" t="str">
            <v>Illumination</v>
          </cell>
          <cell r="C566" t="str">
            <v>Illuminator Structure Assy</v>
          </cell>
        </row>
        <row r="567">
          <cell r="A567" t="str">
            <v>02102-0546</v>
          </cell>
          <cell r="B567" t="str">
            <v>Illumination</v>
          </cell>
          <cell r="C567" t="str">
            <v>Illuminator Structure Assy</v>
          </cell>
        </row>
        <row r="568">
          <cell r="A568" t="str">
            <v>02102-0547</v>
          </cell>
          <cell r="B568" t="str">
            <v>Illumination</v>
          </cell>
          <cell r="C568" t="str">
            <v>Illuminator Structure Assy</v>
          </cell>
        </row>
        <row r="569">
          <cell r="A569" t="str">
            <v>02102-0548</v>
          </cell>
          <cell r="B569" t="str">
            <v>Illumination</v>
          </cell>
          <cell r="C569" t="str">
            <v>Illuminator Structure Assy</v>
          </cell>
        </row>
        <row r="570">
          <cell r="A570" t="str">
            <v>02102-0549</v>
          </cell>
          <cell r="B570" t="str">
            <v>Illumination</v>
          </cell>
          <cell r="C570" t="str">
            <v>Illuminator Structure Assy</v>
          </cell>
        </row>
        <row r="571">
          <cell r="A571" t="str">
            <v>02102-0550</v>
          </cell>
          <cell r="B571" t="str">
            <v>Illumination</v>
          </cell>
          <cell r="C571" t="str">
            <v>Illuminator Structure Assy</v>
          </cell>
        </row>
        <row r="572">
          <cell r="A572" t="str">
            <v>02102-0551</v>
          </cell>
          <cell r="B572" t="str">
            <v>Illumination</v>
          </cell>
          <cell r="C572" t="str">
            <v>Illuminator Structure Assy</v>
          </cell>
        </row>
        <row r="573">
          <cell r="A573" t="str">
            <v>02102-0552</v>
          </cell>
          <cell r="B573" t="str">
            <v>Illumination</v>
          </cell>
          <cell r="C573" t="str">
            <v>Illuminator Structure Assy</v>
          </cell>
        </row>
        <row r="574">
          <cell r="A574" t="str">
            <v>02102-0553</v>
          </cell>
          <cell r="B574" t="str">
            <v>Illumination</v>
          </cell>
          <cell r="C574" t="str">
            <v>Illuminator Structure Assy</v>
          </cell>
        </row>
        <row r="575">
          <cell r="A575" t="str">
            <v>02102-0554</v>
          </cell>
          <cell r="B575" t="str">
            <v>Illumination</v>
          </cell>
          <cell r="C575" t="str">
            <v>Illuminator Structure Assy</v>
          </cell>
        </row>
        <row r="576">
          <cell r="A576" t="str">
            <v>02102-0555</v>
          </cell>
          <cell r="B576" t="str">
            <v>Illumination</v>
          </cell>
          <cell r="C576" t="str">
            <v>Illuminator Structure Assy</v>
          </cell>
        </row>
        <row r="577">
          <cell r="A577" t="str">
            <v>02102-0556</v>
          </cell>
          <cell r="B577" t="str">
            <v>Illumination</v>
          </cell>
          <cell r="C577" t="str">
            <v>Illuminator Structure Assy</v>
          </cell>
        </row>
        <row r="578">
          <cell r="A578" t="str">
            <v>02102-0557</v>
          </cell>
          <cell r="B578" t="str">
            <v>Vision</v>
          </cell>
          <cell r="C578" t="str">
            <v>Vision Assy</v>
          </cell>
        </row>
        <row r="579">
          <cell r="A579" t="str">
            <v>02102-0558</v>
          </cell>
          <cell r="B579" t="str">
            <v>Vision</v>
          </cell>
          <cell r="C579" t="str">
            <v>Vision Assy</v>
          </cell>
        </row>
        <row r="580">
          <cell r="A580" t="str">
            <v>02102-0559</v>
          </cell>
          <cell r="B580" t="str">
            <v>Controls</v>
          </cell>
          <cell r="C580" t="str">
            <v>Extender, 19" Rack</v>
          </cell>
        </row>
        <row r="581">
          <cell r="A581" t="str">
            <v>02102-0560</v>
          </cell>
          <cell r="B581" t="str">
            <v>Controls</v>
          </cell>
          <cell r="C581" t="str">
            <v>Plate, Cross, 19" Rack</v>
          </cell>
        </row>
        <row r="582">
          <cell r="A582" t="str">
            <v>02102-0561</v>
          </cell>
          <cell r="B582" t="str">
            <v>Controls</v>
          </cell>
          <cell r="C582" t="str">
            <v>Pneumatics Panel Assy</v>
          </cell>
        </row>
        <row r="583">
          <cell r="A583" t="str">
            <v>02102-0562</v>
          </cell>
        </row>
        <row r="584">
          <cell r="A584" t="str">
            <v>02102-0563</v>
          </cell>
          <cell r="B584" t="str">
            <v>Controls</v>
          </cell>
          <cell r="C584" t="str">
            <v>Pneumatics Panel Assy</v>
          </cell>
        </row>
        <row r="585">
          <cell r="A585" t="str">
            <v>02102-0564</v>
          </cell>
          <cell r="B585" t="str">
            <v>Controls</v>
          </cell>
          <cell r="C585" t="str">
            <v>Pneumatics Panel Assy</v>
          </cell>
        </row>
        <row r="586">
          <cell r="A586" t="str">
            <v>02102-0565</v>
          </cell>
          <cell r="B586" t="str">
            <v>Controls</v>
          </cell>
          <cell r="C586" t="str">
            <v>Pneumatics Panel Assy</v>
          </cell>
        </row>
        <row r="587">
          <cell r="A587" t="str">
            <v>02102-0566</v>
          </cell>
          <cell r="B587" t="str">
            <v>Controls</v>
          </cell>
          <cell r="C587" t="str">
            <v>Pneumatics Panel Assy</v>
          </cell>
        </row>
        <row r="588">
          <cell r="A588" t="str">
            <v>02102-0567</v>
          </cell>
          <cell r="B588" t="str">
            <v>Controls</v>
          </cell>
          <cell r="C588" t="str">
            <v>Pneumatics Panel Assy</v>
          </cell>
        </row>
        <row r="589">
          <cell r="A589" t="str">
            <v>02102-0568</v>
          </cell>
          <cell r="B589" t="str">
            <v>Controls</v>
          </cell>
          <cell r="C589" t="str">
            <v>Pneumatics Panel Assy</v>
          </cell>
        </row>
        <row r="590">
          <cell r="A590" t="str">
            <v>02102-0569</v>
          </cell>
          <cell r="B590" t="str">
            <v>Controls</v>
          </cell>
          <cell r="C590" t="str">
            <v>Pneumatics Panel Assy</v>
          </cell>
        </row>
        <row r="591">
          <cell r="A591" t="str">
            <v>02102-0570</v>
          </cell>
          <cell r="B591" t="str">
            <v>Controls</v>
          </cell>
          <cell r="C591" t="str">
            <v>Pneumatics Panel Assy</v>
          </cell>
        </row>
        <row r="592">
          <cell r="A592" t="str">
            <v>02102-0571</v>
          </cell>
          <cell r="B592" t="str">
            <v>Controls</v>
          </cell>
          <cell r="C592" t="str">
            <v>DC Enclosure Assy</v>
          </cell>
        </row>
        <row r="593">
          <cell r="A593" t="str">
            <v>02102-0572</v>
          </cell>
          <cell r="B593" t="str">
            <v>Controls</v>
          </cell>
          <cell r="C593" t="str">
            <v>DC Enclosure Assy</v>
          </cell>
        </row>
        <row r="594">
          <cell r="A594" t="str">
            <v>02102-0573</v>
          </cell>
        </row>
        <row r="595">
          <cell r="A595" t="str">
            <v>02102-0574</v>
          </cell>
          <cell r="B595" t="str">
            <v>Controls</v>
          </cell>
          <cell r="C595" t="str">
            <v>DC Enclosure Assy</v>
          </cell>
        </row>
        <row r="596">
          <cell r="A596" t="str">
            <v>02102-0575</v>
          </cell>
          <cell r="B596" t="str">
            <v>Controls</v>
          </cell>
          <cell r="C596" t="str">
            <v>DC Enclosure Assy</v>
          </cell>
        </row>
        <row r="597">
          <cell r="A597" t="str">
            <v>02102-0576</v>
          </cell>
          <cell r="B597" t="str">
            <v>Controls</v>
          </cell>
          <cell r="C597" t="str">
            <v>DC Enclosure Assy</v>
          </cell>
        </row>
        <row r="598">
          <cell r="A598" t="str">
            <v>02102-0577</v>
          </cell>
          <cell r="B598" t="str">
            <v>Controls</v>
          </cell>
          <cell r="C598" t="str">
            <v>DC Enclosure Assy</v>
          </cell>
        </row>
        <row r="599">
          <cell r="A599" t="str">
            <v>02102-0578</v>
          </cell>
          <cell r="B599" t="str">
            <v>Controls</v>
          </cell>
          <cell r="C599" t="str">
            <v>DC Enclosure Assy</v>
          </cell>
        </row>
        <row r="600">
          <cell r="A600" t="str">
            <v>02102-0579</v>
          </cell>
          <cell r="B600" t="str">
            <v>Controls</v>
          </cell>
          <cell r="C600" t="str">
            <v>DC Enclosure Assy</v>
          </cell>
        </row>
        <row r="601">
          <cell r="A601" t="str">
            <v>02102-0580</v>
          </cell>
          <cell r="B601" t="str">
            <v>Controls</v>
          </cell>
          <cell r="C601" t="str">
            <v>Plate, Spacer, Non-rack Unit</v>
          </cell>
        </row>
        <row r="602">
          <cell r="A602" t="str">
            <v>02102-0581</v>
          </cell>
          <cell r="B602" t="str">
            <v>Controls</v>
          </cell>
          <cell r="C602" t="str">
            <v>Terminal Power Supply Assy</v>
          </cell>
        </row>
        <row r="603">
          <cell r="A603" t="str">
            <v>02102-0582</v>
          </cell>
          <cell r="B603" t="str">
            <v>Controls</v>
          </cell>
          <cell r="C603" t="str">
            <v>Terminal Power Supply Assy</v>
          </cell>
        </row>
        <row r="604">
          <cell r="A604" t="str">
            <v>02102-0583</v>
          </cell>
          <cell r="B604" t="str">
            <v>Tooling</v>
          </cell>
          <cell r="C604" t="str">
            <v>Mask, Centering, Alignment</v>
          </cell>
        </row>
        <row r="605">
          <cell r="A605" t="str">
            <v>02102-0584</v>
          </cell>
          <cell r="B605" t="str">
            <v>Mask Chuck (incl Mask Stage)</v>
          </cell>
          <cell r="C605" t="str">
            <v>Stud</v>
          </cell>
        </row>
        <row r="606">
          <cell r="A606" t="str">
            <v>02102-0585</v>
          </cell>
          <cell r="B606" t="str">
            <v>Controls</v>
          </cell>
          <cell r="C606" t="str">
            <v>EE Stack Rack Assembly</v>
          </cell>
        </row>
        <row r="607">
          <cell r="A607" t="str">
            <v>02102-0586</v>
          </cell>
          <cell r="B607" t="str">
            <v>Controls</v>
          </cell>
          <cell r="C607" t="str">
            <v>EE Stack Rack Assembly</v>
          </cell>
        </row>
        <row r="608">
          <cell r="A608" t="str">
            <v>02102-0587</v>
          </cell>
          <cell r="B608" t="str">
            <v>Controls</v>
          </cell>
          <cell r="C608" t="str">
            <v>EE Stack Rack Assembly</v>
          </cell>
        </row>
        <row r="609">
          <cell r="A609" t="str">
            <v>02102-0588</v>
          </cell>
          <cell r="B609" t="str">
            <v>Controls</v>
          </cell>
          <cell r="C609" t="str">
            <v>EE Stack Rack Assembly</v>
          </cell>
        </row>
        <row r="610">
          <cell r="A610" t="str">
            <v>02102-0589</v>
          </cell>
          <cell r="B610" t="str">
            <v>Controls</v>
          </cell>
          <cell r="C610" t="str">
            <v>EE Stack Rack Assembly</v>
          </cell>
        </row>
        <row r="611">
          <cell r="A611" t="str">
            <v>02102-0590</v>
          </cell>
          <cell r="B611" t="str">
            <v>Illumination</v>
          </cell>
          <cell r="C611" t="str">
            <v>Illumination Cable Pkg</v>
          </cell>
        </row>
        <row r="612">
          <cell r="A612" t="str">
            <v>02102-0591</v>
          </cell>
          <cell r="B612" t="str">
            <v>Illumination</v>
          </cell>
          <cell r="C612" t="str">
            <v>Illumination Cable Pkg</v>
          </cell>
        </row>
        <row r="613">
          <cell r="A613" t="str">
            <v>02102-0592</v>
          </cell>
          <cell r="B613" t="str">
            <v>Illumination</v>
          </cell>
          <cell r="C613" t="str">
            <v>Illumination Cable Pkg</v>
          </cell>
        </row>
        <row r="614">
          <cell r="A614" t="str">
            <v>02102-0593</v>
          </cell>
          <cell r="B614" t="str">
            <v>Illumination</v>
          </cell>
          <cell r="C614" t="str">
            <v>Illumination Cable Pkg</v>
          </cell>
        </row>
        <row r="615">
          <cell r="A615" t="str">
            <v>02102-0594</v>
          </cell>
          <cell r="B615" t="str">
            <v>Illumination</v>
          </cell>
          <cell r="C615" t="str">
            <v>Illumination Cable Pkg</v>
          </cell>
        </row>
        <row r="616">
          <cell r="A616" t="str">
            <v>02102-0595</v>
          </cell>
          <cell r="B616" t="str">
            <v>Illumination</v>
          </cell>
          <cell r="C616" t="str">
            <v>Illumination Cable Pkg</v>
          </cell>
        </row>
        <row r="617">
          <cell r="A617" t="str">
            <v>02102-0596</v>
          </cell>
          <cell r="B617" t="str">
            <v>Translation Stage</v>
          </cell>
          <cell r="C617">
            <v>0</v>
          </cell>
        </row>
        <row r="618">
          <cell r="A618" t="str">
            <v>02102-0597</v>
          </cell>
          <cell r="B618" t="str">
            <v>Illumination</v>
          </cell>
          <cell r="C618" t="str">
            <v>Illuminator Structure Assy</v>
          </cell>
        </row>
        <row r="619">
          <cell r="A619" t="str">
            <v>02102-0598</v>
          </cell>
          <cell r="B619" t="str">
            <v>Illumination</v>
          </cell>
          <cell r="C619" t="str">
            <v>Illuminator Structure Assy</v>
          </cell>
        </row>
        <row r="620">
          <cell r="A620" t="str">
            <v>02102-0599</v>
          </cell>
          <cell r="B620" t="str">
            <v>Illumination</v>
          </cell>
          <cell r="C620" t="str">
            <v>Illuminator Structure Assy</v>
          </cell>
        </row>
        <row r="621">
          <cell r="A621" t="str">
            <v>02102-0600</v>
          </cell>
          <cell r="B621" t="str">
            <v>Illumination</v>
          </cell>
          <cell r="C621" t="str">
            <v>Illuminator Structure Assy</v>
          </cell>
        </row>
        <row r="622">
          <cell r="A622" t="str">
            <v>02102-0601</v>
          </cell>
          <cell r="B622" t="str">
            <v>Optical Imaging</v>
          </cell>
          <cell r="C622" t="str">
            <v>Vision Cable Pkg</v>
          </cell>
        </row>
        <row r="623">
          <cell r="A623" t="str">
            <v>02102-0602</v>
          </cell>
          <cell r="B623" t="str">
            <v>Optical Imaging</v>
          </cell>
          <cell r="C623" t="str">
            <v>Vision Cable Pkg</v>
          </cell>
        </row>
        <row r="624">
          <cell r="A624" t="str">
            <v>02102-0603</v>
          </cell>
          <cell r="B624" t="str">
            <v>Optical Imaging</v>
          </cell>
          <cell r="C624" t="str">
            <v>Vision Cable Pkg</v>
          </cell>
        </row>
        <row r="625">
          <cell r="A625" t="str">
            <v>02102-0604</v>
          </cell>
          <cell r="B625" t="str">
            <v>Optical Imaging</v>
          </cell>
          <cell r="C625" t="str">
            <v>Vision Cable Pkg</v>
          </cell>
        </row>
        <row r="626">
          <cell r="A626" t="str">
            <v>02102-0605</v>
          </cell>
          <cell r="B626" t="str">
            <v>Optical Imaging</v>
          </cell>
          <cell r="C626" t="str">
            <v>Vision Cable Pkg</v>
          </cell>
        </row>
        <row r="627">
          <cell r="A627" t="str">
            <v>02102-0606</v>
          </cell>
          <cell r="C627">
            <v>0</v>
          </cell>
        </row>
        <row r="628">
          <cell r="A628" t="str">
            <v>02102-0607</v>
          </cell>
          <cell r="B628" t="str">
            <v>Illumination</v>
          </cell>
          <cell r="C628" t="str">
            <v>Ilumination Detection Assy</v>
          </cell>
        </row>
        <row r="629">
          <cell r="A629" t="str">
            <v>02102-0608</v>
          </cell>
          <cell r="B629" t="str">
            <v>Illumination</v>
          </cell>
          <cell r="C629" t="str">
            <v>Ilumination Detection Assy</v>
          </cell>
        </row>
        <row r="630">
          <cell r="A630" t="str">
            <v>02102-0609</v>
          </cell>
          <cell r="B630" t="str">
            <v>Illumination</v>
          </cell>
          <cell r="C630" t="str">
            <v>Ilumination Detection Assy</v>
          </cell>
        </row>
        <row r="631">
          <cell r="A631" t="str">
            <v>02102-0610</v>
          </cell>
          <cell r="B631" t="str">
            <v>Illumination</v>
          </cell>
          <cell r="C631" t="str">
            <v>Ilumination Detection Assy</v>
          </cell>
        </row>
        <row r="632">
          <cell r="A632" t="str">
            <v>02102-0611</v>
          </cell>
          <cell r="B632" t="str">
            <v>Illumination</v>
          </cell>
          <cell r="C632" t="str">
            <v>Ilumination Detection Assy</v>
          </cell>
        </row>
        <row r="633">
          <cell r="A633" t="str">
            <v>02102-0612</v>
          </cell>
          <cell r="B633" t="str">
            <v>Illumination</v>
          </cell>
          <cell r="C633" t="str">
            <v>Ilumination Detection Assy</v>
          </cell>
        </row>
        <row r="634">
          <cell r="A634" t="str">
            <v>02102-0613</v>
          </cell>
          <cell r="B634" t="str">
            <v>Illumination</v>
          </cell>
          <cell r="C634" t="str">
            <v>Ilumination Detection Assy</v>
          </cell>
        </row>
        <row r="635">
          <cell r="A635" t="str">
            <v>02102-0614</v>
          </cell>
          <cell r="B635" t="str">
            <v>Illumination</v>
          </cell>
          <cell r="C635" t="str">
            <v>Ilumination Detection Assy</v>
          </cell>
        </row>
        <row r="636">
          <cell r="A636" t="str">
            <v>02102-0615</v>
          </cell>
          <cell r="B636" t="str">
            <v>Optical Imaging</v>
          </cell>
          <cell r="C636" t="str">
            <v>Cell 1, Lens</v>
          </cell>
        </row>
        <row r="637">
          <cell r="A637" t="str">
            <v>02102-0616</v>
          </cell>
          <cell r="B637" t="str">
            <v>Structure</v>
          </cell>
          <cell r="C637" t="str">
            <v>Projection Lens Mount Assy</v>
          </cell>
        </row>
        <row r="638">
          <cell r="A638" t="str">
            <v>02102-0617</v>
          </cell>
          <cell r="B638" t="str">
            <v>Structure</v>
          </cell>
          <cell r="C638" t="str">
            <v>Projection Lens Mount Assy</v>
          </cell>
        </row>
        <row r="639">
          <cell r="A639" t="str">
            <v>02102-0618</v>
          </cell>
        </row>
        <row r="640">
          <cell r="A640" t="str">
            <v>02102-0619</v>
          </cell>
        </row>
        <row r="641">
          <cell r="A641" t="str">
            <v>02102-0620</v>
          </cell>
          <cell r="B641" t="str">
            <v>Illumination</v>
          </cell>
          <cell r="C641" t="str">
            <v>Illuminator Structure Assy</v>
          </cell>
        </row>
        <row r="642">
          <cell r="A642" t="str">
            <v>02102-0621</v>
          </cell>
          <cell r="B642" t="str">
            <v>Illumination</v>
          </cell>
          <cell r="C642" t="str">
            <v>5KW Illuminator Assy</v>
          </cell>
        </row>
        <row r="643">
          <cell r="A643" t="str">
            <v>02102-0622</v>
          </cell>
          <cell r="B643" t="str">
            <v>Illumination</v>
          </cell>
          <cell r="C643" t="str">
            <v>5KW Illuminator Assy</v>
          </cell>
        </row>
        <row r="644">
          <cell r="A644" t="str">
            <v>02102-0623</v>
          </cell>
          <cell r="B644" t="str">
            <v>Illumination</v>
          </cell>
          <cell r="C644" t="str">
            <v>Homogenizer/Condenser Lens Assy</v>
          </cell>
        </row>
        <row r="645">
          <cell r="A645" t="str">
            <v>02102-0624</v>
          </cell>
          <cell r="B645" t="str">
            <v>Illumination</v>
          </cell>
          <cell r="C645" t="str">
            <v>Homogenizer/Condenser Lens Assy</v>
          </cell>
        </row>
        <row r="646">
          <cell r="A646" t="str">
            <v>02102-0625</v>
          </cell>
          <cell r="B646" t="str">
            <v>Illumination</v>
          </cell>
          <cell r="C646" t="str">
            <v>Homogenizer/Condenser Lens Assy</v>
          </cell>
        </row>
        <row r="647">
          <cell r="A647" t="str">
            <v>02102-0626</v>
          </cell>
          <cell r="B647" t="str">
            <v>Illumination</v>
          </cell>
          <cell r="C647" t="str">
            <v>Homogenizer/Condenser Lens Assy</v>
          </cell>
        </row>
        <row r="648">
          <cell r="A648" t="str">
            <v>02102-0627</v>
          </cell>
          <cell r="B648" t="str">
            <v>Illumination</v>
          </cell>
          <cell r="C648" t="str">
            <v>Homogenizer/Condenser Lens Assy</v>
          </cell>
        </row>
        <row r="649">
          <cell r="A649" t="str">
            <v>02102-0628</v>
          </cell>
          <cell r="B649" t="str">
            <v>Illumination</v>
          </cell>
          <cell r="C649" t="str">
            <v>Homogenizer/Condenser Lens Assy</v>
          </cell>
        </row>
        <row r="650">
          <cell r="A650" t="str">
            <v>02102-0629</v>
          </cell>
          <cell r="B650" t="str">
            <v>Illumination</v>
          </cell>
          <cell r="C650" t="str">
            <v>Homogenizer/Condenser Lens Assy</v>
          </cell>
        </row>
        <row r="651">
          <cell r="A651" t="str">
            <v>02102-0630</v>
          </cell>
          <cell r="B651" t="str">
            <v>Illumination</v>
          </cell>
          <cell r="C651" t="str">
            <v>Homogenizer/Condenser Lens Assy</v>
          </cell>
        </row>
        <row r="652">
          <cell r="A652" t="str">
            <v>02102-0631</v>
          </cell>
          <cell r="B652" t="str">
            <v>Illumination</v>
          </cell>
          <cell r="C652" t="str">
            <v>Homogenizer/Condenser Lens Assy</v>
          </cell>
        </row>
        <row r="653">
          <cell r="A653" t="str">
            <v>02102-0632</v>
          </cell>
          <cell r="B653" t="str">
            <v>Illumination</v>
          </cell>
          <cell r="C653" t="str">
            <v>Homogenizer/Condenser Lens Assy</v>
          </cell>
        </row>
        <row r="654">
          <cell r="A654" t="str">
            <v>02102-0633</v>
          </cell>
          <cell r="B654" t="str">
            <v>Illumination</v>
          </cell>
          <cell r="C654" t="str">
            <v>Homogenizer/Condenser Lens Assy</v>
          </cell>
        </row>
        <row r="655">
          <cell r="A655" t="str">
            <v>02102-0634</v>
          </cell>
        </row>
        <row r="656">
          <cell r="A656" t="str">
            <v>02102-0635</v>
          </cell>
          <cell r="B656" t="str">
            <v>Illumination</v>
          </cell>
          <cell r="C656" t="str">
            <v>Illuminator Structure Assy</v>
          </cell>
        </row>
        <row r="657">
          <cell r="A657" t="str">
            <v>02102-0636</v>
          </cell>
          <cell r="B657" t="str">
            <v>Illumination</v>
          </cell>
          <cell r="C657" t="str">
            <v>Illuminator Structure Assy</v>
          </cell>
        </row>
        <row r="658">
          <cell r="A658" t="str">
            <v>02102-0637</v>
          </cell>
          <cell r="B658" t="str">
            <v>Illumination</v>
          </cell>
          <cell r="C658" t="str">
            <v>Illuminator Structure Assy</v>
          </cell>
        </row>
        <row r="659">
          <cell r="A659" t="str">
            <v>02102-0638</v>
          </cell>
          <cell r="B659" t="str">
            <v>Illumination</v>
          </cell>
          <cell r="C659" t="str">
            <v>Illuminator Structure Assy</v>
          </cell>
        </row>
        <row r="660">
          <cell r="A660" t="str">
            <v>02102-0639</v>
          </cell>
          <cell r="B660" t="str">
            <v>Illumination</v>
          </cell>
          <cell r="C660" t="str">
            <v>Ilumination Detection Assy</v>
          </cell>
        </row>
        <row r="661">
          <cell r="A661" t="str">
            <v>02102-0640</v>
          </cell>
          <cell r="B661" t="str">
            <v>Illumination</v>
          </cell>
          <cell r="C661" t="str">
            <v>Ilumination Detection Assy</v>
          </cell>
        </row>
        <row r="662">
          <cell r="A662" t="str">
            <v>02102-0641</v>
          </cell>
          <cell r="B662" t="str">
            <v>Illumination</v>
          </cell>
          <cell r="C662" t="str">
            <v>Homogenizer/Condenser Lens Assy</v>
          </cell>
        </row>
        <row r="663">
          <cell r="A663" t="str">
            <v>02102-0642</v>
          </cell>
          <cell r="B663" t="str">
            <v>Illumination</v>
          </cell>
        </row>
        <row r="664">
          <cell r="A664" t="str">
            <v>02102-0643</v>
          </cell>
          <cell r="B664" t="str">
            <v>Tooling</v>
          </cell>
          <cell r="C664" t="str">
            <v>Ring, Lens Mtg Assy</v>
          </cell>
        </row>
        <row r="665">
          <cell r="A665" t="str">
            <v>02102-0644</v>
          </cell>
          <cell r="B665" t="str">
            <v>Tooling</v>
          </cell>
          <cell r="C665" t="str">
            <v>Ring, Lens Mtg Assy</v>
          </cell>
        </row>
        <row r="666">
          <cell r="A666" t="str">
            <v>02102-0645</v>
          </cell>
          <cell r="B666" t="str">
            <v>Tooling</v>
          </cell>
          <cell r="C666" t="str">
            <v xml:space="preserve">Ring, Lens Mtg Assy, </v>
          </cell>
        </row>
        <row r="667">
          <cell r="A667" t="str">
            <v>02102-0646</v>
          </cell>
          <cell r="B667" t="str">
            <v>Tooling</v>
          </cell>
          <cell r="C667" t="str">
            <v xml:space="preserve">Ring, Lens Mtg Assy, </v>
          </cell>
        </row>
        <row r="668">
          <cell r="A668" t="str">
            <v>02102-0647</v>
          </cell>
          <cell r="B668" t="str">
            <v>Tooling</v>
          </cell>
          <cell r="C668" t="str">
            <v>Mirror Mount Cover Assy</v>
          </cell>
        </row>
        <row r="669">
          <cell r="A669" t="str">
            <v>02102-0648</v>
          </cell>
          <cell r="B669" t="str">
            <v>Tooling</v>
          </cell>
          <cell r="C669" t="str">
            <v>Mirror Mount Cover Assy</v>
          </cell>
        </row>
        <row r="670">
          <cell r="A670" t="str">
            <v>02102-0649</v>
          </cell>
          <cell r="B670" t="str">
            <v>Controls</v>
          </cell>
          <cell r="C670" t="str">
            <v>Cable Pkg, Pneumatic</v>
          </cell>
        </row>
        <row r="671">
          <cell r="A671" t="str">
            <v>02102-0650</v>
          </cell>
          <cell r="B671" t="str">
            <v>Controls</v>
          </cell>
          <cell r="C671" t="str">
            <v>Cable Pkg, Pneumatic</v>
          </cell>
        </row>
        <row r="672">
          <cell r="A672" t="str">
            <v>02102-0651</v>
          </cell>
          <cell r="B672" t="str">
            <v>Controls</v>
          </cell>
          <cell r="C672" t="str">
            <v>Cable Pkg, Pneumatic</v>
          </cell>
        </row>
        <row r="673">
          <cell r="A673" t="str">
            <v>02102-0652</v>
          </cell>
          <cell r="B673" t="str">
            <v>Controls</v>
          </cell>
          <cell r="C673" t="str">
            <v>Cable Pkg, Pneumatic</v>
          </cell>
        </row>
        <row r="674">
          <cell r="A674" t="str">
            <v>02102-0653</v>
          </cell>
          <cell r="B674" t="str">
            <v>Controls</v>
          </cell>
          <cell r="C674" t="str">
            <v>Cable Pkg, Pneumatic</v>
          </cell>
        </row>
        <row r="675">
          <cell r="A675" t="str">
            <v>02102-0654</v>
          </cell>
          <cell r="B675" t="str">
            <v>HMI</v>
          </cell>
          <cell r="C675" t="str">
            <v>HMI Assy</v>
          </cell>
        </row>
        <row r="676">
          <cell r="A676" t="str">
            <v>02102-0655</v>
          </cell>
          <cell r="B676" t="str">
            <v>HMI</v>
          </cell>
          <cell r="C676" t="str">
            <v>HMI Assy</v>
          </cell>
        </row>
        <row r="677">
          <cell r="A677" t="str">
            <v>02102-0656</v>
          </cell>
          <cell r="B677" t="str">
            <v>Controls</v>
          </cell>
          <cell r="C677" t="str">
            <v>PLC Software</v>
          </cell>
        </row>
        <row r="678">
          <cell r="A678" t="str">
            <v>02102-0657</v>
          </cell>
          <cell r="B678" t="str">
            <v>Vision</v>
          </cell>
          <cell r="C678" t="str">
            <v>Alignment Camera Assy</v>
          </cell>
        </row>
        <row r="679">
          <cell r="A679" t="str">
            <v>02102-0658</v>
          </cell>
          <cell r="B679" t="str">
            <v>Vision</v>
          </cell>
          <cell r="C679" t="str">
            <v>Alignment Camera Assy</v>
          </cell>
        </row>
        <row r="680">
          <cell r="A680" t="str">
            <v>02102-0659</v>
          </cell>
          <cell r="B680" t="str">
            <v>Vision</v>
          </cell>
          <cell r="C680" t="str">
            <v>Alignment Camera Assy</v>
          </cell>
        </row>
        <row r="681">
          <cell r="A681" t="str">
            <v>02102-0660</v>
          </cell>
          <cell r="B681" t="str">
            <v>Vision</v>
          </cell>
          <cell r="C681" t="str">
            <v>Alignment Camera Assy</v>
          </cell>
        </row>
        <row r="682">
          <cell r="A682" t="str">
            <v>02102-0661</v>
          </cell>
          <cell r="B682" t="str">
            <v>Vision</v>
          </cell>
          <cell r="C682" t="str">
            <v>Alignment Camera Assy</v>
          </cell>
        </row>
        <row r="683">
          <cell r="A683" t="str">
            <v>02102-0662</v>
          </cell>
          <cell r="B683" t="str">
            <v>Vision</v>
          </cell>
          <cell r="C683" t="str">
            <v>Alignment Camera Assy</v>
          </cell>
        </row>
        <row r="684">
          <cell r="A684" t="str">
            <v>02102-0663</v>
          </cell>
          <cell r="B684" t="str">
            <v>Vision</v>
          </cell>
          <cell r="C684" t="str">
            <v>Alignment Camera Assy</v>
          </cell>
        </row>
        <row r="685">
          <cell r="A685" t="str">
            <v>02102-0664</v>
          </cell>
          <cell r="B685" t="str">
            <v>Vision</v>
          </cell>
          <cell r="C685" t="str">
            <v>Alignment Camera Assy</v>
          </cell>
        </row>
        <row r="686">
          <cell r="A686" t="str">
            <v>02102-0665</v>
          </cell>
          <cell r="B686" t="str">
            <v>Vision</v>
          </cell>
          <cell r="C686" t="str">
            <v>Alignment Camera Assy</v>
          </cell>
        </row>
        <row r="687">
          <cell r="A687" t="str">
            <v>02102-0666</v>
          </cell>
          <cell r="B687" t="str">
            <v>Vision</v>
          </cell>
          <cell r="C687" t="str">
            <v>Vision Assy</v>
          </cell>
        </row>
        <row r="688">
          <cell r="A688" t="str">
            <v>02102-0667</v>
          </cell>
          <cell r="B688" t="str">
            <v>Vision</v>
          </cell>
          <cell r="C688" t="str">
            <v>Vision Assy</v>
          </cell>
        </row>
        <row r="689">
          <cell r="A689" t="str">
            <v>02102-0668</v>
          </cell>
          <cell r="B689" t="str">
            <v>Controls</v>
          </cell>
          <cell r="C689" t="str">
            <v>Pneumatics Panel Assy</v>
          </cell>
        </row>
        <row r="690">
          <cell r="A690" t="str">
            <v>02102-0669</v>
          </cell>
          <cell r="B690" t="str">
            <v>Controls</v>
          </cell>
          <cell r="C690" t="str">
            <v>Pneumatics Panel Assy</v>
          </cell>
        </row>
        <row r="691">
          <cell r="A691" t="str">
            <v>02102-0670</v>
          </cell>
          <cell r="B691" t="str">
            <v>Controls</v>
          </cell>
          <cell r="C691" t="str">
            <v>Pneumatics Panel Assy</v>
          </cell>
        </row>
        <row r="692">
          <cell r="A692" t="str">
            <v>02102-0671</v>
          </cell>
          <cell r="B692" t="str">
            <v>Optical Imaging</v>
          </cell>
          <cell r="C692" t="str">
            <v>Cover, Lens Gap</v>
          </cell>
        </row>
        <row r="693">
          <cell r="A693" t="str">
            <v>02102-0672</v>
          </cell>
          <cell r="B693" t="str">
            <v>Optical Imaging</v>
          </cell>
          <cell r="C693" t="str">
            <v>Lens Cell #1 Assy</v>
          </cell>
        </row>
        <row r="694">
          <cell r="A694" t="str">
            <v>02102-0673</v>
          </cell>
          <cell r="B694" t="str">
            <v>Illumination</v>
          </cell>
          <cell r="C694" t="str">
            <v>Illuminator Structure Assy</v>
          </cell>
        </row>
        <row r="695">
          <cell r="A695" t="str">
            <v>02102-0674</v>
          </cell>
          <cell r="B695" t="str">
            <v>Illumination</v>
          </cell>
          <cell r="C695" t="str">
            <v>Illuminator Structure Assy</v>
          </cell>
        </row>
        <row r="696">
          <cell r="A696" t="str">
            <v>02102-0675</v>
          </cell>
          <cell r="B696" t="str">
            <v>Illumination</v>
          </cell>
          <cell r="C696" t="str">
            <v>Illuminator Structure Assy</v>
          </cell>
        </row>
        <row r="697">
          <cell r="A697" t="str">
            <v>02102-0676</v>
          </cell>
          <cell r="B697" t="str">
            <v>Illumination</v>
          </cell>
          <cell r="C697" t="str">
            <v>Illuminator Structure Assy</v>
          </cell>
        </row>
        <row r="698">
          <cell r="A698" t="str">
            <v>02102-0677</v>
          </cell>
          <cell r="B698" t="str">
            <v>Mask Chuck (incl Mask Stage)</v>
          </cell>
          <cell r="C698" t="str">
            <v>Substrate Chuck Assy</v>
          </cell>
        </row>
        <row r="699">
          <cell r="A699" t="str">
            <v>02102-0678</v>
          </cell>
          <cell r="B699" t="str">
            <v>Mask Chuck (incl Mask Stage)</v>
          </cell>
          <cell r="C699" t="str">
            <v>Substrate Chuck Assy</v>
          </cell>
        </row>
        <row r="700">
          <cell r="A700" t="str">
            <v>02102-0679</v>
          </cell>
          <cell r="B700">
            <v>0</v>
          </cell>
        </row>
        <row r="701">
          <cell r="A701" t="str">
            <v>02102-0680</v>
          </cell>
          <cell r="B701" t="str">
            <v>Mask Chuck (incl Mask Stage)</v>
          </cell>
          <cell r="C701" t="str">
            <v>Substrate Chuck Assy</v>
          </cell>
        </row>
        <row r="702">
          <cell r="A702" t="str">
            <v>02102-0681</v>
          </cell>
          <cell r="B702" t="str">
            <v>Mask Chuck (incl Mask Stage)</v>
          </cell>
          <cell r="C702" t="str">
            <v>Substrate Chuck Assy</v>
          </cell>
        </row>
        <row r="703">
          <cell r="A703" t="str">
            <v>02102-0682</v>
          </cell>
          <cell r="B703">
            <v>0</v>
          </cell>
        </row>
        <row r="704">
          <cell r="A704" t="str">
            <v>02102-0683</v>
          </cell>
          <cell r="B704" t="str">
            <v>Mask Chuck (incl Mask Stage)</v>
          </cell>
          <cell r="C704" t="str">
            <v>Substrate Chuck Assy</v>
          </cell>
        </row>
        <row r="705">
          <cell r="A705" t="str">
            <v>02102-0684</v>
          </cell>
          <cell r="B705" t="str">
            <v>Mask Chuck (incl Mask Stage)</v>
          </cell>
          <cell r="C705" t="str">
            <v>Substrate Chuck Assy</v>
          </cell>
        </row>
        <row r="706">
          <cell r="A706" t="str">
            <v>02102-0685</v>
          </cell>
          <cell r="B706" t="str">
            <v>Vision</v>
          </cell>
          <cell r="C706" t="str">
            <v>Light Guide Assy</v>
          </cell>
        </row>
        <row r="707">
          <cell r="A707" t="str">
            <v>02102-0686</v>
          </cell>
          <cell r="B707" t="str">
            <v>Vision</v>
          </cell>
          <cell r="C707" t="str">
            <v>Light Guide Assy</v>
          </cell>
        </row>
        <row r="708">
          <cell r="A708" t="str">
            <v>02102-0687</v>
          </cell>
          <cell r="B708" t="str">
            <v>Vision</v>
          </cell>
          <cell r="C708" t="str">
            <v>Light Guide Assy</v>
          </cell>
        </row>
        <row r="709">
          <cell r="A709" t="str">
            <v>02102-0688</v>
          </cell>
          <cell r="B709" t="str">
            <v>Vision</v>
          </cell>
          <cell r="C709" t="str">
            <v>Light Guide Assy</v>
          </cell>
        </row>
        <row r="710">
          <cell r="A710" t="str">
            <v>02102-0689</v>
          </cell>
          <cell r="B710" t="str">
            <v>Optical Imaging</v>
          </cell>
          <cell r="C710" t="str">
            <v>Cover, Lens Gap</v>
          </cell>
        </row>
        <row r="711">
          <cell r="A711" t="str">
            <v>02102-0690</v>
          </cell>
          <cell r="B711" t="str">
            <v>Controls</v>
          </cell>
          <cell r="C711" t="str">
            <v>Pneumatics Panel Assy</v>
          </cell>
        </row>
        <row r="712">
          <cell r="A712" t="str">
            <v>02102-0691</v>
          </cell>
          <cell r="B712" t="str">
            <v>Optical Imaging</v>
          </cell>
          <cell r="C712" t="str">
            <v>Projection Lens 365mm 1 to 1 221 Field</v>
          </cell>
        </row>
        <row r="713">
          <cell r="A713" t="str">
            <v>02102-0692</v>
          </cell>
          <cell r="B713" t="str">
            <v>Optical Imaging</v>
          </cell>
          <cell r="C713" t="str">
            <v>Projection Lens 365mm 1 to 1 221 Field</v>
          </cell>
        </row>
        <row r="714">
          <cell r="A714" t="str">
            <v>02102-0693</v>
          </cell>
          <cell r="B714" t="str">
            <v>Optical Imaging</v>
          </cell>
          <cell r="C714" t="str">
            <v>Projection Lens 365mm 1 to 1 221 Field</v>
          </cell>
        </row>
        <row r="715">
          <cell r="A715" t="str">
            <v>02102-0694</v>
          </cell>
          <cell r="B715" t="str">
            <v>Optical Imaging</v>
          </cell>
          <cell r="C715" t="str">
            <v>Projection Lens 365mm 1 to 1 221 Field</v>
          </cell>
        </row>
        <row r="716">
          <cell r="A716" t="str">
            <v>02102-0695</v>
          </cell>
          <cell r="B716" t="str">
            <v>Optical Imaging</v>
          </cell>
          <cell r="C716" t="str">
            <v>Projection Lens 365mm 1 to 1 221 Field</v>
          </cell>
        </row>
        <row r="717">
          <cell r="A717" t="str">
            <v>02102-0696</v>
          </cell>
          <cell r="B717" t="str">
            <v>Optical Imaging</v>
          </cell>
          <cell r="C717" t="str">
            <v>Projection Lens 365mm 1 to 1 221 Field</v>
          </cell>
        </row>
        <row r="718">
          <cell r="A718" t="str">
            <v>02102-0697</v>
          </cell>
          <cell r="B718" t="str">
            <v>Optical Imaging</v>
          </cell>
          <cell r="C718" t="str">
            <v>Projection Lens 365mm 1 to 1 221 Field</v>
          </cell>
        </row>
        <row r="719">
          <cell r="A719" t="str">
            <v>02102-0698</v>
          </cell>
          <cell r="B719" t="str">
            <v>Optical Imaging</v>
          </cell>
          <cell r="C719" t="str">
            <v>Projection Lens 365mm 1 to 1 221 Field</v>
          </cell>
        </row>
        <row r="720">
          <cell r="A720" t="str">
            <v>02102-0699</v>
          </cell>
          <cell r="B720" t="str">
            <v>Optical Imaging</v>
          </cell>
          <cell r="C720" t="str">
            <v>Projection Lens 365mm 1 to 1 221 Field</v>
          </cell>
        </row>
        <row r="721">
          <cell r="A721" t="str">
            <v>02102-0700</v>
          </cell>
          <cell r="B721" t="str">
            <v>Optical Imaging</v>
          </cell>
          <cell r="C721" t="str">
            <v>Projection Lens 365mm 1 to 1 221 Field</v>
          </cell>
        </row>
        <row r="722">
          <cell r="A722" t="str">
            <v>02102-0701</v>
          </cell>
          <cell r="B722" t="str">
            <v>Optical Imaging</v>
          </cell>
          <cell r="C722" t="str">
            <v>Projection Lens 365mm 1 to 1 221 Field</v>
          </cell>
        </row>
        <row r="723">
          <cell r="A723" t="str">
            <v>02102-0702</v>
          </cell>
          <cell r="B723" t="str">
            <v>Optical Imaging</v>
          </cell>
          <cell r="C723" t="str">
            <v>Projection Lens 365mm 1 to 1 221 Field</v>
          </cell>
        </row>
        <row r="724">
          <cell r="A724" t="str">
            <v>02102-0703</v>
          </cell>
          <cell r="B724" t="str">
            <v>Optical Imaging</v>
          </cell>
          <cell r="C724" t="str">
            <v>Projection Lens 365mm 1 to 1 221 Field</v>
          </cell>
        </row>
        <row r="725">
          <cell r="A725" t="str">
            <v>02102-0704</v>
          </cell>
          <cell r="B725" t="str">
            <v>Optical Imaging</v>
          </cell>
          <cell r="C725" t="str">
            <v>Projection Lens 365mm 1 to 1 221 Field</v>
          </cell>
        </row>
        <row r="726">
          <cell r="A726" t="str">
            <v>02102-0705</v>
          </cell>
          <cell r="B726" t="str">
            <v>Optical Imaging</v>
          </cell>
          <cell r="C726" t="str">
            <v>Projection Lens 365mm 1 to 1 221 Field</v>
          </cell>
        </row>
        <row r="727">
          <cell r="A727" t="str">
            <v>02102-0706</v>
          </cell>
          <cell r="B727" t="str">
            <v>Optical Imaging</v>
          </cell>
          <cell r="C727" t="str">
            <v>Projection Lens 365mm 1 to 1 221 Field</v>
          </cell>
        </row>
        <row r="728">
          <cell r="A728" t="str">
            <v>02102-0707</v>
          </cell>
          <cell r="B728" t="str">
            <v>Illumination</v>
          </cell>
          <cell r="C728" t="str">
            <v>Ilumination Detection Assy</v>
          </cell>
        </row>
        <row r="729">
          <cell r="A729" t="str">
            <v>02102-0708</v>
          </cell>
          <cell r="B729" t="str">
            <v>Illumination</v>
          </cell>
          <cell r="C729" t="str">
            <v>Ilumination Detection Assy</v>
          </cell>
        </row>
        <row r="730">
          <cell r="A730" t="str">
            <v>02102-0709</v>
          </cell>
          <cell r="B730" t="str">
            <v>Illumination</v>
          </cell>
          <cell r="C730" t="str">
            <v>Ilumination Detection Assy</v>
          </cell>
        </row>
        <row r="731">
          <cell r="A731" t="str">
            <v>02102-0710</v>
          </cell>
          <cell r="B731" t="str">
            <v>Optical Imaging</v>
          </cell>
          <cell r="C731" t="str">
            <v>Cable Package</v>
          </cell>
        </row>
        <row r="732">
          <cell r="A732" t="str">
            <v>02102-0711</v>
          </cell>
          <cell r="B732" t="str">
            <v>Optical Imaging</v>
          </cell>
          <cell r="C732" t="str">
            <v>Cable Package</v>
          </cell>
        </row>
        <row r="733">
          <cell r="A733" t="str">
            <v>02102-0712</v>
          </cell>
          <cell r="B733" t="str">
            <v>Optical Imaging</v>
          </cell>
          <cell r="C733" t="str">
            <v>Cable Package</v>
          </cell>
        </row>
        <row r="734">
          <cell r="A734" t="str">
            <v>02102-0713</v>
          </cell>
          <cell r="B734" t="str">
            <v>Optical Imaging</v>
          </cell>
          <cell r="C734" t="str">
            <v>Cable Package</v>
          </cell>
        </row>
        <row r="735">
          <cell r="A735" t="str">
            <v>02102-0714</v>
          </cell>
          <cell r="B735" t="str">
            <v>Controls</v>
          </cell>
          <cell r="C735" t="str">
            <v>Pneumatics Panel Assy</v>
          </cell>
        </row>
        <row r="736">
          <cell r="A736" t="str">
            <v>02102-0715</v>
          </cell>
          <cell r="B736" t="str">
            <v>Optical Imaging</v>
          </cell>
          <cell r="C736" t="str">
            <v>Vision Cable Pkg</v>
          </cell>
        </row>
        <row r="737">
          <cell r="A737" t="str">
            <v>02102-0716</v>
          </cell>
          <cell r="B737" t="str">
            <v>Optical Imaging</v>
          </cell>
          <cell r="C737" t="str">
            <v>Vision Cable Pkg</v>
          </cell>
        </row>
        <row r="738">
          <cell r="A738" t="str">
            <v>02102-0717</v>
          </cell>
          <cell r="B738" t="str">
            <v>Optical Imaging</v>
          </cell>
          <cell r="C738" t="str">
            <v>Vision Cable Pkg</v>
          </cell>
        </row>
        <row r="739">
          <cell r="A739" t="str">
            <v>02102-0718</v>
          </cell>
          <cell r="B739" t="str">
            <v>Optical Imaging</v>
          </cell>
          <cell r="C739" t="str">
            <v>Vision Cable Pkg</v>
          </cell>
        </row>
        <row r="740">
          <cell r="A740" t="str">
            <v>02102-0719</v>
          </cell>
          <cell r="B740" t="str">
            <v>Mask Load/Unload</v>
          </cell>
          <cell r="C740" t="str">
            <v>Mask Loader Cable Package</v>
          </cell>
        </row>
        <row r="741">
          <cell r="A741" t="str">
            <v>02102-0720</v>
          </cell>
          <cell r="B741" t="str">
            <v>Mask Load/Unload</v>
          </cell>
          <cell r="C741" t="str">
            <v>Mask Loader Cable Package</v>
          </cell>
        </row>
        <row r="742">
          <cell r="A742" t="str">
            <v>02102-0721</v>
          </cell>
          <cell r="B742" t="str">
            <v>Mask Load/Unload</v>
          </cell>
          <cell r="C742" t="str">
            <v>Mask Loader Cable Package</v>
          </cell>
        </row>
        <row r="743">
          <cell r="A743" t="str">
            <v>02102-0722</v>
          </cell>
          <cell r="B743" t="str">
            <v>Mask Load/Unload</v>
          </cell>
          <cell r="C743" t="str">
            <v>Mask Loader Cable Package</v>
          </cell>
        </row>
        <row r="744">
          <cell r="A744" t="str">
            <v>02102-0723</v>
          </cell>
          <cell r="B744" t="str">
            <v>Mask Load/Unload</v>
          </cell>
          <cell r="C744" t="str">
            <v>Mask Loader Cable Package</v>
          </cell>
        </row>
        <row r="745">
          <cell r="A745" t="str">
            <v>02102-0724</v>
          </cell>
          <cell r="B745" t="str">
            <v>Mask Chuck (incl Mask Stage)</v>
          </cell>
          <cell r="C745" t="str">
            <v>Cable Assy</v>
          </cell>
        </row>
        <row r="746">
          <cell r="A746" t="str">
            <v>02102-0725</v>
          </cell>
          <cell r="B746" t="str">
            <v>Mask Chuck (incl Mask Stage)</v>
          </cell>
          <cell r="C746" t="str">
            <v>Cable Assy</v>
          </cell>
        </row>
        <row r="747">
          <cell r="A747" t="str">
            <v>02102-0726</v>
          </cell>
          <cell r="B747" t="str">
            <v>Mask Chuck (incl Mask Stage)</v>
          </cell>
          <cell r="C747" t="str">
            <v>Cable Assy</v>
          </cell>
        </row>
        <row r="748">
          <cell r="A748" t="str">
            <v>02102-0727</v>
          </cell>
          <cell r="B748" t="str">
            <v>Mask Chuck (incl Mask Stage)</v>
          </cell>
          <cell r="C748" t="str">
            <v>Cable Assy</v>
          </cell>
        </row>
        <row r="749">
          <cell r="A749" t="str">
            <v>02102-0728</v>
          </cell>
          <cell r="B749" t="str">
            <v>Substrate Chuck</v>
          </cell>
          <cell r="C749" t="str">
            <v>Cable Assy</v>
          </cell>
        </row>
        <row r="750">
          <cell r="A750" t="str">
            <v>02102-0729</v>
          </cell>
          <cell r="B750" t="str">
            <v>Translation</v>
          </cell>
          <cell r="C750" t="str">
            <v>Cable Assy</v>
          </cell>
        </row>
        <row r="751">
          <cell r="A751" t="str">
            <v>02102-0730</v>
          </cell>
          <cell r="B751" t="str">
            <v>Mask Load/Unload</v>
          </cell>
          <cell r="C751" t="str">
            <v>Mask Transfer Assy</v>
          </cell>
        </row>
        <row r="752">
          <cell r="A752" t="str">
            <v>02102-0731</v>
          </cell>
          <cell r="B752" t="str">
            <v>Mask Load/Unload</v>
          </cell>
          <cell r="C752" t="str">
            <v>Mask Transfer Assy</v>
          </cell>
        </row>
        <row r="753">
          <cell r="A753" t="str">
            <v>02102-0732</v>
          </cell>
          <cell r="B753" t="str">
            <v>HMI</v>
          </cell>
          <cell r="C753" t="str">
            <v>Operator Control Box Assy</v>
          </cell>
        </row>
        <row r="754">
          <cell r="A754" t="str">
            <v>02102-0733</v>
          </cell>
          <cell r="B754" t="str">
            <v>Enclosure</v>
          </cell>
          <cell r="C754" t="str">
            <v>Weldment, Duct</v>
          </cell>
        </row>
        <row r="755">
          <cell r="A755" t="str">
            <v>02102-0734</v>
          </cell>
          <cell r="B755" t="str">
            <v>Enclosure</v>
          </cell>
          <cell r="C755" t="str">
            <v>ECU Modification Assy</v>
          </cell>
        </row>
        <row r="756">
          <cell r="A756" t="str">
            <v>02102-0735</v>
          </cell>
          <cell r="B756" t="str">
            <v>Enclosure</v>
          </cell>
          <cell r="C756" t="str">
            <v>ECU Modification Assy</v>
          </cell>
        </row>
        <row r="757">
          <cell r="A757" t="str">
            <v>02102-0736</v>
          </cell>
          <cell r="B757" t="str">
            <v>Enclosure</v>
          </cell>
          <cell r="C757" t="str">
            <v>Chamber Assy</v>
          </cell>
        </row>
        <row r="758">
          <cell r="A758" t="str">
            <v>02102-0737</v>
          </cell>
          <cell r="B758" t="str">
            <v>Enclosure</v>
          </cell>
          <cell r="C758" t="str">
            <v>Chamber Assy</v>
          </cell>
        </row>
        <row r="759">
          <cell r="A759" t="str">
            <v>02102-0738</v>
          </cell>
          <cell r="B759">
            <v>0</v>
          </cell>
          <cell r="C759">
            <v>0</v>
          </cell>
        </row>
        <row r="760">
          <cell r="A760" t="str">
            <v>02102-0739</v>
          </cell>
          <cell r="B760">
            <v>0</v>
          </cell>
          <cell r="C760">
            <v>0</v>
          </cell>
        </row>
        <row r="761">
          <cell r="A761" t="str">
            <v>02102-0740</v>
          </cell>
          <cell r="B761">
            <v>0</v>
          </cell>
          <cell r="C761">
            <v>0</v>
          </cell>
        </row>
        <row r="762">
          <cell r="A762" t="str">
            <v>02102-0741</v>
          </cell>
          <cell r="B762">
            <v>0</v>
          </cell>
          <cell r="C762">
            <v>0</v>
          </cell>
        </row>
        <row r="763">
          <cell r="A763" t="str">
            <v>02102-0742</v>
          </cell>
          <cell r="B763">
            <v>0</v>
          </cell>
          <cell r="C763">
            <v>0</v>
          </cell>
        </row>
        <row r="764">
          <cell r="A764" t="str">
            <v>02102-0743</v>
          </cell>
          <cell r="B764">
            <v>0</v>
          </cell>
          <cell r="C764">
            <v>0</v>
          </cell>
        </row>
        <row r="765">
          <cell r="A765" t="str">
            <v>02102-0744</v>
          </cell>
          <cell r="B765" t="str">
            <v>Enclosure</v>
          </cell>
          <cell r="C765" t="str">
            <v>Chamber Assy</v>
          </cell>
        </row>
        <row r="766">
          <cell r="A766" t="str">
            <v>02102-0745</v>
          </cell>
          <cell r="B766" t="str">
            <v>Enclosure</v>
          </cell>
          <cell r="C766" t="str">
            <v>Chamber Assy</v>
          </cell>
        </row>
        <row r="767">
          <cell r="A767" t="str">
            <v>02102-0746</v>
          </cell>
          <cell r="B767" t="str">
            <v>Enclosure</v>
          </cell>
          <cell r="C767" t="str">
            <v>Chamber Assy</v>
          </cell>
        </row>
        <row r="768">
          <cell r="A768" t="str">
            <v>02102-0747</v>
          </cell>
          <cell r="B768">
            <v>0</v>
          </cell>
          <cell r="C768">
            <v>0</v>
          </cell>
        </row>
        <row r="769">
          <cell r="A769" t="str">
            <v>02102-0748</v>
          </cell>
          <cell r="B769">
            <v>0</v>
          </cell>
          <cell r="C769">
            <v>0</v>
          </cell>
        </row>
        <row r="770">
          <cell r="A770" t="str">
            <v>02102-0749</v>
          </cell>
          <cell r="B770">
            <v>0</v>
          </cell>
          <cell r="C770">
            <v>0</v>
          </cell>
        </row>
        <row r="771">
          <cell r="A771" t="str">
            <v>02102-0750</v>
          </cell>
          <cell r="B771">
            <v>0</v>
          </cell>
          <cell r="C771">
            <v>0</v>
          </cell>
        </row>
        <row r="772">
          <cell r="A772" t="str">
            <v>02102-0751</v>
          </cell>
          <cell r="B772">
            <v>0</v>
          </cell>
          <cell r="C772">
            <v>0</v>
          </cell>
        </row>
        <row r="773">
          <cell r="A773" t="str">
            <v>02102-0752</v>
          </cell>
          <cell r="B773">
            <v>0</v>
          </cell>
          <cell r="C773">
            <v>0</v>
          </cell>
        </row>
        <row r="774">
          <cell r="A774" t="str">
            <v>02102-0753</v>
          </cell>
          <cell r="B774">
            <v>0</v>
          </cell>
          <cell r="C774">
            <v>0</v>
          </cell>
        </row>
        <row r="775">
          <cell r="A775" t="str">
            <v>02102-0754</v>
          </cell>
          <cell r="B775" t="str">
            <v>Enclosure</v>
          </cell>
          <cell r="C775" t="str">
            <v>Chamber Assy</v>
          </cell>
        </row>
        <row r="776">
          <cell r="A776" t="str">
            <v>02102-0755</v>
          </cell>
          <cell r="B776" t="str">
            <v>Enclosure</v>
          </cell>
          <cell r="C776" t="str">
            <v>Chamber Assy</v>
          </cell>
        </row>
        <row r="777">
          <cell r="A777" t="str">
            <v>02102-0756</v>
          </cell>
          <cell r="B777" t="str">
            <v>Enclosure</v>
          </cell>
          <cell r="C777" t="str">
            <v>Chamber Assy</v>
          </cell>
        </row>
        <row r="778">
          <cell r="A778" t="str">
            <v>02102-0757</v>
          </cell>
          <cell r="B778" t="str">
            <v>Enclosure</v>
          </cell>
          <cell r="C778" t="str">
            <v>Chamber Assy</v>
          </cell>
        </row>
        <row r="779">
          <cell r="A779" t="str">
            <v>02102-0758</v>
          </cell>
          <cell r="B779" t="str">
            <v>Enclosure</v>
          </cell>
          <cell r="C779" t="str">
            <v>Chamber Assy</v>
          </cell>
        </row>
        <row r="780">
          <cell r="A780" t="str">
            <v>02102-0759</v>
          </cell>
          <cell r="B780" t="str">
            <v>Enclosure</v>
          </cell>
          <cell r="C780" t="str">
            <v>Chamber Assy</v>
          </cell>
        </row>
        <row r="781">
          <cell r="A781" t="str">
            <v>02102-0760</v>
          </cell>
          <cell r="B781" t="str">
            <v>Enclosure</v>
          </cell>
          <cell r="C781" t="str">
            <v>Chamber Assy</v>
          </cell>
        </row>
        <row r="782">
          <cell r="A782" t="str">
            <v>02102-0761</v>
          </cell>
          <cell r="B782" t="str">
            <v>Enclosure</v>
          </cell>
          <cell r="C782" t="str">
            <v>Chamber Assy</v>
          </cell>
        </row>
        <row r="783">
          <cell r="A783" t="str">
            <v>02102-0762</v>
          </cell>
          <cell r="B783" t="str">
            <v>Enclosure</v>
          </cell>
          <cell r="C783" t="str">
            <v>Chamber Assy</v>
          </cell>
        </row>
        <row r="784">
          <cell r="A784" t="str">
            <v>02102-0763</v>
          </cell>
          <cell r="B784" t="str">
            <v>Enclosure</v>
          </cell>
          <cell r="C784" t="str">
            <v>Chamber Assy</v>
          </cell>
        </row>
        <row r="785">
          <cell r="A785" t="str">
            <v>02102-0764</v>
          </cell>
          <cell r="B785" t="str">
            <v>Enclosure</v>
          </cell>
          <cell r="C785" t="str">
            <v>Chamber Assy</v>
          </cell>
        </row>
        <row r="786">
          <cell r="A786" t="str">
            <v>02102-0765</v>
          </cell>
          <cell r="B786" t="str">
            <v>Enclosure</v>
          </cell>
          <cell r="C786" t="str">
            <v>Chamber Assy</v>
          </cell>
        </row>
        <row r="787">
          <cell r="A787" t="str">
            <v>02102-0766</v>
          </cell>
          <cell r="B787" t="str">
            <v>Enclosure</v>
          </cell>
          <cell r="C787" t="str">
            <v>Chamber Assy</v>
          </cell>
        </row>
        <row r="788">
          <cell r="A788" t="str">
            <v>02102-0767</v>
          </cell>
          <cell r="B788" t="str">
            <v>Enclosure</v>
          </cell>
          <cell r="C788" t="str">
            <v>Chamber Assy</v>
          </cell>
        </row>
        <row r="789">
          <cell r="A789" t="str">
            <v>02102-0768</v>
          </cell>
          <cell r="B789" t="str">
            <v>Enclosure</v>
          </cell>
          <cell r="C789" t="str">
            <v>Chamber Assy</v>
          </cell>
        </row>
        <row r="790">
          <cell r="A790" t="str">
            <v>02102-0769</v>
          </cell>
          <cell r="B790" t="str">
            <v>Enclosure</v>
          </cell>
          <cell r="C790" t="str">
            <v>Chamber Assy</v>
          </cell>
        </row>
        <row r="791">
          <cell r="A791" t="str">
            <v>02102-0770</v>
          </cell>
          <cell r="B791" t="str">
            <v>Enclosure</v>
          </cell>
          <cell r="C791" t="str">
            <v>Chamber Assy</v>
          </cell>
        </row>
        <row r="792">
          <cell r="A792" t="str">
            <v>02102-0771</v>
          </cell>
          <cell r="B792" t="str">
            <v>Enclosure</v>
          </cell>
          <cell r="C792" t="str">
            <v>Chamber Assy</v>
          </cell>
        </row>
        <row r="793">
          <cell r="A793" t="str">
            <v>02102-0772</v>
          </cell>
          <cell r="B793" t="str">
            <v>Illumination</v>
          </cell>
          <cell r="C793" t="str">
            <v>Plate, Spacer</v>
          </cell>
        </row>
        <row r="794">
          <cell r="A794" t="str">
            <v>02102-0773</v>
          </cell>
          <cell r="B794" t="str">
            <v>Illumination</v>
          </cell>
          <cell r="C794" t="str">
            <v>Plate, Cover</v>
          </cell>
        </row>
        <row r="795">
          <cell r="A795" t="str">
            <v>02102-0774</v>
          </cell>
          <cell r="B795" t="str">
            <v>Controls</v>
          </cell>
          <cell r="C795" t="str">
            <v>Cable Package</v>
          </cell>
        </row>
        <row r="796">
          <cell r="A796" t="str">
            <v>02102-0775</v>
          </cell>
          <cell r="B796">
            <v>0</v>
          </cell>
          <cell r="C796">
            <v>0</v>
          </cell>
        </row>
        <row r="797">
          <cell r="A797" t="str">
            <v>02102-0776</v>
          </cell>
          <cell r="B797" t="str">
            <v>Controls</v>
          </cell>
          <cell r="C797" t="str">
            <v>Cable Package</v>
          </cell>
        </row>
        <row r="798">
          <cell r="A798" t="str">
            <v>02102-0777</v>
          </cell>
          <cell r="B798" t="str">
            <v>Enclosure</v>
          </cell>
          <cell r="C798" t="str">
            <v>Bracket, Light Stack</v>
          </cell>
        </row>
        <row r="799">
          <cell r="A799" t="str">
            <v>02102-0778</v>
          </cell>
          <cell r="B799" t="str">
            <v>Illumination</v>
          </cell>
          <cell r="C799" t="str">
            <v>Illuminator Structure Assy</v>
          </cell>
        </row>
        <row r="800">
          <cell r="A800" t="str">
            <v>02102-0779</v>
          </cell>
          <cell r="B800" t="str">
            <v>Mask Chuck (incl Mask Stage)</v>
          </cell>
          <cell r="C800" t="str">
            <v>Mask Subsystem Assy</v>
          </cell>
        </row>
        <row r="801">
          <cell r="A801" t="str">
            <v>02102-0780</v>
          </cell>
          <cell r="B801" t="str">
            <v>Mask Chuck (incl Mask Stage)</v>
          </cell>
          <cell r="C801" t="str">
            <v>Mask Subsystem Assy</v>
          </cell>
        </row>
        <row r="802">
          <cell r="A802" t="str">
            <v>02102-0781</v>
          </cell>
          <cell r="B802" t="str">
            <v>Optical Imaging</v>
          </cell>
          <cell r="C802" t="str">
            <v>Projection Lens 365mm 1 to 1 221 Field</v>
          </cell>
        </row>
        <row r="803">
          <cell r="A803" t="str">
            <v>02102-0782</v>
          </cell>
          <cell r="B803" t="str">
            <v>Optical Imaging</v>
          </cell>
          <cell r="C803" t="str">
            <v>Projection Lens 365mm 1 to 1 221 Field</v>
          </cell>
        </row>
        <row r="804">
          <cell r="A804" t="str">
            <v>02102-0783</v>
          </cell>
          <cell r="B804" t="str">
            <v>Tooling</v>
          </cell>
          <cell r="C804" t="str">
            <v>Mount Reflector</v>
          </cell>
        </row>
        <row r="805">
          <cell r="A805" t="str">
            <v>02102-0784</v>
          </cell>
          <cell r="B805" t="str">
            <v>Tooling</v>
          </cell>
          <cell r="C805" t="str">
            <v>Mount, Interferometer Post</v>
          </cell>
        </row>
        <row r="806">
          <cell r="A806" t="str">
            <v>02102-0785</v>
          </cell>
          <cell r="B806" t="str">
            <v>Optical Imaging</v>
          </cell>
          <cell r="C806" t="str">
            <v>First Turning Mirror Mount Assy</v>
          </cell>
        </row>
        <row r="807">
          <cell r="A807" t="str">
            <v>02102-0786</v>
          </cell>
          <cell r="B807" t="str">
            <v>Optical Imaging</v>
          </cell>
          <cell r="C807" t="str">
            <v>First Turning Mirror Mount Assy</v>
          </cell>
        </row>
        <row r="808">
          <cell r="A808" t="str">
            <v>02102-0787</v>
          </cell>
          <cell r="B808" t="str">
            <v>Optical Imaging</v>
          </cell>
          <cell r="C808" t="str">
            <v>First Turning Mirror Mount Assy</v>
          </cell>
        </row>
        <row r="809">
          <cell r="A809" t="str">
            <v>02102-0788</v>
          </cell>
          <cell r="B809" t="str">
            <v>Optical Imaging</v>
          </cell>
          <cell r="C809" t="str">
            <v>First Turning Mirror Mount Assy</v>
          </cell>
        </row>
        <row r="810">
          <cell r="A810" t="str">
            <v>02102-0789</v>
          </cell>
          <cell r="B810" t="str">
            <v>Optical Imaging</v>
          </cell>
          <cell r="C810" t="str">
            <v>First Turning Mirror Mount Assy</v>
          </cell>
        </row>
        <row r="811">
          <cell r="A811" t="str">
            <v>02102-0790</v>
          </cell>
          <cell r="B811" t="str">
            <v>Optical Imaging</v>
          </cell>
          <cell r="C811" t="str">
            <v>Cable Package</v>
          </cell>
        </row>
        <row r="812">
          <cell r="A812" t="str">
            <v>02102-0791</v>
          </cell>
          <cell r="B812" t="str">
            <v>Optical Imaging</v>
          </cell>
          <cell r="C812" t="str">
            <v>Cable Package</v>
          </cell>
        </row>
        <row r="813">
          <cell r="A813" t="str">
            <v>02102-0792</v>
          </cell>
          <cell r="B813" t="str">
            <v>Optical Imaging</v>
          </cell>
          <cell r="C813" t="str">
            <v>Cable Package</v>
          </cell>
        </row>
        <row r="814">
          <cell r="A814" t="str">
            <v>02102-0793</v>
          </cell>
          <cell r="B814" t="str">
            <v>Optical Imaging</v>
          </cell>
          <cell r="C814" t="str">
            <v>Cable Package</v>
          </cell>
        </row>
        <row r="815">
          <cell r="A815" t="str">
            <v>02102-0794</v>
          </cell>
          <cell r="B815" t="str">
            <v>Optical Imaging</v>
          </cell>
          <cell r="C815" t="str">
            <v>Cable Package</v>
          </cell>
        </row>
        <row r="816">
          <cell r="A816" t="str">
            <v>02102-0795</v>
          </cell>
          <cell r="B816" t="str">
            <v>Optical Imaging</v>
          </cell>
          <cell r="C816" t="str">
            <v>Cable Package</v>
          </cell>
        </row>
        <row r="817">
          <cell r="A817" t="str">
            <v>02102-0796</v>
          </cell>
          <cell r="B817" t="str">
            <v>Power Distribution</v>
          </cell>
          <cell r="C817" t="str">
            <v>Inline AC Filter</v>
          </cell>
        </row>
        <row r="818">
          <cell r="A818" t="str">
            <v>02102-0797</v>
          </cell>
          <cell r="B818" t="str">
            <v>Power Distribution</v>
          </cell>
          <cell r="C818" t="str">
            <v>Inline AC Filter</v>
          </cell>
        </row>
        <row r="819">
          <cell r="A819" t="str">
            <v>02102-0798</v>
          </cell>
          <cell r="B819" t="str">
            <v>Power Distribution</v>
          </cell>
          <cell r="C819" t="str">
            <v>Inline AC Filter</v>
          </cell>
        </row>
        <row r="820">
          <cell r="A820" t="str">
            <v>02102-0799</v>
          </cell>
          <cell r="B820" t="str">
            <v>Power Distribution</v>
          </cell>
          <cell r="C820" t="str">
            <v>Inline AC Filter</v>
          </cell>
        </row>
        <row r="821">
          <cell r="A821" t="str">
            <v>02102-0800</v>
          </cell>
          <cell r="B821" t="str">
            <v>Tooling</v>
          </cell>
          <cell r="C821" t="str">
            <v>Mount, Interferometer Post</v>
          </cell>
        </row>
        <row r="822">
          <cell r="A822" t="str">
            <v>02102-0801</v>
          </cell>
          <cell r="B822" t="str">
            <v>Z-Gauge</v>
          </cell>
          <cell r="C822" t="str">
            <v>Cable Assy</v>
          </cell>
        </row>
        <row r="823">
          <cell r="A823" t="str">
            <v>02102-0802</v>
          </cell>
          <cell r="B823" t="str">
            <v>Illumination</v>
          </cell>
          <cell r="C823" t="str">
            <v>Homogenizer/Condenser Lens Assy</v>
          </cell>
        </row>
        <row r="824">
          <cell r="A824" t="str">
            <v>02102-0803</v>
          </cell>
          <cell r="B824" t="str">
            <v>Illumination</v>
          </cell>
          <cell r="C824" t="str">
            <v>Homogenizer/Condenser Lens Assy</v>
          </cell>
        </row>
        <row r="825">
          <cell r="A825" t="str">
            <v>02102-0804</v>
          </cell>
          <cell r="B825" t="str">
            <v>Illumination</v>
          </cell>
          <cell r="C825" t="str">
            <v>Homogenizer/Condenser Lens Assy</v>
          </cell>
        </row>
        <row r="826">
          <cell r="A826" t="str">
            <v>02102-0805</v>
          </cell>
          <cell r="B826" t="str">
            <v>Illumination</v>
          </cell>
          <cell r="C826" t="str">
            <v>Homogenizer/Condenser Lens Assy</v>
          </cell>
        </row>
        <row r="827">
          <cell r="A827" t="str">
            <v>02102-0806</v>
          </cell>
          <cell r="B827" t="str">
            <v>Optical Imaging</v>
          </cell>
          <cell r="C827" t="str">
            <v>Projection Lens 365mm 1 to 1 221 Field</v>
          </cell>
        </row>
        <row r="828">
          <cell r="A828" t="str">
            <v>02102-0807</v>
          </cell>
          <cell r="B828" t="str">
            <v>Optical Imaging</v>
          </cell>
          <cell r="C828" t="str">
            <v>Projection Lens 365mm 1 to 1 221 Field</v>
          </cell>
        </row>
        <row r="829">
          <cell r="A829" t="str">
            <v>02102-0808</v>
          </cell>
          <cell r="B829" t="str">
            <v>Optical Imaging</v>
          </cell>
          <cell r="C829" t="str">
            <v>Projection Lens 365mm 1 to 1 221 Field</v>
          </cell>
        </row>
        <row r="830">
          <cell r="A830" t="str">
            <v>02102-0809</v>
          </cell>
          <cell r="B830" t="str">
            <v>Mask Load/Unload</v>
          </cell>
          <cell r="C830" t="str">
            <v>Mask Loader Cable Package</v>
          </cell>
        </row>
        <row r="831">
          <cell r="A831" t="str">
            <v>02102-0810</v>
          </cell>
          <cell r="B831" t="str">
            <v>Controls</v>
          </cell>
          <cell r="C831" t="str">
            <v>EE Stack Rack Assembly</v>
          </cell>
        </row>
        <row r="832">
          <cell r="A832" t="str">
            <v>02102-0811</v>
          </cell>
          <cell r="B832" t="str">
            <v>Substrate Load/Unload</v>
          </cell>
          <cell r="C832" t="str">
            <v>Substrate Loader Cable Package</v>
          </cell>
        </row>
        <row r="833">
          <cell r="A833" t="str">
            <v>02102-0812</v>
          </cell>
          <cell r="B833" t="str">
            <v>Substrate Load/Unload</v>
          </cell>
          <cell r="C833" t="str">
            <v>Substrate Loader Cable Package</v>
          </cell>
        </row>
        <row r="834">
          <cell r="A834" t="str">
            <v>02102-0813</v>
          </cell>
          <cell r="B834" t="str">
            <v>Substrate Load/Unload</v>
          </cell>
          <cell r="C834" t="str">
            <v>Substrate Loader Cable Package</v>
          </cell>
        </row>
        <row r="835">
          <cell r="A835" t="str">
            <v>02102-0814</v>
          </cell>
          <cell r="B835" t="str">
            <v>Tooling</v>
          </cell>
          <cell r="C835" t="str">
            <v xml:space="preserve">Plate, Mount  </v>
          </cell>
        </row>
        <row r="836">
          <cell r="A836" t="str">
            <v>02102-0815</v>
          </cell>
          <cell r="B836" t="str">
            <v>Tooling</v>
          </cell>
          <cell r="C836" t="str">
            <v>Gusset</v>
          </cell>
        </row>
        <row r="837">
          <cell r="A837" t="str">
            <v>02102-0816</v>
          </cell>
          <cell r="B837" t="str">
            <v>Optical Imaging</v>
          </cell>
          <cell r="C837" t="str">
            <v>Vision Cable Pkg</v>
          </cell>
        </row>
        <row r="838">
          <cell r="A838" t="str">
            <v>02102-0817</v>
          </cell>
          <cell r="B838" t="str">
            <v>Optical Imaging</v>
          </cell>
          <cell r="C838" t="str">
            <v>Projection Lens 365mm 1 to 1 221 Field</v>
          </cell>
        </row>
        <row r="839">
          <cell r="A839" t="str">
            <v>02102-0818</v>
          </cell>
          <cell r="B839" t="str">
            <v>Optical Imaging</v>
          </cell>
          <cell r="C839" t="str">
            <v>Projection Lens 365mm 1 to 1 221 Field</v>
          </cell>
        </row>
        <row r="840">
          <cell r="A840" t="str">
            <v>02102-0819</v>
          </cell>
          <cell r="B840" t="str">
            <v>Optical Imaging</v>
          </cell>
          <cell r="C840" t="str">
            <v>Projection Lens 365mm 1 to 1 221 Field</v>
          </cell>
        </row>
        <row r="841">
          <cell r="A841" t="str">
            <v>02102-0820</v>
          </cell>
          <cell r="B841" t="str">
            <v>Tooling</v>
          </cell>
          <cell r="C841" t="str">
            <v>Mount, Interferometer Post</v>
          </cell>
        </row>
        <row r="842">
          <cell r="A842" t="str">
            <v>02102-0821</v>
          </cell>
          <cell r="B842" t="str">
            <v>Tooling</v>
          </cell>
          <cell r="C842" t="str">
            <v>Gusset</v>
          </cell>
        </row>
        <row r="843">
          <cell r="A843" t="str">
            <v>02102-0822</v>
          </cell>
          <cell r="B843" t="str">
            <v>Controls</v>
          </cell>
          <cell r="C843" t="str">
            <v>DC Enclosure Assy</v>
          </cell>
        </row>
        <row r="844">
          <cell r="A844" t="str">
            <v>02102-0823</v>
          </cell>
          <cell r="B844" t="str">
            <v>Structure</v>
          </cell>
          <cell r="C844" t="str">
            <v>Projection Lens Mount Assy</v>
          </cell>
        </row>
        <row r="845">
          <cell r="A845" t="str">
            <v>02147-0000</v>
          </cell>
          <cell r="B845" t="str">
            <v>Model 304</v>
          </cell>
        </row>
        <row r="846">
          <cell r="A846" t="str">
            <v>02147-0001</v>
          </cell>
          <cell r="B846" t="str">
            <v>Structure</v>
          </cell>
        </row>
        <row r="847">
          <cell r="A847" t="str">
            <v>02147-0002</v>
          </cell>
          <cell r="B847" t="str">
            <v>Translation</v>
          </cell>
        </row>
        <row r="848">
          <cell r="A848" t="str">
            <v>02147-0003</v>
          </cell>
          <cell r="B848" t="str">
            <v>Micropositioner</v>
          </cell>
        </row>
        <row r="849">
          <cell r="A849" t="str">
            <v>02147-0004</v>
          </cell>
          <cell r="B849" t="str">
            <v>Substrate</v>
          </cell>
        </row>
        <row r="850">
          <cell r="A850" t="str">
            <v>02147-0005</v>
          </cell>
          <cell r="B850" t="str">
            <v>Substrate, Load/Unload</v>
          </cell>
        </row>
        <row r="851">
          <cell r="A851" t="str">
            <v>02147-0006</v>
          </cell>
          <cell r="B851" t="str">
            <v>Mask</v>
          </cell>
        </row>
        <row r="852">
          <cell r="A852" t="str">
            <v>02147-0007</v>
          </cell>
          <cell r="B852" t="str">
            <v>Illumination</v>
          </cell>
        </row>
        <row r="853">
          <cell r="A853" t="str">
            <v>02147-0008</v>
          </cell>
          <cell r="B853" t="str">
            <v>Optical Imaging</v>
          </cell>
        </row>
        <row r="854">
          <cell r="A854" t="str">
            <v>02147-0009</v>
          </cell>
          <cell r="B854" t="str">
            <v>Vision</v>
          </cell>
        </row>
        <row r="855">
          <cell r="A855" t="str">
            <v>02147-0010</v>
          </cell>
          <cell r="B855" t="str">
            <v>Z-Gauge</v>
          </cell>
        </row>
        <row r="856">
          <cell r="A856" t="str">
            <v>02147-0011</v>
          </cell>
          <cell r="B856" t="str">
            <v>Controls</v>
          </cell>
        </row>
        <row r="857">
          <cell r="A857" t="str">
            <v>02147-0012</v>
          </cell>
          <cell r="B857" t="str">
            <v>HMI</v>
          </cell>
        </row>
        <row r="858">
          <cell r="A858" t="str">
            <v>02147-0013</v>
          </cell>
          <cell r="B858" t="str">
            <v>Power Distribution</v>
          </cell>
        </row>
        <row r="859">
          <cell r="A859" t="str">
            <v>02147-0014</v>
          </cell>
          <cell r="B859" t="str">
            <v>Enclosure</v>
          </cell>
        </row>
        <row r="860">
          <cell r="A860" t="str">
            <v>02147-0015</v>
          </cell>
          <cell r="B860" t="str">
            <v>ECU</v>
          </cell>
        </row>
        <row r="861">
          <cell r="A861" t="str">
            <v>02147-0016</v>
          </cell>
          <cell r="B861" t="str">
            <v>Tooling</v>
          </cell>
        </row>
        <row r="862">
          <cell r="A862" t="str">
            <v>02147-0017</v>
          </cell>
          <cell r="B862" t="str">
            <v>Controls</v>
          </cell>
          <cell r="C862" t="str">
            <v>Pneumatics Panel Assy</v>
          </cell>
        </row>
        <row r="863">
          <cell r="A863" t="str">
            <v>02147-0018</v>
          </cell>
          <cell r="B863" t="str">
            <v>Controls</v>
          </cell>
          <cell r="C863" t="str">
            <v>Pneumatics Panel Assy</v>
          </cell>
        </row>
        <row r="864">
          <cell r="A864" t="str">
            <v>02147-0019</v>
          </cell>
          <cell r="B864" t="str">
            <v>Controls</v>
          </cell>
          <cell r="C864" t="str">
            <v>Pneumatics Panel Assy</v>
          </cell>
        </row>
        <row r="865">
          <cell r="A865" t="str">
            <v>02147-0020</v>
          </cell>
          <cell r="B865" t="str">
            <v>Controls</v>
          </cell>
          <cell r="C865" t="str">
            <v>Pneumatics Panel Assy</v>
          </cell>
        </row>
        <row r="866">
          <cell r="A866" t="str">
            <v>02147-0021</v>
          </cell>
          <cell r="B866" t="str">
            <v>Controls</v>
          </cell>
          <cell r="C866" t="str">
            <v>Pneumatics Panel Assy</v>
          </cell>
        </row>
        <row r="867">
          <cell r="A867" t="str">
            <v>02147-0022</v>
          </cell>
          <cell r="B867" t="str">
            <v>Controls</v>
          </cell>
          <cell r="C867" t="str">
            <v>Pneumatics Panel Assy</v>
          </cell>
        </row>
        <row r="868">
          <cell r="A868" t="str">
            <v>02147-0023</v>
          </cell>
          <cell r="B868" t="str">
            <v>Controls</v>
          </cell>
          <cell r="C868" t="str">
            <v>Pneumatics Panel Assy</v>
          </cell>
        </row>
        <row r="869">
          <cell r="A869" t="str">
            <v>02147-0024</v>
          </cell>
        </row>
        <row r="870">
          <cell r="A870" t="str">
            <v>02147-0025</v>
          </cell>
          <cell r="B870" t="str">
            <v>Controls</v>
          </cell>
          <cell r="C870" t="str">
            <v>Controls, Electrical Rack Assy</v>
          </cell>
        </row>
        <row r="871">
          <cell r="A871" t="str">
            <v>02147-0026</v>
          </cell>
          <cell r="B871" t="str">
            <v>Controls</v>
          </cell>
          <cell r="C871" t="str">
            <v>Controls, Electrical Rack Assy</v>
          </cell>
        </row>
        <row r="872">
          <cell r="A872" t="str">
            <v>02147-0027</v>
          </cell>
          <cell r="B872" t="str">
            <v>Controls</v>
          </cell>
          <cell r="C872" t="str">
            <v>Controls, Electrical Rack Assy</v>
          </cell>
        </row>
        <row r="873">
          <cell r="A873" t="str">
            <v>02147-0028</v>
          </cell>
          <cell r="B873" t="str">
            <v>Controls</v>
          </cell>
          <cell r="C873" t="str">
            <v>Controls, Electrical Rack Assy</v>
          </cell>
        </row>
        <row r="874">
          <cell r="A874" t="str">
            <v>02147-0029</v>
          </cell>
          <cell r="B874" t="str">
            <v>Controls</v>
          </cell>
          <cell r="C874" t="str">
            <v>Controls, Electrical Rack Assy</v>
          </cell>
        </row>
        <row r="875">
          <cell r="A875" t="str">
            <v>02147-0030</v>
          </cell>
          <cell r="B875" t="str">
            <v>Controls</v>
          </cell>
          <cell r="C875" t="str">
            <v>Controls, Electrical Rack Assy</v>
          </cell>
        </row>
        <row r="876">
          <cell r="A876" t="str">
            <v>02147-0031</v>
          </cell>
          <cell r="B876" t="str">
            <v>Controls</v>
          </cell>
          <cell r="C876" t="str">
            <v>DC Enclosure Assy</v>
          </cell>
        </row>
        <row r="877">
          <cell r="A877" t="str">
            <v>02147-0032</v>
          </cell>
          <cell r="B877" t="str">
            <v>Controls</v>
          </cell>
          <cell r="C877" t="str">
            <v>DC Enclosure Assy</v>
          </cell>
        </row>
        <row r="878">
          <cell r="A878" t="str">
            <v>02147-0033</v>
          </cell>
          <cell r="B878" t="str">
            <v>Controls</v>
          </cell>
          <cell r="C878" t="str">
            <v>DC Enclosure Assy</v>
          </cell>
        </row>
        <row r="879">
          <cell r="A879" t="str">
            <v>02147-0034</v>
          </cell>
          <cell r="B879" t="str">
            <v>Controls</v>
          </cell>
          <cell r="C879" t="str">
            <v>DC Enclosure Assy</v>
          </cell>
        </row>
        <row r="880">
          <cell r="A880" t="str">
            <v>02147-0035</v>
          </cell>
          <cell r="B880" t="str">
            <v>Controls</v>
          </cell>
          <cell r="C880" t="str">
            <v>DC Enclosure Assy</v>
          </cell>
        </row>
        <row r="881">
          <cell r="A881" t="str">
            <v>02147-0036</v>
          </cell>
          <cell r="B881" t="str">
            <v>Controls</v>
          </cell>
          <cell r="C881" t="str">
            <v>DC Enclosure Assy</v>
          </cell>
        </row>
        <row r="882">
          <cell r="A882" t="str">
            <v>02147-0037</v>
          </cell>
          <cell r="B882" t="str">
            <v>Controls</v>
          </cell>
          <cell r="C882" t="str">
            <v>DC Enclosure Assy</v>
          </cell>
        </row>
        <row r="883">
          <cell r="A883" t="str">
            <v>02147-0038</v>
          </cell>
          <cell r="B883" t="str">
            <v>Controls</v>
          </cell>
          <cell r="C883" t="str">
            <v>DC Enclosure Assy</v>
          </cell>
        </row>
        <row r="884">
          <cell r="A884" t="str">
            <v>02147-0039</v>
          </cell>
          <cell r="B884" t="str">
            <v>Controls</v>
          </cell>
          <cell r="C884" t="str">
            <v>Control Frame Assy</v>
          </cell>
        </row>
        <row r="885">
          <cell r="A885" t="str">
            <v>02147-0040</v>
          </cell>
          <cell r="B885" t="str">
            <v>Controls</v>
          </cell>
          <cell r="C885" t="str">
            <v>Control Frame Assy</v>
          </cell>
        </row>
        <row r="886">
          <cell r="A886" t="str">
            <v>02147-0041</v>
          </cell>
          <cell r="B886" t="str">
            <v>Controls</v>
          </cell>
          <cell r="C886" t="str">
            <v>Sub-Floor Assy</v>
          </cell>
        </row>
        <row r="887">
          <cell r="A887" t="str">
            <v>02147-0042</v>
          </cell>
          <cell r="B887" t="str">
            <v>Controls</v>
          </cell>
          <cell r="C887" t="str">
            <v>Sub-Floor Assy</v>
          </cell>
        </row>
        <row r="888">
          <cell r="A888" t="str">
            <v>02147-0043</v>
          </cell>
          <cell r="B888" t="str">
            <v>Controls</v>
          </cell>
          <cell r="C888" t="str">
            <v>Sub-Floor Assy</v>
          </cell>
        </row>
        <row r="889">
          <cell r="A889" t="str">
            <v>02147-0044</v>
          </cell>
          <cell r="B889" t="str">
            <v>Controls</v>
          </cell>
          <cell r="C889" t="str">
            <v>Sub-Floor Assy</v>
          </cell>
        </row>
        <row r="890">
          <cell r="A890" t="str">
            <v>02147-0045</v>
          </cell>
          <cell r="B890" t="str">
            <v>ECU</v>
          </cell>
          <cell r="C890" t="str">
            <v>ECU Modification Assy</v>
          </cell>
        </row>
        <row r="891">
          <cell r="A891" t="str">
            <v>02147-0046</v>
          </cell>
          <cell r="B891" t="str">
            <v>ECU</v>
          </cell>
          <cell r="C891" t="str">
            <v>ECU Modification Assy</v>
          </cell>
        </row>
        <row r="892">
          <cell r="A892" t="str">
            <v>02147-0047</v>
          </cell>
          <cell r="B892" t="str">
            <v>HMI</v>
          </cell>
          <cell r="C892" t="str">
            <v>HMI Assy</v>
          </cell>
        </row>
        <row r="893">
          <cell r="A893" t="str">
            <v>02147-0048</v>
          </cell>
          <cell r="B893" t="str">
            <v>HMI</v>
          </cell>
          <cell r="C893" t="str">
            <v>HMI Assy</v>
          </cell>
        </row>
        <row r="894">
          <cell r="A894" t="str">
            <v>02147-0049</v>
          </cell>
          <cell r="B894" t="str">
            <v>HMI</v>
          </cell>
          <cell r="C894" t="str">
            <v>HMI Assy</v>
          </cell>
        </row>
        <row r="895">
          <cell r="A895" t="str">
            <v>02147-0050</v>
          </cell>
          <cell r="B895" t="str">
            <v>HMI</v>
          </cell>
          <cell r="C895" t="str">
            <v>HMI Assy</v>
          </cell>
        </row>
        <row r="896">
          <cell r="A896" t="str">
            <v>02147-0051</v>
          </cell>
          <cell r="B896" t="str">
            <v>HMI</v>
          </cell>
          <cell r="C896" t="str">
            <v>HMI Assy</v>
          </cell>
        </row>
        <row r="897">
          <cell r="A897" t="str">
            <v>02147-0052</v>
          </cell>
          <cell r="B897" t="str">
            <v>HMI</v>
          </cell>
          <cell r="C897" t="str">
            <v>HMI Assy</v>
          </cell>
        </row>
        <row r="898">
          <cell r="A898" t="str">
            <v>02147-0053</v>
          </cell>
          <cell r="B898" t="str">
            <v>HMI</v>
          </cell>
          <cell r="C898" t="str">
            <v>HMI Assy</v>
          </cell>
        </row>
        <row r="899">
          <cell r="A899" t="str">
            <v>02147-0054</v>
          </cell>
          <cell r="B899" t="str">
            <v>HMI</v>
          </cell>
          <cell r="C899" t="str">
            <v>HMI Assy</v>
          </cell>
        </row>
        <row r="900">
          <cell r="A900" t="str">
            <v>02147-0055</v>
          </cell>
          <cell r="B900" t="str">
            <v>HMI</v>
          </cell>
          <cell r="C900" t="str">
            <v>HMI Assy</v>
          </cell>
        </row>
        <row r="901">
          <cell r="A901" t="str">
            <v>02147-0056</v>
          </cell>
          <cell r="B901" t="str">
            <v>HMI</v>
          </cell>
          <cell r="C901" t="str">
            <v>HMI Assy</v>
          </cell>
        </row>
        <row r="902">
          <cell r="A902" t="str">
            <v>02147-0057</v>
          </cell>
          <cell r="B902" t="str">
            <v>HMI</v>
          </cell>
          <cell r="C902" t="str">
            <v>HMI Assy</v>
          </cell>
        </row>
        <row r="903">
          <cell r="A903" t="str">
            <v>02147-0058</v>
          </cell>
          <cell r="B903" t="str">
            <v>HMI</v>
          </cell>
          <cell r="C903" t="str">
            <v>HMI Assy</v>
          </cell>
        </row>
        <row r="904">
          <cell r="A904" t="str">
            <v>02147-0059</v>
          </cell>
          <cell r="B904" t="str">
            <v>HMI</v>
          </cell>
          <cell r="C904" t="str">
            <v>HMI Assy</v>
          </cell>
        </row>
        <row r="905">
          <cell r="A905" t="str">
            <v>02147-0060</v>
          </cell>
          <cell r="B905" t="str">
            <v>HMI</v>
          </cell>
          <cell r="C905" t="str">
            <v>HMI Assy</v>
          </cell>
        </row>
        <row r="906">
          <cell r="A906" t="str">
            <v>02147-0061</v>
          </cell>
          <cell r="B906" t="str">
            <v>HMI</v>
          </cell>
          <cell r="C906" t="str">
            <v>HMI Assy</v>
          </cell>
        </row>
        <row r="907">
          <cell r="A907" t="str">
            <v>02147-0062</v>
          </cell>
          <cell r="B907" t="str">
            <v>Translation</v>
          </cell>
          <cell r="C907" t="str">
            <v>Cable Assy, Micropos. &amp; Translation</v>
          </cell>
        </row>
        <row r="908">
          <cell r="A908" t="str">
            <v>02147-0063</v>
          </cell>
          <cell r="B908" t="str">
            <v>Translation</v>
          </cell>
          <cell r="C908" t="str">
            <v>Cable Assy, Micropos. &amp; Translation</v>
          </cell>
        </row>
        <row r="909">
          <cell r="A909" t="str">
            <v>02147-0064</v>
          </cell>
          <cell r="B909" t="str">
            <v>Translation</v>
          </cell>
          <cell r="C909" t="str">
            <v>Cable Assy, Micropos. &amp; Translation</v>
          </cell>
        </row>
        <row r="910">
          <cell r="A910" t="str">
            <v>02147-0065</v>
          </cell>
          <cell r="B910" t="str">
            <v>Translation</v>
          </cell>
          <cell r="C910" t="str">
            <v>Cable Assy, Micropos. &amp; Translation</v>
          </cell>
        </row>
        <row r="911">
          <cell r="A911" t="str">
            <v>02147-0066</v>
          </cell>
          <cell r="B911" t="str">
            <v>Translation</v>
          </cell>
          <cell r="C911" t="str">
            <v>Cable Assy, Micropos. &amp; Translation</v>
          </cell>
        </row>
        <row r="912">
          <cell r="A912" t="str">
            <v>02147-0067</v>
          </cell>
          <cell r="B912" t="str">
            <v>Translation</v>
          </cell>
          <cell r="C912" t="str">
            <v>Cable Assy, Micropos. &amp; Translation</v>
          </cell>
        </row>
        <row r="913">
          <cell r="A913" t="str">
            <v>02147-0068</v>
          </cell>
          <cell r="B913" t="str">
            <v>Translation</v>
          </cell>
          <cell r="C913" t="str">
            <v>Cable Assy, Micropos. &amp; Translation</v>
          </cell>
        </row>
        <row r="914">
          <cell r="A914" t="str">
            <v>02147-0069</v>
          </cell>
          <cell r="B914" t="str">
            <v>Translation</v>
          </cell>
          <cell r="C914" t="str">
            <v>Cable Assy, Micropos. &amp; Translation</v>
          </cell>
        </row>
        <row r="915">
          <cell r="A915" t="str">
            <v>02147-0070</v>
          </cell>
          <cell r="B915" t="str">
            <v>Translation</v>
          </cell>
          <cell r="C915" t="str">
            <v>Cable Assy, Micropos. &amp; Translation</v>
          </cell>
        </row>
        <row r="916">
          <cell r="A916" t="str">
            <v>02147-0071</v>
          </cell>
          <cell r="B916" t="str">
            <v>Translation</v>
          </cell>
          <cell r="C916" t="str">
            <v>Cable Assy, Micropos. &amp; Translation</v>
          </cell>
        </row>
        <row r="917">
          <cell r="A917" t="str">
            <v>02147-0072</v>
          </cell>
          <cell r="B917" t="str">
            <v>Translation</v>
          </cell>
          <cell r="C917" t="str">
            <v>Cable Assy, Micropos. &amp; Translation</v>
          </cell>
        </row>
        <row r="918">
          <cell r="A918" t="str">
            <v>02147-0073</v>
          </cell>
          <cell r="B918" t="str">
            <v>Translation</v>
          </cell>
          <cell r="C918" t="str">
            <v>Cable Assy, Micropos. &amp; Translation</v>
          </cell>
        </row>
        <row r="919">
          <cell r="A919" t="str">
            <v>02147-0074</v>
          </cell>
          <cell r="B919" t="str">
            <v>Translation</v>
          </cell>
          <cell r="C919" t="str">
            <v>Cable Assy, Micropos. &amp; Translation</v>
          </cell>
        </row>
        <row r="920">
          <cell r="A920" t="str">
            <v>02147-0075</v>
          </cell>
          <cell r="B920" t="str">
            <v>Translation</v>
          </cell>
          <cell r="C920" t="str">
            <v>Specification, Aerotech NRE &amp; Test</v>
          </cell>
        </row>
        <row r="921">
          <cell r="A921" t="str">
            <v>02147-0076</v>
          </cell>
          <cell r="B921" t="str">
            <v>Translation</v>
          </cell>
          <cell r="C921" t="str">
            <v>Vertical Drive Assy</v>
          </cell>
        </row>
        <row r="922">
          <cell r="A922" t="str">
            <v>02147-0077</v>
          </cell>
          <cell r="B922" t="str">
            <v>Translation</v>
          </cell>
          <cell r="C922" t="str">
            <v>Vertical Drive Assy</v>
          </cell>
        </row>
        <row r="923">
          <cell r="A923" t="str">
            <v>02147-0078</v>
          </cell>
          <cell r="B923" t="str">
            <v>Translation</v>
          </cell>
          <cell r="C923" t="str">
            <v>Vertical Drive Assy</v>
          </cell>
        </row>
        <row r="924">
          <cell r="A924" t="str">
            <v>02147-0079</v>
          </cell>
          <cell r="B924" t="str">
            <v>Translation</v>
          </cell>
          <cell r="C924" t="str">
            <v>Vertical Drive Assy</v>
          </cell>
        </row>
        <row r="925">
          <cell r="A925" t="str">
            <v>02147-0080</v>
          </cell>
          <cell r="B925" t="str">
            <v>Translation</v>
          </cell>
          <cell r="C925" t="str">
            <v>Vertical Drive Assy</v>
          </cell>
        </row>
        <row r="926">
          <cell r="A926" t="str">
            <v>02147-0081</v>
          </cell>
          <cell r="B926" t="str">
            <v>Translation</v>
          </cell>
          <cell r="C926" t="str">
            <v>Vertical Drive Assy</v>
          </cell>
        </row>
        <row r="927">
          <cell r="A927" t="str">
            <v>02147-0082</v>
          </cell>
          <cell r="B927" t="str">
            <v>Translation</v>
          </cell>
          <cell r="C927" t="str">
            <v>Vertical Drive Assy</v>
          </cell>
        </row>
        <row r="928">
          <cell r="A928" t="str">
            <v>02147-0083</v>
          </cell>
          <cell r="B928" t="str">
            <v>Translation</v>
          </cell>
          <cell r="C928" t="str">
            <v>Vertical Drive Assy</v>
          </cell>
        </row>
        <row r="929">
          <cell r="A929" t="str">
            <v>02147-0084</v>
          </cell>
          <cell r="B929" t="str">
            <v>Translation</v>
          </cell>
          <cell r="C929" t="str">
            <v>Vertical Drive Assy</v>
          </cell>
        </row>
        <row r="930">
          <cell r="A930" t="str">
            <v>02147-0085</v>
          </cell>
          <cell r="B930" t="str">
            <v>Translation</v>
          </cell>
          <cell r="C930" t="str">
            <v>Vertical Drive Assy</v>
          </cell>
        </row>
        <row r="931">
          <cell r="A931" t="str">
            <v>02147-0086</v>
          </cell>
          <cell r="B931" t="str">
            <v>Translation</v>
          </cell>
          <cell r="C931" t="str">
            <v>Vertical Drive Assy</v>
          </cell>
        </row>
        <row r="932">
          <cell r="A932" t="str">
            <v>02147-0087</v>
          </cell>
          <cell r="B932" t="str">
            <v>Translation</v>
          </cell>
          <cell r="C932" t="str">
            <v>Vertical Drive Assy</v>
          </cell>
        </row>
        <row r="933">
          <cell r="A933" t="str">
            <v>02147-0088</v>
          </cell>
          <cell r="B933" t="str">
            <v>Translation</v>
          </cell>
          <cell r="C933" t="str">
            <v>Vertical Drive Assy</v>
          </cell>
        </row>
        <row r="934">
          <cell r="A934" t="str">
            <v>02147-0089</v>
          </cell>
          <cell r="B934" t="str">
            <v>Translation</v>
          </cell>
          <cell r="C934" t="str">
            <v>Vertical Drive Assy</v>
          </cell>
        </row>
        <row r="935">
          <cell r="A935" t="str">
            <v>02147-0090</v>
          </cell>
          <cell r="B935" t="str">
            <v>Translation</v>
          </cell>
          <cell r="C935" t="str">
            <v>Vertical Drive Assy</v>
          </cell>
        </row>
        <row r="936">
          <cell r="A936" t="str">
            <v>02147-0091</v>
          </cell>
          <cell r="B936" t="str">
            <v>Translation</v>
          </cell>
          <cell r="C936" t="str">
            <v>Vertical Drive Assy</v>
          </cell>
        </row>
        <row r="937">
          <cell r="A937" t="str">
            <v>02147-0092</v>
          </cell>
          <cell r="B937" t="str">
            <v>Translation</v>
          </cell>
          <cell r="C937" t="str">
            <v>Vertical Drive Assy</v>
          </cell>
        </row>
        <row r="938">
          <cell r="A938" t="str">
            <v>02147-0093</v>
          </cell>
          <cell r="B938" t="str">
            <v>Translation</v>
          </cell>
          <cell r="C938" t="str">
            <v>Vertical Drive Assy</v>
          </cell>
        </row>
        <row r="939">
          <cell r="A939" t="str">
            <v>02147-0094</v>
          </cell>
          <cell r="B939" t="str">
            <v>Translation</v>
          </cell>
          <cell r="C939" t="str">
            <v>Vertical Drive Assy</v>
          </cell>
        </row>
        <row r="940">
          <cell r="A940" t="str">
            <v>02147-0095</v>
          </cell>
          <cell r="B940" t="str">
            <v>Translation</v>
          </cell>
          <cell r="C940" t="str">
            <v>Vertical Drive Assy</v>
          </cell>
        </row>
        <row r="941">
          <cell r="A941" t="str">
            <v>02147-0096</v>
          </cell>
          <cell r="B941" t="str">
            <v>Translation</v>
          </cell>
          <cell r="C941" t="str">
            <v>Vertical Drive Assy</v>
          </cell>
        </row>
        <row r="942">
          <cell r="A942" t="str">
            <v>02147-0097</v>
          </cell>
          <cell r="B942" t="str">
            <v>Translation</v>
          </cell>
          <cell r="C942" t="str">
            <v>Vertical Drive Assy</v>
          </cell>
        </row>
        <row r="943">
          <cell r="A943" t="str">
            <v>02147-0098</v>
          </cell>
          <cell r="B943" t="str">
            <v>Translation</v>
          </cell>
          <cell r="C943" t="str">
            <v>Vertical Drive Assy</v>
          </cell>
        </row>
        <row r="944">
          <cell r="A944" t="str">
            <v>02147-0099</v>
          </cell>
          <cell r="B944" t="str">
            <v>Translation</v>
          </cell>
          <cell r="C944" t="str">
            <v>Vertical Drive Assy</v>
          </cell>
        </row>
        <row r="945">
          <cell r="A945" t="str">
            <v>02147-0100</v>
          </cell>
          <cell r="B945" t="str">
            <v>Translation</v>
          </cell>
          <cell r="C945" t="str">
            <v>Vertical Drive Assy</v>
          </cell>
        </row>
        <row r="946">
          <cell r="A946" t="str">
            <v>02147-0101</v>
          </cell>
          <cell r="B946" t="str">
            <v>Translation</v>
          </cell>
          <cell r="C946" t="str">
            <v>Vertical Drive Assy</v>
          </cell>
        </row>
        <row r="947">
          <cell r="A947" t="str">
            <v>02147-0102</v>
          </cell>
          <cell r="B947" t="str">
            <v>Translation</v>
          </cell>
          <cell r="C947" t="str">
            <v>Vertical Drive Assy</v>
          </cell>
        </row>
        <row r="948">
          <cell r="A948" t="str">
            <v>02147-0103</v>
          </cell>
          <cell r="B948" t="str">
            <v>Translation</v>
          </cell>
          <cell r="C948" t="str">
            <v>Vertical Drive Assy</v>
          </cell>
        </row>
        <row r="949">
          <cell r="A949" t="str">
            <v>02147-0104</v>
          </cell>
          <cell r="B949" t="str">
            <v>Translation</v>
          </cell>
          <cell r="C949" t="str">
            <v>Vertical Drive Assy</v>
          </cell>
        </row>
        <row r="950">
          <cell r="A950" t="str">
            <v>02147-0105</v>
          </cell>
          <cell r="B950" t="str">
            <v>Translation</v>
          </cell>
          <cell r="C950" t="str">
            <v>Vertical Drive Assy</v>
          </cell>
        </row>
        <row r="951">
          <cell r="A951" t="str">
            <v>02147-0106</v>
          </cell>
          <cell r="B951" t="str">
            <v>Translation</v>
          </cell>
          <cell r="C951" t="str">
            <v>Vertical Drive Assy</v>
          </cell>
        </row>
        <row r="952">
          <cell r="A952" t="str">
            <v>02147-0107</v>
          </cell>
          <cell r="B952" t="str">
            <v>Translation</v>
          </cell>
          <cell r="C952" t="str">
            <v>Vertical Drive Assy</v>
          </cell>
        </row>
        <row r="953">
          <cell r="A953" t="str">
            <v>02147-0108</v>
          </cell>
          <cell r="B953" t="str">
            <v>Translation</v>
          </cell>
          <cell r="C953" t="str">
            <v>Vertical Drive Assy</v>
          </cell>
        </row>
        <row r="954">
          <cell r="A954" t="str">
            <v>02147-0109</v>
          </cell>
          <cell r="B954" t="str">
            <v>Translation</v>
          </cell>
          <cell r="C954" t="str">
            <v>Vertical Drive Assy</v>
          </cell>
        </row>
        <row r="955">
          <cell r="A955" t="str">
            <v>02147-0110</v>
          </cell>
          <cell r="B955" t="str">
            <v>Translation</v>
          </cell>
          <cell r="C955" t="str">
            <v>Vertical Drive Assy</v>
          </cell>
        </row>
        <row r="956">
          <cell r="A956" t="str">
            <v>02147-0111</v>
          </cell>
          <cell r="B956" t="str">
            <v>Translation</v>
          </cell>
          <cell r="C956" t="str">
            <v>Vertical Drive Assy</v>
          </cell>
        </row>
        <row r="957">
          <cell r="A957" t="str">
            <v>02147-0112</v>
          </cell>
          <cell r="B957" t="str">
            <v>Translation</v>
          </cell>
          <cell r="C957" t="str">
            <v>Vertical Drive Assy</v>
          </cell>
        </row>
        <row r="958">
          <cell r="A958" t="str">
            <v>02147-0113</v>
          </cell>
          <cell r="B958" t="str">
            <v>Translation</v>
          </cell>
          <cell r="C958" t="str">
            <v>Vertical Drive Assy</v>
          </cell>
        </row>
        <row r="959">
          <cell r="A959" t="str">
            <v>02147-0114</v>
          </cell>
          <cell r="B959" t="str">
            <v>Translation</v>
          </cell>
          <cell r="C959" t="str">
            <v>Vertical Drive Assy</v>
          </cell>
        </row>
        <row r="960">
          <cell r="A960" t="str">
            <v>02147-0115</v>
          </cell>
          <cell r="B960" t="str">
            <v>Translation</v>
          </cell>
          <cell r="C960" t="str">
            <v>Horizontal Drive Assy</v>
          </cell>
        </row>
        <row r="961">
          <cell r="A961" t="str">
            <v>02147-0116</v>
          </cell>
          <cell r="B961" t="str">
            <v>Translation</v>
          </cell>
          <cell r="C961" t="str">
            <v>Horizontal Drive Assy</v>
          </cell>
        </row>
        <row r="962">
          <cell r="A962" t="str">
            <v>02147-0117</v>
          </cell>
          <cell r="B962" t="str">
            <v>Translation</v>
          </cell>
          <cell r="C962" t="str">
            <v>Horizontal Drive Assy</v>
          </cell>
        </row>
        <row r="963">
          <cell r="A963" t="str">
            <v>02147-0118</v>
          </cell>
          <cell r="B963" t="str">
            <v>Translation</v>
          </cell>
          <cell r="C963" t="str">
            <v>Horizontal Drive Assy</v>
          </cell>
        </row>
        <row r="964">
          <cell r="A964" t="str">
            <v>02147-0119</v>
          </cell>
          <cell r="B964" t="str">
            <v>Translation</v>
          </cell>
          <cell r="C964" t="str">
            <v>Horizontal Drive Assy</v>
          </cell>
        </row>
        <row r="965">
          <cell r="A965" t="str">
            <v>02147-0120</v>
          </cell>
          <cell r="B965" t="str">
            <v>Translation</v>
          </cell>
          <cell r="C965" t="str">
            <v>Horizontal Drive Assy</v>
          </cell>
        </row>
        <row r="966">
          <cell r="A966" t="str">
            <v>02147-0121</v>
          </cell>
          <cell r="B966" t="str">
            <v>Translation</v>
          </cell>
          <cell r="C966" t="str">
            <v>Horizontal Drive Assy</v>
          </cell>
        </row>
        <row r="967">
          <cell r="A967" t="str">
            <v>02147-0122</v>
          </cell>
          <cell r="B967" t="str">
            <v>Translation</v>
          </cell>
          <cell r="C967" t="str">
            <v>Horizontal Drive Assy</v>
          </cell>
        </row>
        <row r="968">
          <cell r="A968" t="str">
            <v>02147-0123</v>
          </cell>
          <cell r="B968" t="str">
            <v>Translation</v>
          </cell>
          <cell r="C968" t="str">
            <v>Horizontal Drive Assy</v>
          </cell>
        </row>
        <row r="969">
          <cell r="A969" t="str">
            <v>02147-0124</v>
          </cell>
          <cell r="B969" t="str">
            <v>Translation</v>
          </cell>
          <cell r="C969" t="str">
            <v>Horizontal Drive Assy</v>
          </cell>
        </row>
        <row r="970">
          <cell r="A970" t="str">
            <v>02147-0125</v>
          </cell>
          <cell r="B970" t="str">
            <v>Translation</v>
          </cell>
          <cell r="C970" t="str">
            <v>Horizontal Drive Assy</v>
          </cell>
        </row>
        <row r="971">
          <cell r="A971" t="str">
            <v>02147-0126</v>
          </cell>
          <cell r="B971" t="str">
            <v>Translation</v>
          </cell>
          <cell r="C971" t="str">
            <v>Horizontal Drive Assy</v>
          </cell>
        </row>
        <row r="972">
          <cell r="A972" t="str">
            <v>02147-0127</v>
          </cell>
          <cell r="B972" t="str">
            <v>Translation</v>
          </cell>
          <cell r="C972" t="str">
            <v>Horizontal Drive Assy</v>
          </cell>
        </row>
        <row r="973">
          <cell r="A973" t="str">
            <v>02147-0128</v>
          </cell>
          <cell r="B973" t="str">
            <v>Translation</v>
          </cell>
          <cell r="C973" t="str">
            <v>Horizontal Drive Assy</v>
          </cell>
        </row>
        <row r="974">
          <cell r="A974" t="str">
            <v>02147-0129</v>
          </cell>
          <cell r="B974" t="str">
            <v>Translation</v>
          </cell>
          <cell r="C974" t="str">
            <v>Horizontal Drive Assy</v>
          </cell>
        </row>
        <row r="975">
          <cell r="A975" t="str">
            <v>02147-0130</v>
          </cell>
          <cell r="B975" t="str">
            <v>Translation</v>
          </cell>
          <cell r="C975" t="str">
            <v>Cable Track Assy</v>
          </cell>
        </row>
        <row r="976">
          <cell r="A976" t="str">
            <v>02147-0131</v>
          </cell>
          <cell r="B976" t="str">
            <v>Translation</v>
          </cell>
          <cell r="C976" t="str">
            <v>Horizontal Drive Assy</v>
          </cell>
        </row>
        <row r="977">
          <cell r="A977" t="str">
            <v>02147-0132</v>
          </cell>
          <cell r="B977" t="str">
            <v>Translation</v>
          </cell>
          <cell r="C977" t="str">
            <v>Horizontal Drive Assy</v>
          </cell>
        </row>
        <row r="978">
          <cell r="A978" t="str">
            <v>02147-0133</v>
          </cell>
          <cell r="B978" t="str">
            <v>Translation</v>
          </cell>
          <cell r="C978" t="str">
            <v>Horizontal Drive Assy</v>
          </cell>
        </row>
        <row r="979">
          <cell r="A979" t="str">
            <v>02147-0134</v>
          </cell>
          <cell r="B979" t="str">
            <v>Translation</v>
          </cell>
          <cell r="C979" t="str">
            <v>Horizontal Drive Assy</v>
          </cell>
        </row>
        <row r="980">
          <cell r="A980" t="str">
            <v>02147-0135</v>
          </cell>
          <cell r="B980" t="str">
            <v>Translation</v>
          </cell>
          <cell r="C980" t="str">
            <v>Horizontal Drive Assy</v>
          </cell>
        </row>
        <row r="981">
          <cell r="A981" t="str">
            <v>02147-0136</v>
          </cell>
          <cell r="B981" t="str">
            <v>Translation</v>
          </cell>
          <cell r="C981" t="str">
            <v>Micropositioner Assy</v>
          </cell>
        </row>
        <row r="982">
          <cell r="A982" t="str">
            <v>02147-0137</v>
          </cell>
          <cell r="B982" t="str">
            <v>Translation</v>
          </cell>
          <cell r="C982" t="str">
            <v>Micropositioner Assy</v>
          </cell>
        </row>
        <row r="983">
          <cell r="A983" t="str">
            <v>02147-0138</v>
          </cell>
        </row>
        <row r="984">
          <cell r="A984" t="str">
            <v>02147-0139</v>
          </cell>
          <cell r="B984" t="str">
            <v>Translation</v>
          </cell>
          <cell r="C984" t="str">
            <v>Micropositioner Assy</v>
          </cell>
        </row>
        <row r="985">
          <cell r="A985" t="str">
            <v>02147-0140</v>
          </cell>
          <cell r="B985" t="str">
            <v>Translation</v>
          </cell>
          <cell r="C985" t="str">
            <v>Micropositioner Assy</v>
          </cell>
        </row>
        <row r="986">
          <cell r="A986" t="str">
            <v>02147-0141</v>
          </cell>
          <cell r="B986" t="str">
            <v>Translation</v>
          </cell>
          <cell r="C986" t="str">
            <v>Micropositioner Assy</v>
          </cell>
        </row>
        <row r="987">
          <cell r="A987" t="str">
            <v>02147-0142</v>
          </cell>
          <cell r="B987" t="str">
            <v>Translation</v>
          </cell>
          <cell r="C987" t="str">
            <v>Micropositioner Assy</v>
          </cell>
        </row>
        <row r="988">
          <cell r="A988" t="str">
            <v>02147-0143</v>
          </cell>
        </row>
        <row r="989">
          <cell r="A989" t="str">
            <v>02147-0144</v>
          </cell>
          <cell r="B989" t="str">
            <v>Translation</v>
          </cell>
          <cell r="C989" t="str">
            <v>Micropositioner Assy</v>
          </cell>
        </row>
        <row r="990">
          <cell r="A990" t="str">
            <v>02147-0145</v>
          </cell>
        </row>
        <row r="991">
          <cell r="A991" t="str">
            <v>02147-0146</v>
          </cell>
        </row>
        <row r="992">
          <cell r="A992" t="str">
            <v>02147-0147</v>
          </cell>
        </row>
        <row r="993">
          <cell r="A993" t="str">
            <v>02147-0148</v>
          </cell>
        </row>
        <row r="994">
          <cell r="A994" t="str">
            <v>02147-0149</v>
          </cell>
        </row>
        <row r="995">
          <cell r="A995" t="str">
            <v>02147-0150</v>
          </cell>
        </row>
        <row r="996">
          <cell r="A996" t="str">
            <v>02147-0151</v>
          </cell>
        </row>
        <row r="997">
          <cell r="A997" t="str">
            <v>02147-0152</v>
          </cell>
        </row>
        <row r="998">
          <cell r="A998" t="str">
            <v>02147-0153</v>
          </cell>
        </row>
        <row r="999">
          <cell r="A999" t="str">
            <v>02147-0154</v>
          </cell>
        </row>
        <row r="1000">
          <cell r="A1000" t="str">
            <v>02147-0155</v>
          </cell>
        </row>
        <row r="1001">
          <cell r="A1001" t="str">
            <v>02147-0156</v>
          </cell>
        </row>
        <row r="1002">
          <cell r="A1002" t="str">
            <v>02147-0157</v>
          </cell>
        </row>
        <row r="1003">
          <cell r="A1003" t="str">
            <v>02147-0158</v>
          </cell>
        </row>
        <row r="1004">
          <cell r="A1004" t="str">
            <v>02147-0159</v>
          </cell>
        </row>
        <row r="1005">
          <cell r="A1005" t="str">
            <v>02147-0160</v>
          </cell>
        </row>
        <row r="1006">
          <cell r="A1006" t="str">
            <v>02147-0161</v>
          </cell>
        </row>
        <row r="1007">
          <cell r="A1007" t="str">
            <v>02147-0162</v>
          </cell>
          <cell r="B1007" t="str">
            <v>Translation</v>
          </cell>
          <cell r="C1007" t="str">
            <v>Micropositioner Assy</v>
          </cell>
        </row>
        <row r="1008">
          <cell r="A1008" t="str">
            <v>02147-0163</v>
          </cell>
          <cell r="B1008" t="str">
            <v>Translation</v>
          </cell>
          <cell r="C1008" t="str">
            <v>Micropositioner Assy</v>
          </cell>
        </row>
        <row r="1009">
          <cell r="A1009" t="str">
            <v>02147-0164</v>
          </cell>
          <cell r="B1009" t="str">
            <v>Translation</v>
          </cell>
          <cell r="C1009" t="str">
            <v>Micropositioner Assy</v>
          </cell>
        </row>
        <row r="1010">
          <cell r="A1010" t="str">
            <v>02147-0165</v>
          </cell>
          <cell r="B1010" t="str">
            <v>Translation</v>
          </cell>
          <cell r="C1010" t="str">
            <v>Micropositioner Assy</v>
          </cell>
        </row>
        <row r="1011">
          <cell r="A1011" t="str">
            <v>02147-0166</v>
          </cell>
        </row>
        <row r="1012">
          <cell r="A1012" t="str">
            <v>02147-0167</v>
          </cell>
          <cell r="B1012" t="str">
            <v>Translation</v>
          </cell>
          <cell r="C1012" t="str">
            <v>Micropositioner Assy</v>
          </cell>
        </row>
        <row r="1013">
          <cell r="A1013" t="str">
            <v>02147-0168</v>
          </cell>
          <cell r="B1013" t="str">
            <v>Translation</v>
          </cell>
          <cell r="C1013" t="str">
            <v>Micropositioner Assy</v>
          </cell>
        </row>
        <row r="1014">
          <cell r="A1014" t="str">
            <v>02147-0169</v>
          </cell>
          <cell r="B1014" t="str">
            <v>Translation</v>
          </cell>
          <cell r="C1014" t="str">
            <v>Micropositioner Assy</v>
          </cell>
        </row>
        <row r="1015">
          <cell r="A1015" t="str">
            <v>02147-0170</v>
          </cell>
          <cell r="B1015" t="str">
            <v>Translation</v>
          </cell>
          <cell r="C1015" t="str">
            <v>Micropositioner Assy</v>
          </cell>
        </row>
        <row r="1016">
          <cell r="A1016" t="str">
            <v>02147-0171</v>
          </cell>
          <cell r="B1016" t="str">
            <v>Translation</v>
          </cell>
          <cell r="C1016" t="str">
            <v>Micropositioner Assy</v>
          </cell>
        </row>
        <row r="1017">
          <cell r="A1017" t="str">
            <v>02147-0172</v>
          </cell>
          <cell r="B1017" t="str">
            <v>Translation</v>
          </cell>
          <cell r="C1017" t="str">
            <v>Micropositioner Assy</v>
          </cell>
        </row>
        <row r="1018">
          <cell r="A1018" t="str">
            <v>02147-0173</v>
          </cell>
          <cell r="B1018" t="str">
            <v>Translation</v>
          </cell>
          <cell r="C1018" t="str">
            <v>Micropositioner Assy</v>
          </cell>
        </row>
        <row r="1019">
          <cell r="A1019" t="str">
            <v>02147-0174</v>
          </cell>
          <cell r="B1019" t="str">
            <v>Translation</v>
          </cell>
          <cell r="C1019" t="str">
            <v>Micropositioner Assy</v>
          </cell>
        </row>
        <row r="1020">
          <cell r="A1020" t="str">
            <v>02147-0175</v>
          </cell>
          <cell r="B1020" t="str">
            <v>Translation</v>
          </cell>
          <cell r="C1020" t="str">
            <v>Micropositioner Assy</v>
          </cell>
        </row>
        <row r="1021">
          <cell r="A1021" t="str">
            <v>02147-0176</v>
          </cell>
          <cell r="B1021" t="str">
            <v>Translation</v>
          </cell>
          <cell r="C1021" t="str">
            <v>Micropositioner Assy</v>
          </cell>
        </row>
        <row r="1022">
          <cell r="A1022" t="str">
            <v>02147-0177</v>
          </cell>
          <cell r="B1022" t="str">
            <v>Translation</v>
          </cell>
          <cell r="C1022" t="str">
            <v>Micropositioner Assy</v>
          </cell>
        </row>
        <row r="1023">
          <cell r="A1023" t="str">
            <v>02147-0178</v>
          </cell>
          <cell r="B1023" t="str">
            <v>Translation</v>
          </cell>
          <cell r="C1023" t="str">
            <v>Micropositioner Assy</v>
          </cell>
        </row>
        <row r="1024">
          <cell r="A1024" t="str">
            <v>02147-0179</v>
          </cell>
          <cell r="B1024" t="str">
            <v>Translation</v>
          </cell>
          <cell r="C1024" t="str">
            <v>Micropositioner Assy</v>
          </cell>
        </row>
        <row r="1025">
          <cell r="A1025" t="str">
            <v>02147-0180</v>
          </cell>
          <cell r="B1025" t="str">
            <v>Translation</v>
          </cell>
          <cell r="C1025" t="str">
            <v>Micropositioner Assy</v>
          </cell>
        </row>
        <row r="1026">
          <cell r="A1026" t="str">
            <v>02147-0181</v>
          </cell>
          <cell r="B1026" t="str">
            <v>Translation</v>
          </cell>
          <cell r="C1026" t="str">
            <v>Micropositioner Assy</v>
          </cell>
        </row>
        <row r="1027">
          <cell r="A1027" t="str">
            <v>02147-0182</v>
          </cell>
          <cell r="B1027" t="str">
            <v>Translation</v>
          </cell>
          <cell r="C1027" t="str">
            <v>Micropositioner Assy</v>
          </cell>
        </row>
        <row r="1028">
          <cell r="A1028" t="str">
            <v>02147-0183</v>
          </cell>
          <cell r="B1028" t="str">
            <v>Translation</v>
          </cell>
          <cell r="C1028" t="str">
            <v>Micropositioner Assy</v>
          </cell>
        </row>
        <row r="1029">
          <cell r="A1029" t="str">
            <v>02147-0184</v>
          </cell>
          <cell r="B1029" t="str">
            <v>Translation</v>
          </cell>
          <cell r="C1029" t="str">
            <v>Micropositioner Assy</v>
          </cell>
        </row>
        <row r="1030">
          <cell r="A1030" t="str">
            <v>02147-0185</v>
          </cell>
          <cell r="B1030" t="str">
            <v>Translation</v>
          </cell>
          <cell r="C1030" t="str">
            <v>Micropositioner Assy</v>
          </cell>
        </row>
        <row r="1031">
          <cell r="A1031" t="str">
            <v>02147-0186</v>
          </cell>
          <cell r="B1031" t="str">
            <v>Translation</v>
          </cell>
          <cell r="C1031" t="str">
            <v>Micropositioner Assy</v>
          </cell>
        </row>
        <row r="1032">
          <cell r="A1032" t="str">
            <v>02147-0187</v>
          </cell>
          <cell r="B1032" t="str">
            <v>Translation</v>
          </cell>
          <cell r="C1032" t="str">
            <v>Micropositioner Assy</v>
          </cell>
        </row>
        <row r="1033">
          <cell r="A1033" t="str">
            <v>02147-0188</v>
          </cell>
          <cell r="B1033" t="str">
            <v>Translation</v>
          </cell>
          <cell r="C1033" t="str">
            <v>Micropositioner Assy</v>
          </cell>
        </row>
        <row r="1034">
          <cell r="A1034" t="str">
            <v>02147-0189</v>
          </cell>
          <cell r="B1034" t="str">
            <v>Translation</v>
          </cell>
          <cell r="C1034" t="str">
            <v>Micropositioner Assy</v>
          </cell>
        </row>
        <row r="1035">
          <cell r="A1035" t="str">
            <v>02147-0190</v>
          </cell>
          <cell r="B1035" t="str">
            <v>Translation</v>
          </cell>
          <cell r="C1035" t="str">
            <v>Micropositioner Assy</v>
          </cell>
        </row>
        <row r="1036">
          <cell r="A1036" t="str">
            <v>02147-0191</v>
          </cell>
          <cell r="B1036" t="str">
            <v>Translation</v>
          </cell>
          <cell r="C1036" t="str">
            <v>Micropositioner Assy</v>
          </cell>
        </row>
        <row r="1037">
          <cell r="A1037" t="str">
            <v>02147-0192</v>
          </cell>
          <cell r="B1037" t="str">
            <v>Translation</v>
          </cell>
          <cell r="C1037" t="str">
            <v>Micropositioner Assy</v>
          </cell>
        </row>
        <row r="1038">
          <cell r="A1038" t="str">
            <v>02147-0193</v>
          </cell>
          <cell r="B1038" t="str">
            <v>Translation</v>
          </cell>
          <cell r="C1038" t="str">
            <v>Micropositioner Assy</v>
          </cell>
        </row>
        <row r="1039">
          <cell r="A1039" t="str">
            <v>02147-0194</v>
          </cell>
          <cell r="B1039" t="str">
            <v>Translation</v>
          </cell>
          <cell r="C1039" t="str">
            <v>Micropositioner Assy</v>
          </cell>
        </row>
        <row r="1040">
          <cell r="A1040" t="str">
            <v>02147-0195</v>
          </cell>
          <cell r="B1040" t="str">
            <v>Translation</v>
          </cell>
          <cell r="C1040" t="str">
            <v>Micropositioner Assy</v>
          </cell>
        </row>
        <row r="1041">
          <cell r="A1041" t="str">
            <v>02147-0196</v>
          </cell>
          <cell r="B1041" t="str">
            <v>Translation</v>
          </cell>
          <cell r="C1041" t="str">
            <v>Micropositioner Assy</v>
          </cell>
        </row>
        <row r="1042">
          <cell r="A1042" t="str">
            <v>02147-0197</v>
          </cell>
          <cell r="B1042" t="str">
            <v>Translation</v>
          </cell>
          <cell r="C1042" t="str">
            <v>Micropositioner Assy</v>
          </cell>
        </row>
        <row r="1043">
          <cell r="A1043" t="str">
            <v>02147-0198</v>
          </cell>
          <cell r="B1043" t="str">
            <v>Translation</v>
          </cell>
          <cell r="C1043" t="str">
            <v>Micropositioner Assy</v>
          </cell>
        </row>
        <row r="1044">
          <cell r="A1044" t="str">
            <v>02147-0199</v>
          </cell>
        </row>
        <row r="1045">
          <cell r="A1045" t="str">
            <v>02147-0200</v>
          </cell>
          <cell r="B1045" t="str">
            <v>Translation</v>
          </cell>
          <cell r="C1045" t="str">
            <v>Micropositioner Assy</v>
          </cell>
        </row>
        <row r="1046">
          <cell r="A1046" t="str">
            <v>02147-0201</v>
          </cell>
          <cell r="B1046" t="str">
            <v>Translation</v>
          </cell>
          <cell r="C1046" t="str">
            <v>Micropositioner Assy</v>
          </cell>
        </row>
        <row r="1047">
          <cell r="A1047" t="str">
            <v>02147-0202</v>
          </cell>
          <cell r="B1047" t="str">
            <v>Translation</v>
          </cell>
          <cell r="C1047" t="str">
            <v>Micropositioner Assy</v>
          </cell>
        </row>
        <row r="1048">
          <cell r="A1048" t="str">
            <v>02147-0203</v>
          </cell>
          <cell r="B1048" t="str">
            <v>Translation</v>
          </cell>
          <cell r="C1048" t="str">
            <v>Micropositioner Assy</v>
          </cell>
        </row>
        <row r="1049">
          <cell r="A1049" t="str">
            <v>02147-0204</v>
          </cell>
          <cell r="B1049" t="str">
            <v>Translation</v>
          </cell>
          <cell r="C1049" t="str">
            <v>Micropositioner Assy</v>
          </cell>
        </row>
        <row r="1050">
          <cell r="A1050" t="str">
            <v>02147-0205</v>
          </cell>
          <cell r="B1050" t="str">
            <v>Translation</v>
          </cell>
          <cell r="C1050" t="str">
            <v>Micropositioner Assy</v>
          </cell>
        </row>
        <row r="1051">
          <cell r="A1051" t="str">
            <v>02147-0206</v>
          </cell>
          <cell r="B1051" t="str">
            <v>Translation</v>
          </cell>
          <cell r="C1051" t="str">
            <v>Micropositioner Assy</v>
          </cell>
        </row>
        <row r="1052">
          <cell r="A1052" t="str">
            <v>02147-0207</v>
          </cell>
        </row>
        <row r="1053">
          <cell r="A1053" t="str">
            <v>02147-0208</v>
          </cell>
        </row>
        <row r="1054">
          <cell r="A1054" t="str">
            <v>02147-0209</v>
          </cell>
          <cell r="B1054" t="str">
            <v>Translation</v>
          </cell>
          <cell r="C1054" t="str">
            <v>Micropositioner Assy</v>
          </cell>
        </row>
        <row r="1055">
          <cell r="A1055" t="str">
            <v>02147-0210</v>
          </cell>
          <cell r="B1055" t="str">
            <v>Translation</v>
          </cell>
          <cell r="C1055" t="str">
            <v>Micropositioner Assy</v>
          </cell>
        </row>
        <row r="1056">
          <cell r="A1056" t="str">
            <v>02147-0211</v>
          </cell>
          <cell r="B1056" t="str">
            <v>Translation</v>
          </cell>
          <cell r="C1056" t="str">
            <v>Micropositioner Assy</v>
          </cell>
        </row>
        <row r="1057">
          <cell r="A1057" t="str">
            <v>02147-0212</v>
          </cell>
        </row>
        <row r="1058">
          <cell r="A1058" t="str">
            <v>02147-0213</v>
          </cell>
        </row>
        <row r="1059">
          <cell r="A1059" t="str">
            <v>02147-0214</v>
          </cell>
        </row>
        <row r="1060">
          <cell r="A1060" t="str">
            <v>02147-0215</v>
          </cell>
        </row>
        <row r="1061">
          <cell r="A1061" t="str">
            <v>02147-0216</v>
          </cell>
        </row>
        <row r="1062">
          <cell r="A1062" t="str">
            <v>02147-0217</v>
          </cell>
        </row>
        <row r="1063">
          <cell r="A1063" t="str">
            <v>02147-0218</v>
          </cell>
        </row>
        <row r="1064">
          <cell r="A1064" t="str">
            <v>02147-0219</v>
          </cell>
        </row>
        <row r="1065">
          <cell r="A1065" t="str">
            <v>02147-0220</v>
          </cell>
          <cell r="B1065" t="str">
            <v>Translation</v>
          </cell>
          <cell r="C1065" t="str">
            <v>Micropositioner Assy</v>
          </cell>
        </row>
        <row r="1066">
          <cell r="A1066" t="str">
            <v>02147-0221</v>
          </cell>
          <cell r="B1066" t="str">
            <v>Translation</v>
          </cell>
          <cell r="C1066" t="str">
            <v>Micropositioner Assy</v>
          </cell>
        </row>
        <row r="1067">
          <cell r="A1067" t="str">
            <v>02147-0222</v>
          </cell>
          <cell r="B1067" t="str">
            <v>Translation</v>
          </cell>
          <cell r="C1067" t="str">
            <v>Micropositioner Assy</v>
          </cell>
        </row>
        <row r="1068">
          <cell r="A1068" t="str">
            <v>02147-0223</v>
          </cell>
        </row>
        <row r="1069">
          <cell r="A1069" t="str">
            <v>02147-0224</v>
          </cell>
          <cell r="B1069" t="str">
            <v>Translation</v>
          </cell>
          <cell r="C1069" t="str">
            <v>Micropositioner Assy</v>
          </cell>
        </row>
        <row r="1070">
          <cell r="A1070" t="str">
            <v>02147-0225</v>
          </cell>
          <cell r="B1070" t="str">
            <v>Translation</v>
          </cell>
          <cell r="C1070" t="str">
            <v>Micropositioner Assy</v>
          </cell>
        </row>
        <row r="1071">
          <cell r="A1071" t="str">
            <v>02147-0226</v>
          </cell>
          <cell r="B1071" t="str">
            <v>Translation</v>
          </cell>
          <cell r="C1071" t="str">
            <v>Micropositioner Assy</v>
          </cell>
        </row>
        <row r="1072">
          <cell r="A1072" t="str">
            <v>02147-0227</v>
          </cell>
          <cell r="B1072" t="str">
            <v>Translation</v>
          </cell>
          <cell r="C1072" t="str">
            <v>Micropositioner Assy</v>
          </cell>
        </row>
        <row r="1073">
          <cell r="A1073" t="str">
            <v>02147-0228</v>
          </cell>
          <cell r="B1073" t="str">
            <v>Translation</v>
          </cell>
          <cell r="C1073" t="str">
            <v>Micropositioner Assy</v>
          </cell>
        </row>
        <row r="1074">
          <cell r="A1074" t="str">
            <v>02147-0229</v>
          </cell>
          <cell r="B1074" t="str">
            <v>Translation</v>
          </cell>
          <cell r="C1074" t="str">
            <v>Micropositioner Assy</v>
          </cell>
        </row>
        <row r="1075">
          <cell r="A1075" t="str">
            <v>02147-0230</v>
          </cell>
          <cell r="B1075" t="str">
            <v>Translation</v>
          </cell>
          <cell r="C1075" t="str">
            <v>Micropositioner Assy</v>
          </cell>
        </row>
        <row r="1076">
          <cell r="A1076" t="str">
            <v>02147-0231</v>
          </cell>
          <cell r="B1076" t="str">
            <v>Translation</v>
          </cell>
          <cell r="C1076" t="str">
            <v>Micropositioner Assy</v>
          </cell>
        </row>
        <row r="1077">
          <cell r="A1077" t="str">
            <v>02147-0232</v>
          </cell>
          <cell r="B1077" t="str">
            <v>Translation</v>
          </cell>
          <cell r="C1077" t="str">
            <v>Micropositioner Assy</v>
          </cell>
        </row>
        <row r="1078">
          <cell r="A1078" t="str">
            <v>02147-0233</v>
          </cell>
          <cell r="B1078" t="str">
            <v>Translation</v>
          </cell>
          <cell r="C1078" t="str">
            <v>Micropositioner Assy</v>
          </cell>
        </row>
        <row r="1079">
          <cell r="A1079" t="str">
            <v>02147-0234</v>
          </cell>
          <cell r="B1079" t="str">
            <v>Translation</v>
          </cell>
          <cell r="C1079" t="str">
            <v>Micropositioner Assy</v>
          </cell>
        </row>
        <row r="1080">
          <cell r="A1080" t="str">
            <v>02147-0235</v>
          </cell>
          <cell r="B1080" t="str">
            <v>Translation</v>
          </cell>
          <cell r="C1080" t="str">
            <v>Micropositioner Assy</v>
          </cell>
        </row>
        <row r="1081">
          <cell r="A1081" t="str">
            <v>02147-0236</v>
          </cell>
          <cell r="B1081" t="str">
            <v>Translation</v>
          </cell>
          <cell r="C1081" t="str">
            <v>Micropositioner Assy</v>
          </cell>
        </row>
        <row r="1082">
          <cell r="A1082" t="str">
            <v>02147-0237</v>
          </cell>
          <cell r="B1082" t="str">
            <v>Translation</v>
          </cell>
          <cell r="C1082" t="str">
            <v>Micropositioner Assy</v>
          </cell>
        </row>
        <row r="1083">
          <cell r="A1083" t="str">
            <v>02147-0238</v>
          </cell>
          <cell r="B1083" t="str">
            <v>Translation</v>
          </cell>
          <cell r="C1083" t="str">
            <v>Micropositioner Assy</v>
          </cell>
        </row>
        <row r="1084">
          <cell r="A1084" t="str">
            <v>02147-0239</v>
          </cell>
          <cell r="B1084" t="str">
            <v>Translation</v>
          </cell>
          <cell r="C1084" t="str">
            <v>Micropositioner Assy</v>
          </cell>
        </row>
        <row r="1085">
          <cell r="A1085" t="str">
            <v>02147-0240</v>
          </cell>
          <cell r="B1085" t="str">
            <v>Translation</v>
          </cell>
          <cell r="C1085" t="str">
            <v>Micropositioner Assy</v>
          </cell>
        </row>
        <row r="1086">
          <cell r="A1086" t="str">
            <v>02147-0241</v>
          </cell>
          <cell r="B1086" t="str">
            <v>Translation</v>
          </cell>
          <cell r="C1086" t="str">
            <v>Micropositioner Assy</v>
          </cell>
        </row>
        <row r="1087">
          <cell r="A1087" t="str">
            <v>02147-0242</v>
          </cell>
          <cell r="B1087" t="str">
            <v>Translation</v>
          </cell>
          <cell r="C1087" t="str">
            <v>Micropositioner Assy</v>
          </cell>
        </row>
        <row r="1088">
          <cell r="A1088" t="str">
            <v>02147-0243</v>
          </cell>
          <cell r="B1088" t="str">
            <v>Translation</v>
          </cell>
          <cell r="C1088" t="str">
            <v>Micropositioner Assy</v>
          </cell>
        </row>
        <row r="1089">
          <cell r="A1089" t="str">
            <v>02147-0244</v>
          </cell>
          <cell r="B1089" t="str">
            <v>Translation</v>
          </cell>
          <cell r="C1089" t="str">
            <v>Micropositioner Assy</v>
          </cell>
        </row>
        <row r="1090">
          <cell r="A1090" t="str">
            <v>02147-0245</v>
          </cell>
          <cell r="B1090" t="str">
            <v>Translation</v>
          </cell>
          <cell r="C1090" t="str">
            <v>Micropositioner Assy</v>
          </cell>
        </row>
        <row r="1091">
          <cell r="A1091" t="str">
            <v>02147-0246</v>
          </cell>
          <cell r="B1091" t="str">
            <v>Translation</v>
          </cell>
          <cell r="C1091" t="str">
            <v>Micropositioner Assy</v>
          </cell>
        </row>
        <row r="1092">
          <cell r="A1092" t="str">
            <v>02147-0247</v>
          </cell>
          <cell r="B1092" t="str">
            <v>Translation</v>
          </cell>
          <cell r="C1092" t="str">
            <v>Micropositioner Assy</v>
          </cell>
        </row>
        <row r="1093">
          <cell r="A1093" t="str">
            <v>02147-0248</v>
          </cell>
          <cell r="B1093" t="str">
            <v>Translation</v>
          </cell>
          <cell r="C1093" t="str">
            <v>Micropositioner Assy</v>
          </cell>
        </row>
        <row r="1094">
          <cell r="A1094" t="str">
            <v>02147-0249</v>
          </cell>
          <cell r="B1094" t="str">
            <v>Translation</v>
          </cell>
          <cell r="C1094" t="str">
            <v>Micropositioner Assy</v>
          </cell>
        </row>
        <row r="1095">
          <cell r="A1095" t="str">
            <v>02147-0250</v>
          </cell>
          <cell r="B1095" t="str">
            <v>Translation</v>
          </cell>
          <cell r="C1095" t="str">
            <v>Micropositioner Assy</v>
          </cell>
        </row>
        <row r="1096">
          <cell r="A1096" t="str">
            <v>02147-0251</v>
          </cell>
          <cell r="B1096" t="str">
            <v>Translation</v>
          </cell>
          <cell r="C1096" t="str">
            <v>Micropositioner Assy</v>
          </cell>
        </row>
        <row r="1097">
          <cell r="A1097" t="str">
            <v>02147-0252</v>
          </cell>
          <cell r="B1097" t="str">
            <v>Translation</v>
          </cell>
          <cell r="C1097" t="str">
            <v>Micropositioner Assy</v>
          </cell>
        </row>
        <row r="1098">
          <cell r="A1098" t="str">
            <v>02147-0253</v>
          </cell>
          <cell r="B1098" t="str">
            <v>Translation</v>
          </cell>
          <cell r="C1098" t="str">
            <v>Micropositioner Assy</v>
          </cell>
        </row>
        <row r="1099">
          <cell r="A1099" t="str">
            <v>02147-0254</v>
          </cell>
          <cell r="B1099" t="str">
            <v>Translation</v>
          </cell>
          <cell r="C1099" t="str">
            <v>Micropositioner Assy</v>
          </cell>
        </row>
        <row r="1100">
          <cell r="A1100" t="str">
            <v>02147-0255</v>
          </cell>
          <cell r="B1100" t="str">
            <v>Translation</v>
          </cell>
          <cell r="C1100" t="str">
            <v>Micropositioner Assy</v>
          </cell>
        </row>
        <row r="1101">
          <cell r="A1101" t="str">
            <v>02147-0256</v>
          </cell>
          <cell r="B1101" t="str">
            <v>Translation</v>
          </cell>
          <cell r="C1101" t="str">
            <v>Micropositioner Assy</v>
          </cell>
        </row>
        <row r="1102">
          <cell r="A1102" t="str">
            <v>02147-0257</v>
          </cell>
          <cell r="B1102" t="str">
            <v>Translation</v>
          </cell>
          <cell r="C1102" t="str">
            <v>Vertical Drive Assy</v>
          </cell>
        </row>
        <row r="1103">
          <cell r="A1103" t="str">
            <v>02147-0258</v>
          </cell>
          <cell r="B1103" t="str">
            <v>Structure</v>
          </cell>
          <cell r="C1103" t="str">
            <v>Illuminator Stand E-Stop Assy</v>
          </cell>
        </row>
        <row r="1104">
          <cell r="A1104" t="str">
            <v>02147-0259</v>
          </cell>
          <cell r="B1104" t="str">
            <v>Structure</v>
          </cell>
          <cell r="C1104" t="str">
            <v>Illuminator Stand E-Stop Assy</v>
          </cell>
        </row>
        <row r="1105">
          <cell r="A1105" t="str">
            <v>02147-0260</v>
          </cell>
          <cell r="B1105" t="str">
            <v>Structure</v>
          </cell>
          <cell r="C1105" t="str">
            <v>Illuminator Stand E-Stop Assy</v>
          </cell>
        </row>
        <row r="1106">
          <cell r="A1106" t="str">
            <v>02147-0261</v>
          </cell>
          <cell r="B1106" t="str">
            <v>Structure</v>
          </cell>
          <cell r="C1106" t="str">
            <v>Illuminator Stand E-Stop Assy</v>
          </cell>
        </row>
        <row r="1107">
          <cell r="A1107" t="str">
            <v>02147-0262</v>
          </cell>
          <cell r="B1107" t="str">
            <v>Structure</v>
          </cell>
          <cell r="C1107" t="str">
            <v>Bracket, Lamp Temp Controller</v>
          </cell>
        </row>
        <row r="1108">
          <cell r="A1108" t="str">
            <v>02147-0263</v>
          </cell>
          <cell r="B1108" t="str">
            <v>Structure</v>
          </cell>
          <cell r="C1108" t="str">
            <v>Rework Existing 303-0200 to 304-0053</v>
          </cell>
        </row>
        <row r="1109">
          <cell r="A1109" t="str">
            <v>02147-0264</v>
          </cell>
          <cell r="B1109" t="str">
            <v>Structure</v>
          </cell>
          <cell r="C1109" t="str">
            <v xml:space="preserve">Rework  </v>
          </cell>
        </row>
        <row r="1110">
          <cell r="A1110" t="str">
            <v>02147-0265</v>
          </cell>
          <cell r="B1110" t="str">
            <v>Structure</v>
          </cell>
          <cell r="C1110" t="str">
            <v xml:space="preserve">Rework  </v>
          </cell>
        </row>
        <row r="1111">
          <cell r="A1111" t="str">
            <v>02147-0266</v>
          </cell>
          <cell r="B1111" t="str">
            <v>Structure</v>
          </cell>
          <cell r="C1111" t="str">
            <v>Rework Existing 303-0200 to 304-0053</v>
          </cell>
        </row>
        <row r="1112">
          <cell r="A1112" t="str">
            <v>02147-0267</v>
          </cell>
          <cell r="B1112" t="str">
            <v>Structure</v>
          </cell>
          <cell r="C1112" t="str">
            <v>Rework Existing 303-0200 to 304-0053</v>
          </cell>
        </row>
        <row r="1113">
          <cell r="A1113" t="str">
            <v>02147-0268</v>
          </cell>
          <cell r="B1113" t="str">
            <v>Structure</v>
          </cell>
          <cell r="C1113" t="str">
            <v>Rework Existing 303-0200 to 304-0053</v>
          </cell>
        </row>
        <row r="1114">
          <cell r="A1114" t="str">
            <v>02147-0269</v>
          </cell>
          <cell r="B1114" t="str">
            <v>Structure</v>
          </cell>
          <cell r="C1114" t="str">
            <v>Rework Existing 303-0200 to 304-0053</v>
          </cell>
        </row>
        <row r="1115">
          <cell r="A1115" t="str">
            <v>02147-0270</v>
          </cell>
          <cell r="B1115" t="str">
            <v>Structure</v>
          </cell>
          <cell r="C1115" t="str">
            <v>Rework Existing 303-0200 to 304-0053</v>
          </cell>
        </row>
        <row r="1116">
          <cell r="A1116" t="str">
            <v>02147-0271</v>
          </cell>
          <cell r="B1116" t="str">
            <v>Structure</v>
          </cell>
          <cell r="C1116" t="str">
            <v>Rework Existing 303-0200 to 304-0053</v>
          </cell>
        </row>
        <row r="1117">
          <cell r="A1117" t="str">
            <v>02147-0272</v>
          </cell>
          <cell r="B1117" t="str">
            <v>Structure</v>
          </cell>
          <cell r="C1117" t="str">
            <v>Rework Existing 303-0200 to 304-0053</v>
          </cell>
        </row>
        <row r="1118">
          <cell r="A1118" t="str">
            <v>02147-0273</v>
          </cell>
          <cell r="B1118" t="str">
            <v>Structure</v>
          </cell>
          <cell r="C1118" t="str">
            <v>Rework Existing 303-0200 to 304-0053</v>
          </cell>
        </row>
        <row r="1119">
          <cell r="A1119" t="str">
            <v>02147-0274</v>
          </cell>
          <cell r="B1119" t="str">
            <v>Substrate, Load/Unload</v>
          </cell>
          <cell r="C1119" t="str">
            <v>Modification, Encl. Power Supply</v>
          </cell>
        </row>
        <row r="1120">
          <cell r="A1120" t="str">
            <v>02147-0275</v>
          </cell>
          <cell r="B1120" t="str">
            <v>Substrate, Load/Unload</v>
          </cell>
          <cell r="C1120" t="str">
            <v>Modification, Encl. Power Supply</v>
          </cell>
        </row>
        <row r="1121">
          <cell r="A1121" t="str">
            <v>02147-0276</v>
          </cell>
          <cell r="B1121" t="str">
            <v>Substrate, Load/Unload</v>
          </cell>
          <cell r="C1121" t="str">
            <v>Modification, Encl. Power Supply</v>
          </cell>
        </row>
        <row r="1122">
          <cell r="A1122" t="str">
            <v>02147-0277</v>
          </cell>
          <cell r="B1122" t="str">
            <v>Substrate, Load/Unload</v>
          </cell>
          <cell r="C1122" t="str">
            <v>Modification, Encl. Power Supply</v>
          </cell>
        </row>
        <row r="1123">
          <cell r="A1123" t="str">
            <v>02147-0278</v>
          </cell>
          <cell r="B1123" t="str">
            <v>Substrate, Load/Unload</v>
          </cell>
          <cell r="C1123" t="str">
            <v>Modification, Encl. Power Supply</v>
          </cell>
        </row>
        <row r="1124">
          <cell r="A1124" t="str">
            <v>02147-0279</v>
          </cell>
          <cell r="B1124" t="str">
            <v>Substrate, Load/Unload</v>
          </cell>
          <cell r="C1124" t="str">
            <v>Modification, Encl. Power Supply</v>
          </cell>
        </row>
        <row r="1125">
          <cell r="A1125" t="str">
            <v>02147-0280</v>
          </cell>
          <cell r="B1125" t="str">
            <v>Substrate, Load/Unload</v>
          </cell>
          <cell r="C1125" t="str">
            <v>Modification, Encl. Power Supply</v>
          </cell>
        </row>
        <row r="1126">
          <cell r="A1126" t="str">
            <v>02147-0281</v>
          </cell>
          <cell r="B1126" t="str">
            <v>Substrate, Load/Unload</v>
          </cell>
          <cell r="C1126" t="str">
            <v>Modification, Encl. Power Supply</v>
          </cell>
        </row>
        <row r="1127">
          <cell r="A1127" t="str">
            <v>02147-0282</v>
          </cell>
          <cell r="B1127" t="str">
            <v>Substrate, Load/Unload</v>
          </cell>
          <cell r="C1127" t="str">
            <v>Modification, Encl. Power Supply</v>
          </cell>
        </row>
        <row r="1128">
          <cell r="A1128" t="str">
            <v>02147-0283</v>
          </cell>
          <cell r="B1128" t="str">
            <v>Illumination</v>
          </cell>
          <cell r="C1128" t="str">
            <v>Cable Assy, Lamp Power</v>
          </cell>
        </row>
        <row r="1129">
          <cell r="A1129" t="str">
            <v>02147-0284</v>
          </cell>
          <cell r="B1129" t="str">
            <v>Structure</v>
          </cell>
          <cell r="C1129" t="str">
            <v>Plate, Bolt, Adjustment</v>
          </cell>
        </row>
        <row r="1130">
          <cell r="A1130" t="str">
            <v>02147-0285</v>
          </cell>
          <cell r="B1130" t="str">
            <v>Translation</v>
          </cell>
          <cell r="C1130" t="str">
            <v>Micropositioner Assy</v>
          </cell>
        </row>
        <row r="1131">
          <cell r="A1131" t="str">
            <v>02147-0286</v>
          </cell>
          <cell r="B1131" t="str">
            <v>Optical Imaging</v>
          </cell>
          <cell r="C1131" t="str">
            <v>Illuminator, Through Lens, Dyson</v>
          </cell>
        </row>
        <row r="1132">
          <cell r="A1132" t="str">
            <v>02147-0287</v>
          </cell>
          <cell r="B1132" t="str">
            <v>Optical Imaging</v>
          </cell>
          <cell r="C1132" t="str">
            <v>Illuminator, Through Lens, Dyson</v>
          </cell>
        </row>
        <row r="1133">
          <cell r="A1133" t="str">
            <v>02147-0288</v>
          </cell>
          <cell r="B1133" t="str">
            <v>Optical Imaging</v>
          </cell>
          <cell r="C1133" t="str">
            <v>Illuminator, Through Lens, Dyson</v>
          </cell>
        </row>
        <row r="1134">
          <cell r="A1134" t="str">
            <v>02147-0289</v>
          </cell>
          <cell r="B1134" t="str">
            <v>Optical Imaging</v>
          </cell>
          <cell r="C1134" t="str">
            <v>Illuminator, Through Lens, Dyson</v>
          </cell>
        </row>
        <row r="1135">
          <cell r="A1135" t="str">
            <v>02147-0290</v>
          </cell>
          <cell r="B1135" t="str">
            <v>Optical Imaging</v>
          </cell>
          <cell r="C1135" t="str">
            <v>Illuminator, Through Lens, Dyson</v>
          </cell>
        </row>
        <row r="1136">
          <cell r="A1136" t="str">
            <v>02147-0291</v>
          </cell>
          <cell r="B1136" t="str">
            <v>Optical Imaging</v>
          </cell>
          <cell r="C1136" t="str">
            <v>Illuminator, Through Lens, Dyson</v>
          </cell>
        </row>
        <row r="1137">
          <cell r="A1137" t="str">
            <v>02147-0292</v>
          </cell>
          <cell r="B1137" t="str">
            <v>Optical Imaging</v>
          </cell>
          <cell r="C1137" t="str">
            <v>Illuminator, Through Lens, Dyson</v>
          </cell>
        </row>
        <row r="1138">
          <cell r="A1138" t="str">
            <v>02147-0293</v>
          </cell>
          <cell r="B1138" t="str">
            <v>Optical Imaging</v>
          </cell>
          <cell r="C1138" t="str">
            <v>Illuminator, Through Lens, Dyson</v>
          </cell>
        </row>
        <row r="1139">
          <cell r="A1139" t="str">
            <v>02147-0294</v>
          </cell>
          <cell r="B1139" t="str">
            <v>Optical Imaging</v>
          </cell>
          <cell r="C1139" t="str">
            <v>Illuminator, Through Lens, Dyson</v>
          </cell>
        </row>
        <row r="1140">
          <cell r="A1140" t="str">
            <v>02147-0295</v>
          </cell>
          <cell r="B1140" t="str">
            <v>Optical Imaging</v>
          </cell>
          <cell r="C1140" t="str">
            <v>Illuminator, Through Lens, Dyson</v>
          </cell>
        </row>
        <row r="1141">
          <cell r="A1141" t="str">
            <v>02147-0296</v>
          </cell>
          <cell r="B1141" t="str">
            <v>Mask</v>
          </cell>
          <cell r="C1141" t="str">
            <v>Mask Frame Assy, 450 x 550</v>
          </cell>
        </row>
        <row r="1142">
          <cell r="A1142" t="str">
            <v>02147-0297</v>
          </cell>
          <cell r="B1142" t="str">
            <v>Mask</v>
          </cell>
          <cell r="C1142" t="str">
            <v>Mask Frame Assy, 450 x 550</v>
          </cell>
        </row>
        <row r="1143">
          <cell r="A1143" t="str">
            <v>02147-0298</v>
          </cell>
          <cell r="B1143" t="str">
            <v>Mask</v>
          </cell>
          <cell r="C1143" t="str">
            <v>Mask Frame Assy, 450 x 550</v>
          </cell>
        </row>
        <row r="1144">
          <cell r="A1144" t="str">
            <v>02147-0299</v>
          </cell>
          <cell r="B1144" t="str">
            <v>Mask</v>
          </cell>
          <cell r="C1144" t="str">
            <v>Mask Frame Assy, 450 x 550</v>
          </cell>
        </row>
        <row r="1145">
          <cell r="A1145" t="str">
            <v>02147-0300</v>
          </cell>
          <cell r="B1145" t="str">
            <v>Mask</v>
          </cell>
          <cell r="C1145" t="str">
            <v>Mask Frame Assy, 450 x 550</v>
          </cell>
        </row>
        <row r="1146">
          <cell r="A1146" t="str">
            <v>02147-0301</v>
          </cell>
          <cell r="B1146" t="str">
            <v>Mask</v>
          </cell>
          <cell r="C1146" t="str">
            <v>Mask Frame Assy, 450 x 550</v>
          </cell>
        </row>
        <row r="1147">
          <cell r="A1147" t="str">
            <v>02147-0302</v>
          </cell>
          <cell r="B1147" t="str">
            <v>Mask</v>
          </cell>
          <cell r="C1147" t="str">
            <v>Mask Frame Assy, 450 x 550</v>
          </cell>
        </row>
        <row r="1148">
          <cell r="A1148" t="str">
            <v>02147-0303</v>
          </cell>
          <cell r="B1148" t="str">
            <v>Mask</v>
          </cell>
          <cell r="C1148" t="str">
            <v>Mask Frame Assy, 450 x 550</v>
          </cell>
        </row>
        <row r="1149">
          <cell r="A1149" t="str">
            <v>02147-0304</v>
          </cell>
          <cell r="B1149" t="str">
            <v>Mask</v>
          </cell>
          <cell r="C1149" t="str">
            <v>Mask Frame Assy, 450 x 550</v>
          </cell>
        </row>
        <row r="1150">
          <cell r="A1150" t="str">
            <v>02147-0305</v>
          </cell>
          <cell r="B1150" t="str">
            <v>Mask</v>
          </cell>
          <cell r="C1150" t="str">
            <v>Mask Frame Assy, 450 x 550</v>
          </cell>
        </row>
        <row r="1151">
          <cell r="A1151" t="str">
            <v>02147-0306</v>
          </cell>
          <cell r="B1151" t="str">
            <v>Mask</v>
          </cell>
          <cell r="C1151" t="str">
            <v>Mask Frame Assy, 450 x 550</v>
          </cell>
        </row>
        <row r="1152">
          <cell r="A1152" t="str">
            <v>02147-0307</v>
          </cell>
          <cell r="B1152" t="str">
            <v>Mask</v>
          </cell>
          <cell r="C1152" t="str">
            <v>Mask Frame Assy, 450 x 550</v>
          </cell>
        </row>
        <row r="1153">
          <cell r="A1153" t="str">
            <v>02147-0308</v>
          </cell>
          <cell r="B1153" t="str">
            <v>Mask</v>
          </cell>
          <cell r="C1153" t="str">
            <v>Mask Frame Assy, 450 x 550</v>
          </cell>
        </row>
        <row r="1154">
          <cell r="A1154" t="str">
            <v>02147-0309</v>
          </cell>
          <cell r="B1154" t="str">
            <v>Mask</v>
          </cell>
          <cell r="C1154" t="str">
            <v>Mask Frame Assy, 450 x 550</v>
          </cell>
        </row>
        <row r="1155">
          <cell r="A1155" t="str">
            <v>02147-0310</v>
          </cell>
          <cell r="B1155" t="str">
            <v>Mask</v>
          </cell>
          <cell r="C1155" t="str">
            <v>Mask Frame Assy, 450 x 550</v>
          </cell>
        </row>
        <row r="1156">
          <cell r="A1156" t="str">
            <v>02147-0311</v>
          </cell>
          <cell r="B1156" t="str">
            <v>Substrate</v>
          </cell>
          <cell r="C1156" t="str">
            <v>Substrate Chuck, Flexure Assy</v>
          </cell>
        </row>
        <row r="1157">
          <cell r="A1157" t="str">
            <v>02147-0312</v>
          </cell>
          <cell r="B1157" t="str">
            <v>Substrate</v>
          </cell>
          <cell r="C1157" t="str">
            <v>Substrate Chuck, Flexure Assy</v>
          </cell>
        </row>
        <row r="1158">
          <cell r="A1158" t="str">
            <v>02147-0313</v>
          </cell>
          <cell r="B1158" t="str">
            <v>Substrate</v>
          </cell>
          <cell r="C1158" t="str">
            <v>Substrate Chuck, Flexure Assy</v>
          </cell>
        </row>
        <row r="1159">
          <cell r="A1159" t="str">
            <v>02147-0314</v>
          </cell>
          <cell r="B1159" t="str">
            <v>Substrate</v>
          </cell>
          <cell r="C1159" t="str">
            <v>Substrate Chuck, Flexure Assy</v>
          </cell>
        </row>
        <row r="1160">
          <cell r="A1160" t="str">
            <v>02147-0315</v>
          </cell>
          <cell r="B1160" t="str">
            <v>Substrate</v>
          </cell>
          <cell r="C1160" t="str">
            <v>Substrate Chuck, Flexure Assy</v>
          </cell>
        </row>
        <row r="1161">
          <cell r="A1161" t="str">
            <v>02147-0316</v>
          </cell>
          <cell r="B1161" t="str">
            <v>Substrate</v>
          </cell>
          <cell r="C1161" t="str">
            <v>Substrate Chuck, Flexure Assy</v>
          </cell>
        </row>
        <row r="1162">
          <cell r="A1162" t="str">
            <v>02147-0317</v>
          </cell>
          <cell r="B1162" t="str">
            <v>Substrate</v>
          </cell>
          <cell r="C1162" t="str">
            <v>Substrate Chuck, Flexure Assy</v>
          </cell>
        </row>
        <row r="1163">
          <cell r="A1163" t="str">
            <v>02147-0318</v>
          </cell>
          <cell r="B1163" t="str">
            <v>Substrate</v>
          </cell>
          <cell r="C1163" t="str">
            <v>Substrate Chuck, Flexure Assy</v>
          </cell>
        </row>
        <row r="1164">
          <cell r="A1164" t="str">
            <v>02147-0319</v>
          </cell>
          <cell r="B1164" t="str">
            <v>Substrate</v>
          </cell>
          <cell r="C1164" t="str">
            <v>Substrate Chuck, Flexure Assy</v>
          </cell>
        </row>
        <row r="1165">
          <cell r="A1165" t="str">
            <v>02147-0320</v>
          </cell>
          <cell r="B1165" t="str">
            <v>Substrate</v>
          </cell>
          <cell r="C1165" t="str">
            <v>Substrate Chuck, Flexure Assy</v>
          </cell>
        </row>
        <row r="1166">
          <cell r="A1166" t="str">
            <v>02147-0321</v>
          </cell>
          <cell r="B1166" t="str">
            <v>Substrate</v>
          </cell>
          <cell r="C1166" t="str">
            <v>Substrate Chuck, Flexure Assy</v>
          </cell>
        </row>
        <row r="1167">
          <cell r="A1167" t="str">
            <v>02147-0322</v>
          </cell>
          <cell r="B1167" t="str">
            <v>Substrate</v>
          </cell>
          <cell r="C1167" t="str">
            <v>Substrate Chuck, Flexure Assy</v>
          </cell>
        </row>
        <row r="1168">
          <cell r="A1168" t="str">
            <v>02147-0323</v>
          </cell>
          <cell r="B1168" t="str">
            <v>Substrate</v>
          </cell>
          <cell r="C1168" t="str">
            <v>Substrate Chuck, Flexure Assy</v>
          </cell>
        </row>
        <row r="1169">
          <cell r="A1169" t="str">
            <v>02147-0324</v>
          </cell>
          <cell r="B1169" t="str">
            <v>Substrate</v>
          </cell>
          <cell r="C1169" t="str">
            <v>Substrate Chuck, Flexure Assy</v>
          </cell>
        </row>
        <row r="1170">
          <cell r="A1170" t="str">
            <v>02147-0325</v>
          </cell>
          <cell r="B1170" t="str">
            <v>Substrate</v>
          </cell>
          <cell r="C1170" t="str">
            <v>Substrate Chuck, Flexure Assy</v>
          </cell>
        </row>
        <row r="1171">
          <cell r="A1171" t="str">
            <v>02147-0326</v>
          </cell>
          <cell r="B1171" t="str">
            <v>Substrate</v>
          </cell>
          <cell r="C1171" t="str">
            <v>Substrate Chuck, Flexure Assy</v>
          </cell>
        </row>
        <row r="1172">
          <cell r="A1172" t="str">
            <v>02147-0327</v>
          </cell>
          <cell r="B1172" t="str">
            <v>Substrate</v>
          </cell>
          <cell r="C1172" t="str">
            <v>Substrate Chuck, Flexure Assy</v>
          </cell>
        </row>
        <row r="1173">
          <cell r="A1173" t="str">
            <v>02147-0328</v>
          </cell>
          <cell r="B1173" t="str">
            <v>Translation</v>
          </cell>
          <cell r="C1173" t="str">
            <v>Micropositioner Assy</v>
          </cell>
        </row>
        <row r="1174">
          <cell r="A1174" t="str">
            <v>02147-0329</v>
          </cell>
          <cell r="B1174" t="str">
            <v>Translation</v>
          </cell>
          <cell r="C1174" t="str">
            <v>Micropositioner Assy</v>
          </cell>
        </row>
        <row r="1175">
          <cell r="A1175" t="str">
            <v>02147-0330</v>
          </cell>
          <cell r="B1175" t="str">
            <v>Translation</v>
          </cell>
          <cell r="C1175" t="str">
            <v>Micropositioner Assy</v>
          </cell>
        </row>
        <row r="1176">
          <cell r="A1176" t="str">
            <v>02147-0331</v>
          </cell>
          <cell r="B1176" t="str">
            <v>Translation</v>
          </cell>
          <cell r="C1176" t="str">
            <v>Micropositioner Assy</v>
          </cell>
        </row>
        <row r="1177">
          <cell r="A1177" t="str">
            <v>02147-0332</v>
          </cell>
          <cell r="B1177" t="str">
            <v>Illumination</v>
          </cell>
          <cell r="C1177" t="str">
            <v>Blast Gate</v>
          </cell>
        </row>
        <row r="1178">
          <cell r="A1178" t="str">
            <v>02147-0333</v>
          </cell>
        </row>
        <row r="1179">
          <cell r="A1179" t="str">
            <v>02147-0334</v>
          </cell>
          <cell r="B1179" t="str">
            <v>Controls</v>
          </cell>
          <cell r="C1179" t="str">
            <v>Pneumatics Cable Package</v>
          </cell>
        </row>
        <row r="1180">
          <cell r="A1180" t="str">
            <v>02147-0335</v>
          </cell>
          <cell r="B1180" t="str">
            <v>Controls</v>
          </cell>
          <cell r="C1180" t="str">
            <v>Pneumatics Cable Package</v>
          </cell>
        </row>
        <row r="1181">
          <cell r="A1181" t="str">
            <v>02147-0336</v>
          </cell>
          <cell r="B1181" t="str">
            <v>Controls</v>
          </cell>
          <cell r="C1181" t="str">
            <v>Pneumatics Cable Package</v>
          </cell>
        </row>
        <row r="1182">
          <cell r="A1182" t="str">
            <v>02147-0337</v>
          </cell>
          <cell r="B1182" t="str">
            <v>Controls</v>
          </cell>
          <cell r="C1182" t="str">
            <v>Pneumatics Cable Package</v>
          </cell>
        </row>
        <row r="1183">
          <cell r="A1183" t="str">
            <v>02147-0338</v>
          </cell>
          <cell r="B1183" t="str">
            <v>Controls</v>
          </cell>
          <cell r="C1183" t="str">
            <v>Cable Pkg, Controls</v>
          </cell>
        </row>
        <row r="1184">
          <cell r="A1184" t="str">
            <v>02147-0339</v>
          </cell>
          <cell r="B1184" t="str">
            <v>Controls</v>
          </cell>
          <cell r="C1184" t="str">
            <v>Cable Pkg, Controls</v>
          </cell>
        </row>
        <row r="1185">
          <cell r="A1185" t="str">
            <v>02147-0340</v>
          </cell>
          <cell r="B1185" t="str">
            <v>Controls</v>
          </cell>
          <cell r="C1185" t="str">
            <v>Cable Pkg, Controls</v>
          </cell>
        </row>
        <row r="1186">
          <cell r="A1186" t="str">
            <v>02147-0341</v>
          </cell>
          <cell r="B1186" t="str">
            <v>Controls</v>
          </cell>
          <cell r="C1186" t="str">
            <v>Cable Pkg, Controls</v>
          </cell>
        </row>
        <row r="1187">
          <cell r="A1187" t="str">
            <v>02147-0342</v>
          </cell>
          <cell r="B1187" t="str">
            <v>Controls</v>
          </cell>
          <cell r="C1187" t="str">
            <v>Cable Pkg, Controls</v>
          </cell>
        </row>
        <row r="1188">
          <cell r="A1188" t="str">
            <v>02147-0343</v>
          </cell>
          <cell r="B1188" t="str">
            <v>Controls</v>
          </cell>
          <cell r="C1188" t="str">
            <v>Cable Pkg, Controls</v>
          </cell>
        </row>
        <row r="1189">
          <cell r="A1189" t="str">
            <v>02147-0344</v>
          </cell>
          <cell r="B1189" t="str">
            <v>Controls</v>
          </cell>
          <cell r="C1189" t="str">
            <v>Cable Pkg, Controls</v>
          </cell>
        </row>
        <row r="1190">
          <cell r="A1190" t="str">
            <v>02147-0345</v>
          </cell>
          <cell r="B1190" t="str">
            <v>Controls</v>
          </cell>
          <cell r="C1190" t="str">
            <v>Cable Pkg, Controls</v>
          </cell>
        </row>
        <row r="1191">
          <cell r="A1191" t="str">
            <v>02147-0346</v>
          </cell>
          <cell r="B1191" t="str">
            <v>Controls</v>
          </cell>
          <cell r="C1191" t="str">
            <v>Cable Pkg, Controls</v>
          </cell>
        </row>
        <row r="1192">
          <cell r="A1192" t="str">
            <v>02147-0347</v>
          </cell>
          <cell r="B1192" t="str">
            <v>Controls</v>
          </cell>
          <cell r="C1192" t="str">
            <v>Cable Pkg, Controls</v>
          </cell>
        </row>
        <row r="1193">
          <cell r="A1193" t="str">
            <v>02147-0348</v>
          </cell>
          <cell r="B1193" t="str">
            <v>Illumination</v>
          </cell>
          <cell r="C1193" t="str">
            <v>Lamp 2kw, Exhaust Adapter</v>
          </cell>
        </row>
        <row r="1194">
          <cell r="A1194" t="str">
            <v>02147-0349</v>
          </cell>
          <cell r="B1194" t="str">
            <v>Structure</v>
          </cell>
          <cell r="C1194" t="str">
            <v>Rework</v>
          </cell>
        </row>
        <row r="1195">
          <cell r="A1195" t="str">
            <v>02147-0350</v>
          </cell>
          <cell r="B1195" t="str">
            <v>Translation</v>
          </cell>
          <cell r="C1195" t="str">
            <v>Micropositioner Assy</v>
          </cell>
        </row>
        <row r="1196">
          <cell r="A1196" t="str">
            <v>02147-0351</v>
          </cell>
          <cell r="B1196" t="str">
            <v>Structure</v>
          </cell>
          <cell r="C1196" t="str">
            <v>Bracket, Mounting</v>
          </cell>
        </row>
        <row r="1197">
          <cell r="A1197" t="str">
            <v>02147-0352</v>
          </cell>
          <cell r="B1197" t="str">
            <v>Illumination</v>
          </cell>
          <cell r="C1197" t="str">
            <v>Alignment Imaging Assy</v>
          </cell>
        </row>
        <row r="1198">
          <cell r="A1198" t="str">
            <v>02147-0353</v>
          </cell>
          <cell r="B1198" t="str">
            <v>Illumination</v>
          </cell>
          <cell r="C1198" t="str">
            <v>Alignment Imaging Assy</v>
          </cell>
        </row>
        <row r="1199">
          <cell r="A1199" t="str">
            <v>02147-0354</v>
          </cell>
          <cell r="B1199" t="str">
            <v>Illumination</v>
          </cell>
          <cell r="C1199" t="str">
            <v>Alignment Imaging Assy</v>
          </cell>
        </row>
        <row r="1200">
          <cell r="A1200" t="str">
            <v>02147-0355</v>
          </cell>
          <cell r="B1200" t="str">
            <v>Illumination</v>
          </cell>
          <cell r="C1200" t="str">
            <v>Alignment Imaging Assy</v>
          </cell>
        </row>
        <row r="1201">
          <cell r="A1201" t="str">
            <v>02147-0356</v>
          </cell>
          <cell r="B1201" t="str">
            <v>Illumination</v>
          </cell>
          <cell r="C1201" t="str">
            <v>Alignment Imaging Assy</v>
          </cell>
        </row>
        <row r="1202">
          <cell r="A1202" t="str">
            <v>02147-0357</v>
          </cell>
          <cell r="B1202" t="str">
            <v>Illumination</v>
          </cell>
          <cell r="C1202" t="str">
            <v>Alignment Imaging Assy</v>
          </cell>
        </row>
        <row r="1203">
          <cell r="A1203" t="str">
            <v>02147-0358</v>
          </cell>
        </row>
        <row r="1204">
          <cell r="A1204" t="str">
            <v>02147-0359</v>
          </cell>
          <cell r="B1204" t="str">
            <v>Illumination</v>
          </cell>
          <cell r="C1204" t="str">
            <v>Alignment Imaging Assy</v>
          </cell>
        </row>
        <row r="1205">
          <cell r="A1205" t="str">
            <v>02147-0360</v>
          </cell>
          <cell r="B1205" t="str">
            <v>Illumination</v>
          </cell>
          <cell r="C1205" t="str">
            <v>Alignment Imaging Assy</v>
          </cell>
        </row>
        <row r="1206">
          <cell r="A1206" t="str">
            <v>02147-0361</v>
          </cell>
          <cell r="B1206" t="str">
            <v>Illumination</v>
          </cell>
          <cell r="C1206" t="str">
            <v>Alignment Imaging Assy</v>
          </cell>
        </row>
        <row r="1207">
          <cell r="A1207" t="str">
            <v>02147-0362</v>
          </cell>
          <cell r="B1207" t="str">
            <v>Illumination</v>
          </cell>
          <cell r="C1207" t="str">
            <v>Alignment Imaging Assy</v>
          </cell>
        </row>
        <row r="1208">
          <cell r="A1208" t="str">
            <v>02147-0363</v>
          </cell>
          <cell r="B1208" t="str">
            <v>Illumination</v>
          </cell>
          <cell r="C1208" t="str">
            <v>Alignment Imaging Assy</v>
          </cell>
        </row>
        <row r="1209">
          <cell r="A1209" t="str">
            <v>02147-0364</v>
          </cell>
          <cell r="B1209" t="str">
            <v>Illumination</v>
          </cell>
          <cell r="C1209" t="str">
            <v>Alignment Imaging Assy</v>
          </cell>
        </row>
        <row r="1210">
          <cell r="A1210" t="str">
            <v>02147-0365</v>
          </cell>
          <cell r="B1210" t="str">
            <v>Illumination</v>
          </cell>
          <cell r="C1210" t="str">
            <v>Alignment Imaging Assy</v>
          </cell>
        </row>
        <row r="1211">
          <cell r="A1211" t="str">
            <v>02147-0366</v>
          </cell>
          <cell r="B1211" t="str">
            <v>Illumination</v>
          </cell>
          <cell r="C1211" t="str">
            <v>Alignment Imaging Assy</v>
          </cell>
        </row>
        <row r="1212">
          <cell r="A1212" t="str">
            <v>02147-0367</v>
          </cell>
          <cell r="B1212" t="str">
            <v>Illumination</v>
          </cell>
          <cell r="C1212" t="str">
            <v>Alignment Imaging Assy</v>
          </cell>
        </row>
        <row r="1213">
          <cell r="A1213" t="str">
            <v>02147-0368</v>
          </cell>
          <cell r="B1213" t="str">
            <v>Illumination</v>
          </cell>
          <cell r="C1213" t="str">
            <v>Alignment Imaging Assy</v>
          </cell>
        </row>
        <row r="1214">
          <cell r="A1214" t="str">
            <v>02147-0369</v>
          </cell>
          <cell r="B1214" t="str">
            <v>Illumination</v>
          </cell>
          <cell r="C1214" t="str">
            <v>Alignment Imaging Assy</v>
          </cell>
        </row>
        <row r="1215">
          <cell r="A1215" t="str">
            <v>02147-0370</v>
          </cell>
          <cell r="B1215" t="str">
            <v>Illumination</v>
          </cell>
          <cell r="C1215" t="str">
            <v>Alignment Imaging Assy</v>
          </cell>
        </row>
        <row r="1216">
          <cell r="A1216" t="str">
            <v>02147-0371</v>
          </cell>
          <cell r="B1216" t="str">
            <v>Illumination</v>
          </cell>
          <cell r="C1216" t="str">
            <v>Alignment Imaging Assy</v>
          </cell>
        </row>
        <row r="1217">
          <cell r="A1217" t="str">
            <v>02147-0372</v>
          </cell>
          <cell r="B1217" t="str">
            <v>Illumination</v>
          </cell>
          <cell r="C1217" t="str">
            <v>Alignment Imaging Assy</v>
          </cell>
        </row>
        <row r="1218">
          <cell r="A1218" t="str">
            <v>02147-0373</v>
          </cell>
          <cell r="B1218" t="str">
            <v>Illumination</v>
          </cell>
          <cell r="C1218" t="str">
            <v>Alignment Imaging Assy</v>
          </cell>
        </row>
        <row r="1219">
          <cell r="A1219" t="str">
            <v>02147-0374</v>
          </cell>
          <cell r="B1219" t="str">
            <v>Illumination</v>
          </cell>
          <cell r="C1219" t="str">
            <v>Alignment Imaging Assy</v>
          </cell>
        </row>
        <row r="1220">
          <cell r="A1220" t="str">
            <v>02147-0375</v>
          </cell>
          <cell r="B1220" t="str">
            <v>Illumination</v>
          </cell>
          <cell r="C1220" t="str">
            <v>Alignment Imaging Assy</v>
          </cell>
        </row>
        <row r="1221">
          <cell r="A1221" t="str">
            <v>02147-0376</v>
          </cell>
          <cell r="B1221" t="str">
            <v>Translation</v>
          </cell>
          <cell r="C1221" t="str">
            <v>Micropositioner Assy</v>
          </cell>
        </row>
        <row r="1222">
          <cell r="A1222" t="str">
            <v>02147-0377</v>
          </cell>
          <cell r="B1222" t="str">
            <v>Z-Gauge</v>
          </cell>
          <cell r="C1222" t="str">
            <v>Air Gauge Mount</v>
          </cell>
        </row>
        <row r="1223">
          <cell r="A1223" t="str">
            <v>02147-0378</v>
          </cell>
          <cell r="B1223" t="str">
            <v>Power Distribution</v>
          </cell>
          <cell r="C1223" t="str">
            <v>Control Panel, PDU</v>
          </cell>
        </row>
        <row r="1224">
          <cell r="A1224" t="str">
            <v>02147-0379</v>
          </cell>
          <cell r="B1224" t="str">
            <v>Power Distribution</v>
          </cell>
          <cell r="C1224" t="str">
            <v>Control Panel, PDU</v>
          </cell>
        </row>
        <row r="1225">
          <cell r="A1225" t="str">
            <v>02147-0380</v>
          </cell>
          <cell r="B1225" t="str">
            <v>Power Distribution</v>
          </cell>
          <cell r="C1225" t="str">
            <v>Control Panel, PDU</v>
          </cell>
        </row>
        <row r="1226">
          <cell r="A1226" t="str">
            <v>02147-0381</v>
          </cell>
          <cell r="B1226" t="str">
            <v>Power Distribution</v>
          </cell>
          <cell r="C1226" t="str">
            <v>Power Switch Assy</v>
          </cell>
        </row>
        <row r="1227">
          <cell r="A1227" t="str">
            <v>02147-0382</v>
          </cell>
          <cell r="B1227" t="str">
            <v>Power Distribution</v>
          </cell>
          <cell r="C1227" t="str">
            <v>Power Switch Assy</v>
          </cell>
        </row>
        <row r="1228">
          <cell r="A1228" t="str">
            <v>02147-0383</v>
          </cell>
          <cell r="B1228" t="str">
            <v>Power Distribution</v>
          </cell>
          <cell r="C1228" t="str">
            <v>Power Switch Assy</v>
          </cell>
        </row>
        <row r="1229">
          <cell r="A1229" t="str">
            <v>02147-0384</v>
          </cell>
          <cell r="B1229" t="str">
            <v>Power Distribution</v>
          </cell>
          <cell r="C1229" t="str">
            <v>Power Switch Assy</v>
          </cell>
        </row>
        <row r="1230">
          <cell r="A1230" t="str">
            <v>02147-0385</v>
          </cell>
          <cell r="B1230" t="str">
            <v>Power Distribution</v>
          </cell>
          <cell r="C1230" t="str">
            <v>Power Switch Assy</v>
          </cell>
        </row>
        <row r="1231">
          <cell r="A1231" t="str">
            <v>02147-0386</v>
          </cell>
          <cell r="B1231" t="str">
            <v>Power Distribution</v>
          </cell>
          <cell r="C1231" t="str">
            <v xml:space="preserve">PDU, 50A, 208-240/380-415 [V]   </v>
          </cell>
        </row>
        <row r="1232">
          <cell r="A1232" t="str">
            <v>02147-0387</v>
          </cell>
          <cell r="B1232" t="str">
            <v>Power Distribution</v>
          </cell>
          <cell r="C1232" t="str">
            <v xml:space="preserve">PDU, 50A, 208-240/380-415 [V]   </v>
          </cell>
        </row>
        <row r="1233">
          <cell r="A1233" t="str">
            <v>02147-0388</v>
          </cell>
          <cell r="B1233" t="str">
            <v>Power Distribution</v>
          </cell>
          <cell r="C1233" t="str">
            <v xml:space="preserve">PDU, 50A, 208-240/380-415 [V]   </v>
          </cell>
        </row>
        <row r="1234">
          <cell r="A1234" t="str">
            <v>02147-0389</v>
          </cell>
          <cell r="B1234" t="str">
            <v>Power Distribution</v>
          </cell>
          <cell r="C1234" t="str">
            <v xml:space="preserve">PDU, 50A, 208-240/380-415 [V]   </v>
          </cell>
        </row>
        <row r="1235">
          <cell r="A1235" t="str">
            <v>02147-0390</v>
          </cell>
          <cell r="B1235" t="str">
            <v>Power Distribution</v>
          </cell>
          <cell r="C1235" t="str">
            <v xml:space="preserve">PDU, 50A, 208-240/380-415 [V]   </v>
          </cell>
        </row>
        <row r="1236">
          <cell r="A1236" t="str">
            <v>02147-0391</v>
          </cell>
          <cell r="B1236" t="str">
            <v>Power Distribution</v>
          </cell>
          <cell r="C1236" t="str">
            <v xml:space="preserve">PDU, 50A, 208-240/380-415 [V]   </v>
          </cell>
        </row>
        <row r="1237">
          <cell r="A1237" t="str">
            <v>02147-0392</v>
          </cell>
          <cell r="B1237" t="str">
            <v>Power Distribution</v>
          </cell>
          <cell r="C1237" t="str">
            <v xml:space="preserve">PDU, 50A, 208-240/380-415 [V]   </v>
          </cell>
        </row>
        <row r="1238">
          <cell r="A1238" t="str">
            <v>02147-0393</v>
          </cell>
          <cell r="B1238" t="str">
            <v>Power Distribution</v>
          </cell>
          <cell r="C1238" t="str">
            <v xml:space="preserve">PDU, 50A, 208-240/380-415 [V]   </v>
          </cell>
        </row>
        <row r="1239">
          <cell r="A1239" t="str">
            <v>02147-0394</v>
          </cell>
          <cell r="B1239" t="str">
            <v>Power Distribution</v>
          </cell>
          <cell r="C1239" t="str">
            <v xml:space="preserve">PDU, 50A, 208-240/380-415 [V]   </v>
          </cell>
        </row>
        <row r="1240">
          <cell r="A1240" t="str">
            <v>02147-0395</v>
          </cell>
          <cell r="B1240" t="str">
            <v>Power Distribution</v>
          </cell>
          <cell r="C1240" t="str">
            <v xml:space="preserve">PDU, 50A, 208-240/380-415 [V]   </v>
          </cell>
        </row>
        <row r="1241">
          <cell r="A1241" t="str">
            <v>02147-0396</v>
          </cell>
          <cell r="B1241" t="str">
            <v>Power Distribution</v>
          </cell>
          <cell r="C1241" t="str">
            <v xml:space="preserve">PDU, 50A, 208-240/380-415 [V]   </v>
          </cell>
        </row>
        <row r="1242">
          <cell r="A1242" t="str">
            <v>02147-0397</v>
          </cell>
          <cell r="B1242" t="str">
            <v>Power Distribution</v>
          </cell>
          <cell r="C1242" t="str">
            <v xml:space="preserve">PDU, 50A, 208-240/380-415 [V]   </v>
          </cell>
        </row>
        <row r="1243">
          <cell r="A1243" t="str">
            <v>02147-0398</v>
          </cell>
          <cell r="B1243" t="str">
            <v>Power Distribution</v>
          </cell>
          <cell r="C1243" t="str">
            <v xml:space="preserve">PDU, 50A, 208-240/380-415 [V]   </v>
          </cell>
        </row>
        <row r="1244">
          <cell r="A1244" t="str">
            <v>02147-0399</v>
          </cell>
          <cell r="B1244" t="str">
            <v>Power Distribution</v>
          </cell>
          <cell r="C1244" t="str">
            <v xml:space="preserve">PDU, 50A, 208-240/380-415 [V]   </v>
          </cell>
        </row>
        <row r="1245">
          <cell r="A1245" t="str">
            <v>02147-0400</v>
          </cell>
          <cell r="B1245" t="str">
            <v>Power Distribution</v>
          </cell>
          <cell r="C1245" t="str">
            <v xml:space="preserve">PDU, 50A, 208-240/380-415 [V]   </v>
          </cell>
        </row>
        <row r="1246">
          <cell r="A1246" t="str">
            <v>02147-0401</v>
          </cell>
          <cell r="B1246" t="str">
            <v>Power Distribution</v>
          </cell>
          <cell r="C1246" t="str">
            <v xml:space="preserve">PDU, 50A, 208-240/380-415 [V]   </v>
          </cell>
        </row>
        <row r="1247">
          <cell r="A1247" t="str">
            <v>02147-0402</v>
          </cell>
          <cell r="B1247" t="str">
            <v>Power Distribution</v>
          </cell>
          <cell r="C1247" t="str">
            <v xml:space="preserve">PDU, 50A, 208-240/380-415 [V]   </v>
          </cell>
        </row>
        <row r="1248">
          <cell r="A1248" t="str">
            <v>02147-0403</v>
          </cell>
          <cell r="B1248" t="str">
            <v>Power Distribution</v>
          </cell>
          <cell r="C1248" t="str">
            <v>Interface, PDU, 3PH-3PH</v>
          </cell>
        </row>
        <row r="1249">
          <cell r="A1249" t="str">
            <v>02147-0404</v>
          </cell>
          <cell r="B1249" t="str">
            <v>none</v>
          </cell>
        </row>
        <row r="1250">
          <cell r="A1250" t="str">
            <v>02147-0405</v>
          </cell>
          <cell r="B1250" t="str">
            <v>Power Distribution</v>
          </cell>
          <cell r="C1250" t="str">
            <v>Interface, PDU, 3PH-3PH</v>
          </cell>
        </row>
        <row r="1251">
          <cell r="A1251" t="str">
            <v>02147-0406</v>
          </cell>
          <cell r="B1251" t="str">
            <v>Power Distribution</v>
          </cell>
          <cell r="C1251" t="str">
            <v>Interface, PDU, 3PH-3PH</v>
          </cell>
        </row>
        <row r="1252">
          <cell r="A1252" t="str">
            <v>02147-0407</v>
          </cell>
          <cell r="B1252" t="str">
            <v>Controls</v>
          </cell>
          <cell r="C1252" t="str">
            <v>PLC Software</v>
          </cell>
        </row>
        <row r="1253">
          <cell r="A1253" t="str">
            <v>02147-0408</v>
          </cell>
          <cell r="B1253" t="str">
            <v>Controls</v>
          </cell>
          <cell r="C1253" t="str">
            <v>Controls, Electrical Rack Assy</v>
          </cell>
        </row>
        <row r="1254">
          <cell r="A1254" t="str">
            <v>02147-0409</v>
          </cell>
          <cell r="B1254" t="str">
            <v>Controls</v>
          </cell>
          <cell r="C1254" t="str">
            <v>Controls, Electrical Rack Assy</v>
          </cell>
        </row>
        <row r="1255">
          <cell r="A1255" t="str">
            <v>02147-0410</v>
          </cell>
          <cell r="B1255" t="str">
            <v>Controls</v>
          </cell>
          <cell r="C1255" t="str">
            <v>Controls, Electrical Rack Assy</v>
          </cell>
        </row>
        <row r="1256">
          <cell r="A1256" t="str">
            <v>02147-0411</v>
          </cell>
          <cell r="B1256" t="str">
            <v>Controls</v>
          </cell>
          <cell r="C1256" t="str">
            <v>Controls, Electrical Rack Assy</v>
          </cell>
        </row>
        <row r="1257">
          <cell r="A1257" t="str">
            <v>02147-0412</v>
          </cell>
          <cell r="B1257" t="str">
            <v>Controls</v>
          </cell>
          <cell r="C1257" t="str">
            <v>Controls, Electrical Rack Assy</v>
          </cell>
        </row>
        <row r="1258">
          <cell r="A1258" t="str">
            <v>02147-0413</v>
          </cell>
          <cell r="B1258" t="str">
            <v>Controls</v>
          </cell>
          <cell r="C1258" t="str">
            <v>Controls, Electrical Rack Assy</v>
          </cell>
        </row>
        <row r="1259">
          <cell r="A1259" t="str">
            <v>02147-0414</v>
          </cell>
          <cell r="B1259" t="str">
            <v>Controls</v>
          </cell>
          <cell r="C1259" t="str">
            <v>Controls, Electrical Rack Assy</v>
          </cell>
        </row>
        <row r="1260">
          <cell r="A1260" t="str">
            <v>02147-0415</v>
          </cell>
          <cell r="B1260" t="str">
            <v>Controls</v>
          </cell>
          <cell r="C1260" t="str">
            <v>Controls, Electrical Rack Assy</v>
          </cell>
        </row>
        <row r="1261">
          <cell r="A1261" t="str">
            <v>02147-0416</v>
          </cell>
          <cell r="B1261" t="str">
            <v>Controls</v>
          </cell>
          <cell r="C1261" t="str">
            <v>Controls, Electrical Rack Assy</v>
          </cell>
        </row>
        <row r="1262">
          <cell r="A1262" t="str">
            <v>02147-0417</v>
          </cell>
          <cell r="B1262" t="str">
            <v>Controls</v>
          </cell>
          <cell r="C1262" t="str">
            <v>Controls, Electrical Rack Assy</v>
          </cell>
        </row>
        <row r="1263">
          <cell r="A1263" t="str">
            <v>02147-0418</v>
          </cell>
          <cell r="B1263" t="str">
            <v>Controls</v>
          </cell>
          <cell r="C1263" t="str">
            <v>Controls, Electrical Rack Assy</v>
          </cell>
        </row>
        <row r="1264">
          <cell r="A1264" t="str">
            <v>02147-0419</v>
          </cell>
          <cell r="B1264" t="str">
            <v>Controls</v>
          </cell>
          <cell r="C1264" t="str">
            <v>Controls, Electrical Rack Assy</v>
          </cell>
        </row>
        <row r="1265">
          <cell r="A1265" t="str">
            <v>02147-0420</v>
          </cell>
          <cell r="B1265" t="str">
            <v>Controls</v>
          </cell>
          <cell r="C1265" t="str">
            <v>Controls, Electrical Rack Assy</v>
          </cell>
        </row>
        <row r="1266">
          <cell r="A1266" t="str">
            <v>02147-0421</v>
          </cell>
          <cell r="B1266" t="str">
            <v>Controls</v>
          </cell>
          <cell r="C1266" t="str">
            <v>Controls, Electrical Rack Assy</v>
          </cell>
        </row>
        <row r="1267">
          <cell r="A1267" t="str">
            <v>02147-0422</v>
          </cell>
          <cell r="B1267" t="str">
            <v>Controls</v>
          </cell>
          <cell r="C1267" t="str">
            <v>Controls, Electrical Rack Assy</v>
          </cell>
        </row>
        <row r="1268">
          <cell r="A1268" t="str">
            <v>02147-0423</v>
          </cell>
          <cell r="B1268" t="str">
            <v>Substrate</v>
          </cell>
          <cell r="C1268" t="str">
            <v>Substrate Chuck, Flexure Assy</v>
          </cell>
        </row>
        <row r="1269">
          <cell r="A1269" t="str">
            <v>02147-0424</v>
          </cell>
          <cell r="B1269" t="str">
            <v>Substrate</v>
          </cell>
          <cell r="C1269" t="str">
            <v>Substrate Chuck, Flexure Assy</v>
          </cell>
        </row>
        <row r="1270">
          <cell r="A1270" t="str">
            <v>02147-0425</v>
          </cell>
          <cell r="B1270" t="str">
            <v>Substrate</v>
          </cell>
          <cell r="C1270" t="str">
            <v>Substrate Chuck, Flexure Assy</v>
          </cell>
        </row>
        <row r="1271">
          <cell r="A1271" t="str">
            <v>02147-0426</v>
          </cell>
          <cell r="B1271" t="str">
            <v>Substrate</v>
          </cell>
          <cell r="C1271" t="str">
            <v>Substrate Chuck, Flexure Assy</v>
          </cell>
        </row>
        <row r="1272">
          <cell r="A1272" t="str">
            <v>02147-0427</v>
          </cell>
          <cell r="B1272" t="str">
            <v>Substrate</v>
          </cell>
          <cell r="C1272" t="str">
            <v>Substrate Chuck, Flexure Assy</v>
          </cell>
        </row>
        <row r="1273">
          <cell r="A1273" t="str">
            <v>02147-0428</v>
          </cell>
          <cell r="B1273" t="str">
            <v>Substrate</v>
          </cell>
          <cell r="C1273" t="str">
            <v>Substrate Chuck, Flexure Assy</v>
          </cell>
        </row>
        <row r="1274">
          <cell r="A1274" t="str">
            <v>02147-0429</v>
          </cell>
          <cell r="B1274" t="str">
            <v>Substrate</v>
          </cell>
          <cell r="C1274" t="str">
            <v>Substrate Chuck, Flexure Assy</v>
          </cell>
        </row>
        <row r="1275">
          <cell r="A1275" t="str">
            <v>02147-0430</v>
          </cell>
          <cell r="B1275" t="str">
            <v>Substrate</v>
          </cell>
          <cell r="C1275" t="str">
            <v>Substrate Chuck, Flexure Assy</v>
          </cell>
        </row>
        <row r="1276">
          <cell r="A1276" t="str">
            <v>02147-0431</v>
          </cell>
          <cell r="B1276" t="str">
            <v>Substrate</v>
          </cell>
          <cell r="C1276" t="str">
            <v>Substrate Chuck, Flexure Assy</v>
          </cell>
        </row>
        <row r="1277">
          <cell r="A1277" t="str">
            <v>02147-0432</v>
          </cell>
          <cell r="B1277" t="str">
            <v>Substrate</v>
          </cell>
          <cell r="C1277" t="str">
            <v>Substrate Chuck, Flexure Assy</v>
          </cell>
        </row>
        <row r="1278">
          <cell r="A1278" t="str">
            <v>02147-0433</v>
          </cell>
          <cell r="B1278" t="str">
            <v>Substrate</v>
          </cell>
          <cell r="C1278" t="str">
            <v>Substrate Chuck, Flexure Assy</v>
          </cell>
        </row>
        <row r="1279">
          <cell r="A1279" t="str">
            <v>02147-0434</v>
          </cell>
          <cell r="B1279" t="str">
            <v>Substrate</v>
          </cell>
          <cell r="C1279" t="str">
            <v>Substrate Chuck, Flexure Assy</v>
          </cell>
        </row>
        <row r="1280">
          <cell r="A1280" t="str">
            <v>02147-0435</v>
          </cell>
          <cell r="B1280" t="str">
            <v>Substrate</v>
          </cell>
          <cell r="C1280" t="str">
            <v>Substrate Chuck, Flexure Assy</v>
          </cell>
        </row>
        <row r="1281">
          <cell r="A1281" t="str">
            <v>02147-0436</v>
          </cell>
          <cell r="B1281" t="str">
            <v>Substrate</v>
          </cell>
          <cell r="C1281" t="str">
            <v>Substrate Chuck, Flexure Assy</v>
          </cell>
        </row>
        <row r="1282">
          <cell r="A1282" t="str">
            <v>02147-0437</v>
          </cell>
          <cell r="B1282" t="str">
            <v>Substrate</v>
          </cell>
          <cell r="C1282" t="str">
            <v>Substrate Chuck, Flexure Assy</v>
          </cell>
        </row>
        <row r="1283">
          <cell r="A1283" t="str">
            <v>02147-0438</v>
          </cell>
          <cell r="B1283" t="str">
            <v>Substrate</v>
          </cell>
          <cell r="C1283" t="str">
            <v>Substrate Chuck, Flexure Assy</v>
          </cell>
        </row>
        <row r="1284">
          <cell r="A1284" t="str">
            <v>02147-0439</v>
          </cell>
          <cell r="B1284" t="str">
            <v>Substrate</v>
          </cell>
          <cell r="C1284" t="str">
            <v>Substrate Chuck, Flexure Assy</v>
          </cell>
        </row>
        <row r="1285">
          <cell r="A1285" t="str">
            <v>02147-0440</v>
          </cell>
          <cell r="B1285" t="str">
            <v>Substrate</v>
          </cell>
          <cell r="C1285" t="str">
            <v>Substrate Chuck, Flexure Assy</v>
          </cell>
        </row>
        <row r="1286">
          <cell r="A1286" t="str">
            <v>02147-0441</v>
          </cell>
          <cell r="B1286" t="str">
            <v>Substrate</v>
          </cell>
          <cell r="C1286" t="str">
            <v>Substrate Chuck, Flexure Assy</v>
          </cell>
        </row>
        <row r="1287">
          <cell r="A1287" t="str">
            <v>02147-0442</v>
          </cell>
          <cell r="B1287" t="str">
            <v>Controls</v>
          </cell>
          <cell r="C1287" t="str">
            <v>DC Enclosure Assy</v>
          </cell>
        </row>
        <row r="1288">
          <cell r="A1288" t="str">
            <v>02147-0443</v>
          </cell>
          <cell r="B1288" t="str">
            <v>Structure</v>
          </cell>
          <cell r="C1288" t="str">
            <v>Bracket, Air Gauge</v>
          </cell>
        </row>
        <row r="1289">
          <cell r="A1289" t="str">
            <v>02147-0444</v>
          </cell>
          <cell r="B1289" t="str">
            <v>Enclosure</v>
          </cell>
          <cell r="C1289" t="str">
            <v>Chamber Assy</v>
          </cell>
        </row>
        <row r="1290">
          <cell r="A1290" t="str">
            <v>02147-0445</v>
          </cell>
          <cell r="B1290" t="str">
            <v>Enclosure</v>
          </cell>
          <cell r="C1290" t="str">
            <v>Chamber Assy</v>
          </cell>
        </row>
        <row r="1291">
          <cell r="A1291" t="str">
            <v>02147-0446</v>
          </cell>
        </row>
        <row r="1292">
          <cell r="A1292" t="str">
            <v>02147-0447</v>
          </cell>
        </row>
        <row r="1293">
          <cell r="A1293" t="str">
            <v>02147-0448</v>
          </cell>
        </row>
        <row r="1294">
          <cell r="A1294" t="str">
            <v>02147-0449</v>
          </cell>
        </row>
        <row r="1295">
          <cell r="A1295" t="str">
            <v>02147-0450</v>
          </cell>
        </row>
        <row r="1296">
          <cell r="A1296" t="str">
            <v>02147-0451</v>
          </cell>
        </row>
        <row r="1297">
          <cell r="A1297" t="str">
            <v>02147-0452</v>
          </cell>
        </row>
        <row r="1298">
          <cell r="A1298" t="str">
            <v>02147-0453</v>
          </cell>
        </row>
        <row r="1299">
          <cell r="A1299" t="str">
            <v>02147-0454</v>
          </cell>
          <cell r="B1299" t="str">
            <v>Enclosure</v>
          </cell>
          <cell r="C1299" t="str">
            <v>Chamber Assy</v>
          </cell>
        </row>
        <row r="1300">
          <cell r="A1300" t="str">
            <v>02147-0455</v>
          </cell>
          <cell r="B1300" t="str">
            <v>Enclosure</v>
          </cell>
          <cell r="C1300" t="str">
            <v>Chamber Assy</v>
          </cell>
        </row>
        <row r="1301">
          <cell r="A1301" t="str">
            <v>02147-0456</v>
          </cell>
          <cell r="B1301" t="str">
            <v>Enclosure</v>
          </cell>
          <cell r="C1301" t="str">
            <v>Chamber Assy</v>
          </cell>
        </row>
        <row r="1302">
          <cell r="A1302" t="str">
            <v>02147-0457</v>
          </cell>
          <cell r="B1302" t="str">
            <v>Enclosure</v>
          </cell>
          <cell r="C1302" t="str">
            <v>Chamber Assy</v>
          </cell>
        </row>
        <row r="1303">
          <cell r="A1303" t="str">
            <v>02147-0458</v>
          </cell>
          <cell r="B1303" t="str">
            <v>Enclosure</v>
          </cell>
          <cell r="C1303" t="str">
            <v>Chamber Assy</v>
          </cell>
        </row>
        <row r="1304">
          <cell r="A1304" t="str">
            <v>02147-0459</v>
          </cell>
          <cell r="B1304" t="str">
            <v>Enclosure</v>
          </cell>
          <cell r="C1304" t="str">
            <v>Chamber Assy</v>
          </cell>
        </row>
        <row r="1305">
          <cell r="A1305" t="str">
            <v>02147-0460</v>
          </cell>
          <cell r="B1305" t="str">
            <v>Enclosure</v>
          </cell>
          <cell r="C1305" t="str">
            <v>Chamber Assy</v>
          </cell>
        </row>
        <row r="1306">
          <cell r="A1306" t="str">
            <v>02147-0461</v>
          </cell>
          <cell r="B1306" t="str">
            <v>Enclosure</v>
          </cell>
          <cell r="C1306" t="str">
            <v>Chamber Assy</v>
          </cell>
        </row>
        <row r="1307">
          <cell r="A1307" t="str">
            <v>02147-0462</v>
          </cell>
          <cell r="B1307" t="str">
            <v>Enclosure</v>
          </cell>
          <cell r="C1307" t="str">
            <v>Chamber Assy</v>
          </cell>
        </row>
        <row r="1308">
          <cell r="A1308" t="str">
            <v>02147-0463</v>
          </cell>
          <cell r="B1308" t="str">
            <v>Enclosure</v>
          </cell>
          <cell r="C1308" t="str">
            <v>Chamber Assy</v>
          </cell>
        </row>
        <row r="1309">
          <cell r="A1309" t="str">
            <v>02147-0464</v>
          </cell>
          <cell r="B1309" t="str">
            <v>Enclosure</v>
          </cell>
          <cell r="C1309" t="str">
            <v>Chamber Assy</v>
          </cell>
        </row>
        <row r="1310">
          <cell r="A1310" t="str">
            <v>02147-0465</v>
          </cell>
          <cell r="B1310" t="str">
            <v>Enclosure</v>
          </cell>
          <cell r="C1310" t="str">
            <v>Chamber Assy</v>
          </cell>
        </row>
        <row r="1311">
          <cell r="A1311" t="str">
            <v>02147-0466</v>
          </cell>
          <cell r="B1311" t="str">
            <v>Enclosure</v>
          </cell>
          <cell r="C1311" t="str">
            <v>Chamber Assy</v>
          </cell>
        </row>
        <row r="1312">
          <cell r="A1312" t="str">
            <v>02147-0467</v>
          </cell>
          <cell r="B1312" t="str">
            <v>Enclosure</v>
          </cell>
          <cell r="C1312" t="str">
            <v>Chamber Assy</v>
          </cell>
        </row>
        <row r="1313">
          <cell r="A1313" t="str">
            <v>02147-0468</v>
          </cell>
          <cell r="B1313" t="str">
            <v>Enclosure</v>
          </cell>
          <cell r="C1313" t="str">
            <v>Chamber Assy</v>
          </cell>
        </row>
        <row r="1314">
          <cell r="A1314" t="str">
            <v>02147-0469</v>
          </cell>
          <cell r="B1314" t="str">
            <v>Enclosure</v>
          </cell>
          <cell r="C1314" t="str">
            <v>Chamber Assy</v>
          </cell>
        </row>
        <row r="1315">
          <cell r="A1315" t="str">
            <v>02147-0470</v>
          </cell>
          <cell r="B1315" t="str">
            <v>Enclosure</v>
          </cell>
          <cell r="C1315" t="str">
            <v>Chamber Assy</v>
          </cell>
        </row>
        <row r="1316">
          <cell r="A1316" t="str">
            <v>02147-0471</v>
          </cell>
          <cell r="B1316" t="str">
            <v>Enclosure</v>
          </cell>
          <cell r="C1316" t="str">
            <v>Chamber Assy</v>
          </cell>
        </row>
        <row r="1317">
          <cell r="A1317" t="str">
            <v>02147-0472</v>
          </cell>
          <cell r="B1317" t="str">
            <v>Enclosure</v>
          </cell>
          <cell r="C1317" t="str">
            <v>Chamber Assy</v>
          </cell>
        </row>
        <row r="1318">
          <cell r="A1318" t="str">
            <v>02147-0473</v>
          </cell>
          <cell r="B1318" t="str">
            <v>Enclosure</v>
          </cell>
          <cell r="C1318" t="str">
            <v>Chamber Assy</v>
          </cell>
        </row>
        <row r="1319">
          <cell r="A1319" t="str">
            <v>02147-0474</v>
          </cell>
          <cell r="B1319" t="str">
            <v>Enclosure</v>
          </cell>
          <cell r="C1319" t="str">
            <v>Chamber Assy</v>
          </cell>
        </row>
        <row r="1320">
          <cell r="A1320" t="str">
            <v>02147-0475</v>
          </cell>
          <cell r="B1320" t="str">
            <v>Enclosure</v>
          </cell>
          <cell r="C1320" t="str">
            <v>Chamber Assy</v>
          </cell>
        </row>
        <row r="1321">
          <cell r="A1321" t="str">
            <v>02147-0476</v>
          </cell>
          <cell r="B1321" t="str">
            <v>Enclosure</v>
          </cell>
          <cell r="C1321" t="str">
            <v>Chamber Assy</v>
          </cell>
        </row>
        <row r="1322">
          <cell r="A1322" t="str">
            <v>02147-0477</v>
          </cell>
          <cell r="B1322" t="str">
            <v>Enclosure</v>
          </cell>
          <cell r="C1322" t="str">
            <v>Chamber Assy</v>
          </cell>
        </row>
        <row r="1323">
          <cell r="A1323" t="str">
            <v>02147-0478</v>
          </cell>
          <cell r="B1323" t="str">
            <v>Enclosure</v>
          </cell>
          <cell r="C1323" t="str">
            <v>Chamber Assy</v>
          </cell>
        </row>
        <row r="1324">
          <cell r="A1324" t="str">
            <v>02147-0479</v>
          </cell>
          <cell r="B1324" t="str">
            <v>Enclosure</v>
          </cell>
          <cell r="C1324" t="str">
            <v>Chamber Assy</v>
          </cell>
        </row>
        <row r="1325">
          <cell r="A1325" t="str">
            <v>02147-0480</v>
          </cell>
          <cell r="B1325" t="str">
            <v>Controls</v>
          </cell>
          <cell r="C1325" t="str">
            <v>Cable Pkg, Controls</v>
          </cell>
        </row>
        <row r="1326">
          <cell r="A1326" t="str">
            <v>02147-0481</v>
          </cell>
          <cell r="B1326" t="str">
            <v>Illumination</v>
          </cell>
          <cell r="C1326" t="str">
            <v>Illuminator Cable Package</v>
          </cell>
        </row>
        <row r="1327">
          <cell r="A1327" t="str">
            <v>02147-0482</v>
          </cell>
          <cell r="B1327" t="str">
            <v>Illumination</v>
          </cell>
          <cell r="C1327" t="str">
            <v>Illuminator Cable Package</v>
          </cell>
        </row>
        <row r="1328">
          <cell r="A1328" t="str">
            <v>02147-0483</v>
          </cell>
          <cell r="B1328" t="str">
            <v>Illumination</v>
          </cell>
          <cell r="C1328" t="str">
            <v>Illuminator Cable Package</v>
          </cell>
        </row>
        <row r="1329">
          <cell r="A1329" t="str">
            <v>02147-0484</v>
          </cell>
          <cell r="B1329" t="str">
            <v>Illumination</v>
          </cell>
          <cell r="C1329" t="str">
            <v>Illuminator Cable Package</v>
          </cell>
        </row>
        <row r="1330">
          <cell r="A1330" t="str">
            <v>02147-0485</v>
          </cell>
          <cell r="B1330" t="str">
            <v>Enclosure</v>
          </cell>
          <cell r="C1330" t="str">
            <v>Chamber Assy</v>
          </cell>
        </row>
        <row r="1331">
          <cell r="A1331" t="str">
            <v>02147-0486</v>
          </cell>
          <cell r="B1331" t="str">
            <v>Illumination</v>
          </cell>
          <cell r="C1331" t="str">
            <v>Lens, Cond Assy 313-450NM NA .07</v>
          </cell>
        </row>
        <row r="1332">
          <cell r="A1332" t="str">
            <v>02147-0487</v>
          </cell>
        </row>
        <row r="1333">
          <cell r="A1333" t="str">
            <v>02147-0488</v>
          </cell>
          <cell r="B1333" t="str">
            <v>Illumination</v>
          </cell>
          <cell r="C1333" t="str">
            <v>Lens, Cond Assy 313-450NM NA .07</v>
          </cell>
        </row>
        <row r="1334">
          <cell r="A1334" t="str">
            <v>02147-0489</v>
          </cell>
        </row>
        <row r="1335">
          <cell r="A1335" t="str">
            <v>02147-0490</v>
          </cell>
          <cell r="B1335" t="str">
            <v>Illumination</v>
          </cell>
          <cell r="C1335" t="str">
            <v>Lens, Cond Assy 313-450NM NA .07</v>
          </cell>
        </row>
        <row r="1336">
          <cell r="A1336" t="str">
            <v>02147-0491</v>
          </cell>
          <cell r="B1336" t="str">
            <v>Illumination</v>
          </cell>
          <cell r="C1336" t="str">
            <v>Lens, Cond Assy 313-450NM NA .07</v>
          </cell>
        </row>
        <row r="1337">
          <cell r="A1337" t="str">
            <v>02147-0492</v>
          </cell>
          <cell r="B1337" t="str">
            <v>Illumination</v>
          </cell>
          <cell r="C1337" t="str">
            <v>Lens, Cond Assy 313-450NM NA .07</v>
          </cell>
        </row>
        <row r="1338">
          <cell r="A1338" t="str">
            <v>02147-0493</v>
          </cell>
          <cell r="B1338" t="str">
            <v>Illumination</v>
          </cell>
          <cell r="C1338" t="str">
            <v>Lens, Cond Assy 313-450NM NA .07</v>
          </cell>
        </row>
        <row r="1339">
          <cell r="A1339" t="str">
            <v>02147-0494</v>
          </cell>
          <cell r="B1339" t="str">
            <v>Illumination</v>
          </cell>
          <cell r="C1339" t="str">
            <v>Lens, Cond Assy 313-450NM NA .07</v>
          </cell>
        </row>
        <row r="1340">
          <cell r="A1340" t="str">
            <v>02147-0495</v>
          </cell>
          <cell r="B1340" t="str">
            <v>Illumination</v>
          </cell>
          <cell r="C1340" t="str">
            <v>Lens, Cond Assy 313-450NM NA .07</v>
          </cell>
        </row>
        <row r="1341">
          <cell r="A1341" t="str">
            <v>02147-0496</v>
          </cell>
          <cell r="B1341" t="str">
            <v>Illumination</v>
          </cell>
          <cell r="C1341" t="str">
            <v>Lens, Cond Assy 313-450NM NA .07</v>
          </cell>
        </row>
        <row r="1342">
          <cell r="A1342" t="str">
            <v>02147-0497</v>
          </cell>
          <cell r="B1342" t="str">
            <v>Illumination</v>
          </cell>
          <cell r="C1342" t="str">
            <v>Lens, Cond Assy 313-450NM NA .07</v>
          </cell>
        </row>
        <row r="1343">
          <cell r="A1343" t="str">
            <v>02147-0498</v>
          </cell>
          <cell r="B1343" t="str">
            <v>Illumination</v>
          </cell>
          <cell r="C1343" t="str">
            <v>Lens, Cond Assy 313-450NM NA .07</v>
          </cell>
        </row>
        <row r="1344">
          <cell r="A1344" t="str">
            <v>02147-0499</v>
          </cell>
          <cell r="B1344" t="str">
            <v>Substrate, Load/Unload</v>
          </cell>
          <cell r="C1344" t="str">
            <v>Robot Frame Assy</v>
          </cell>
        </row>
        <row r="1345">
          <cell r="A1345" t="str">
            <v>02147-0500</v>
          </cell>
          <cell r="B1345" t="str">
            <v>Substrate, Load/Unload</v>
          </cell>
          <cell r="C1345" t="str">
            <v>Robot Frame Assy</v>
          </cell>
        </row>
        <row r="1346">
          <cell r="A1346" t="str">
            <v>02147-0501</v>
          </cell>
          <cell r="B1346" t="str">
            <v>Substrate, Load/Unload</v>
          </cell>
          <cell r="C1346" t="str">
            <v>Robot Frame Assy</v>
          </cell>
        </row>
        <row r="1347">
          <cell r="A1347" t="str">
            <v>02147-0502</v>
          </cell>
          <cell r="B1347" t="str">
            <v>Substrate, Load/Unload</v>
          </cell>
          <cell r="C1347" t="str">
            <v>Robot Frame Assy</v>
          </cell>
        </row>
        <row r="1348">
          <cell r="A1348" t="str">
            <v>02147-0503</v>
          </cell>
          <cell r="B1348" t="str">
            <v>Substrate, Load/Unload</v>
          </cell>
          <cell r="C1348" t="str">
            <v>Robot Frame Assy</v>
          </cell>
        </row>
        <row r="1349">
          <cell r="A1349" t="str">
            <v>02147-0504</v>
          </cell>
          <cell r="B1349" t="str">
            <v>Structure</v>
          </cell>
          <cell r="C1349" t="str">
            <v>Plate, Middle</v>
          </cell>
        </row>
        <row r="1350">
          <cell r="A1350" t="str">
            <v>02147-0505</v>
          </cell>
          <cell r="B1350" t="str">
            <v>Controls</v>
          </cell>
          <cell r="C1350" t="str">
            <v>Air Gauge Control Panel Assy</v>
          </cell>
        </row>
        <row r="1351">
          <cell r="A1351" t="str">
            <v>02147-0506</v>
          </cell>
          <cell r="B1351" t="str">
            <v>Controls</v>
          </cell>
          <cell r="C1351" t="str">
            <v>Air Gauge Control Panel Assy</v>
          </cell>
        </row>
        <row r="1352">
          <cell r="A1352" t="str">
            <v>02147-0507</v>
          </cell>
          <cell r="B1352" t="str">
            <v>Controls</v>
          </cell>
          <cell r="C1352" t="str">
            <v>Air Gauge Control Panel Assy</v>
          </cell>
        </row>
        <row r="1353">
          <cell r="A1353" t="str">
            <v>02147-0508</v>
          </cell>
          <cell r="B1353" t="str">
            <v>Controls</v>
          </cell>
          <cell r="C1353" t="str">
            <v>Air Gauge Control Panel Assy</v>
          </cell>
        </row>
        <row r="1354">
          <cell r="A1354" t="str">
            <v>02147-0509</v>
          </cell>
          <cell r="B1354" t="str">
            <v>Controls</v>
          </cell>
          <cell r="C1354" t="str">
            <v>Air Gauge Control Panel Assy</v>
          </cell>
        </row>
        <row r="1355">
          <cell r="A1355" t="str">
            <v>02147-0510</v>
          </cell>
          <cell r="B1355" t="str">
            <v>Controls</v>
          </cell>
          <cell r="C1355" t="str">
            <v>Air Gauge Control Panel Assy</v>
          </cell>
        </row>
        <row r="1356">
          <cell r="A1356" t="str">
            <v>02147-0511</v>
          </cell>
          <cell r="B1356" t="str">
            <v>Controls</v>
          </cell>
          <cell r="C1356" t="str">
            <v>Air Gauge Control Panel Assy</v>
          </cell>
        </row>
        <row r="1357">
          <cell r="A1357" t="str">
            <v>02147-0512</v>
          </cell>
          <cell r="B1357" t="str">
            <v>Enclosure</v>
          </cell>
          <cell r="C1357" t="str">
            <v>Chamber Assy</v>
          </cell>
        </row>
        <row r="1358">
          <cell r="A1358" t="str">
            <v>02147-0513</v>
          </cell>
          <cell r="B1358" t="str">
            <v>Enclosure</v>
          </cell>
          <cell r="C1358" t="str">
            <v>Chamber Assy</v>
          </cell>
        </row>
        <row r="1359">
          <cell r="A1359" t="str">
            <v>02147-0514</v>
          </cell>
          <cell r="B1359" t="str">
            <v>Enclosure</v>
          </cell>
          <cell r="C1359" t="str">
            <v>Chamber Assy</v>
          </cell>
        </row>
        <row r="1360">
          <cell r="A1360" t="str">
            <v>02147-0515</v>
          </cell>
          <cell r="B1360" t="str">
            <v>Enclosure</v>
          </cell>
          <cell r="C1360" t="str">
            <v>Chamber Assy</v>
          </cell>
        </row>
        <row r="1361">
          <cell r="A1361" t="str">
            <v>02147-0516</v>
          </cell>
          <cell r="B1361" t="str">
            <v>Enclosure</v>
          </cell>
          <cell r="C1361" t="str">
            <v>Chamber Assy</v>
          </cell>
        </row>
        <row r="1362">
          <cell r="A1362" t="str">
            <v>02147-0517</v>
          </cell>
          <cell r="B1362" t="str">
            <v>Enclosure</v>
          </cell>
          <cell r="C1362" t="str">
            <v>Chamber Assy</v>
          </cell>
        </row>
        <row r="1363">
          <cell r="A1363" t="str">
            <v>02147-0518</v>
          </cell>
          <cell r="B1363" t="str">
            <v>Enclosure</v>
          </cell>
          <cell r="C1363" t="str">
            <v>Chamber Assy</v>
          </cell>
        </row>
        <row r="1364">
          <cell r="A1364" t="str">
            <v>02147-0519</v>
          </cell>
          <cell r="B1364" t="str">
            <v>Enclosure</v>
          </cell>
          <cell r="C1364" t="str">
            <v>Chamber Assy</v>
          </cell>
        </row>
        <row r="1365">
          <cell r="A1365" t="str">
            <v>02147-0520</v>
          </cell>
          <cell r="B1365" t="str">
            <v>Enclosure</v>
          </cell>
          <cell r="C1365" t="str">
            <v>Chamber Assy</v>
          </cell>
        </row>
        <row r="1366">
          <cell r="A1366" t="str">
            <v>02147-0521</v>
          </cell>
          <cell r="B1366" t="str">
            <v>Enclosure</v>
          </cell>
          <cell r="C1366" t="str">
            <v>Chamber Assy</v>
          </cell>
        </row>
        <row r="1367">
          <cell r="A1367" t="str">
            <v>02147-0522</v>
          </cell>
          <cell r="B1367" t="str">
            <v>Enclosure</v>
          </cell>
          <cell r="C1367" t="str">
            <v>Chamber Assy</v>
          </cell>
        </row>
        <row r="1368">
          <cell r="A1368" t="str">
            <v>02147-0523</v>
          </cell>
          <cell r="B1368" t="str">
            <v>Enclosure</v>
          </cell>
          <cell r="C1368" t="str">
            <v>Chamber Assy</v>
          </cell>
        </row>
        <row r="1369">
          <cell r="A1369" t="str">
            <v>02147-0524</v>
          </cell>
          <cell r="B1369" t="str">
            <v>Enclosure</v>
          </cell>
          <cell r="C1369" t="str">
            <v>Chamber Assy</v>
          </cell>
        </row>
        <row r="1370">
          <cell r="A1370" t="str">
            <v>02147-0525</v>
          </cell>
          <cell r="B1370" t="str">
            <v>Enclosure</v>
          </cell>
          <cell r="C1370" t="str">
            <v>Chamber Assy</v>
          </cell>
        </row>
        <row r="1371">
          <cell r="A1371" t="str">
            <v>02147-0526</v>
          </cell>
          <cell r="B1371" t="str">
            <v>Enclosure</v>
          </cell>
          <cell r="C1371" t="str">
            <v>Weldment, Transition Duct</v>
          </cell>
        </row>
        <row r="1372">
          <cell r="A1372" t="str">
            <v>02147-0527</v>
          </cell>
          <cell r="B1372" t="str">
            <v>Enclosure</v>
          </cell>
          <cell r="C1372" t="str">
            <v>Weldment, Horizontal Duct</v>
          </cell>
        </row>
        <row r="1373">
          <cell r="A1373" t="str">
            <v>02147-0528</v>
          </cell>
          <cell r="B1373" t="str">
            <v>Substrate, Load/Unload</v>
          </cell>
          <cell r="C1373" t="str">
            <v>Substrate End Effector Assy</v>
          </cell>
        </row>
        <row r="1374">
          <cell r="A1374" t="str">
            <v>02147-0529</v>
          </cell>
          <cell r="B1374" t="str">
            <v>Substrate, Load/Unload</v>
          </cell>
          <cell r="C1374" t="str">
            <v>Substrate End Effector Assy</v>
          </cell>
        </row>
        <row r="1375">
          <cell r="A1375" t="str">
            <v>02147-0530</v>
          </cell>
          <cell r="B1375" t="str">
            <v>Substrate, Load/Unload</v>
          </cell>
          <cell r="C1375" t="str">
            <v>Substrate End Effector Assy</v>
          </cell>
        </row>
        <row r="1376">
          <cell r="A1376" t="str">
            <v>02147-0531</v>
          </cell>
          <cell r="B1376" t="str">
            <v>Substrate, Load/Unload</v>
          </cell>
          <cell r="C1376" t="str">
            <v>Substrate End Effector Assy</v>
          </cell>
        </row>
        <row r="1377">
          <cell r="A1377" t="str">
            <v>02147-0532</v>
          </cell>
          <cell r="B1377" t="str">
            <v>Substrate, Load/Unload</v>
          </cell>
          <cell r="C1377" t="str">
            <v>Substrate End Effector Assy</v>
          </cell>
        </row>
        <row r="1378">
          <cell r="A1378" t="str">
            <v>02147-0533</v>
          </cell>
          <cell r="B1378" t="str">
            <v>Substrate, Load/Unload</v>
          </cell>
          <cell r="C1378" t="str">
            <v>Substrate End Effector Assy</v>
          </cell>
        </row>
        <row r="1379">
          <cell r="A1379" t="str">
            <v>02147-0534</v>
          </cell>
          <cell r="B1379" t="str">
            <v>Substrate, Load/Unload</v>
          </cell>
          <cell r="C1379" t="str">
            <v>Substrate End Effector Assy</v>
          </cell>
        </row>
        <row r="1380">
          <cell r="A1380" t="str">
            <v>02147-0535</v>
          </cell>
          <cell r="B1380" t="str">
            <v>Optical Imaging</v>
          </cell>
          <cell r="C1380" t="str">
            <v>Bracket Mounting Projection Lens</v>
          </cell>
        </row>
        <row r="1381">
          <cell r="A1381" t="str">
            <v>02147-0536</v>
          </cell>
          <cell r="B1381" t="str">
            <v>Illumination</v>
          </cell>
          <cell r="C1381" t="str">
            <v>Illuminator Cable Package</v>
          </cell>
        </row>
        <row r="1382">
          <cell r="A1382" t="str">
            <v>02147-0537</v>
          </cell>
          <cell r="B1382" t="str">
            <v>Substrate, Load/Unload</v>
          </cell>
          <cell r="C1382" t="str">
            <v>Cable Assy, 24 Conduct</v>
          </cell>
        </row>
        <row r="1383">
          <cell r="A1383" t="str">
            <v>02147-0538</v>
          </cell>
          <cell r="B1383" t="str">
            <v>Substrate, Load/Unload</v>
          </cell>
          <cell r="C1383" t="str">
            <v>Substrate Load/Unload Assy</v>
          </cell>
        </row>
        <row r="1384">
          <cell r="A1384" t="str">
            <v>02147-0539</v>
          </cell>
        </row>
        <row r="1385">
          <cell r="A1385" t="str">
            <v>02147-0540</v>
          </cell>
          <cell r="B1385" t="str">
            <v>Substrate, Load/Unload</v>
          </cell>
          <cell r="C1385" t="str">
            <v>Substrate Load/Unload Assy</v>
          </cell>
        </row>
        <row r="1386">
          <cell r="A1386" t="str">
            <v>02147-0541</v>
          </cell>
          <cell r="B1386" t="str">
            <v>Substrate, Load/Unload</v>
          </cell>
          <cell r="C1386" t="str">
            <v>Substrate Load/Unload Assy</v>
          </cell>
        </row>
        <row r="1387">
          <cell r="A1387" t="str">
            <v>02147-0542</v>
          </cell>
          <cell r="B1387" t="str">
            <v>Controls</v>
          </cell>
          <cell r="C1387" t="str">
            <v>Air Gauge Control Panel Assy</v>
          </cell>
        </row>
        <row r="1388">
          <cell r="A1388" t="str">
            <v>02147-0543</v>
          </cell>
          <cell r="B1388" t="str">
            <v>Controls</v>
          </cell>
          <cell r="C1388" t="str">
            <v>Air Gauge Control Panel Assy</v>
          </cell>
        </row>
        <row r="1389">
          <cell r="A1389" t="str">
            <v>02147-0544</v>
          </cell>
          <cell r="B1389" t="str">
            <v>Structure</v>
          </cell>
          <cell r="C1389" t="str">
            <v>Spacer, Adjust, Projection Lens</v>
          </cell>
        </row>
        <row r="1390">
          <cell r="A1390" t="str">
            <v>02147-0545</v>
          </cell>
          <cell r="B1390" t="str">
            <v>Mask</v>
          </cell>
          <cell r="C1390" t="str">
            <v>Mask Frame Assy, 450 x 550</v>
          </cell>
        </row>
        <row r="1391">
          <cell r="A1391" t="str">
            <v>02147-0546</v>
          </cell>
          <cell r="B1391" t="str">
            <v>Controls</v>
          </cell>
          <cell r="C1391" t="str">
            <v>Air Gauge Control Panel Assy</v>
          </cell>
        </row>
        <row r="1392">
          <cell r="A1392" t="str">
            <v>02147-0547</v>
          </cell>
          <cell r="B1392" t="str">
            <v>Optical Imaging</v>
          </cell>
          <cell r="C1392" t="str">
            <v>Bracket</v>
          </cell>
        </row>
        <row r="1393">
          <cell r="A1393" t="str">
            <v>02147-0548</v>
          </cell>
          <cell r="B1393" t="str">
            <v>Optical Imaging</v>
          </cell>
          <cell r="C1393" t="str">
            <v>Bracket</v>
          </cell>
        </row>
        <row r="1394">
          <cell r="A1394" t="str">
            <v>02147-0549</v>
          </cell>
          <cell r="B1394" t="str">
            <v>Optical Imaging</v>
          </cell>
          <cell r="C1394" t="str">
            <v>Plate, Window Purged Prism Cover</v>
          </cell>
        </row>
        <row r="1395">
          <cell r="A1395" t="str">
            <v>02147-0550</v>
          </cell>
          <cell r="B1395" t="str">
            <v>Illumination</v>
          </cell>
          <cell r="C1395" t="str">
            <v>Illuminator Cable Package</v>
          </cell>
        </row>
        <row r="1396">
          <cell r="A1396" t="str">
            <v>02147-0551</v>
          </cell>
          <cell r="B1396" t="str">
            <v>Optical Imaging</v>
          </cell>
          <cell r="C1396" t="str">
            <v>Assy, Window Cell</v>
          </cell>
        </row>
        <row r="1397">
          <cell r="A1397" t="str">
            <v>02147-0552</v>
          </cell>
          <cell r="B1397" t="str">
            <v>Optical Imaging</v>
          </cell>
          <cell r="C1397" t="str">
            <v>Assy, Window Cell</v>
          </cell>
        </row>
        <row r="1398">
          <cell r="A1398" t="str">
            <v>02147-0553</v>
          </cell>
          <cell r="B1398" t="str">
            <v>Translation</v>
          </cell>
          <cell r="C1398" t="str">
            <v>Micropositioner Assy</v>
          </cell>
        </row>
        <row r="1399">
          <cell r="A1399" t="str">
            <v>02147-0554</v>
          </cell>
          <cell r="B1399" t="str">
            <v>Substrate, Load/Unload</v>
          </cell>
          <cell r="C1399" t="str">
            <v>Cable Assy, 24 Conduct</v>
          </cell>
        </row>
        <row r="1400">
          <cell r="A1400" t="str">
            <v>02147-0555</v>
          </cell>
          <cell r="B1400" t="str">
            <v>Substrate, Load/Unload</v>
          </cell>
          <cell r="C1400" t="str">
            <v>Cable Assy, Ethernet</v>
          </cell>
        </row>
        <row r="1401">
          <cell r="A1401" t="str">
            <v>02147-0556</v>
          </cell>
          <cell r="B1401" t="str">
            <v>Vision</v>
          </cell>
          <cell r="C1401" t="str">
            <v>Alignment Camera Assy</v>
          </cell>
        </row>
        <row r="1402">
          <cell r="A1402" t="str">
            <v>02147-0557</v>
          </cell>
          <cell r="B1402" t="str">
            <v>Vision</v>
          </cell>
          <cell r="C1402" t="str">
            <v>Alignment Camera Assy</v>
          </cell>
        </row>
        <row r="1403">
          <cell r="A1403" t="str">
            <v>02147-0558</v>
          </cell>
          <cell r="B1403" t="str">
            <v>Vision</v>
          </cell>
          <cell r="C1403" t="str">
            <v>Alignment Camera Assy</v>
          </cell>
        </row>
        <row r="1404">
          <cell r="A1404" t="str">
            <v>02147-0559</v>
          </cell>
          <cell r="B1404" t="str">
            <v>Vision</v>
          </cell>
          <cell r="C1404" t="str">
            <v>Alignment Camera Assy</v>
          </cell>
        </row>
        <row r="1405">
          <cell r="A1405" t="str">
            <v>02147-0560</v>
          </cell>
          <cell r="B1405" t="str">
            <v>Vision</v>
          </cell>
          <cell r="C1405" t="str">
            <v>Alignment Camera Assy</v>
          </cell>
        </row>
        <row r="1406">
          <cell r="A1406" t="str">
            <v>02147-0561</v>
          </cell>
          <cell r="B1406" t="str">
            <v>Vision</v>
          </cell>
          <cell r="C1406" t="str">
            <v>Alignment Camera Assy</v>
          </cell>
        </row>
        <row r="1407">
          <cell r="A1407" t="str">
            <v>02147-0562</v>
          </cell>
          <cell r="B1407" t="str">
            <v>Tooling</v>
          </cell>
          <cell r="C1407" t="str">
            <v>Robot Shipping Assy</v>
          </cell>
        </row>
        <row r="1408">
          <cell r="A1408" t="str">
            <v>02147-0563</v>
          </cell>
          <cell r="B1408" t="str">
            <v>Tooling</v>
          </cell>
          <cell r="C1408" t="str">
            <v>Robot Shipping Assy</v>
          </cell>
        </row>
        <row r="1409">
          <cell r="A1409" t="str">
            <v>02147-0564</v>
          </cell>
          <cell r="B1409" t="str">
            <v>Tooling</v>
          </cell>
          <cell r="C1409" t="str">
            <v>Robot Shipping Assy</v>
          </cell>
        </row>
        <row r="1410">
          <cell r="A1410" t="str">
            <v>02147-0565</v>
          </cell>
          <cell r="B1410" t="str">
            <v>Tooling</v>
          </cell>
          <cell r="C1410" t="str">
            <v>Robot Shipping Assy</v>
          </cell>
        </row>
        <row r="1411">
          <cell r="A1411" t="str">
            <v>02147-0566</v>
          </cell>
          <cell r="B1411" t="str">
            <v>Tooling</v>
          </cell>
          <cell r="C1411" t="str">
            <v>Robot Shipping Assy</v>
          </cell>
        </row>
        <row r="1412">
          <cell r="A1412" t="str">
            <v>02147-0567</v>
          </cell>
          <cell r="B1412" t="str">
            <v>Tooling</v>
          </cell>
          <cell r="C1412" t="str">
            <v>Robot Shipping Assy</v>
          </cell>
        </row>
        <row r="1413">
          <cell r="A1413" t="str">
            <v>02147-0568</v>
          </cell>
          <cell r="B1413" t="str">
            <v>HMI</v>
          </cell>
          <cell r="C1413" t="str">
            <v>HMI Assy</v>
          </cell>
        </row>
        <row r="1414">
          <cell r="A1414" t="str">
            <v>02147-0569</v>
          </cell>
          <cell r="B1414" t="str">
            <v>HMI</v>
          </cell>
          <cell r="C1414" t="str">
            <v>HMI Assy</v>
          </cell>
        </row>
        <row r="1415">
          <cell r="A1415" t="str">
            <v>02147-0570</v>
          </cell>
          <cell r="B1415" t="str">
            <v>Enclosure</v>
          </cell>
          <cell r="C1415" t="str">
            <v>Chamber Assy</v>
          </cell>
        </row>
        <row r="1416">
          <cell r="A1416" t="str">
            <v>02147-0571</v>
          </cell>
          <cell r="B1416" t="str">
            <v>Translation</v>
          </cell>
          <cell r="C1416" t="str">
            <v>Cable Assy, Micropos. &amp; Translation</v>
          </cell>
        </row>
        <row r="1417">
          <cell r="A1417" t="str">
            <v>02147-0572</v>
          </cell>
          <cell r="B1417" t="str">
            <v>Illumination</v>
          </cell>
          <cell r="C1417" t="str">
            <v>Holder, Diffuser</v>
          </cell>
        </row>
        <row r="1418">
          <cell r="A1418" t="str">
            <v>02147-0573</v>
          </cell>
          <cell r="B1418" t="str">
            <v>Optical Imaging</v>
          </cell>
          <cell r="C1418" t="str">
            <v>Plate, Window Purged Prism Cover</v>
          </cell>
        </row>
        <row r="1419">
          <cell r="A1419" t="str">
            <v>02147-0574</v>
          </cell>
          <cell r="B1419" t="str">
            <v>Illumination</v>
          </cell>
          <cell r="C1419" t="str">
            <v>Rework</v>
          </cell>
        </row>
        <row r="1420">
          <cell r="A1420" t="str">
            <v>02147-0575</v>
          </cell>
          <cell r="B1420" t="str">
            <v>Substrate</v>
          </cell>
          <cell r="C1420" t="str">
            <v>Rework</v>
          </cell>
        </row>
        <row r="1421">
          <cell r="A1421" t="str">
            <v>02147-0576</v>
          </cell>
          <cell r="B1421" t="str">
            <v>Translation</v>
          </cell>
          <cell r="C1421" t="str">
            <v>Micropositioner Assy</v>
          </cell>
        </row>
        <row r="1422">
          <cell r="A1422" t="str">
            <v>02147-0577</v>
          </cell>
        </row>
        <row r="1423">
          <cell r="A1423" t="str">
            <v>02147-0578</v>
          </cell>
          <cell r="B1423" t="str">
            <v>Enclosure</v>
          </cell>
          <cell r="C1423" t="str">
            <v>Chamber Assy</v>
          </cell>
        </row>
        <row r="1424">
          <cell r="A1424" t="str">
            <v>02147-0579</v>
          </cell>
          <cell r="B1424" t="str">
            <v>Enclosure</v>
          </cell>
          <cell r="C1424" t="str">
            <v>Chamber Assy</v>
          </cell>
        </row>
        <row r="1425">
          <cell r="A1425" t="str">
            <v>02147-0580</v>
          </cell>
          <cell r="B1425" t="str">
            <v>Enclosure</v>
          </cell>
          <cell r="C1425" t="str">
            <v>Chamber Assy</v>
          </cell>
        </row>
        <row r="1426">
          <cell r="A1426" t="str">
            <v>02147-0581</v>
          </cell>
          <cell r="B1426" t="str">
            <v>Enclosure</v>
          </cell>
          <cell r="C1426" t="str">
            <v>Chamber Assy</v>
          </cell>
        </row>
        <row r="1427">
          <cell r="A1427" t="str">
            <v>02147-0582</v>
          </cell>
          <cell r="B1427" t="str">
            <v>Enclosure</v>
          </cell>
          <cell r="C1427" t="str">
            <v>Chamber Assy</v>
          </cell>
        </row>
        <row r="1428">
          <cell r="A1428" t="str">
            <v>02147-0583</v>
          </cell>
          <cell r="B1428" t="str">
            <v>Enclosure</v>
          </cell>
          <cell r="C1428" t="str">
            <v>Chamber Assy</v>
          </cell>
        </row>
        <row r="1429">
          <cell r="A1429" t="str">
            <v>02147-0584</v>
          </cell>
          <cell r="B1429" t="str">
            <v>Enclosure</v>
          </cell>
          <cell r="C1429" t="str">
            <v>Chamber Assy</v>
          </cell>
        </row>
        <row r="1430">
          <cell r="A1430" t="str">
            <v>02147-0585</v>
          </cell>
          <cell r="B1430" t="str">
            <v>Illumination</v>
          </cell>
          <cell r="C1430" t="str">
            <v>Lens, Cond Assy 313-450NM NA .07</v>
          </cell>
        </row>
        <row r="1431">
          <cell r="A1431" t="str">
            <v>02147-0586</v>
          </cell>
          <cell r="B1431" t="str">
            <v>ECU</v>
          </cell>
          <cell r="C1431" t="str">
            <v>ECU Modification Assy</v>
          </cell>
        </row>
        <row r="1432">
          <cell r="A1432" t="str">
            <v>02147-0587</v>
          </cell>
          <cell r="B1432" t="str">
            <v>Enclosure</v>
          </cell>
          <cell r="C1432" t="str">
            <v xml:space="preserve">Cable Pkg </v>
          </cell>
        </row>
        <row r="1433">
          <cell r="A1433" t="str">
            <v>02147-0588</v>
          </cell>
          <cell r="B1433" t="str">
            <v>Enclosure</v>
          </cell>
          <cell r="C1433" t="str">
            <v xml:space="preserve">Cable Pkg </v>
          </cell>
        </row>
        <row r="1434">
          <cell r="A1434" t="str">
            <v>02147-0589</v>
          </cell>
        </row>
        <row r="1435">
          <cell r="A1435" t="str">
            <v>02147-0590</v>
          </cell>
        </row>
        <row r="1436">
          <cell r="A1436" t="str">
            <v>02147-0591</v>
          </cell>
          <cell r="B1436" t="str">
            <v>Controls</v>
          </cell>
          <cell r="C1436" t="str">
            <v>Cable Pkg, Controls</v>
          </cell>
        </row>
        <row r="1437">
          <cell r="A1437" t="str">
            <v>02147-0592</v>
          </cell>
          <cell r="B1437" t="str">
            <v>Controls</v>
          </cell>
          <cell r="C1437" t="str">
            <v>Cable Pkg, Controls</v>
          </cell>
        </row>
        <row r="1438">
          <cell r="A1438" t="str">
            <v>02147-0593</v>
          </cell>
          <cell r="B1438" t="str">
            <v>Tooling</v>
          </cell>
          <cell r="C1438" t="str">
            <v>Tooling Pkg Per System</v>
          </cell>
        </row>
        <row r="1439">
          <cell r="A1439" t="str">
            <v>02147-0594</v>
          </cell>
          <cell r="B1439" t="str">
            <v>Tooling</v>
          </cell>
          <cell r="C1439" t="str">
            <v>Tooling Pkg Per System</v>
          </cell>
        </row>
        <row r="1440">
          <cell r="A1440" t="str">
            <v>02147-0595</v>
          </cell>
          <cell r="B1440" t="str">
            <v>Tooling</v>
          </cell>
          <cell r="C1440" t="str">
            <v>Tooling Pkg Per System</v>
          </cell>
        </row>
        <row r="1441">
          <cell r="A1441" t="str">
            <v>02147-0596</v>
          </cell>
          <cell r="B1441" t="str">
            <v>Tooling</v>
          </cell>
          <cell r="C1441" t="str">
            <v>Tooling Pkg Per System</v>
          </cell>
        </row>
        <row r="1442">
          <cell r="A1442" t="str">
            <v>02147-0597</v>
          </cell>
          <cell r="B1442" t="str">
            <v>Tooling</v>
          </cell>
          <cell r="C1442" t="str">
            <v>Tooling Pkg Per System</v>
          </cell>
        </row>
        <row r="1443">
          <cell r="A1443" t="str">
            <v>02147-0598</v>
          </cell>
          <cell r="B1443" t="str">
            <v>Tooling</v>
          </cell>
          <cell r="C1443" t="str">
            <v>Tooling Pkg Per System</v>
          </cell>
        </row>
        <row r="1444">
          <cell r="A1444" t="str">
            <v>02147-0599</v>
          </cell>
          <cell r="B1444" t="str">
            <v>Tooling</v>
          </cell>
          <cell r="C1444" t="str">
            <v>Tooling Pkg Per System</v>
          </cell>
        </row>
        <row r="1445">
          <cell r="A1445" t="str">
            <v>02147-0600</v>
          </cell>
          <cell r="B1445" t="str">
            <v>Tooling</v>
          </cell>
        </row>
        <row r="1446">
          <cell r="A1446" t="str">
            <v>02147-0601</v>
          </cell>
          <cell r="B1446" t="str">
            <v>Tooling</v>
          </cell>
        </row>
        <row r="1447">
          <cell r="A1447" t="str">
            <v>02147-0602</v>
          </cell>
          <cell r="B1447" t="str">
            <v>Tooling</v>
          </cell>
        </row>
        <row r="1448">
          <cell r="A1448" t="str">
            <v>02147-0603</v>
          </cell>
          <cell r="B1448" t="str">
            <v>Tooling</v>
          </cell>
        </row>
        <row r="1449">
          <cell r="A1449" t="str">
            <v>02147-0604</v>
          </cell>
          <cell r="B1449" t="str">
            <v>Vision</v>
          </cell>
          <cell r="C1449" t="str">
            <v>Alignment Camera Assy</v>
          </cell>
        </row>
        <row r="1450">
          <cell r="A1450" t="str">
            <v>02147-0605</v>
          </cell>
          <cell r="B1450" t="str">
            <v>Tooling</v>
          </cell>
          <cell r="C1450" t="str">
            <v>Tooling Pkg Per Site</v>
          </cell>
        </row>
        <row r="1451">
          <cell r="A1451" t="str">
            <v>02147-0606</v>
          </cell>
          <cell r="B1451" t="str">
            <v>Tooling</v>
          </cell>
          <cell r="C1451" t="str">
            <v>Tooling Pkg Per Site</v>
          </cell>
        </row>
        <row r="1452">
          <cell r="A1452" t="str">
            <v>02147-0607</v>
          </cell>
          <cell r="B1452" t="str">
            <v>Tooling</v>
          </cell>
          <cell r="C1452" t="str">
            <v>Tooling Pkg Per Site</v>
          </cell>
        </row>
        <row r="1453">
          <cell r="A1453" t="str">
            <v>02147-0608</v>
          </cell>
          <cell r="B1453" t="str">
            <v>Tooling</v>
          </cell>
          <cell r="C1453" t="str">
            <v>Tooling Pkg Per Site</v>
          </cell>
        </row>
        <row r="1454">
          <cell r="A1454" t="str">
            <v>02147-0609</v>
          </cell>
          <cell r="B1454" t="str">
            <v>Tooling</v>
          </cell>
          <cell r="C1454" t="str">
            <v>Tooling Pkg Per Site</v>
          </cell>
        </row>
        <row r="1455">
          <cell r="A1455" t="str">
            <v>02147-0610</v>
          </cell>
          <cell r="B1455" t="str">
            <v>Tooling</v>
          </cell>
          <cell r="C1455" t="str">
            <v>Tooling Pkg Per Site</v>
          </cell>
        </row>
        <row r="1456">
          <cell r="A1456" t="str">
            <v>02147-0611</v>
          </cell>
          <cell r="B1456" t="str">
            <v>Tooling</v>
          </cell>
          <cell r="C1456" t="str">
            <v>Tooling Pkg Per Site</v>
          </cell>
        </row>
        <row r="1457">
          <cell r="A1457" t="str">
            <v>02147-0612</v>
          </cell>
          <cell r="B1457" t="str">
            <v>Tooling</v>
          </cell>
          <cell r="C1457" t="str">
            <v>Tooling Pkg Per Site</v>
          </cell>
        </row>
        <row r="1458">
          <cell r="A1458" t="str">
            <v>02147-0613</v>
          </cell>
          <cell r="B1458" t="str">
            <v>Tooling</v>
          </cell>
          <cell r="C1458" t="str">
            <v>Tooling Pkg Per Site</v>
          </cell>
        </row>
        <row r="1459">
          <cell r="A1459" t="str">
            <v>02147-0614</v>
          </cell>
          <cell r="B1459" t="str">
            <v>Tooling</v>
          </cell>
          <cell r="C1459" t="str">
            <v>Tooling Pkg Per Site</v>
          </cell>
        </row>
        <row r="1460">
          <cell r="A1460" t="str">
            <v>02147-0615</v>
          </cell>
          <cell r="B1460" t="str">
            <v>Mask</v>
          </cell>
          <cell r="C1460" t="str">
            <v>Mount Sensor, Keyence</v>
          </cell>
        </row>
        <row r="1461">
          <cell r="A1461" t="str">
            <v>02147-0616</v>
          </cell>
          <cell r="B1461" t="str">
            <v>Structure</v>
          </cell>
        </row>
        <row r="1462">
          <cell r="A1462" t="str">
            <v>02147-0617</v>
          </cell>
          <cell r="B1462" t="str">
            <v>Structure</v>
          </cell>
        </row>
        <row r="1463">
          <cell r="A1463" t="str">
            <v>02147-0618</v>
          </cell>
          <cell r="B1463" t="str">
            <v>Mask</v>
          </cell>
        </row>
        <row r="1464">
          <cell r="A1464" t="str">
            <v>02147-0619</v>
          </cell>
          <cell r="B1464" t="str">
            <v>Substrate, Load/Unload</v>
          </cell>
          <cell r="C1464" t="str">
            <v>Substrate End Effector Assy</v>
          </cell>
        </row>
        <row r="1465">
          <cell r="A1465" t="str">
            <v>02147-0620</v>
          </cell>
          <cell r="B1465" t="str">
            <v>Substrate, Load/Unload</v>
          </cell>
          <cell r="C1465" t="str">
            <v>Substrate End Effector Assy</v>
          </cell>
        </row>
        <row r="1466">
          <cell r="A1466" t="str">
            <v>02147-0621</v>
          </cell>
          <cell r="B1466" t="str">
            <v>Substrate, Load/Unload</v>
          </cell>
          <cell r="C1466" t="str">
            <v>Substrate End Effector Assy</v>
          </cell>
        </row>
        <row r="1467">
          <cell r="A1467" t="str">
            <v>02147-0622</v>
          </cell>
          <cell r="B1467" t="str">
            <v>Tooling</v>
          </cell>
          <cell r="C1467" t="str">
            <v>Plate, Locating 8" x 10" Substrate</v>
          </cell>
        </row>
        <row r="1468">
          <cell r="A1468" t="str">
            <v>02147-0623</v>
          </cell>
          <cell r="B1468" t="str">
            <v>Power Distribution</v>
          </cell>
          <cell r="C1468" t="str">
            <v>PDU Control Panel Cover Assy</v>
          </cell>
        </row>
        <row r="1469">
          <cell r="A1469" t="str">
            <v>02147-0624</v>
          </cell>
          <cell r="B1469" t="str">
            <v>Power Distribution</v>
          </cell>
          <cell r="C1469" t="str">
            <v>PDU Control Panel Cover Assy</v>
          </cell>
        </row>
        <row r="1470">
          <cell r="A1470" t="str">
            <v>02147-0625</v>
          </cell>
          <cell r="B1470" t="str">
            <v>Substrate, Load/Unload</v>
          </cell>
          <cell r="C1470" t="str">
            <v>Cable Assy</v>
          </cell>
        </row>
        <row r="1471">
          <cell r="A1471" t="str">
            <v>02147-0626</v>
          </cell>
          <cell r="B1471" t="str">
            <v>Mask</v>
          </cell>
          <cell r="C1471" t="str">
            <v>Placement Sensor Mount</v>
          </cell>
        </row>
        <row r="1472">
          <cell r="A1472" t="str">
            <v>02147-0627</v>
          </cell>
          <cell r="B1472" t="str">
            <v>Mask</v>
          </cell>
          <cell r="C1472" t="str">
            <v>Displacement Sensor Mount</v>
          </cell>
        </row>
        <row r="1473">
          <cell r="A1473" t="str">
            <v>02147-0628</v>
          </cell>
          <cell r="B1473" t="str">
            <v>Mask</v>
          </cell>
          <cell r="C1473" t="str">
            <v>Place Thermocouple Mount</v>
          </cell>
        </row>
        <row r="1474">
          <cell r="A1474" t="str">
            <v>02147-0629</v>
          </cell>
          <cell r="B1474" t="str">
            <v>Controls</v>
          </cell>
          <cell r="C1474" t="str">
            <v>Mount, Cover</v>
          </cell>
        </row>
        <row r="1475">
          <cell r="A1475" t="str">
            <v>02147-0630</v>
          </cell>
          <cell r="B1475" t="str">
            <v>Controls</v>
          </cell>
          <cell r="C1475" t="str">
            <v>Cover</v>
          </cell>
        </row>
        <row r="1476">
          <cell r="A1476" t="str">
            <v>02147-0631</v>
          </cell>
        </row>
        <row r="1477">
          <cell r="A1477" t="str">
            <v>02196-0000</v>
          </cell>
          <cell r="B1477" t="str">
            <v>304-91102</v>
          </cell>
        </row>
        <row r="1478">
          <cell r="A1478" t="str">
            <v>02196-0001</v>
          </cell>
          <cell r="B1478" t="str">
            <v>Structure</v>
          </cell>
        </row>
        <row r="1479">
          <cell r="A1479" t="str">
            <v>02196-0002</v>
          </cell>
          <cell r="B1479" t="str">
            <v>Translation</v>
          </cell>
        </row>
        <row r="1480">
          <cell r="A1480" t="str">
            <v>02196-0003</v>
          </cell>
          <cell r="B1480" t="str">
            <v>Micropositioner</v>
          </cell>
        </row>
        <row r="1481">
          <cell r="A1481" t="str">
            <v>02196-0004</v>
          </cell>
          <cell r="B1481" t="str">
            <v>Substrate</v>
          </cell>
        </row>
        <row r="1482">
          <cell r="A1482" t="str">
            <v>02196-0005</v>
          </cell>
          <cell r="B1482" t="str">
            <v>Subst Load/Unload</v>
          </cell>
        </row>
        <row r="1483">
          <cell r="A1483" t="str">
            <v>02196-0006</v>
          </cell>
          <cell r="B1483" t="str">
            <v>Mask</v>
          </cell>
        </row>
        <row r="1484">
          <cell r="A1484" t="str">
            <v>02196-0007</v>
          </cell>
          <cell r="B1484" t="str">
            <v>Illumination</v>
          </cell>
          <cell r="D1484" t="str">
            <v xml:space="preserve"> </v>
          </cell>
        </row>
        <row r="1485">
          <cell r="A1485" t="str">
            <v>02196-0008</v>
          </cell>
          <cell r="B1485" t="str">
            <v>Optical Imaging</v>
          </cell>
        </row>
        <row r="1486">
          <cell r="A1486" t="str">
            <v>02196-0009</v>
          </cell>
          <cell r="B1486" t="str">
            <v>Vision</v>
          </cell>
        </row>
        <row r="1487">
          <cell r="A1487" t="str">
            <v>02196-0010</v>
          </cell>
          <cell r="B1487" t="str">
            <v>Z-Gauge</v>
          </cell>
        </row>
        <row r="1488">
          <cell r="A1488" t="str">
            <v>02196-0011</v>
          </cell>
          <cell r="B1488" t="str">
            <v>Controls</v>
          </cell>
        </row>
        <row r="1489">
          <cell r="A1489" t="str">
            <v>02196-0012</v>
          </cell>
          <cell r="B1489" t="str">
            <v>HMI</v>
          </cell>
        </row>
        <row r="1490">
          <cell r="A1490" t="str">
            <v>02196-0013</v>
          </cell>
          <cell r="B1490" t="str">
            <v>Power Distribution</v>
          </cell>
        </row>
        <row r="1491">
          <cell r="A1491" t="str">
            <v>02196-0014</v>
          </cell>
          <cell r="B1491" t="str">
            <v>Enclosure</v>
          </cell>
        </row>
        <row r="1492">
          <cell r="A1492" t="str">
            <v>02196-0015</v>
          </cell>
          <cell r="B1492" t="str">
            <v>ECU</v>
          </cell>
        </row>
        <row r="1493">
          <cell r="A1493" t="str">
            <v>02196-0016</v>
          </cell>
          <cell r="B1493" t="str">
            <v>Tooling</v>
          </cell>
        </row>
        <row r="1494">
          <cell r="A1494" t="str">
            <v>02196-0017</v>
          </cell>
          <cell r="B1494" t="str">
            <v>Translation</v>
          </cell>
          <cell r="C1494" t="str">
            <v>Specification, Aerotech NRE &amp; Test</v>
          </cell>
        </row>
        <row r="1495">
          <cell r="A1495" t="str">
            <v>02196-0018</v>
          </cell>
          <cell r="B1495" t="str">
            <v>Translation</v>
          </cell>
          <cell r="C1495" t="str">
            <v>Cable Assy, Micropos &amp; Translation</v>
          </cell>
        </row>
        <row r="1496">
          <cell r="A1496" t="str">
            <v>02196-0019</v>
          </cell>
          <cell r="B1496" t="str">
            <v>Translation</v>
          </cell>
          <cell r="C1496" t="str">
            <v>Cable Assy, Micropos &amp; Translation</v>
          </cell>
        </row>
        <row r="1497">
          <cell r="A1497" t="str">
            <v>02196-0020</v>
          </cell>
          <cell r="B1497" t="str">
            <v>Translation</v>
          </cell>
          <cell r="C1497" t="str">
            <v>Cable Assy, Micropos &amp; Translation</v>
          </cell>
        </row>
        <row r="1498">
          <cell r="A1498" t="str">
            <v>02196-0021</v>
          </cell>
          <cell r="B1498" t="str">
            <v>Translation</v>
          </cell>
          <cell r="C1498" t="str">
            <v>Cable Assy, Micropos &amp; Translation</v>
          </cell>
        </row>
        <row r="1499">
          <cell r="A1499" t="str">
            <v>02196-0022</v>
          </cell>
          <cell r="B1499" t="str">
            <v>Translation</v>
          </cell>
          <cell r="C1499" t="str">
            <v>Cable Assy, Micropos &amp; Translation</v>
          </cell>
        </row>
        <row r="1500">
          <cell r="A1500" t="str">
            <v>02196-0023</v>
          </cell>
          <cell r="B1500" t="str">
            <v>Translation</v>
          </cell>
          <cell r="C1500" t="str">
            <v>Cable Assy, Micropos &amp; Translation</v>
          </cell>
        </row>
        <row r="1501">
          <cell r="A1501" t="str">
            <v>02196-0024</v>
          </cell>
          <cell r="B1501" t="str">
            <v>Translation</v>
          </cell>
          <cell r="C1501" t="str">
            <v>Cable Assy, Micropos &amp; Translation</v>
          </cell>
        </row>
        <row r="1502">
          <cell r="A1502" t="str">
            <v>02196-0025</v>
          </cell>
          <cell r="B1502" t="str">
            <v>Translation</v>
          </cell>
          <cell r="C1502" t="str">
            <v>Cable Assy, Micropos &amp; Translation</v>
          </cell>
        </row>
        <row r="1503">
          <cell r="A1503" t="str">
            <v>02196-0026</v>
          </cell>
          <cell r="B1503" t="str">
            <v>Translation</v>
          </cell>
          <cell r="C1503" t="str">
            <v>Cable Assy, Micropos &amp; Translation</v>
          </cell>
        </row>
        <row r="1504">
          <cell r="A1504" t="str">
            <v>02196-0027</v>
          </cell>
          <cell r="B1504" t="str">
            <v>Translation</v>
          </cell>
          <cell r="C1504" t="str">
            <v>Cable Assy, Micropos &amp; Translation</v>
          </cell>
        </row>
        <row r="1505">
          <cell r="A1505" t="str">
            <v>02196-0028</v>
          </cell>
          <cell r="B1505" t="str">
            <v>Translation</v>
          </cell>
          <cell r="C1505" t="str">
            <v>Cable Assy, Micropos &amp; Translation</v>
          </cell>
        </row>
        <row r="1506">
          <cell r="A1506" t="str">
            <v>02196-0029</v>
          </cell>
          <cell r="B1506" t="str">
            <v>Translation</v>
          </cell>
          <cell r="C1506" t="str">
            <v>Cable Assy, Micropos &amp; Translation</v>
          </cell>
        </row>
        <row r="1507">
          <cell r="A1507" t="str">
            <v>02196-0030</v>
          </cell>
          <cell r="B1507" t="str">
            <v>Translation</v>
          </cell>
          <cell r="C1507" t="str">
            <v>Cable Assy, Micropos &amp; Translation</v>
          </cell>
        </row>
        <row r="1508">
          <cell r="A1508" t="str">
            <v>02196-0031</v>
          </cell>
          <cell r="B1508" t="str">
            <v>Structure</v>
          </cell>
          <cell r="C1508" t="str">
            <v>C'Balance Plenum Assy</v>
          </cell>
        </row>
        <row r="1509">
          <cell r="A1509" t="str">
            <v>02196-0032</v>
          </cell>
          <cell r="B1509" t="str">
            <v>Structure</v>
          </cell>
          <cell r="C1509" t="str">
            <v>C'Balance Plenum Assy</v>
          </cell>
        </row>
        <row r="1510">
          <cell r="A1510" t="str">
            <v>02196-0033</v>
          </cell>
          <cell r="B1510" t="str">
            <v>Structure</v>
          </cell>
          <cell r="C1510" t="str">
            <v>C'Balance Plenum Assy</v>
          </cell>
        </row>
        <row r="1511">
          <cell r="A1511" t="str">
            <v>02196-0034</v>
          </cell>
          <cell r="B1511" t="str">
            <v>Structure</v>
          </cell>
          <cell r="C1511" t="str">
            <v>C'Balance Plenum Assy</v>
          </cell>
        </row>
        <row r="1512">
          <cell r="A1512" t="str">
            <v>02196-0035</v>
          </cell>
          <cell r="B1512" t="str">
            <v>Structure</v>
          </cell>
          <cell r="C1512" t="str">
            <v>Main Frame Assy</v>
          </cell>
        </row>
        <row r="1513">
          <cell r="A1513" t="str">
            <v>02196-0036</v>
          </cell>
          <cell r="B1513" t="str">
            <v>Structure</v>
          </cell>
          <cell r="C1513" t="str">
            <v>Main Frame Assy</v>
          </cell>
        </row>
        <row r="1514">
          <cell r="A1514" t="str">
            <v>02196-0037</v>
          </cell>
          <cell r="B1514" t="str">
            <v>Structure</v>
          </cell>
          <cell r="C1514" t="str">
            <v>Main Frame Assy</v>
          </cell>
        </row>
        <row r="1515">
          <cell r="A1515" t="str">
            <v>02196-0038</v>
          </cell>
          <cell r="B1515" t="str">
            <v>Structure</v>
          </cell>
          <cell r="C1515" t="str">
            <v>Main Frame Assy</v>
          </cell>
        </row>
        <row r="1516">
          <cell r="A1516" t="str">
            <v>02196-0039</v>
          </cell>
          <cell r="B1516" t="str">
            <v>Structure</v>
          </cell>
          <cell r="C1516" t="str">
            <v>Main Frame Assy</v>
          </cell>
        </row>
        <row r="1517">
          <cell r="A1517" t="str">
            <v>02196-0040</v>
          </cell>
          <cell r="B1517" t="str">
            <v>Structure</v>
          </cell>
          <cell r="C1517" t="str">
            <v>Main Frame Assy</v>
          </cell>
        </row>
        <row r="1518">
          <cell r="A1518" t="str">
            <v>02196-0041</v>
          </cell>
          <cell r="B1518" t="str">
            <v>Structure</v>
          </cell>
          <cell r="C1518" t="str">
            <v>Main Frame Assy</v>
          </cell>
        </row>
        <row r="1519">
          <cell r="A1519" t="str">
            <v>02196-0042</v>
          </cell>
          <cell r="B1519" t="str">
            <v>Structure</v>
          </cell>
          <cell r="C1519" t="str">
            <v>Main Frame Assy</v>
          </cell>
        </row>
        <row r="1520">
          <cell r="A1520" t="str">
            <v>02196-0043</v>
          </cell>
          <cell r="B1520" t="str">
            <v>Structure</v>
          </cell>
          <cell r="C1520" t="str">
            <v>Main Frame Assy</v>
          </cell>
        </row>
        <row r="1521">
          <cell r="A1521" t="str">
            <v>02196-0044</v>
          </cell>
          <cell r="B1521" t="str">
            <v>Structure</v>
          </cell>
          <cell r="C1521" t="str">
            <v>Main Frame Assy</v>
          </cell>
        </row>
        <row r="1522">
          <cell r="A1522" t="str">
            <v>02196-0045</v>
          </cell>
          <cell r="B1522" t="str">
            <v>Structure</v>
          </cell>
          <cell r="C1522" t="str">
            <v>Main Frame Assy</v>
          </cell>
        </row>
        <row r="1523">
          <cell r="A1523" t="str">
            <v>02196-0046</v>
          </cell>
          <cell r="B1523" t="str">
            <v>Structure</v>
          </cell>
          <cell r="C1523" t="str">
            <v>Main Frame Assy</v>
          </cell>
        </row>
        <row r="1524">
          <cell r="A1524" t="str">
            <v>02196-0047</v>
          </cell>
          <cell r="B1524" t="str">
            <v>Structure</v>
          </cell>
          <cell r="C1524" t="str">
            <v>Main Frame Assy</v>
          </cell>
        </row>
        <row r="1525">
          <cell r="A1525" t="str">
            <v>02196-0048</v>
          </cell>
          <cell r="B1525" t="str">
            <v>Structure</v>
          </cell>
          <cell r="C1525" t="str">
            <v>Main Frame Assy</v>
          </cell>
        </row>
        <row r="1526">
          <cell r="A1526" t="str">
            <v>02196-0049</v>
          </cell>
          <cell r="B1526" t="str">
            <v>Structure</v>
          </cell>
          <cell r="C1526" t="str">
            <v>N2 &amp; Vac Plenum Assy</v>
          </cell>
        </row>
        <row r="1527">
          <cell r="A1527" t="str">
            <v>02196-0050</v>
          </cell>
          <cell r="B1527" t="str">
            <v>Structure</v>
          </cell>
          <cell r="C1527" t="str">
            <v>N2 &amp; Vac Plenum Assy</v>
          </cell>
        </row>
        <row r="1528">
          <cell r="A1528" t="str">
            <v>02196-0051</v>
          </cell>
          <cell r="B1528" t="str">
            <v>Structure</v>
          </cell>
          <cell r="C1528" t="str">
            <v>N2 &amp; Vac Plenum Assy</v>
          </cell>
        </row>
        <row r="1529">
          <cell r="A1529" t="str">
            <v>02196-0052</v>
          </cell>
          <cell r="B1529" t="str">
            <v>Structure</v>
          </cell>
          <cell r="C1529" t="str">
            <v>Projection Lens Slide Assy</v>
          </cell>
        </row>
        <row r="1530">
          <cell r="A1530" t="str">
            <v>02196-0053</v>
          </cell>
          <cell r="B1530" t="str">
            <v>Structure</v>
          </cell>
          <cell r="C1530" t="str">
            <v>Projection Lens Slide Assy</v>
          </cell>
        </row>
        <row r="1531">
          <cell r="A1531" t="str">
            <v>02196-0054</v>
          </cell>
          <cell r="B1531" t="str">
            <v>Structure</v>
          </cell>
          <cell r="C1531" t="str">
            <v>Projection Lens Slide Assy</v>
          </cell>
        </row>
        <row r="1532">
          <cell r="A1532" t="str">
            <v>02196-0055</v>
          </cell>
          <cell r="B1532" t="str">
            <v>Structure</v>
          </cell>
          <cell r="C1532" t="str">
            <v>Projection Lens Slide Assy</v>
          </cell>
        </row>
        <row r="1533">
          <cell r="A1533" t="str">
            <v>02196-0056</v>
          </cell>
          <cell r="B1533" t="str">
            <v>Structure</v>
          </cell>
          <cell r="C1533" t="str">
            <v>Projection Lens Slide Assy</v>
          </cell>
        </row>
        <row r="1534">
          <cell r="A1534" t="str">
            <v>02196-0057</v>
          </cell>
          <cell r="B1534" t="str">
            <v>Power Distribution</v>
          </cell>
          <cell r="C1534" t="str">
            <v>Control Panel, PDU</v>
          </cell>
        </row>
        <row r="1535">
          <cell r="A1535" t="str">
            <v>02196-0058</v>
          </cell>
          <cell r="B1535" t="str">
            <v>Power Distribution</v>
          </cell>
          <cell r="C1535" t="str">
            <v>Control Panel, PDU</v>
          </cell>
        </row>
        <row r="1536">
          <cell r="A1536" t="str">
            <v>02196-0059</v>
          </cell>
          <cell r="B1536" t="str">
            <v>Power Distribution</v>
          </cell>
          <cell r="C1536" t="str">
            <v>Control Panel, PDU</v>
          </cell>
        </row>
        <row r="1537">
          <cell r="A1537" t="str">
            <v>02196-0060</v>
          </cell>
          <cell r="B1537" t="str">
            <v>Power Distribution</v>
          </cell>
          <cell r="C1537" t="str">
            <v>Power Switch Assy</v>
          </cell>
        </row>
        <row r="1538">
          <cell r="A1538" t="str">
            <v>02196-0061</v>
          </cell>
          <cell r="B1538" t="str">
            <v>Power Distribution</v>
          </cell>
          <cell r="C1538" t="str">
            <v>Power Switch Assy</v>
          </cell>
        </row>
        <row r="1539">
          <cell r="A1539" t="str">
            <v>02196-0062</v>
          </cell>
          <cell r="B1539" t="str">
            <v>Power Distribution</v>
          </cell>
          <cell r="C1539" t="str">
            <v>Power Switch Assy</v>
          </cell>
        </row>
        <row r="1540">
          <cell r="A1540" t="str">
            <v>02196-0063</v>
          </cell>
          <cell r="B1540" t="str">
            <v>Power Distribution</v>
          </cell>
          <cell r="C1540" t="str">
            <v>Power Switch Assy</v>
          </cell>
        </row>
        <row r="1541">
          <cell r="A1541" t="str">
            <v>02196-0064</v>
          </cell>
          <cell r="B1541" t="str">
            <v>Power Distribution</v>
          </cell>
          <cell r="C1541" t="str">
            <v>Power Switch Assy</v>
          </cell>
        </row>
        <row r="1542">
          <cell r="A1542" t="str">
            <v>02196-0065</v>
          </cell>
          <cell r="B1542" t="str">
            <v>Power Distribution</v>
          </cell>
          <cell r="C1542" t="str">
            <v xml:space="preserve">PDU, 40A, 208-240/380-415 [V]  </v>
          </cell>
        </row>
        <row r="1543">
          <cell r="A1543" t="str">
            <v>02196-0066</v>
          </cell>
          <cell r="B1543" t="str">
            <v>Power Distribution</v>
          </cell>
          <cell r="C1543" t="str">
            <v xml:space="preserve">PDU, 40A, 208-240/380-415 [V]  </v>
          </cell>
        </row>
        <row r="1544">
          <cell r="A1544" t="str">
            <v>02196-0067</v>
          </cell>
          <cell r="B1544" t="str">
            <v>Power Distribution</v>
          </cell>
          <cell r="C1544" t="str">
            <v xml:space="preserve">PDU, 40A, 208-240/380-415 [V]  </v>
          </cell>
        </row>
        <row r="1545">
          <cell r="A1545" t="str">
            <v>02196-0068</v>
          </cell>
          <cell r="B1545" t="str">
            <v>Power Distribution</v>
          </cell>
          <cell r="C1545" t="str">
            <v xml:space="preserve">PDU, 40A, 208-240/380-415 [V]  </v>
          </cell>
        </row>
        <row r="1546">
          <cell r="A1546" t="str">
            <v>02196-0069</v>
          </cell>
          <cell r="B1546" t="str">
            <v>Power Distribution</v>
          </cell>
          <cell r="C1546" t="str">
            <v xml:space="preserve">PDU, 40A, 208-240/380-415 [V]  </v>
          </cell>
        </row>
        <row r="1547">
          <cell r="A1547" t="str">
            <v>02196-0070</v>
          </cell>
          <cell r="B1547" t="str">
            <v>Power Distribution</v>
          </cell>
          <cell r="C1547" t="str">
            <v xml:space="preserve">PDU, 40A, 208-240/380-415 [V]  </v>
          </cell>
        </row>
        <row r="1548">
          <cell r="A1548" t="str">
            <v>02196-0071</v>
          </cell>
          <cell r="B1548" t="str">
            <v>Power Distribution</v>
          </cell>
          <cell r="C1548" t="str">
            <v xml:space="preserve">PDU, 40A, 208-240/380-415 [V]  </v>
          </cell>
        </row>
        <row r="1549">
          <cell r="A1549" t="str">
            <v>02196-0072</v>
          </cell>
          <cell r="B1549" t="str">
            <v>Power Distribution</v>
          </cell>
          <cell r="C1549" t="str">
            <v xml:space="preserve">PDU, 40A, 208-240/380-415 [V]  </v>
          </cell>
        </row>
        <row r="1550">
          <cell r="A1550" t="str">
            <v>02196-0073</v>
          </cell>
          <cell r="B1550" t="str">
            <v>Power Distribution</v>
          </cell>
          <cell r="C1550" t="str">
            <v xml:space="preserve">PDU, 40A, 208-240/380-415 [V]  </v>
          </cell>
        </row>
        <row r="1551">
          <cell r="A1551" t="str">
            <v>02196-0074</v>
          </cell>
          <cell r="B1551" t="str">
            <v>Power Distribution</v>
          </cell>
          <cell r="C1551" t="str">
            <v xml:space="preserve">PDU, 40A, 208-240/380-415 [V]  </v>
          </cell>
        </row>
        <row r="1552">
          <cell r="A1552" t="str">
            <v>02196-0075</v>
          </cell>
          <cell r="B1552" t="str">
            <v>Power Distribution</v>
          </cell>
          <cell r="C1552" t="str">
            <v xml:space="preserve">PDU, 40A, 208-240/380-415 [V]  </v>
          </cell>
        </row>
        <row r="1553">
          <cell r="A1553" t="str">
            <v>02196-0076</v>
          </cell>
          <cell r="B1553" t="str">
            <v>Power Distribution</v>
          </cell>
          <cell r="C1553" t="str">
            <v xml:space="preserve">PDU, 40A, 208-240/380-415 [V]  </v>
          </cell>
        </row>
        <row r="1554">
          <cell r="A1554" t="str">
            <v>02196-0077</v>
          </cell>
          <cell r="B1554" t="str">
            <v>Power Distribution</v>
          </cell>
          <cell r="C1554" t="str">
            <v xml:space="preserve">PDU, 40A, 208-240/380-415 [V]  </v>
          </cell>
        </row>
        <row r="1555">
          <cell r="A1555" t="str">
            <v>02196-0078</v>
          </cell>
          <cell r="B1555" t="str">
            <v>Power Distribution</v>
          </cell>
          <cell r="C1555" t="str">
            <v xml:space="preserve">PDU, 40A, 208-240/380-415 [V]  </v>
          </cell>
        </row>
        <row r="1556">
          <cell r="A1556" t="str">
            <v>02196-0079</v>
          </cell>
          <cell r="B1556" t="str">
            <v>Power Distribution</v>
          </cell>
          <cell r="C1556" t="str">
            <v xml:space="preserve">PDU, 40A, 208-240/380-415 [V]  </v>
          </cell>
        </row>
        <row r="1557">
          <cell r="A1557" t="str">
            <v>02196-0080</v>
          </cell>
          <cell r="B1557" t="str">
            <v>Power Distribution</v>
          </cell>
          <cell r="C1557" t="str">
            <v xml:space="preserve">PDU, 40A, 208-240/380-415 [V]  </v>
          </cell>
        </row>
        <row r="1558">
          <cell r="A1558" t="str">
            <v>02196-0081</v>
          </cell>
          <cell r="B1558" t="str">
            <v>Power Distribution</v>
          </cell>
          <cell r="C1558" t="str">
            <v xml:space="preserve">PDU, 40A, 208-240/380-415 [V]  </v>
          </cell>
        </row>
        <row r="1559">
          <cell r="A1559" t="str">
            <v>02196-0082</v>
          </cell>
          <cell r="B1559" t="str">
            <v>Power Distribution</v>
          </cell>
          <cell r="C1559" t="str">
            <v>Interface, PDU, 3PH-3PH</v>
          </cell>
        </row>
        <row r="1560">
          <cell r="A1560" t="str">
            <v>02196-0083</v>
          </cell>
          <cell r="B1560" t="str">
            <v>Power Distribution</v>
          </cell>
          <cell r="C1560" t="str">
            <v>Interface, PDU, 3PH-3PH</v>
          </cell>
        </row>
        <row r="1561">
          <cell r="A1561" t="str">
            <v>02196-0084</v>
          </cell>
          <cell r="B1561" t="str">
            <v>Power Distribution</v>
          </cell>
          <cell r="C1561" t="str">
            <v xml:space="preserve">PDU, 40A, 208-240/380-415 [V]  </v>
          </cell>
        </row>
        <row r="1562">
          <cell r="A1562" t="str">
            <v>02196-0085</v>
          </cell>
          <cell r="B1562" t="str">
            <v>Power Distribution</v>
          </cell>
          <cell r="C1562" t="str">
            <v>Interface, PDU, 3PH-3PH</v>
          </cell>
        </row>
        <row r="1563">
          <cell r="A1563" t="str">
            <v>02196-0086</v>
          </cell>
          <cell r="B1563" t="str">
            <v>Structure</v>
          </cell>
          <cell r="C1563" t="str">
            <v>Projection Lens Support Assy</v>
          </cell>
        </row>
        <row r="1564">
          <cell r="A1564" t="str">
            <v>02196-0087</v>
          </cell>
          <cell r="B1564" t="str">
            <v>Structure</v>
          </cell>
          <cell r="C1564" t="str">
            <v>Projection Lens Support Assy</v>
          </cell>
        </row>
        <row r="1565">
          <cell r="A1565" t="str">
            <v>02196-0088</v>
          </cell>
          <cell r="B1565" t="str">
            <v>Structure</v>
          </cell>
          <cell r="C1565" t="str">
            <v>Projection Lens Support Assy</v>
          </cell>
        </row>
        <row r="1566">
          <cell r="A1566" t="str">
            <v>02196-0089</v>
          </cell>
          <cell r="B1566" t="str">
            <v>Structure</v>
          </cell>
          <cell r="C1566" t="str">
            <v>Projection Lens Support Assy</v>
          </cell>
        </row>
        <row r="1567">
          <cell r="A1567" t="str">
            <v>02196-0090</v>
          </cell>
          <cell r="B1567" t="str">
            <v>Structure</v>
          </cell>
          <cell r="C1567" t="str">
            <v>Projection Lens Support Assy</v>
          </cell>
        </row>
        <row r="1568">
          <cell r="A1568" t="str">
            <v>02196-0091</v>
          </cell>
        </row>
        <row r="1569">
          <cell r="A1569" t="str">
            <v>02196-0092</v>
          </cell>
          <cell r="B1569" t="str">
            <v>Structure</v>
          </cell>
          <cell r="C1569" t="str">
            <v>Projection Lens Support Assy</v>
          </cell>
        </row>
        <row r="1570">
          <cell r="A1570" t="str">
            <v>02196-0093</v>
          </cell>
          <cell r="B1570" t="str">
            <v>Structure</v>
          </cell>
          <cell r="C1570" t="str">
            <v>Projection Lens Support Assy</v>
          </cell>
        </row>
        <row r="1571">
          <cell r="A1571" t="str">
            <v>02196-0094</v>
          </cell>
          <cell r="B1571" t="str">
            <v>Structure</v>
          </cell>
          <cell r="C1571" t="str">
            <v>Projection Lens Support Assy</v>
          </cell>
        </row>
        <row r="1572">
          <cell r="A1572" t="str">
            <v>02196-0095</v>
          </cell>
          <cell r="B1572" t="str">
            <v>Structure</v>
          </cell>
          <cell r="C1572" t="str">
            <v>Projection Lens Support Assy</v>
          </cell>
        </row>
        <row r="1573">
          <cell r="A1573" t="str">
            <v>02196-0096</v>
          </cell>
          <cell r="B1573" t="str">
            <v>Structure</v>
          </cell>
          <cell r="C1573" t="str">
            <v>Projection Lens Support Assy</v>
          </cell>
        </row>
        <row r="1574">
          <cell r="A1574" t="str">
            <v>02196-0097</v>
          </cell>
          <cell r="B1574" t="str">
            <v>Structure</v>
          </cell>
          <cell r="C1574" t="str">
            <v>Projection Lens Support Assy</v>
          </cell>
        </row>
        <row r="1575">
          <cell r="A1575" t="str">
            <v>02196-0098</v>
          </cell>
          <cell r="B1575" t="str">
            <v>Structure</v>
          </cell>
          <cell r="C1575" t="str">
            <v>Projection Lens Support Assy</v>
          </cell>
        </row>
        <row r="1576">
          <cell r="A1576" t="str">
            <v>02196-0099</v>
          </cell>
          <cell r="B1576" t="str">
            <v>Structure</v>
          </cell>
          <cell r="C1576" t="str">
            <v>Projection Lens Support Assy</v>
          </cell>
        </row>
        <row r="1577">
          <cell r="A1577" t="str">
            <v>02196-0100</v>
          </cell>
          <cell r="B1577" t="str">
            <v>Structure</v>
          </cell>
          <cell r="C1577" t="str">
            <v>Projection Lens Support Assy</v>
          </cell>
        </row>
        <row r="1578">
          <cell r="A1578" t="str">
            <v>02196-0101</v>
          </cell>
          <cell r="B1578" t="str">
            <v>Structure</v>
          </cell>
          <cell r="C1578" t="str">
            <v>Projection Lens Support Assy</v>
          </cell>
        </row>
        <row r="1579">
          <cell r="A1579" t="str">
            <v>02196-0102</v>
          </cell>
          <cell r="B1579" t="str">
            <v>Structure</v>
          </cell>
          <cell r="C1579" t="str">
            <v>Projection Lens Support Assy</v>
          </cell>
        </row>
        <row r="1580">
          <cell r="A1580" t="str">
            <v>02196-0103</v>
          </cell>
          <cell r="B1580" t="str">
            <v>Structure</v>
          </cell>
          <cell r="C1580" t="str">
            <v>Projection Lens Support Assy</v>
          </cell>
        </row>
        <row r="1581">
          <cell r="A1581" t="str">
            <v>02196-0104</v>
          </cell>
          <cell r="B1581" t="str">
            <v>Structure</v>
          </cell>
          <cell r="C1581" t="str">
            <v>Projection Lens Support Assy</v>
          </cell>
        </row>
        <row r="1582">
          <cell r="A1582" t="str">
            <v>02196-0105</v>
          </cell>
          <cell r="B1582" t="str">
            <v>Structure</v>
          </cell>
          <cell r="C1582" t="str">
            <v>Projection Lens Support Assy</v>
          </cell>
        </row>
        <row r="1583">
          <cell r="A1583" t="str">
            <v>02196-0106</v>
          </cell>
          <cell r="B1583" t="str">
            <v>Structure</v>
          </cell>
          <cell r="C1583" t="str">
            <v>Projection Lens Support Assy</v>
          </cell>
        </row>
        <row r="1584">
          <cell r="A1584" t="str">
            <v>02196-0107</v>
          </cell>
          <cell r="B1584" t="str">
            <v>Structure</v>
          </cell>
          <cell r="C1584" t="str">
            <v>Projection Lens Support Assy</v>
          </cell>
        </row>
        <row r="1585">
          <cell r="A1585" t="str">
            <v>02196-0108</v>
          </cell>
          <cell r="B1585" t="str">
            <v>Structure</v>
          </cell>
          <cell r="C1585" t="str">
            <v>Projection Lens Support Assy</v>
          </cell>
        </row>
        <row r="1586">
          <cell r="A1586" t="str">
            <v>02196-0109</v>
          </cell>
          <cell r="B1586" t="str">
            <v>Structure</v>
          </cell>
          <cell r="C1586" t="str">
            <v>Projection Lens Support Assy</v>
          </cell>
        </row>
        <row r="1587">
          <cell r="A1587" t="str">
            <v>02196-0110</v>
          </cell>
          <cell r="B1587" t="str">
            <v>Z-Gauge</v>
          </cell>
          <cell r="C1587" t="str">
            <v>Air Gauge Assy</v>
          </cell>
        </row>
        <row r="1588">
          <cell r="A1588" t="str">
            <v>02196-0111</v>
          </cell>
          <cell r="B1588" t="str">
            <v>Z-Gauge</v>
          </cell>
          <cell r="C1588" t="str">
            <v>Air Gauge Assy</v>
          </cell>
        </row>
        <row r="1589">
          <cell r="A1589" t="str">
            <v>02196-0112</v>
          </cell>
          <cell r="B1589" t="str">
            <v>Z-Gauge</v>
          </cell>
          <cell r="C1589" t="str">
            <v>Air Gauge Assy</v>
          </cell>
        </row>
        <row r="1590">
          <cell r="A1590" t="str">
            <v>02196-0113</v>
          </cell>
          <cell r="B1590" t="str">
            <v>Z-Gauge</v>
          </cell>
          <cell r="C1590" t="str">
            <v>Air Gauge Assy</v>
          </cell>
        </row>
        <row r="1591">
          <cell r="A1591" t="str">
            <v>02196-0114</v>
          </cell>
          <cell r="B1591" t="str">
            <v>Z-Gauge</v>
          </cell>
          <cell r="C1591" t="str">
            <v>Air Gauge Assy</v>
          </cell>
        </row>
        <row r="1592">
          <cell r="A1592" t="str">
            <v>02196-0115</v>
          </cell>
          <cell r="B1592" t="str">
            <v>Z-Gauge</v>
          </cell>
          <cell r="C1592" t="str">
            <v>Air Gauge Assy</v>
          </cell>
        </row>
        <row r="1593">
          <cell r="A1593" t="str">
            <v>02196-0116</v>
          </cell>
          <cell r="B1593" t="str">
            <v>Z-Gauge</v>
          </cell>
          <cell r="C1593" t="str">
            <v>Air Gauge Assy</v>
          </cell>
        </row>
        <row r="1594">
          <cell r="A1594" t="str">
            <v>02196-0117</v>
          </cell>
          <cell r="B1594" t="str">
            <v>Z-Gauge</v>
          </cell>
          <cell r="C1594" t="str">
            <v>Air Gauge Assy</v>
          </cell>
        </row>
        <row r="1595">
          <cell r="A1595" t="str">
            <v>02196-0118</v>
          </cell>
          <cell r="B1595" t="str">
            <v>Z-Gauge</v>
          </cell>
          <cell r="C1595" t="str">
            <v>Air Gauge Assy</v>
          </cell>
        </row>
        <row r="1596">
          <cell r="A1596" t="str">
            <v>02196-0119</v>
          </cell>
          <cell r="B1596" t="str">
            <v>Z-Gauge</v>
          </cell>
          <cell r="C1596" t="str">
            <v>Air Gauge Assy</v>
          </cell>
        </row>
        <row r="1597">
          <cell r="A1597" t="str">
            <v>02196-0120</v>
          </cell>
          <cell r="B1597" t="str">
            <v>Z-Gauge</v>
          </cell>
          <cell r="C1597" t="str">
            <v>Air Gauge Assy</v>
          </cell>
        </row>
        <row r="1598">
          <cell r="A1598" t="str">
            <v>02196-0121</v>
          </cell>
          <cell r="B1598" t="str">
            <v>Z-Gauge</v>
          </cell>
          <cell r="C1598" t="str">
            <v>Air Gauge Assy</v>
          </cell>
        </row>
        <row r="1599">
          <cell r="A1599" t="str">
            <v>02196-0122</v>
          </cell>
          <cell r="B1599" t="str">
            <v>Z-Gauge</v>
          </cell>
          <cell r="C1599" t="str">
            <v>Air Gauge Assy</v>
          </cell>
        </row>
        <row r="1600">
          <cell r="A1600" t="str">
            <v>02196-0123</v>
          </cell>
          <cell r="B1600" t="str">
            <v>Z-Gauge</v>
          </cell>
          <cell r="C1600" t="str">
            <v>Air Gauge Assy</v>
          </cell>
        </row>
        <row r="1601">
          <cell r="A1601" t="str">
            <v>02196-0124</v>
          </cell>
          <cell r="B1601" t="str">
            <v>Z-Gauge</v>
          </cell>
          <cell r="C1601" t="str">
            <v>Air Gauge Control Panel Assy</v>
          </cell>
        </row>
        <row r="1602">
          <cell r="A1602" t="str">
            <v>02196-0125</v>
          </cell>
          <cell r="B1602" t="str">
            <v>Z-Gauge</v>
          </cell>
          <cell r="C1602" t="str">
            <v>Air Gauge Control Panel Assy</v>
          </cell>
        </row>
        <row r="1603">
          <cell r="A1603" t="str">
            <v>02196-0126</v>
          </cell>
          <cell r="B1603" t="str">
            <v>Z-Gauge</v>
          </cell>
          <cell r="C1603" t="str">
            <v>Air Gauge Control Panel Assy</v>
          </cell>
        </row>
        <row r="1604">
          <cell r="A1604" t="str">
            <v>02196-0127</v>
          </cell>
          <cell r="B1604" t="str">
            <v>Z-Gauge</v>
          </cell>
          <cell r="C1604" t="str">
            <v>Air Gauge Control Panel Assy</v>
          </cell>
        </row>
        <row r="1605">
          <cell r="A1605" t="str">
            <v>02196-0128</v>
          </cell>
          <cell r="B1605" t="str">
            <v>Z-Gauge</v>
          </cell>
          <cell r="C1605" t="str">
            <v>Air Gauge Control Panel Assy</v>
          </cell>
        </row>
        <row r="1606">
          <cell r="A1606" t="str">
            <v>02196-0129</v>
          </cell>
          <cell r="B1606" t="str">
            <v>Z-Gauge</v>
          </cell>
          <cell r="C1606" t="str">
            <v>Air Gauge, Encoder Cable, 10 Feet</v>
          </cell>
        </row>
        <row r="1607">
          <cell r="A1607" t="str">
            <v>02196-0130</v>
          </cell>
          <cell r="B1607" t="str">
            <v>Z-Gauge</v>
          </cell>
          <cell r="C1607" t="str">
            <v>Cable Assy, 16 conductors, 15 Feet</v>
          </cell>
        </row>
        <row r="1608">
          <cell r="A1608" t="str">
            <v>02196-0131</v>
          </cell>
          <cell r="B1608" t="str">
            <v>Translation</v>
          </cell>
          <cell r="C1608" t="str">
            <v>Modification, Stepper Motor</v>
          </cell>
        </row>
        <row r="1609">
          <cell r="A1609" t="str">
            <v>02196-0132</v>
          </cell>
          <cell r="B1609" t="str">
            <v>Subst Load/Unload</v>
          </cell>
          <cell r="C1609" t="str">
            <v>Robot Frame Assy</v>
          </cell>
        </row>
        <row r="1610">
          <cell r="A1610" t="str">
            <v>02196-0133</v>
          </cell>
          <cell r="B1610" t="str">
            <v>Subst Load/Unload</v>
          </cell>
          <cell r="C1610" t="str">
            <v>Robot Frame Assy</v>
          </cell>
        </row>
        <row r="1611">
          <cell r="A1611" t="str">
            <v>02196-0134</v>
          </cell>
          <cell r="B1611" t="str">
            <v>Subst Load/Unload</v>
          </cell>
          <cell r="C1611" t="str">
            <v>Robot Frame Assy</v>
          </cell>
        </row>
        <row r="1612">
          <cell r="A1612" t="str">
            <v>02196-0135</v>
          </cell>
          <cell r="B1612" t="str">
            <v>Subst Load/Unload</v>
          </cell>
          <cell r="C1612" t="str">
            <v>Robot Frame Assy</v>
          </cell>
        </row>
        <row r="1613">
          <cell r="A1613" t="str">
            <v>02196-0136</v>
          </cell>
          <cell r="B1613" t="str">
            <v>Subst Load/Unload</v>
          </cell>
          <cell r="C1613" t="str">
            <v>Robot Frame Assy</v>
          </cell>
        </row>
        <row r="1614">
          <cell r="A1614" t="str">
            <v>02196-0137</v>
          </cell>
          <cell r="B1614" t="str">
            <v>Z-Gauge</v>
          </cell>
          <cell r="C1614" t="str">
            <v>Air Gauge Control Panel Assy</v>
          </cell>
        </row>
        <row r="1615">
          <cell r="A1615" t="str">
            <v>02196-0138</v>
          </cell>
          <cell r="B1615" t="str">
            <v>Substrate</v>
          </cell>
          <cell r="C1615" t="str">
            <v>Substrate Chuck Assy</v>
          </cell>
        </row>
        <row r="1616">
          <cell r="A1616" t="str">
            <v>02196-0139</v>
          </cell>
          <cell r="B1616" t="str">
            <v>Substrate</v>
          </cell>
          <cell r="C1616" t="str">
            <v>Substrate Chuck Assy</v>
          </cell>
        </row>
        <row r="1617">
          <cell r="A1617" t="str">
            <v>02196-0140</v>
          </cell>
          <cell r="B1617" t="str">
            <v>Substrate</v>
          </cell>
          <cell r="C1617" t="str">
            <v>Substrate Chuck Assy</v>
          </cell>
        </row>
        <row r="1618">
          <cell r="A1618" t="str">
            <v>02196-0141</v>
          </cell>
          <cell r="B1618" t="str">
            <v>Substrate</v>
          </cell>
          <cell r="C1618" t="str">
            <v>Substrate Chuck Assy</v>
          </cell>
        </row>
        <row r="1619">
          <cell r="A1619" t="str">
            <v>02196-0142</v>
          </cell>
          <cell r="B1619" t="str">
            <v>Substrate</v>
          </cell>
          <cell r="C1619" t="str">
            <v>Substrate Chuck Assy</v>
          </cell>
        </row>
        <row r="1620">
          <cell r="A1620" t="str">
            <v>02196-0143</v>
          </cell>
          <cell r="B1620" t="str">
            <v>Substrate</v>
          </cell>
          <cell r="C1620" t="str">
            <v>Substrate Chuck Assy</v>
          </cell>
        </row>
        <row r="1621">
          <cell r="A1621" t="str">
            <v>02196-0144</v>
          </cell>
          <cell r="B1621" t="str">
            <v>Substrate</v>
          </cell>
          <cell r="C1621" t="str">
            <v>Substrate Chuck Assy</v>
          </cell>
        </row>
        <row r="1622">
          <cell r="A1622" t="str">
            <v>02196-0145</v>
          </cell>
          <cell r="B1622" t="str">
            <v>Substrate</v>
          </cell>
          <cell r="C1622" t="str">
            <v>Substrate Chuck Assy</v>
          </cell>
        </row>
        <row r="1623">
          <cell r="A1623" t="str">
            <v>02196-0146</v>
          </cell>
          <cell r="B1623" t="str">
            <v>Substrate</v>
          </cell>
          <cell r="C1623" t="str">
            <v>Substrate Chuck Assy</v>
          </cell>
        </row>
        <row r="1624">
          <cell r="A1624" t="str">
            <v>02196-0147</v>
          </cell>
          <cell r="B1624" t="str">
            <v>Substrate</v>
          </cell>
          <cell r="C1624" t="str">
            <v>Substrate Chuck Assy</v>
          </cell>
        </row>
        <row r="1625">
          <cell r="A1625" t="str">
            <v>02196-0148</v>
          </cell>
          <cell r="B1625" t="str">
            <v>Substrate</v>
          </cell>
          <cell r="C1625" t="str">
            <v>Substrate Chuck Assy</v>
          </cell>
        </row>
        <row r="1626">
          <cell r="A1626" t="str">
            <v>02196-0149</v>
          </cell>
          <cell r="B1626" t="str">
            <v>Substrate</v>
          </cell>
          <cell r="C1626" t="str">
            <v>Substrate Chuck Assy</v>
          </cell>
        </row>
        <row r="1627">
          <cell r="A1627" t="str">
            <v>02196-0150</v>
          </cell>
          <cell r="B1627" t="str">
            <v>Substrate</v>
          </cell>
          <cell r="C1627" t="str">
            <v>Substrate Chuck Assy</v>
          </cell>
        </row>
        <row r="1628">
          <cell r="A1628" t="str">
            <v>02196-0151</v>
          </cell>
          <cell r="B1628" t="str">
            <v>Substrate</v>
          </cell>
          <cell r="C1628" t="str">
            <v>Substrate Chuck Assy</v>
          </cell>
        </row>
        <row r="1629">
          <cell r="A1629" t="str">
            <v>02196-0152</v>
          </cell>
          <cell r="B1629" t="str">
            <v>Substrate</v>
          </cell>
          <cell r="C1629" t="str">
            <v>Substrate Chuck Assy</v>
          </cell>
        </row>
        <row r="1630">
          <cell r="A1630" t="str">
            <v>02196-0153</v>
          </cell>
          <cell r="B1630" t="str">
            <v>Substrate</v>
          </cell>
          <cell r="C1630" t="str">
            <v>Substrate Chuck Assy</v>
          </cell>
        </row>
        <row r="1631">
          <cell r="A1631" t="str">
            <v>02196-0154</v>
          </cell>
          <cell r="B1631" t="str">
            <v>Substrate</v>
          </cell>
          <cell r="C1631" t="str">
            <v>Substrate Chuck Assy</v>
          </cell>
        </row>
        <row r="1632">
          <cell r="A1632" t="str">
            <v>02196-0155</v>
          </cell>
          <cell r="B1632" t="str">
            <v>Substrate</v>
          </cell>
          <cell r="C1632" t="str">
            <v>Substrate Chuck Assy</v>
          </cell>
        </row>
        <row r="1633">
          <cell r="A1633" t="str">
            <v>02196-0156</v>
          </cell>
          <cell r="B1633" t="str">
            <v>Substrate</v>
          </cell>
          <cell r="C1633" t="str">
            <v>Substrate Chuck Assy</v>
          </cell>
        </row>
        <row r="1634">
          <cell r="A1634" t="str">
            <v>02196-0157</v>
          </cell>
          <cell r="B1634" t="str">
            <v>Substrate</v>
          </cell>
          <cell r="C1634" t="str">
            <v>Substrate Chuck Assy</v>
          </cell>
        </row>
        <row r="1635">
          <cell r="A1635" t="str">
            <v>02196-0158</v>
          </cell>
          <cell r="B1635" t="str">
            <v>Substrate</v>
          </cell>
          <cell r="C1635" t="str">
            <v>Substrate Chuck Assy</v>
          </cell>
        </row>
        <row r="1636">
          <cell r="A1636" t="str">
            <v>02196-0159</v>
          </cell>
          <cell r="B1636" t="str">
            <v>Substrate</v>
          </cell>
          <cell r="C1636" t="str">
            <v>Substrate Chuck Assy</v>
          </cell>
        </row>
        <row r="1637">
          <cell r="A1637" t="str">
            <v>02196-0160</v>
          </cell>
          <cell r="B1637" t="str">
            <v>Substrate</v>
          </cell>
          <cell r="C1637" t="str">
            <v>Substrate Chuck Assy</v>
          </cell>
        </row>
        <row r="1638">
          <cell r="A1638" t="str">
            <v>02196-0161</v>
          </cell>
          <cell r="B1638" t="str">
            <v>Substrate</v>
          </cell>
          <cell r="C1638" t="str">
            <v>Substrate Chuck Assy</v>
          </cell>
        </row>
        <row r="1639">
          <cell r="A1639" t="str">
            <v>02196-0162</v>
          </cell>
          <cell r="B1639" t="str">
            <v>Substrate</v>
          </cell>
          <cell r="C1639" t="str">
            <v>Substrate Chuck Assy</v>
          </cell>
        </row>
        <row r="1640">
          <cell r="A1640" t="str">
            <v>02196-0163</v>
          </cell>
          <cell r="B1640" t="str">
            <v>Mask</v>
          </cell>
          <cell r="C1640" t="str">
            <v>Mask Frame Assy</v>
          </cell>
        </row>
        <row r="1641">
          <cell r="A1641" t="str">
            <v>02196-0164</v>
          </cell>
          <cell r="B1641" t="str">
            <v>Mask</v>
          </cell>
          <cell r="C1641" t="str">
            <v>Mask Frame Assy</v>
          </cell>
        </row>
        <row r="1642">
          <cell r="A1642" t="str">
            <v>02196-0165</v>
          </cell>
          <cell r="B1642" t="str">
            <v>Mask</v>
          </cell>
          <cell r="C1642" t="str">
            <v>Mask Frame Assy</v>
          </cell>
        </row>
        <row r="1643">
          <cell r="A1643" t="str">
            <v>02196-0166</v>
          </cell>
          <cell r="B1643" t="str">
            <v>Mask</v>
          </cell>
          <cell r="C1643" t="str">
            <v>Mask Frame Assy</v>
          </cell>
        </row>
        <row r="1644">
          <cell r="A1644" t="str">
            <v>02196-0167</v>
          </cell>
          <cell r="B1644" t="str">
            <v>Mask</v>
          </cell>
          <cell r="C1644" t="str">
            <v>Mask Frame Assy</v>
          </cell>
        </row>
        <row r="1645">
          <cell r="A1645" t="str">
            <v>02196-0168</v>
          </cell>
          <cell r="B1645" t="str">
            <v>Mask</v>
          </cell>
          <cell r="C1645" t="str">
            <v>Mask Frame Assy</v>
          </cell>
        </row>
        <row r="1646">
          <cell r="A1646" t="str">
            <v>02196-0169</v>
          </cell>
          <cell r="B1646" t="str">
            <v>Mask</v>
          </cell>
          <cell r="C1646" t="str">
            <v>Mask Frame Assy</v>
          </cell>
        </row>
        <row r="1647">
          <cell r="A1647" t="str">
            <v>02196-0170</v>
          </cell>
          <cell r="B1647" t="str">
            <v>Mask</v>
          </cell>
          <cell r="C1647" t="str">
            <v>Mask Frame Assy</v>
          </cell>
        </row>
        <row r="1648">
          <cell r="A1648" t="str">
            <v>02196-0171</v>
          </cell>
          <cell r="B1648" t="str">
            <v>Mask</v>
          </cell>
          <cell r="C1648" t="str">
            <v>Mask Frame Assy</v>
          </cell>
        </row>
        <row r="1649">
          <cell r="A1649" t="str">
            <v>02196-0172</v>
          </cell>
          <cell r="B1649" t="str">
            <v>Mask</v>
          </cell>
          <cell r="C1649" t="str">
            <v>Mask Frame Assy</v>
          </cell>
        </row>
        <row r="1650">
          <cell r="A1650" t="str">
            <v>02196-0173</v>
          </cell>
          <cell r="B1650" t="str">
            <v>Mask</v>
          </cell>
          <cell r="C1650" t="str">
            <v>Mask Frame Assy</v>
          </cell>
        </row>
        <row r="1651">
          <cell r="A1651" t="str">
            <v>02196-0174</v>
          </cell>
        </row>
        <row r="1652">
          <cell r="A1652" t="str">
            <v>02196-0175</v>
          </cell>
          <cell r="B1652" t="str">
            <v>Mask</v>
          </cell>
          <cell r="C1652" t="str">
            <v>Mask Frame Assy</v>
          </cell>
        </row>
        <row r="1653">
          <cell r="A1653" t="str">
            <v>02196-0176</v>
          </cell>
          <cell r="B1653" t="str">
            <v>Mask</v>
          </cell>
          <cell r="C1653" t="str">
            <v>Mask Frame Assy</v>
          </cell>
        </row>
        <row r="1654">
          <cell r="A1654" t="str">
            <v>02196-0177</v>
          </cell>
          <cell r="B1654" t="str">
            <v>Mask</v>
          </cell>
          <cell r="C1654" t="str">
            <v>Mask Frame Assy</v>
          </cell>
        </row>
        <row r="1655">
          <cell r="A1655" t="str">
            <v>02196-0178</v>
          </cell>
          <cell r="B1655" t="str">
            <v>Mask</v>
          </cell>
          <cell r="C1655" t="str">
            <v>Mask Frame Assy</v>
          </cell>
        </row>
        <row r="1656">
          <cell r="A1656" t="str">
            <v>02196-0179</v>
          </cell>
          <cell r="B1656" t="str">
            <v>Mask</v>
          </cell>
          <cell r="C1656" t="str">
            <v>Mask Frame Assy</v>
          </cell>
        </row>
        <row r="1657">
          <cell r="A1657" t="str">
            <v>02196-0180</v>
          </cell>
          <cell r="B1657" t="str">
            <v>Mask</v>
          </cell>
          <cell r="C1657" t="str">
            <v>Mask Frame Assy</v>
          </cell>
        </row>
        <row r="1658">
          <cell r="A1658" t="str">
            <v>02196-0181</v>
          </cell>
          <cell r="B1658" t="str">
            <v>Mask</v>
          </cell>
          <cell r="C1658" t="str">
            <v>Mask Frame Assy</v>
          </cell>
        </row>
        <row r="1659">
          <cell r="A1659" t="str">
            <v>02196-0182</v>
          </cell>
          <cell r="B1659" t="str">
            <v>Structure</v>
          </cell>
          <cell r="C1659" t="str">
            <v>Lamphouse Brace Assy</v>
          </cell>
        </row>
        <row r="1660">
          <cell r="A1660" t="str">
            <v>02196-0183</v>
          </cell>
          <cell r="B1660" t="str">
            <v>Structure</v>
          </cell>
          <cell r="C1660" t="str">
            <v>Lamphouse Brace Assy</v>
          </cell>
        </row>
        <row r="1661">
          <cell r="A1661" t="str">
            <v>02196-0184</v>
          </cell>
          <cell r="B1661" t="str">
            <v>Structure</v>
          </cell>
          <cell r="C1661" t="str">
            <v>Lamphouse Brace Assy</v>
          </cell>
        </row>
        <row r="1662">
          <cell r="A1662" t="str">
            <v>02196-0185</v>
          </cell>
          <cell r="B1662" t="str">
            <v>Structure</v>
          </cell>
          <cell r="C1662" t="str">
            <v>Lamphouse Brace Assy</v>
          </cell>
        </row>
        <row r="1663">
          <cell r="A1663" t="str">
            <v>02196-0186</v>
          </cell>
          <cell r="B1663" t="str">
            <v>Translation</v>
          </cell>
          <cell r="C1663" t="str">
            <v>Vertical Drive Assy</v>
          </cell>
        </row>
        <row r="1664">
          <cell r="A1664" t="str">
            <v>02196-0187</v>
          </cell>
          <cell r="B1664" t="str">
            <v>Translation</v>
          </cell>
          <cell r="C1664" t="str">
            <v>Vertical Drive Assy</v>
          </cell>
        </row>
        <row r="1665">
          <cell r="A1665" t="str">
            <v>02196-0188</v>
          </cell>
          <cell r="B1665" t="str">
            <v>Translation</v>
          </cell>
          <cell r="C1665" t="str">
            <v>Vertical Drive Assy</v>
          </cell>
        </row>
        <row r="1666">
          <cell r="A1666" t="str">
            <v>02196-0189</v>
          </cell>
          <cell r="B1666" t="str">
            <v>Translation</v>
          </cell>
          <cell r="C1666" t="str">
            <v>Vertical Drive Assy</v>
          </cell>
        </row>
        <row r="1667">
          <cell r="A1667" t="str">
            <v>02196-0190</v>
          </cell>
          <cell r="B1667" t="str">
            <v>Translation</v>
          </cell>
          <cell r="C1667" t="str">
            <v>Vertical Drive Assy</v>
          </cell>
        </row>
        <row r="1668">
          <cell r="A1668" t="str">
            <v>02196-0191</v>
          </cell>
          <cell r="B1668" t="str">
            <v>Translation</v>
          </cell>
          <cell r="C1668" t="str">
            <v>Vertical Drive Assy</v>
          </cell>
        </row>
        <row r="1669">
          <cell r="A1669" t="str">
            <v>02196-0192</v>
          </cell>
          <cell r="B1669" t="str">
            <v>Translation</v>
          </cell>
          <cell r="C1669" t="str">
            <v>Vertical Drive Assy</v>
          </cell>
        </row>
        <row r="1670">
          <cell r="A1670" t="str">
            <v>02196-0193</v>
          </cell>
          <cell r="B1670" t="str">
            <v>Translation</v>
          </cell>
          <cell r="C1670" t="str">
            <v>Vertical Drive Assy</v>
          </cell>
        </row>
        <row r="1671">
          <cell r="A1671" t="str">
            <v>02196-0194</v>
          </cell>
          <cell r="B1671" t="str">
            <v>Translation</v>
          </cell>
          <cell r="C1671" t="str">
            <v>Vertical Drive Assy</v>
          </cell>
        </row>
        <row r="1672">
          <cell r="A1672" t="str">
            <v>02196-0195</v>
          </cell>
          <cell r="B1672" t="str">
            <v>Translation</v>
          </cell>
          <cell r="C1672" t="str">
            <v>Vertical Drive Assy</v>
          </cell>
        </row>
        <row r="1673">
          <cell r="A1673" t="str">
            <v>02196-0196</v>
          </cell>
          <cell r="B1673" t="str">
            <v>Translation</v>
          </cell>
          <cell r="C1673" t="str">
            <v>Vertical Drive Assy</v>
          </cell>
        </row>
        <row r="1674">
          <cell r="A1674" t="str">
            <v>02196-0197</v>
          </cell>
          <cell r="B1674" t="str">
            <v>Translation</v>
          </cell>
          <cell r="C1674" t="str">
            <v>Vertical Drive Assy</v>
          </cell>
        </row>
        <row r="1675">
          <cell r="A1675" t="str">
            <v>02196-0198</v>
          </cell>
          <cell r="B1675" t="str">
            <v>Translation</v>
          </cell>
          <cell r="C1675" t="str">
            <v>Vertical Drive Assy</v>
          </cell>
        </row>
        <row r="1676">
          <cell r="A1676" t="str">
            <v>02196-0199</v>
          </cell>
          <cell r="B1676" t="str">
            <v>Translation</v>
          </cell>
          <cell r="C1676" t="str">
            <v>Vertical Drive Assy</v>
          </cell>
        </row>
        <row r="1677">
          <cell r="A1677" t="str">
            <v>02196-0200</v>
          </cell>
          <cell r="B1677" t="str">
            <v>Translation</v>
          </cell>
          <cell r="C1677" t="str">
            <v>Vertical Drive Assy</v>
          </cell>
        </row>
        <row r="1678">
          <cell r="A1678" t="str">
            <v>02196-0201</v>
          </cell>
          <cell r="B1678" t="str">
            <v>Translation</v>
          </cell>
          <cell r="C1678" t="str">
            <v>Vertical Drive Assy</v>
          </cell>
        </row>
        <row r="1679">
          <cell r="A1679" t="str">
            <v>02196-0202</v>
          </cell>
          <cell r="B1679" t="str">
            <v>Translation</v>
          </cell>
          <cell r="C1679" t="str">
            <v>Vertical Drive Assy</v>
          </cell>
        </row>
        <row r="1680">
          <cell r="A1680" t="str">
            <v>02196-0203</v>
          </cell>
          <cell r="B1680" t="str">
            <v>Translation</v>
          </cell>
          <cell r="C1680" t="str">
            <v>Vertical Drive Assy</v>
          </cell>
        </row>
        <row r="1681">
          <cell r="A1681" t="str">
            <v>02196-0204</v>
          </cell>
          <cell r="B1681" t="str">
            <v>Translation</v>
          </cell>
          <cell r="C1681" t="str">
            <v>Vertical Drive Assy</v>
          </cell>
        </row>
        <row r="1682">
          <cell r="A1682" t="str">
            <v>02196-0205</v>
          </cell>
          <cell r="B1682" t="str">
            <v>Translation</v>
          </cell>
          <cell r="C1682" t="str">
            <v>Vertical Drive Assy</v>
          </cell>
        </row>
        <row r="1683">
          <cell r="A1683" t="str">
            <v>02196-0206</v>
          </cell>
          <cell r="B1683" t="str">
            <v>Translation</v>
          </cell>
          <cell r="C1683" t="str">
            <v>Vertical Drive Assy</v>
          </cell>
        </row>
        <row r="1684">
          <cell r="A1684" t="str">
            <v>02196-0207</v>
          </cell>
          <cell r="B1684" t="str">
            <v>Translation</v>
          </cell>
          <cell r="C1684" t="str">
            <v>Vertical Drive Assy</v>
          </cell>
        </row>
        <row r="1685">
          <cell r="A1685" t="str">
            <v>02196-0208</v>
          </cell>
          <cell r="B1685" t="str">
            <v>Translation</v>
          </cell>
          <cell r="C1685" t="str">
            <v>Vertical Drive Assy</v>
          </cell>
        </row>
        <row r="1686">
          <cell r="A1686" t="str">
            <v>02196-0209</v>
          </cell>
          <cell r="B1686" t="str">
            <v>Translation</v>
          </cell>
          <cell r="C1686" t="str">
            <v>Vertical Drive Assy</v>
          </cell>
        </row>
        <row r="1687">
          <cell r="A1687" t="str">
            <v>02196-0210</v>
          </cell>
          <cell r="B1687" t="str">
            <v>Translation</v>
          </cell>
          <cell r="C1687" t="str">
            <v>Vertical Drive Assy</v>
          </cell>
        </row>
        <row r="1688">
          <cell r="A1688" t="str">
            <v>02196-0211</v>
          </cell>
          <cell r="B1688" t="str">
            <v>Translation</v>
          </cell>
          <cell r="C1688" t="str">
            <v>Vertical Drive Assy</v>
          </cell>
        </row>
        <row r="1689">
          <cell r="A1689" t="str">
            <v>02196-0212</v>
          </cell>
          <cell r="B1689" t="str">
            <v>Translation</v>
          </cell>
          <cell r="C1689" t="str">
            <v>Vertical Drive Assy</v>
          </cell>
        </row>
        <row r="1690">
          <cell r="A1690" t="str">
            <v>02196-0213</v>
          </cell>
          <cell r="B1690" t="str">
            <v>Translation</v>
          </cell>
          <cell r="C1690" t="str">
            <v>Vertical Drive Assy</v>
          </cell>
        </row>
        <row r="1691">
          <cell r="A1691" t="str">
            <v>02196-0214</v>
          </cell>
          <cell r="B1691" t="str">
            <v>Translation</v>
          </cell>
          <cell r="C1691" t="str">
            <v>Vertical Drive Assy</v>
          </cell>
        </row>
        <row r="1692">
          <cell r="A1692" t="str">
            <v>02196-0215</v>
          </cell>
          <cell r="B1692" t="str">
            <v>Translation</v>
          </cell>
          <cell r="C1692" t="str">
            <v>Vertical Drive Assy</v>
          </cell>
        </row>
        <row r="1693">
          <cell r="A1693" t="str">
            <v>02196-0216</v>
          </cell>
          <cell r="B1693" t="str">
            <v>Translation</v>
          </cell>
          <cell r="C1693" t="str">
            <v>Vertical Drive Assy</v>
          </cell>
        </row>
        <row r="1694">
          <cell r="A1694" t="str">
            <v>02196-0217</v>
          </cell>
          <cell r="B1694" t="str">
            <v>Translation</v>
          </cell>
          <cell r="C1694" t="str">
            <v>Vertical Drive Assy</v>
          </cell>
        </row>
        <row r="1695">
          <cell r="A1695" t="str">
            <v>02196-0218</v>
          </cell>
          <cell r="B1695" t="str">
            <v>Translation</v>
          </cell>
          <cell r="C1695" t="str">
            <v>Vertical Drive Assy</v>
          </cell>
        </row>
        <row r="1696">
          <cell r="A1696" t="str">
            <v>02196-0219</v>
          </cell>
          <cell r="B1696" t="str">
            <v>Translation</v>
          </cell>
          <cell r="C1696" t="str">
            <v>Vertical Drive Assy</v>
          </cell>
        </row>
        <row r="1697">
          <cell r="A1697" t="str">
            <v>02196-0220</v>
          </cell>
          <cell r="B1697" t="str">
            <v>Translation</v>
          </cell>
          <cell r="C1697" t="str">
            <v>Vertical Drive Assy</v>
          </cell>
        </row>
        <row r="1698">
          <cell r="A1698" t="str">
            <v>02196-0221</v>
          </cell>
          <cell r="B1698" t="str">
            <v>Translation</v>
          </cell>
          <cell r="C1698" t="str">
            <v>Vertical Drive Assy</v>
          </cell>
        </row>
        <row r="1699">
          <cell r="A1699" t="str">
            <v>02196-0222</v>
          </cell>
          <cell r="B1699" t="str">
            <v>Translation</v>
          </cell>
          <cell r="C1699" t="str">
            <v>Vertical Drive Assy</v>
          </cell>
        </row>
        <row r="1700">
          <cell r="A1700" t="str">
            <v>02196-0223</v>
          </cell>
          <cell r="B1700" t="str">
            <v>Translation</v>
          </cell>
          <cell r="C1700" t="str">
            <v>Vertical Drive Assy</v>
          </cell>
        </row>
        <row r="1701">
          <cell r="A1701" t="str">
            <v>02196-0224</v>
          </cell>
          <cell r="B1701" t="str">
            <v>Translation</v>
          </cell>
          <cell r="C1701" t="str">
            <v>Vertical Drive Assy</v>
          </cell>
        </row>
        <row r="1702">
          <cell r="A1702" t="str">
            <v>02196-0225</v>
          </cell>
          <cell r="B1702" t="str">
            <v>Translation</v>
          </cell>
          <cell r="C1702" t="str">
            <v>Vertical Drive Assy</v>
          </cell>
        </row>
        <row r="1703">
          <cell r="A1703" t="str">
            <v>02196-0226</v>
          </cell>
          <cell r="B1703" t="str">
            <v>Translation</v>
          </cell>
          <cell r="C1703" t="str">
            <v>Micropositioner Stage Assy</v>
          </cell>
        </row>
        <row r="1704">
          <cell r="A1704" t="str">
            <v>02196-0227</v>
          </cell>
          <cell r="B1704" t="str">
            <v>Translation</v>
          </cell>
          <cell r="C1704" t="str">
            <v>Micropositioner Stage Assy</v>
          </cell>
        </row>
        <row r="1705">
          <cell r="A1705" t="str">
            <v>02196-0228</v>
          </cell>
          <cell r="B1705" t="str">
            <v>Translation</v>
          </cell>
          <cell r="C1705" t="str">
            <v>Micropositioner Stage Assy</v>
          </cell>
        </row>
        <row r="1706">
          <cell r="A1706" t="str">
            <v>02196-0229</v>
          </cell>
          <cell r="B1706" t="str">
            <v>Translation</v>
          </cell>
          <cell r="C1706" t="str">
            <v>Micropositioner Stage Assy</v>
          </cell>
        </row>
        <row r="1707">
          <cell r="A1707" t="str">
            <v>02196-0230</v>
          </cell>
          <cell r="B1707" t="str">
            <v>Translation</v>
          </cell>
          <cell r="C1707" t="str">
            <v>Micropositioner Stage Assy</v>
          </cell>
        </row>
        <row r="1708">
          <cell r="A1708" t="str">
            <v>02196-0231</v>
          </cell>
          <cell r="B1708" t="str">
            <v>Translation</v>
          </cell>
          <cell r="C1708" t="str">
            <v>Micropositioner Stage Assy</v>
          </cell>
        </row>
        <row r="1709">
          <cell r="A1709" t="str">
            <v>02196-0232</v>
          </cell>
          <cell r="B1709" t="str">
            <v>Translation</v>
          </cell>
          <cell r="C1709" t="str">
            <v>Micropositioner Stage Assy</v>
          </cell>
        </row>
        <row r="1710">
          <cell r="A1710" t="str">
            <v>02196-0233</v>
          </cell>
          <cell r="B1710" t="str">
            <v>Translation</v>
          </cell>
          <cell r="C1710" t="str">
            <v>Micropositioner Stage Assy</v>
          </cell>
        </row>
        <row r="1711">
          <cell r="A1711" t="str">
            <v>02196-0234</v>
          </cell>
          <cell r="B1711" t="str">
            <v>Translation</v>
          </cell>
          <cell r="C1711" t="str">
            <v>Micropositioner Stage Assy</v>
          </cell>
        </row>
        <row r="1712">
          <cell r="A1712" t="str">
            <v>02196-0235</v>
          </cell>
          <cell r="B1712" t="str">
            <v>Translation</v>
          </cell>
          <cell r="C1712" t="str">
            <v>Micropositioner Stage Assy</v>
          </cell>
        </row>
        <row r="1713">
          <cell r="A1713" t="str">
            <v>02196-0236</v>
          </cell>
          <cell r="B1713" t="str">
            <v>Translation</v>
          </cell>
          <cell r="C1713" t="str">
            <v>Micropositioner Stage Assy</v>
          </cell>
        </row>
        <row r="1714">
          <cell r="A1714" t="str">
            <v>02196-0237</v>
          </cell>
          <cell r="B1714" t="str">
            <v>Translation</v>
          </cell>
          <cell r="C1714" t="str">
            <v>Micropositioner Stage Assy</v>
          </cell>
        </row>
        <row r="1715">
          <cell r="A1715" t="str">
            <v>02196-0238</v>
          </cell>
          <cell r="B1715" t="str">
            <v>Translation</v>
          </cell>
          <cell r="C1715" t="str">
            <v>Micropositioner Stage Assy</v>
          </cell>
        </row>
        <row r="1716">
          <cell r="A1716" t="str">
            <v>02196-0239</v>
          </cell>
          <cell r="B1716" t="str">
            <v>Translation</v>
          </cell>
          <cell r="C1716" t="str">
            <v>Micropositioner Stage Assy</v>
          </cell>
        </row>
        <row r="1717">
          <cell r="A1717" t="str">
            <v>02196-0240</v>
          </cell>
          <cell r="B1717" t="str">
            <v>Translation</v>
          </cell>
          <cell r="C1717" t="str">
            <v>Micropositioner Stage Assy</v>
          </cell>
        </row>
        <row r="1718">
          <cell r="A1718" t="str">
            <v>02196-0241</v>
          </cell>
          <cell r="B1718" t="str">
            <v>Translation</v>
          </cell>
          <cell r="C1718" t="str">
            <v>Micropositioner Stage Assy</v>
          </cell>
        </row>
        <row r="1719">
          <cell r="A1719" t="str">
            <v>02196-0242</v>
          </cell>
          <cell r="B1719" t="str">
            <v>Translation</v>
          </cell>
          <cell r="C1719" t="str">
            <v>Micropositioner Stage Assy</v>
          </cell>
        </row>
        <row r="1720">
          <cell r="A1720" t="str">
            <v>02196-0243</v>
          </cell>
          <cell r="B1720" t="str">
            <v>Translation</v>
          </cell>
          <cell r="C1720" t="str">
            <v>Micropositioner Stage Assy</v>
          </cell>
        </row>
        <row r="1721">
          <cell r="A1721" t="str">
            <v>02196-0244</v>
          </cell>
          <cell r="B1721" t="str">
            <v>Translation</v>
          </cell>
          <cell r="C1721" t="str">
            <v>Micropositioner Stage Assy</v>
          </cell>
        </row>
        <row r="1722">
          <cell r="A1722" t="str">
            <v>02196-0245</v>
          </cell>
          <cell r="B1722" t="str">
            <v>Translation</v>
          </cell>
          <cell r="C1722" t="str">
            <v>Micropositioner Stage Assy</v>
          </cell>
        </row>
        <row r="1723">
          <cell r="A1723" t="str">
            <v>02196-0246</v>
          </cell>
          <cell r="B1723" t="str">
            <v>Translation</v>
          </cell>
          <cell r="C1723" t="str">
            <v>Micropositioner Stage Assy</v>
          </cell>
        </row>
        <row r="1724">
          <cell r="A1724" t="str">
            <v>02196-0247</v>
          </cell>
          <cell r="B1724" t="str">
            <v>Translation</v>
          </cell>
          <cell r="C1724" t="str">
            <v>Micropositioner Stage Assy</v>
          </cell>
        </row>
        <row r="1725">
          <cell r="A1725" t="str">
            <v>02196-0248</v>
          </cell>
          <cell r="B1725" t="str">
            <v>Translation</v>
          </cell>
          <cell r="C1725" t="str">
            <v>Micropositioner Stage Assy</v>
          </cell>
        </row>
        <row r="1726">
          <cell r="A1726" t="str">
            <v>02196-0249</v>
          </cell>
          <cell r="B1726" t="str">
            <v>Translation</v>
          </cell>
          <cell r="C1726" t="str">
            <v>Micropositioner Stage Assy</v>
          </cell>
        </row>
        <row r="1727">
          <cell r="A1727" t="str">
            <v>02196-0250</v>
          </cell>
          <cell r="B1727" t="str">
            <v>Translation</v>
          </cell>
          <cell r="C1727" t="str">
            <v>Micropositioner Stage Assy</v>
          </cell>
        </row>
        <row r="1728">
          <cell r="A1728" t="str">
            <v>02196-0251</v>
          </cell>
          <cell r="B1728" t="str">
            <v>Translation</v>
          </cell>
          <cell r="C1728" t="str">
            <v>Micropositioner Stage Assy</v>
          </cell>
        </row>
        <row r="1729">
          <cell r="A1729" t="str">
            <v>02196-0252</v>
          </cell>
          <cell r="B1729" t="str">
            <v>Translation</v>
          </cell>
          <cell r="C1729" t="str">
            <v>Micropositioner Stage Assy</v>
          </cell>
        </row>
        <row r="1730">
          <cell r="A1730" t="str">
            <v>02196-0253</v>
          </cell>
          <cell r="B1730" t="str">
            <v>Translation</v>
          </cell>
          <cell r="C1730" t="str">
            <v>Micropositioner Stage Assy</v>
          </cell>
        </row>
        <row r="1731">
          <cell r="A1731" t="str">
            <v>02196-0254</v>
          </cell>
          <cell r="B1731" t="str">
            <v>Translation</v>
          </cell>
          <cell r="C1731" t="str">
            <v>Micropositioner Stage Assy</v>
          </cell>
        </row>
        <row r="1732">
          <cell r="A1732" t="str">
            <v>02196-0255</v>
          </cell>
          <cell r="B1732" t="str">
            <v>Translation</v>
          </cell>
          <cell r="C1732" t="str">
            <v>Micropositioner Stage Assy</v>
          </cell>
        </row>
        <row r="1733">
          <cell r="A1733" t="str">
            <v>02196-0256</v>
          </cell>
          <cell r="B1733" t="str">
            <v>Translation</v>
          </cell>
          <cell r="C1733" t="str">
            <v>Micropositioner Stage Assy</v>
          </cell>
        </row>
        <row r="1734">
          <cell r="A1734" t="str">
            <v>02196-0257</v>
          </cell>
          <cell r="B1734" t="str">
            <v>Translation</v>
          </cell>
          <cell r="C1734" t="str">
            <v>Micropositioner Stage Assy</v>
          </cell>
        </row>
        <row r="1735">
          <cell r="A1735" t="str">
            <v>02196-0258</v>
          </cell>
          <cell r="B1735" t="str">
            <v>Translation</v>
          </cell>
          <cell r="C1735" t="str">
            <v>Micropositioner Stage Assy</v>
          </cell>
        </row>
        <row r="1736">
          <cell r="A1736" t="str">
            <v>02196-0259</v>
          </cell>
          <cell r="B1736" t="str">
            <v>Translation</v>
          </cell>
          <cell r="C1736" t="str">
            <v>Micropositioner Stage Assy</v>
          </cell>
        </row>
        <row r="1737">
          <cell r="A1737" t="str">
            <v>02196-0260</v>
          </cell>
          <cell r="B1737" t="str">
            <v>Translation</v>
          </cell>
          <cell r="C1737" t="str">
            <v>Micropositioner Stage Assy</v>
          </cell>
        </row>
        <row r="1738">
          <cell r="A1738" t="str">
            <v>02196-0261</v>
          </cell>
          <cell r="B1738" t="str">
            <v>Translation</v>
          </cell>
          <cell r="C1738" t="str">
            <v>Micropositioner Stage Assy</v>
          </cell>
        </row>
        <row r="1739">
          <cell r="A1739" t="str">
            <v>02196-0262</v>
          </cell>
          <cell r="B1739" t="str">
            <v>Translation</v>
          </cell>
          <cell r="C1739" t="str">
            <v>Micropositioner Stage Assy</v>
          </cell>
        </row>
        <row r="1740">
          <cell r="A1740" t="str">
            <v>02196-0263</v>
          </cell>
          <cell r="B1740" t="str">
            <v>Translation</v>
          </cell>
          <cell r="C1740" t="str">
            <v>Micropositioner Stage Assy</v>
          </cell>
        </row>
        <row r="1741">
          <cell r="A1741" t="str">
            <v>02196-0264</v>
          </cell>
          <cell r="B1741" t="str">
            <v>Translation</v>
          </cell>
          <cell r="C1741" t="str">
            <v>Micropositioner Stage Assy</v>
          </cell>
        </row>
        <row r="1742">
          <cell r="A1742" t="str">
            <v>02196-0265</v>
          </cell>
          <cell r="B1742" t="str">
            <v>Translation</v>
          </cell>
          <cell r="C1742" t="str">
            <v>Micropositioner Stage Assy</v>
          </cell>
        </row>
        <row r="1743">
          <cell r="A1743" t="str">
            <v>02196-0266</v>
          </cell>
          <cell r="B1743" t="str">
            <v>Translation</v>
          </cell>
          <cell r="C1743" t="str">
            <v>Micropositioner Stage Assy</v>
          </cell>
        </row>
        <row r="1744">
          <cell r="A1744" t="str">
            <v>02196-0267</v>
          </cell>
          <cell r="B1744" t="str">
            <v>Translation</v>
          </cell>
          <cell r="C1744" t="str">
            <v>Micropositioner Stage Assy</v>
          </cell>
        </row>
        <row r="1745">
          <cell r="A1745" t="str">
            <v>02196-0268</v>
          </cell>
          <cell r="B1745" t="str">
            <v>Translation</v>
          </cell>
          <cell r="C1745" t="str">
            <v>Micropositioner Stage Assy</v>
          </cell>
        </row>
        <row r="1746">
          <cell r="A1746" t="str">
            <v>02196-0269</v>
          </cell>
          <cell r="B1746" t="str">
            <v>Translation</v>
          </cell>
          <cell r="C1746" t="str">
            <v>Micropositioner Stage Assy</v>
          </cell>
        </row>
        <row r="1747">
          <cell r="A1747" t="str">
            <v>02196-0270</v>
          </cell>
          <cell r="B1747" t="str">
            <v>Translation</v>
          </cell>
          <cell r="C1747" t="str">
            <v>Micropositioner Stage Assy</v>
          </cell>
        </row>
        <row r="1748">
          <cell r="A1748" t="str">
            <v>02196-0271</v>
          </cell>
          <cell r="B1748" t="str">
            <v>Translation</v>
          </cell>
          <cell r="C1748" t="str">
            <v>Micropositioner Stage Assy</v>
          </cell>
        </row>
        <row r="1749">
          <cell r="A1749" t="str">
            <v>02196-0272</v>
          </cell>
          <cell r="B1749" t="str">
            <v>Translation</v>
          </cell>
          <cell r="C1749" t="str">
            <v>Micropositioner Stage Assy</v>
          </cell>
        </row>
        <row r="1750">
          <cell r="A1750" t="str">
            <v>02196-0273</v>
          </cell>
          <cell r="B1750" t="str">
            <v>Translation</v>
          </cell>
          <cell r="C1750" t="str">
            <v>Micropositioner Stage Assy</v>
          </cell>
        </row>
        <row r="1751">
          <cell r="A1751" t="str">
            <v>02196-0274</v>
          </cell>
          <cell r="B1751" t="str">
            <v>Translation</v>
          </cell>
          <cell r="C1751" t="str">
            <v>Micropositioner Stage Assy</v>
          </cell>
        </row>
        <row r="1752">
          <cell r="A1752" t="str">
            <v>02196-0275</v>
          </cell>
          <cell r="B1752" t="str">
            <v>Translation</v>
          </cell>
          <cell r="C1752" t="str">
            <v>Micropositioner Stage Assy</v>
          </cell>
        </row>
        <row r="1753">
          <cell r="A1753" t="str">
            <v>02196-0276</v>
          </cell>
          <cell r="B1753" t="str">
            <v>Translation</v>
          </cell>
          <cell r="C1753" t="str">
            <v>Micropositioner Stage Assy</v>
          </cell>
        </row>
        <row r="1754">
          <cell r="A1754" t="str">
            <v>02196-0277</v>
          </cell>
          <cell r="B1754" t="str">
            <v>Translation</v>
          </cell>
          <cell r="C1754" t="str">
            <v>Micropositioner Stage Assy</v>
          </cell>
        </row>
        <row r="1755">
          <cell r="A1755" t="str">
            <v>02196-0278</v>
          </cell>
          <cell r="B1755" t="str">
            <v>Translation</v>
          </cell>
          <cell r="C1755" t="str">
            <v>Micropositioner Stage Assy</v>
          </cell>
        </row>
        <row r="1756">
          <cell r="A1756" t="str">
            <v>02196-0279</v>
          </cell>
          <cell r="B1756" t="str">
            <v>Translation</v>
          </cell>
          <cell r="C1756" t="str">
            <v>Micropositioner Stage Assy</v>
          </cell>
        </row>
        <row r="1757">
          <cell r="A1757" t="str">
            <v>02196-0280</v>
          </cell>
          <cell r="B1757" t="str">
            <v>Translation</v>
          </cell>
          <cell r="C1757" t="str">
            <v>Micropositioner Stage Assy</v>
          </cell>
        </row>
        <row r="1758">
          <cell r="A1758" t="str">
            <v>02196-0281</v>
          </cell>
          <cell r="B1758" t="str">
            <v>Translation</v>
          </cell>
          <cell r="C1758" t="str">
            <v>Micropositioner Stage Assy</v>
          </cell>
        </row>
        <row r="1759">
          <cell r="A1759" t="str">
            <v>02196-0282</v>
          </cell>
          <cell r="B1759" t="str">
            <v>Translation</v>
          </cell>
          <cell r="C1759" t="str">
            <v>Micropositioner Stage Assy</v>
          </cell>
        </row>
        <row r="1760">
          <cell r="A1760" t="str">
            <v>02196-0283</v>
          </cell>
          <cell r="B1760" t="str">
            <v>Translation</v>
          </cell>
          <cell r="C1760" t="str">
            <v>Micropositioner Stage Assy</v>
          </cell>
        </row>
        <row r="1761">
          <cell r="A1761" t="str">
            <v>02196-0284</v>
          </cell>
          <cell r="B1761" t="str">
            <v>Translation</v>
          </cell>
          <cell r="C1761" t="str">
            <v>Micropositioner Stage Assy</v>
          </cell>
        </row>
        <row r="1762">
          <cell r="A1762" t="str">
            <v>02196-0285</v>
          </cell>
          <cell r="B1762" t="str">
            <v>Translation</v>
          </cell>
          <cell r="C1762" t="str">
            <v>Micropositioner Stage Assy</v>
          </cell>
        </row>
        <row r="1763">
          <cell r="A1763" t="str">
            <v>02196-0286</v>
          </cell>
          <cell r="B1763" t="str">
            <v>Translation</v>
          </cell>
          <cell r="C1763" t="str">
            <v>Micropositioner Stage Assy</v>
          </cell>
        </row>
        <row r="1764">
          <cell r="A1764" t="str">
            <v>02196-0287</v>
          </cell>
          <cell r="B1764" t="str">
            <v>Translation</v>
          </cell>
          <cell r="C1764" t="str">
            <v>Micropositioner Stage Assy</v>
          </cell>
        </row>
        <row r="1765">
          <cell r="A1765" t="str">
            <v>02196-0288</v>
          </cell>
          <cell r="B1765" t="str">
            <v>Translation</v>
          </cell>
          <cell r="C1765" t="str">
            <v>Micropositioner Stage Assy</v>
          </cell>
        </row>
        <row r="1766">
          <cell r="A1766" t="str">
            <v>02196-0289</v>
          </cell>
          <cell r="B1766" t="str">
            <v>Translation</v>
          </cell>
          <cell r="C1766" t="str">
            <v>Micropositioner Stage Assy</v>
          </cell>
        </row>
        <row r="1767">
          <cell r="A1767" t="str">
            <v>02196-0290</v>
          </cell>
          <cell r="B1767" t="str">
            <v>Translation</v>
          </cell>
          <cell r="C1767" t="str">
            <v>Micropositioner Stage Assy</v>
          </cell>
        </row>
        <row r="1768">
          <cell r="A1768" t="str">
            <v>02196-0291</v>
          </cell>
          <cell r="B1768" t="str">
            <v>Translation</v>
          </cell>
          <cell r="C1768" t="str">
            <v>Micropositioner Stage Assy</v>
          </cell>
        </row>
        <row r="1769">
          <cell r="A1769" t="str">
            <v>02196-0292</v>
          </cell>
          <cell r="B1769" t="str">
            <v>Translation</v>
          </cell>
          <cell r="C1769" t="str">
            <v>Micropositioner Stage Assy</v>
          </cell>
        </row>
        <row r="1770">
          <cell r="A1770" t="str">
            <v>02196-0293</v>
          </cell>
          <cell r="B1770" t="str">
            <v>Translation</v>
          </cell>
          <cell r="C1770" t="str">
            <v>Micropositioner Stage Assy</v>
          </cell>
        </row>
        <row r="1771">
          <cell r="A1771" t="str">
            <v>02196-0294</v>
          </cell>
          <cell r="B1771" t="str">
            <v>Translation</v>
          </cell>
          <cell r="C1771" t="str">
            <v>Micropositioner Stage Assy</v>
          </cell>
        </row>
        <row r="1772">
          <cell r="A1772" t="str">
            <v>02196-0295</v>
          </cell>
          <cell r="B1772" t="str">
            <v>Translation</v>
          </cell>
          <cell r="C1772" t="str">
            <v>Micropositioner Stage Assy</v>
          </cell>
        </row>
        <row r="1773">
          <cell r="A1773" t="str">
            <v>02196-0296</v>
          </cell>
          <cell r="B1773" t="str">
            <v>Translation</v>
          </cell>
          <cell r="C1773" t="str">
            <v>Micropositioner Stage Assy</v>
          </cell>
        </row>
        <row r="1774">
          <cell r="A1774" t="str">
            <v>02196-0297</v>
          </cell>
          <cell r="B1774" t="str">
            <v>Translation</v>
          </cell>
          <cell r="C1774" t="str">
            <v>Micropositioner Stage Assy</v>
          </cell>
        </row>
        <row r="1775">
          <cell r="A1775" t="str">
            <v>02196-0298</v>
          </cell>
          <cell r="B1775" t="str">
            <v>Translation</v>
          </cell>
          <cell r="C1775" t="str">
            <v>Micropositioner Stage Assy</v>
          </cell>
        </row>
        <row r="1776">
          <cell r="A1776" t="str">
            <v>02196-0299</v>
          </cell>
          <cell r="B1776" t="str">
            <v>Translation</v>
          </cell>
          <cell r="C1776" t="str">
            <v>Micropositioner Stage Assy</v>
          </cell>
        </row>
        <row r="1777">
          <cell r="A1777" t="str">
            <v>02196-0300</v>
          </cell>
          <cell r="B1777" t="str">
            <v>Translation</v>
          </cell>
          <cell r="C1777" t="str">
            <v>Micropositioner Stage Assy</v>
          </cell>
        </row>
        <row r="1778">
          <cell r="A1778" t="str">
            <v>02196-0301</v>
          </cell>
          <cell r="B1778" t="str">
            <v>Translation</v>
          </cell>
          <cell r="C1778" t="str">
            <v>Micropositioner Stage Assy</v>
          </cell>
        </row>
        <row r="1779">
          <cell r="A1779" t="str">
            <v>02196-0302</v>
          </cell>
          <cell r="B1779" t="str">
            <v>Translation</v>
          </cell>
          <cell r="C1779" t="str">
            <v>Micropositioner Stage Assy</v>
          </cell>
        </row>
        <row r="1780">
          <cell r="A1780" t="str">
            <v>02196-0303</v>
          </cell>
          <cell r="B1780" t="str">
            <v>Translation</v>
          </cell>
          <cell r="C1780" t="str">
            <v>Micropositioner Stage Assy</v>
          </cell>
        </row>
        <row r="1781">
          <cell r="A1781" t="str">
            <v>02196-0304</v>
          </cell>
          <cell r="B1781" t="str">
            <v>Translation</v>
          </cell>
          <cell r="C1781" t="str">
            <v>Micropositioner Stage Assy</v>
          </cell>
        </row>
        <row r="1782">
          <cell r="A1782" t="str">
            <v>02196-0305</v>
          </cell>
          <cell r="B1782" t="str">
            <v>Translation</v>
          </cell>
          <cell r="C1782" t="str">
            <v>Micropositioner Stage Assy</v>
          </cell>
        </row>
        <row r="1783">
          <cell r="A1783" t="str">
            <v>02196-0306</v>
          </cell>
          <cell r="B1783" t="str">
            <v>Translation</v>
          </cell>
          <cell r="C1783" t="str">
            <v>Micropositioner Stage Assy</v>
          </cell>
        </row>
        <row r="1784">
          <cell r="A1784" t="str">
            <v>02196-0307</v>
          </cell>
          <cell r="B1784" t="str">
            <v>Translation</v>
          </cell>
          <cell r="C1784" t="str">
            <v>Micropositioner Stage Assy</v>
          </cell>
        </row>
        <row r="1785">
          <cell r="A1785" t="str">
            <v>02196-0308</v>
          </cell>
          <cell r="B1785" t="str">
            <v>Translation</v>
          </cell>
          <cell r="C1785" t="str">
            <v>Micropositioner Stage Assy</v>
          </cell>
        </row>
        <row r="1786">
          <cell r="A1786" t="str">
            <v>02196-0309</v>
          </cell>
          <cell r="B1786" t="str">
            <v>Translation</v>
          </cell>
          <cell r="C1786" t="str">
            <v>Micropositioner Stage Assy</v>
          </cell>
        </row>
        <row r="1787">
          <cell r="A1787" t="str">
            <v>02196-0310</v>
          </cell>
          <cell r="B1787" t="str">
            <v>Translation</v>
          </cell>
          <cell r="C1787" t="str">
            <v>Micropositioner Stage Assy</v>
          </cell>
        </row>
        <row r="1788">
          <cell r="A1788" t="str">
            <v>02196-0311</v>
          </cell>
          <cell r="B1788" t="str">
            <v>Translation</v>
          </cell>
          <cell r="C1788" t="str">
            <v>Micropositioner Stage Assy</v>
          </cell>
        </row>
        <row r="1789">
          <cell r="A1789" t="str">
            <v>02196-0312</v>
          </cell>
          <cell r="B1789" t="str">
            <v>Translation</v>
          </cell>
          <cell r="C1789" t="str">
            <v>Micropositioner Stage Assy</v>
          </cell>
        </row>
        <row r="1790">
          <cell r="A1790" t="str">
            <v>02196-0313</v>
          </cell>
          <cell r="B1790" t="str">
            <v>Translation</v>
          </cell>
          <cell r="C1790" t="str">
            <v>Micropositioner Stage Assy</v>
          </cell>
        </row>
        <row r="1791">
          <cell r="A1791" t="str">
            <v>02196-0314</v>
          </cell>
          <cell r="B1791" t="str">
            <v>Translation</v>
          </cell>
          <cell r="C1791" t="str">
            <v>Micropositioner Stage Assy</v>
          </cell>
        </row>
        <row r="1792">
          <cell r="A1792" t="str">
            <v>02196-0315</v>
          </cell>
          <cell r="B1792" t="str">
            <v>Translation</v>
          </cell>
          <cell r="C1792" t="str">
            <v>Micropositioner Stage Assy</v>
          </cell>
        </row>
        <row r="1793">
          <cell r="A1793" t="str">
            <v>02196-0316</v>
          </cell>
          <cell r="B1793" t="str">
            <v>Translation</v>
          </cell>
          <cell r="C1793" t="str">
            <v>Micropositioner Stage Assy</v>
          </cell>
        </row>
        <row r="1794">
          <cell r="A1794" t="str">
            <v>02196-0317</v>
          </cell>
          <cell r="B1794" t="str">
            <v>Translation</v>
          </cell>
          <cell r="C1794" t="str">
            <v>Micropositioner Stage Assy</v>
          </cell>
        </row>
        <row r="1795">
          <cell r="A1795" t="str">
            <v>02196-0318</v>
          </cell>
          <cell r="B1795" t="str">
            <v>Translation</v>
          </cell>
          <cell r="C1795" t="str">
            <v>Micropositioner Stage Assy</v>
          </cell>
        </row>
        <row r="1796">
          <cell r="A1796" t="str">
            <v>02196-0319</v>
          </cell>
          <cell r="B1796" t="str">
            <v>Translation</v>
          </cell>
          <cell r="C1796" t="str">
            <v>Micropositioner Stage Assy</v>
          </cell>
        </row>
        <row r="1797">
          <cell r="A1797" t="str">
            <v>02196-0320</v>
          </cell>
          <cell r="B1797" t="str">
            <v>Translation</v>
          </cell>
          <cell r="C1797" t="str">
            <v>Micropositioner Stage Assy</v>
          </cell>
        </row>
        <row r="1798">
          <cell r="A1798" t="str">
            <v>02196-0321</v>
          </cell>
          <cell r="B1798" t="str">
            <v>Translation</v>
          </cell>
          <cell r="C1798" t="str">
            <v>Micropositioner Stage Assy</v>
          </cell>
        </row>
        <row r="1799">
          <cell r="A1799" t="str">
            <v>02196-0322</v>
          </cell>
          <cell r="B1799" t="str">
            <v>Translation</v>
          </cell>
          <cell r="C1799" t="str">
            <v>Micropositioner Stage Assy</v>
          </cell>
        </row>
        <row r="1800">
          <cell r="A1800" t="str">
            <v>02196-0323</v>
          </cell>
          <cell r="B1800" t="str">
            <v>Translation</v>
          </cell>
          <cell r="C1800" t="str">
            <v>Micropositioner Stage Assy</v>
          </cell>
        </row>
        <row r="1801">
          <cell r="A1801" t="str">
            <v>02196-0324</v>
          </cell>
          <cell r="B1801" t="str">
            <v>Translation</v>
          </cell>
          <cell r="C1801" t="str">
            <v>Micropositioner Stage Assy</v>
          </cell>
        </row>
        <row r="1802">
          <cell r="A1802" t="str">
            <v>02196-0325</v>
          </cell>
          <cell r="B1802" t="str">
            <v>Translation</v>
          </cell>
          <cell r="C1802" t="str">
            <v>Micropositioner Stage Assy</v>
          </cell>
        </row>
        <row r="1803">
          <cell r="A1803" t="str">
            <v>02196-0326</v>
          </cell>
          <cell r="B1803" t="str">
            <v>Translation</v>
          </cell>
          <cell r="C1803" t="str">
            <v>Micropositioner Stage Assy</v>
          </cell>
        </row>
        <row r="1804">
          <cell r="A1804" t="str">
            <v>02196-0327</v>
          </cell>
          <cell r="B1804" t="str">
            <v>Translation</v>
          </cell>
          <cell r="C1804" t="str">
            <v>Micropositioner Stage Assy</v>
          </cell>
        </row>
        <row r="1805">
          <cell r="A1805" t="str">
            <v>02196-0328</v>
          </cell>
          <cell r="B1805" t="str">
            <v>Translation</v>
          </cell>
          <cell r="C1805" t="str">
            <v>Micropositioner Stage Assy</v>
          </cell>
        </row>
        <row r="1806">
          <cell r="A1806" t="str">
            <v>02196-0329</v>
          </cell>
          <cell r="B1806" t="str">
            <v>Translation</v>
          </cell>
          <cell r="C1806" t="str">
            <v>Micropositioner Stage Assy</v>
          </cell>
        </row>
        <row r="1807">
          <cell r="A1807" t="str">
            <v>02196-0330</v>
          </cell>
          <cell r="B1807" t="str">
            <v>Translation</v>
          </cell>
          <cell r="C1807" t="str">
            <v>Micropositioner Stage Assy</v>
          </cell>
        </row>
        <row r="1808">
          <cell r="A1808" t="str">
            <v>02196-0331</v>
          </cell>
          <cell r="B1808" t="str">
            <v>Illumination</v>
          </cell>
          <cell r="C1808" t="str">
            <v>2KW Illuminator Assy</v>
          </cell>
        </row>
        <row r="1809">
          <cell r="A1809" t="str">
            <v>02196-0332</v>
          </cell>
          <cell r="B1809" t="str">
            <v>Illumination</v>
          </cell>
          <cell r="C1809" t="str">
            <v>2KW Illuminator Assy</v>
          </cell>
        </row>
        <row r="1810">
          <cell r="A1810" t="str">
            <v>02196-0333</v>
          </cell>
          <cell r="B1810" t="str">
            <v>Illumination</v>
          </cell>
          <cell r="C1810" t="str">
            <v>2KW Illuminator Assy</v>
          </cell>
        </row>
        <row r="1811">
          <cell r="A1811" t="str">
            <v>02196-0334</v>
          </cell>
          <cell r="B1811" t="str">
            <v>Illumination</v>
          </cell>
          <cell r="C1811" t="str">
            <v>2KW Illuminator Assy</v>
          </cell>
        </row>
        <row r="1812">
          <cell r="A1812" t="str">
            <v>02196-0335</v>
          </cell>
          <cell r="B1812" t="str">
            <v>Illumination</v>
          </cell>
          <cell r="C1812" t="str">
            <v>2KW Illuminator Assy</v>
          </cell>
        </row>
        <row r="1813">
          <cell r="A1813" t="str">
            <v>02196-0336</v>
          </cell>
          <cell r="B1813" t="str">
            <v>Illumination</v>
          </cell>
          <cell r="C1813" t="str">
            <v>2KW Illuminator Assy</v>
          </cell>
        </row>
        <row r="1814">
          <cell r="A1814" t="str">
            <v>02196-0337</v>
          </cell>
          <cell r="B1814" t="str">
            <v>Illumination</v>
          </cell>
          <cell r="C1814" t="str">
            <v>2KW Illuminator Assy</v>
          </cell>
        </row>
        <row r="1815">
          <cell r="A1815" t="str">
            <v>02196-0338</v>
          </cell>
          <cell r="B1815" t="str">
            <v>Illumination</v>
          </cell>
          <cell r="C1815" t="str">
            <v>2KW Illuminator Assy</v>
          </cell>
        </row>
        <row r="1816">
          <cell r="A1816" t="str">
            <v>02196-0339</v>
          </cell>
          <cell r="B1816" t="str">
            <v>Illumination</v>
          </cell>
          <cell r="C1816" t="str">
            <v>2KW Illuminator Assy</v>
          </cell>
        </row>
        <row r="1817">
          <cell r="A1817" t="str">
            <v>02196-0340</v>
          </cell>
          <cell r="B1817" t="str">
            <v>Illumination</v>
          </cell>
          <cell r="C1817" t="str">
            <v>2KW Illuminator Assy</v>
          </cell>
        </row>
        <row r="1818">
          <cell r="A1818" t="str">
            <v>02196-0341</v>
          </cell>
          <cell r="B1818" t="str">
            <v>Illumination</v>
          </cell>
          <cell r="C1818" t="str">
            <v>2KW Illuminator Assy</v>
          </cell>
        </row>
        <row r="1819">
          <cell r="A1819" t="str">
            <v>02196-0342</v>
          </cell>
          <cell r="B1819" t="str">
            <v>Illumination</v>
          </cell>
          <cell r="C1819" t="str">
            <v>2KW Illuminator Assy</v>
          </cell>
        </row>
        <row r="1820">
          <cell r="A1820" t="str">
            <v>02196-0343</v>
          </cell>
          <cell r="B1820" t="str">
            <v>Illumination</v>
          </cell>
          <cell r="C1820" t="str">
            <v>2KW Illuminator Assy</v>
          </cell>
        </row>
        <row r="1821">
          <cell r="A1821" t="str">
            <v>02196-0344</v>
          </cell>
          <cell r="B1821" t="str">
            <v>Illumination</v>
          </cell>
          <cell r="C1821" t="str">
            <v>2KW Illuminator Assy</v>
          </cell>
        </row>
        <row r="1822">
          <cell r="A1822" t="str">
            <v>02196-0345</v>
          </cell>
          <cell r="B1822" t="str">
            <v>Illumination</v>
          </cell>
          <cell r="C1822" t="str">
            <v>2KW Illuminator Assy</v>
          </cell>
        </row>
        <row r="1823">
          <cell r="A1823" t="str">
            <v>02196-0346</v>
          </cell>
          <cell r="B1823" t="str">
            <v>Illumination</v>
          </cell>
          <cell r="C1823" t="str">
            <v>2KW Illuminator Assy</v>
          </cell>
        </row>
        <row r="1824">
          <cell r="A1824" t="str">
            <v>02196-0347</v>
          </cell>
          <cell r="B1824" t="str">
            <v>Illumination</v>
          </cell>
          <cell r="C1824" t="str">
            <v>2KW Illuminator Assy</v>
          </cell>
        </row>
        <row r="1825">
          <cell r="A1825" t="str">
            <v>02196-0348</v>
          </cell>
          <cell r="B1825" t="str">
            <v>Illumination</v>
          </cell>
          <cell r="C1825" t="str">
            <v>2KW Illuminator Assy</v>
          </cell>
        </row>
        <row r="1826">
          <cell r="A1826" t="str">
            <v>02196-0349</v>
          </cell>
          <cell r="B1826" t="str">
            <v>Illumination</v>
          </cell>
          <cell r="C1826" t="str">
            <v>2KW Illuminator Assy</v>
          </cell>
        </row>
        <row r="1827">
          <cell r="A1827" t="str">
            <v>02196-0350</v>
          </cell>
          <cell r="B1827" t="str">
            <v>Illumination</v>
          </cell>
          <cell r="C1827" t="str">
            <v>2KW Illuminator Assy</v>
          </cell>
        </row>
        <row r="1828">
          <cell r="A1828" t="str">
            <v>02196-0351</v>
          </cell>
          <cell r="B1828" t="str">
            <v>Illumination</v>
          </cell>
          <cell r="C1828" t="str">
            <v>2KW Illuminator Assy</v>
          </cell>
        </row>
        <row r="1829">
          <cell r="A1829" t="str">
            <v>02196-0352</v>
          </cell>
          <cell r="B1829" t="str">
            <v>Illumination</v>
          </cell>
          <cell r="C1829" t="str">
            <v>2KW Illuminator Assy</v>
          </cell>
        </row>
        <row r="1830">
          <cell r="A1830" t="str">
            <v>02196-0353</v>
          </cell>
          <cell r="B1830" t="str">
            <v>Illumination</v>
          </cell>
          <cell r="C1830" t="str">
            <v>2KW Illuminator Assy</v>
          </cell>
        </row>
        <row r="1831">
          <cell r="A1831" t="str">
            <v>02196-0354</v>
          </cell>
          <cell r="B1831" t="str">
            <v>Illumination</v>
          </cell>
          <cell r="C1831" t="str">
            <v>2KW Illuminator Assy</v>
          </cell>
        </row>
        <row r="1832">
          <cell r="A1832" t="str">
            <v>02196-0355</v>
          </cell>
          <cell r="B1832" t="str">
            <v>Illumination</v>
          </cell>
          <cell r="C1832" t="str">
            <v>2KW Illuminator Assy</v>
          </cell>
        </row>
        <row r="1833">
          <cell r="A1833" t="str">
            <v>02196-0356</v>
          </cell>
          <cell r="B1833" t="str">
            <v>Illumination</v>
          </cell>
          <cell r="C1833" t="str">
            <v>2KW Illuminator Assy</v>
          </cell>
        </row>
        <row r="1834">
          <cell r="A1834" t="str">
            <v>02196-0357</v>
          </cell>
          <cell r="B1834" t="str">
            <v>Illumination</v>
          </cell>
          <cell r="C1834" t="str">
            <v>2KW Illuminator Assy</v>
          </cell>
        </row>
        <row r="1835">
          <cell r="A1835" t="str">
            <v>02196-0358</v>
          </cell>
          <cell r="B1835" t="str">
            <v>Illumination</v>
          </cell>
          <cell r="C1835" t="str">
            <v>2KW Illuminator Assy</v>
          </cell>
        </row>
        <row r="1836">
          <cell r="A1836" t="str">
            <v>02196-0359</v>
          </cell>
          <cell r="B1836" t="str">
            <v>Illumination</v>
          </cell>
          <cell r="C1836" t="str">
            <v>2KW Illuminator Assy</v>
          </cell>
        </row>
        <row r="1837">
          <cell r="A1837" t="str">
            <v>02196-0360</v>
          </cell>
          <cell r="B1837" t="str">
            <v>Illumination</v>
          </cell>
          <cell r="C1837" t="str">
            <v>2KW Illuminator Assy</v>
          </cell>
        </row>
        <row r="1838">
          <cell r="A1838" t="str">
            <v>02196-0361</v>
          </cell>
          <cell r="B1838" t="str">
            <v>Illumination</v>
          </cell>
          <cell r="C1838" t="str">
            <v>2KW Illuminator Assy</v>
          </cell>
        </row>
        <row r="1839">
          <cell r="A1839" t="str">
            <v>02196-0362</v>
          </cell>
          <cell r="B1839" t="str">
            <v>Illumination</v>
          </cell>
          <cell r="C1839" t="str">
            <v>2KW Illuminator Assy</v>
          </cell>
        </row>
        <row r="1840">
          <cell r="A1840" t="str">
            <v>02196-0363</v>
          </cell>
          <cell r="B1840" t="str">
            <v>Illumination</v>
          </cell>
          <cell r="C1840" t="str">
            <v>2KW Illuminator Assy</v>
          </cell>
        </row>
        <row r="1841">
          <cell r="A1841" t="str">
            <v>02196-0364</v>
          </cell>
          <cell r="B1841" t="str">
            <v>Illumination</v>
          </cell>
          <cell r="C1841" t="str">
            <v>2KW Illuminator Assy</v>
          </cell>
        </row>
        <row r="1842">
          <cell r="A1842" t="str">
            <v>02196-0365</v>
          </cell>
          <cell r="B1842" t="str">
            <v>Illumination</v>
          </cell>
          <cell r="C1842" t="str">
            <v>2KW Illuminator Assy</v>
          </cell>
        </row>
        <row r="1843">
          <cell r="A1843" t="str">
            <v>02196-0366</v>
          </cell>
          <cell r="B1843" t="str">
            <v>Illumination</v>
          </cell>
          <cell r="C1843" t="str">
            <v>2KW Illuminator Assy</v>
          </cell>
        </row>
        <row r="1844">
          <cell r="A1844" t="str">
            <v>02196-0367</v>
          </cell>
          <cell r="B1844" t="str">
            <v>Illumination</v>
          </cell>
          <cell r="C1844" t="str">
            <v>2KW Illuminator Assy</v>
          </cell>
        </row>
        <row r="1845">
          <cell r="A1845" t="str">
            <v>02196-0368</v>
          </cell>
          <cell r="B1845" t="str">
            <v>Illumination</v>
          </cell>
          <cell r="C1845" t="str">
            <v>2KW Illuminator Assy</v>
          </cell>
        </row>
        <row r="1846">
          <cell r="A1846" t="str">
            <v>02196-0369</v>
          </cell>
          <cell r="B1846" t="str">
            <v>Illumination</v>
          </cell>
          <cell r="C1846" t="str">
            <v>2KW Illuminator Assy</v>
          </cell>
        </row>
        <row r="1847">
          <cell r="A1847" t="str">
            <v>02196-0370</v>
          </cell>
          <cell r="B1847" t="str">
            <v>Illumination</v>
          </cell>
          <cell r="C1847" t="str">
            <v>2KW Illuminator Assy</v>
          </cell>
        </row>
        <row r="1848">
          <cell r="A1848" t="str">
            <v>02196-0371</v>
          </cell>
          <cell r="B1848" t="str">
            <v>Illumination</v>
          </cell>
          <cell r="C1848" t="str">
            <v>2KW Illuminator Assy</v>
          </cell>
        </row>
        <row r="1849">
          <cell r="A1849" t="str">
            <v>02196-0372</v>
          </cell>
          <cell r="B1849" t="str">
            <v>Illumination</v>
          </cell>
          <cell r="C1849" t="str">
            <v>2KW Illuminator Assy</v>
          </cell>
        </row>
        <row r="1850">
          <cell r="A1850" t="str">
            <v>02196-0373</v>
          </cell>
          <cell r="B1850" t="str">
            <v>Illumination</v>
          </cell>
          <cell r="C1850" t="str">
            <v>2KW Illuminator Assy</v>
          </cell>
        </row>
        <row r="1851">
          <cell r="A1851" t="str">
            <v>02196-0374</v>
          </cell>
          <cell r="B1851" t="str">
            <v>Illumination</v>
          </cell>
          <cell r="C1851" t="str">
            <v>2KW Illuminator Assy</v>
          </cell>
        </row>
        <row r="1852">
          <cell r="A1852" t="str">
            <v>02196-0375</v>
          </cell>
          <cell r="B1852" t="str">
            <v>Illumination</v>
          </cell>
          <cell r="C1852" t="str">
            <v>2KW Illuminator Assy</v>
          </cell>
        </row>
        <row r="1853">
          <cell r="A1853" t="str">
            <v>02196-0376</v>
          </cell>
          <cell r="B1853" t="str">
            <v>Illumination</v>
          </cell>
          <cell r="C1853" t="str">
            <v>2KW Illuminator Assy</v>
          </cell>
        </row>
        <row r="1854">
          <cell r="A1854" t="str">
            <v>02196-0377</v>
          </cell>
          <cell r="B1854" t="str">
            <v>Illumination</v>
          </cell>
          <cell r="C1854" t="str">
            <v>2KW Illuminator Assy</v>
          </cell>
        </row>
        <row r="1855">
          <cell r="A1855" t="str">
            <v>02196-0378</v>
          </cell>
          <cell r="B1855" t="str">
            <v>Illumination</v>
          </cell>
          <cell r="C1855" t="str">
            <v>2KW Illuminator Assy</v>
          </cell>
        </row>
        <row r="1856">
          <cell r="A1856" t="str">
            <v>02196-0379</v>
          </cell>
          <cell r="B1856" t="str">
            <v>Illumination</v>
          </cell>
          <cell r="C1856" t="str">
            <v>2KW Illuminator Assy</v>
          </cell>
        </row>
        <row r="1857">
          <cell r="A1857" t="str">
            <v>02196-0380</v>
          </cell>
          <cell r="B1857" t="str">
            <v>Illumination</v>
          </cell>
          <cell r="C1857" t="str">
            <v>2KW Illuminator Assy</v>
          </cell>
        </row>
        <row r="1858">
          <cell r="A1858" t="str">
            <v>02196-0381</v>
          </cell>
          <cell r="B1858" t="str">
            <v>Illumination</v>
          </cell>
          <cell r="C1858" t="str">
            <v>2KW Illuminator Assy</v>
          </cell>
        </row>
        <row r="1859">
          <cell r="A1859" t="str">
            <v>02196-0382</v>
          </cell>
          <cell r="B1859" t="str">
            <v>Illumination</v>
          </cell>
          <cell r="C1859" t="str">
            <v>2KW Illuminator Assy</v>
          </cell>
        </row>
        <row r="1860">
          <cell r="A1860" t="str">
            <v>02196-0383</v>
          </cell>
          <cell r="B1860" t="str">
            <v>Illumination</v>
          </cell>
          <cell r="C1860" t="str">
            <v>2KW Illuminator Assy</v>
          </cell>
        </row>
        <row r="1861">
          <cell r="A1861" t="str">
            <v>02196-0384</v>
          </cell>
          <cell r="B1861" t="str">
            <v>Illumination</v>
          </cell>
          <cell r="C1861" t="str">
            <v>2KW Illuminator Assy</v>
          </cell>
        </row>
        <row r="1862">
          <cell r="A1862" t="str">
            <v>02196-0385</v>
          </cell>
          <cell r="B1862" t="str">
            <v>Illumination</v>
          </cell>
          <cell r="C1862" t="str">
            <v>2KW Illuminator Assy</v>
          </cell>
        </row>
        <row r="1863">
          <cell r="A1863" t="str">
            <v>02196-0386</v>
          </cell>
          <cell r="B1863" t="str">
            <v>Illumination</v>
          </cell>
          <cell r="C1863" t="str">
            <v>2KW Illuminator Assy</v>
          </cell>
        </row>
        <row r="1864">
          <cell r="A1864" t="str">
            <v>02196-0387</v>
          </cell>
          <cell r="B1864" t="str">
            <v>Illumination</v>
          </cell>
          <cell r="C1864" t="str">
            <v>2KW Illuminator Assy</v>
          </cell>
        </row>
        <row r="1865">
          <cell r="A1865" t="str">
            <v>02196-0388</v>
          </cell>
          <cell r="B1865" t="str">
            <v>Illumination</v>
          </cell>
          <cell r="C1865" t="str">
            <v>2KW Illuminator Assy</v>
          </cell>
        </row>
        <row r="1866">
          <cell r="A1866" t="str">
            <v>02196-0389</v>
          </cell>
          <cell r="B1866" t="str">
            <v>Illumination</v>
          </cell>
          <cell r="C1866" t="str">
            <v>2KW Illuminator Assy</v>
          </cell>
        </row>
        <row r="1867">
          <cell r="A1867" t="str">
            <v>02196-0390</v>
          </cell>
          <cell r="B1867" t="str">
            <v>Illumination</v>
          </cell>
          <cell r="C1867" t="str">
            <v>2KW Illuminator Assy</v>
          </cell>
        </row>
        <row r="1868">
          <cell r="A1868" t="str">
            <v>02196-0391</v>
          </cell>
          <cell r="B1868" t="str">
            <v>Illumination</v>
          </cell>
          <cell r="C1868" t="str">
            <v>2KW Illuminator Assy</v>
          </cell>
        </row>
        <row r="1869">
          <cell r="A1869" t="str">
            <v>02196-0392</v>
          </cell>
          <cell r="B1869" t="str">
            <v>Illumination</v>
          </cell>
          <cell r="C1869" t="str">
            <v>2KW Illuminator Assy</v>
          </cell>
        </row>
        <row r="1870">
          <cell r="A1870" t="str">
            <v>02196-0393</v>
          </cell>
          <cell r="B1870" t="str">
            <v>Illumination</v>
          </cell>
          <cell r="C1870" t="str">
            <v>2KW Illuminator Assy</v>
          </cell>
        </row>
        <row r="1871">
          <cell r="A1871" t="str">
            <v>02196-0394</v>
          </cell>
          <cell r="B1871" t="str">
            <v>Illumination</v>
          </cell>
          <cell r="C1871" t="str">
            <v>2KW Illuminator Assy</v>
          </cell>
        </row>
        <row r="1872">
          <cell r="A1872" t="str">
            <v>02196-0395</v>
          </cell>
          <cell r="B1872" t="str">
            <v>Illumination</v>
          </cell>
          <cell r="C1872" t="str">
            <v>2KW Illuminator Assy</v>
          </cell>
        </row>
        <row r="1873">
          <cell r="A1873" t="str">
            <v>02196-0396</v>
          </cell>
          <cell r="B1873" t="str">
            <v>Illumination</v>
          </cell>
          <cell r="C1873" t="str">
            <v>2KW Illuminator Assy</v>
          </cell>
        </row>
        <row r="1874">
          <cell r="A1874" t="str">
            <v>02196-0397</v>
          </cell>
          <cell r="B1874" t="str">
            <v>Illumination</v>
          </cell>
          <cell r="C1874" t="str">
            <v>2KW Illuminator Assy</v>
          </cell>
        </row>
        <row r="1875">
          <cell r="A1875" t="str">
            <v>02196-0398</v>
          </cell>
          <cell r="B1875" t="str">
            <v>Illumination</v>
          </cell>
          <cell r="C1875" t="str">
            <v>2KW Illuminator Assy</v>
          </cell>
        </row>
        <row r="1876">
          <cell r="A1876" t="str">
            <v>02196-0399</v>
          </cell>
          <cell r="B1876" t="str">
            <v>Illumination</v>
          </cell>
          <cell r="C1876" t="str">
            <v>2KW Illuminator Assy</v>
          </cell>
        </row>
        <row r="1877">
          <cell r="A1877" t="str">
            <v>02196-0400</v>
          </cell>
          <cell r="B1877" t="str">
            <v>Illumination</v>
          </cell>
          <cell r="C1877" t="str">
            <v>2KW Illuminator Assy</v>
          </cell>
        </row>
        <row r="1878">
          <cell r="A1878" t="str">
            <v>02196-0401</v>
          </cell>
          <cell r="B1878" t="str">
            <v>Illumination</v>
          </cell>
          <cell r="C1878" t="str">
            <v>2KW Illuminator Assy</v>
          </cell>
        </row>
        <row r="1879">
          <cell r="A1879" t="str">
            <v>02196-0402</v>
          </cell>
          <cell r="B1879" t="str">
            <v>Illumination</v>
          </cell>
          <cell r="C1879" t="str">
            <v>2KW Illuminator Assy</v>
          </cell>
        </row>
        <row r="1880">
          <cell r="A1880" t="str">
            <v>02196-0403</v>
          </cell>
          <cell r="B1880" t="str">
            <v>Illumination</v>
          </cell>
          <cell r="C1880" t="str">
            <v>2KW Illuminator Assy</v>
          </cell>
        </row>
        <row r="1881">
          <cell r="A1881" t="str">
            <v>02196-0404</v>
          </cell>
          <cell r="B1881" t="str">
            <v>Optical Imaging</v>
          </cell>
          <cell r="C1881" t="str">
            <v>Kit, Apperature, Diffuser</v>
          </cell>
        </row>
        <row r="1882">
          <cell r="A1882" t="str">
            <v>02196-0405</v>
          </cell>
          <cell r="B1882" t="str">
            <v>Optical Imaging</v>
          </cell>
          <cell r="C1882" t="str">
            <v>Kit, Apperature, Diffuser</v>
          </cell>
        </row>
        <row r="1883">
          <cell r="A1883" t="str">
            <v>02196-0406</v>
          </cell>
          <cell r="B1883" t="str">
            <v>Optical Imaging</v>
          </cell>
          <cell r="C1883" t="str">
            <v>Kit, Apperature, Diffuser</v>
          </cell>
        </row>
        <row r="1884">
          <cell r="A1884" t="str">
            <v>02196-0407</v>
          </cell>
          <cell r="B1884" t="str">
            <v>Optical Imaging</v>
          </cell>
          <cell r="C1884" t="str">
            <v>Kit, Apperature, Diffuser</v>
          </cell>
        </row>
        <row r="1885">
          <cell r="A1885" t="str">
            <v>02196-0408</v>
          </cell>
          <cell r="B1885" t="str">
            <v>Optical Imaging</v>
          </cell>
          <cell r="C1885" t="str">
            <v>Kit, Apperature, Diffuser</v>
          </cell>
        </row>
        <row r="1886">
          <cell r="A1886" t="str">
            <v>02196-0409</v>
          </cell>
          <cell r="B1886" t="str">
            <v>Optical Imaging</v>
          </cell>
          <cell r="C1886" t="str">
            <v>Kit, Apperature, Diffuser</v>
          </cell>
        </row>
        <row r="1887">
          <cell r="A1887" t="str">
            <v>02196-0410</v>
          </cell>
          <cell r="B1887" t="str">
            <v>Optical Imaging</v>
          </cell>
          <cell r="C1887" t="str">
            <v>Kit, Apperature, Diffuser</v>
          </cell>
        </row>
        <row r="1888">
          <cell r="A1888" t="str">
            <v>02196-0411</v>
          </cell>
          <cell r="B1888" t="str">
            <v>Optical Imaging</v>
          </cell>
          <cell r="C1888" t="str">
            <v>Kit, Apperature, Diffuser</v>
          </cell>
        </row>
        <row r="1889">
          <cell r="A1889" t="str">
            <v>02196-0412</v>
          </cell>
          <cell r="B1889" t="str">
            <v>Optical Imaging</v>
          </cell>
          <cell r="C1889" t="str">
            <v>Kit, Apperature, Diffuser</v>
          </cell>
        </row>
        <row r="1890">
          <cell r="A1890" t="str">
            <v>02196-0413</v>
          </cell>
          <cell r="B1890" t="str">
            <v>Optical Imaging</v>
          </cell>
          <cell r="C1890" t="str">
            <v>Kit, Apperature, Diffuser</v>
          </cell>
        </row>
        <row r="1891">
          <cell r="A1891" t="str">
            <v>02196-0414</v>
          </cell>
          <cell r="B1891" t="str">
            <v>Optical Imaging</v>
          </cell>
          <cell r="C1891" t="str">
            <v>Kit, Apperature, Diffuser</v>
          </cell>
        </row>
        <row r="1892">
          <cell r="A1892" t="str">
            <v>02196-0415</v>
          </cell>
          <cell r="B1892" t="str">
            <v>Optical Imaging</v>
          </cell>
          <cell r="C1892" t="str">
            <v>Kit, Apperature, Diffuser</v>
          </cell>
        </row>
        <row r="1893">
          <cell r="A1893" t="str">
            <v>02196-0416</v>
          </cell>
          <cell r="B1893" t="str">
            <v>Optical Imaging</v>
          </cell>
          <cell r="C1893" t="str">
            <v>Kit, Apperature, Diffuser</v>
          </cell>
        </row>
        <row r="1894">
          <cell r="A1894" t="str">
            <v>02196-0417</v>
          </cell>
          <cell r="B1894" t="str">
            <v>Optical Imaging</v>
          </cell>
          <cell r="C1894" t="str">
            <v>Kit, Apperature, Diffuser</v>
          </cell>
        </row>
        <row r="1895">
          <cell r="A1895" t="str">
            <v>02196-0418</v>
          </cell>
          <cell r="B1895" t="str">
            <v>Optical Imaging</v>
          </cell>
          <cell r="C1895" t="str">
            <v>Kit, Apperature, Diffuser</v>
          </cell>
        </row>
        <row r="1896">
          <cell r="A1896" t="str">
            <v>02196-0419</v>
          </cell>
          <cell r="B1896" t="str">
            <v>Optical Imaging</v>
          </cell>
          <cell r="C1896" t="str">
            <v>Kit, Apperature, Diffuser</v>
          </cell>
        </row>
        <row r="1897">
          <cell r="A1897" t="str">
            <v>02196-0420</v>
          </cell>
          <cell r="B1897" t="str">
            <v>Optical Imaging</v>
          </cell>
          <cell r="C1897" t="str">
            <v>Kit, Apperature, Diffuser</v>
          </cell>
        </row>
        <row r="1898">
          <cell r="A1898" t="str">
            <v>02196-0421</v>
          </cell>
          <cell r="B1898" t="str">
            <v>Optical Imaging</v>
          </cell>
          <cell r="C1898" t="str">
            <v>Kit, Apperature, Diffuser</v>
          </cell>
        </row>
        <row r="1899">
          <cell r="A1899" t="str">
            <v>02196-0422</v>
          </cell>
          <cell r="B1899" t="str">
            <v>Optical Imaging</v>
          </cell>
          <cell r="C1899" t="str">
            <v>Kit, Apperature, Diffuser</v>
          </cell>
        </row>
        <row r="1900">
          <cell r="A1900" t="str">
            <v>02196-0423</v>
          </cell>
          <cell r="B1900" t="str">
            <v>Optical Imaging</v>
          </cell>
          <cell r="C1900" t="str">
            <v>Kit, Apperature, Diffuser</v>
          </cell>
        </row>
        <row r="1901">
          <cell r="A1901" t="str">
            <v>02196-0424</v>
          </cell>
          <cell r="B1901" t="str">
            <v>Optical Imaging</v>
          </cell>
          <cell r="C1901" t="str">
            <v>Kit, Apperature, Diffuser</v>
          </cell>
        </row>
        <row r="1902">
          <cell r="A1902" t="str">
            <v>02196-0425</v>
          </cell>
          <cell r="B1902" t="str">
            <v>Optical Imaging</v>
          </cell>
          <cell r="C1902" t="str">
            <v>Kit, Apperature, Diffuser</v>
          </cell>
        </row>
        <row r="1903">
          <cell r="A1903" t="str">
            <v>02196-0426</v>
          </cell>
          <cell r="B1903" t="str">
            <v>Optical Imaging</v>
          </cell>
          <cell r="C1903" t="str">
            <v>Kit, Apperature, Diffuser</v>
          </cell>
        </row>
        <row r="1904">
          <cell r="A1904" t="str">
            <v>02196-0427</v>
          </cell>
          <cell r="B1904" t="str">
            <v>Optical Imaging</v>
          </cell>
          <cell r="C1904" t="str">
            <v>Kit, Apperature, Diffuser</v>
          </cell>
        </row>
        <row r="1905">
          <cell r="A1905" t="str">
            <v>02196-0428</v>
          </cell>
          <cell r="B1905" t="str">
            <v>Optical Imaging</v>
          </cell>
          <cell r="C1905" t="str">
            <v>Kit, Apperature, Diffuser</v>
          </cell>
        </row>
        <row r="1906">
          <cell r="A1906" t="str">
            <v>02196-0429</v>
          </cell>
          <cell r="B1906" t="str">
            <v>Optical Imaging</v>
          </cell>
          <cell r="C1906" t="str">
            <v>Kit, Apperature, Diffuser</v>
          </cell>
        </row>
        <row r="1907">
          <cell r="A1907" t="str">
            <v>02196-0430</v>
          </cell>
          <cell r="B1907" t="str">
            <v>Optical Imaging</v>
          </cell>
          <cell r="C1907" t="str">
            <v>Kit, Apperature, Diffuser</v>
          </cell>
        </row>
        <row r="1908">
          <cell r="A1908" t="str">
            <v>02196-0431</v>
          </cell>
          <cell r="B1908" t="str">
            <v>Optical Imaging</v>
          </cell>
          <cell r="C1908" t="str">
            <v>Kit, Apperature, Diffuser</v>
          </cell>
        </row>
        <row r="1909">
          <cell r="A1909" t="str">
            <v>02196-0432</v>
          </cell>
          <cell r="B1909" t="str">
            <v>Optical Imaging</v>
          </cell>
          <cell r="C1909" t="str">
            <v>Kit, Apperature, Diffuser</v>
          </cell>
        </row>
        <row r="1910">
          <cell r="A1910" t="str">
            <v>02196-0433</v>
          </cell>
          <cell r="B1910" t="str">
            <v>Optical Imaging</v>
          </cell>
          <cell r="C1910" t="str">
            <v>Kit, Apperature, Diffuser</v>
          </cell>
        </row>
        <row r="1911">
          <cell r="A1911" t="str">
            <v>02196-0434</v>
          </cell>
          <cell r="B1911" t="str">
            <v>Structure</v>
          </cell>
          <cell r="C1911" t="str">
            <v>Illuminator Stand Assy</v>
          </cell>
        </row>
        <row r="1912">
          <cell r="A1912" t="str">
            <v>02196-0435</v>
          </cell>
        </row>
        <row r="1913">
          <cell r="A1913" t="str">
            <v>02196-0436</v>
          </cell>
          <cell r="B1913" t="str">
            <v>Structure</v>
          </cell>
          <cell r="C1913" t="str">
            <v>Illuminator Stand Assy</v>
          </cell>
        </row>
        <row r="1914">
          <cell r="A1914" t="str">
            <v>02196-0437</v>
          </cell>
          <cell r="B1914" t="str">
            <v>Structure</v>
          </cell>
          <cell r="C1914" t="str">
            <v>Illuminator Stand Assy</v>
          </cell>
        </row>
        <row r="1915">
          <cell r="A1915" t="str">
            <v>02196-0438</v>
          </cell>
          <cell r="B1915" t="str">
            <v>Structure</v>
          </cell>
          <cell r="C1915" t="str">
            <v>Illuminator Stand Assy</v>
          </cell>
        </row>
        <row r="1916">
          <cell r="A1916" t="str">
            <v>02196-0439</v>
          </cell>
          <cell r="B1916" t="str">
            <v>Structure</v>
          </cell>
          <cell r="C1916" t="str">
            <v>Illuminator Stand Assy</v>
          </cell>
        </row>
        <row r="1917">
          <cell r="A1917" t="str">
            <v>02196-0440</v>
          </cell>
          <cell r="B1917" t="str">
            <v>Structure</v>
          </cell>
          <cell r="C1917" t="str">
            <v>Illuminator Stand Assy</v>
          </cell>
        </row>
        <row r="1918">
          <cell r="A1918" t="str">
            <v>02196-0441</v>
          </cell>
          <cell r="B1918" t="str">
            <v>Structure</v>
          </cell>
          <cell r="C1918" t="str">
            <v>Illuminator Stand Assy</v>
          </cell>
        </row>
        <row r="1919">
          <cell r="A1919" t="str">
            <v>02196-0442</v>
          </cell>
          <cell r="B1919" t="str">
            <v>Structure</v>
          </cell>
          <cell r="C1919" t="str">
            <v>Illuminator Stand Assy</v>
          </cell>
        </row>
        <row r="1920">
          <cell r="A1920" t="str">
            <v>02196-0443</v>
          </cell>
          <cell r="B1920" t="str">
            <v>Structure</v>
          </cell>
          <cell r="C1920" t="str">
            <v>Illuminator Stand Assy</v>
          </cell>
        </row>
        <row r="1921">
          <cell r="A1921" t="str">
            <v>02196-0444</v>
          </cell>
          <cell r="B1921" t="str">
            <v>Structure</v>
          </cell>
          <cell r="C1921" t="str">
            <v>Illuminator Stand Assy</v>
          </cell>
        </row>
        <row r="1922">
          <cell r="A1922" t="str">
            <v>02196-0445</v>
          </cell>
          <cell r="B1922" t="str">
            <v>Structure</v>
          </cell>
          <cell r="C1922" t="str">
            <v>Illuminator Stand Assy</v>
          </cell>
        </row>
        <row r="1923">
          <cell r="A1923" t="str">
            <v>02196-0446</v>
          </cell>
          <cell r="B1923" t="str">
            <v>Structure</v>
          </cell>
          <cell r="C1923" t="str">
            <v>Illuminator Stand Assy</v>
          </cell>
        </row>
        <row r="1924">
          <cell r="A1924" t="str">
            <v>02196-0447</v>
          </cell>
          <cell r="B1924" t="str">
            <v>Vision</v>
          </cell>
          <cell r="C1924" t="str">
            <v>Alignment/Imaging</v>
          </cell>
        </row>
        <row r="1925">
          <cell r="A1925" t="str">
            <v>02196-0448</v>
          </cell>
          <cell r="B1925" t="str">
            <v>Vision</v>
          </cell>
          <cell r="C1925" t="str">
            <v>Alignment/Imaging</v>
          </cell>
        </row>
        <row r="1926">
          <cell r="A1926" t="str">
            <v>02196-0449</v>
          </cell>
          <cell r="B1926" t="str">
            <v>Vision</v>
          </cell>
          <cell r="C1926" t="str">
            <v>Alignment/Imaging</v>
          </cell>
        </row>
        <row r="1927">
          <cell r="A1927" t="str">
            <v>02196-0450</v>
          </cell>
          <cell r="B1927" t="str">
            <v>Vision</v>
          </cell>
          <cell r="C1927" t="str">
            <v>Alignment/Imaging</v>
          </cell>
        </row>
        <row r="1928">
          <cell r="A1928" t="str">
            <v>02196-0451</v>
          </cell>
          <cell r="B1928" t="str">
            <v>Vision</v>
          </cell>
          <cell r="C1928" t="str">
            <v>Alignment/Imaging</v>
          </cell>
        </row>
        <row r="1929">
          <cell r="A1929" t="str">
            <v>02196-0452</v>
          </cell>
          <cell r="B1929" t="str">
            <v>Vision</v>
          </cell>
          <cell r="C1929" t="str">
            <v>Alignment/Imaging</v>
          </cell>
        </row>
        <row r="1930">
          <cell r="A1930" t="str">
            <v>02196-0453</v>
          </cell>
          <cell r="B1930" t="str">
            <v>Vision</v>
          </cell>
          <cell r="C1930" t="str">
            <v>Alignment/Imaging</v>
          </cell>
        </row>
        <row r="1931">
          <cell r="A1931" t="str">
            <v>02196-0454</v>
          </cell>
          <cell r="B1931" t="str">
            <v>Vision</v>
          </cell>
          <cell r="C1931" t="str">
            <v>Alignment/Imaging</v>
          </cell>
        </row>
        <row r="1932">
          <cell r="A1932" t="str">
            <v>02196-0455</v>
          </cell>
          <cell r="B1932" t="str">
            <v>Vision</v>
          </cell>
          <cell r="C1932" t="str">
            <v>Alignment/Imaging</v>
          </cell>
        </row>
        <row r="1933">
          <cell r="A1933" t="str">
            <v>02196-0456</v>
          </cell>
          <cell r="B1933" t="str">
            <v>Vision</v>
          </cell>
          <cell r="C1933" t="str">
            <v>Alignment/Imaging</v>
          </cell>
        </row>
        <row r="1934">
          <cell r="A1934" t="str">
            <v>02196-0457</v>
          </cell>
          <cell r="B1934" t="str">
            <v>Vision</v>
          </cell>
          <cell r="C1934" t="str">
            <v>Alignment/Imaging</v>
          </cell>
        </row>
        <row r="1935">
          <cell r="A1935" t="str">
            <v>02196-0458</v>
          </cell>
          <cell r="B1935" t="str">
            <v>Vision</v>
          </cell>
          <cell r="C1935" t="str">
            <v>Alignment/Imaging</v>
          </cell>
        </row>
        <row r="1936">
          <cell r="A1936" t="str">
            <v>02196-0459</v>
          </cell>
          <cell r="B1936" t="str">
            <v>Vision</v>
          </cell>
          <cell r="C1936" t="str">
            <v>Alignment/Imaging</v>
          </cell>
        </row>
        <row r="1937">
          <cell r="A1937" t="str">
            <v>02196-0460</v>
          </cell>
          <cell r="B1937" t="str">
            <v>Vision</v>
          </cell>
          <cell r="C1937" t="str">
            <v>Alignment/Imaging</v>
          </cell>
        </row>
        <row r="1938">
          <cell r="A1938" t="str">
            <v>02196-0461</v>
          </cell>
          <cell r="B1938" t="str">
            <v>Vision</v>
          </cell>
          <cell r="C1938" t="str">
            <v>Alignment/Imaging</v>
          </cell>
        </row>
        <row r="1939">
          <cell r="A1939" t="str">
            <v>02196-0462</v>
          </cell>
          <cell r="B1939" t="str">
            <v>Vision</v>
          </cell>
          <cell r="C1939" t="str">
            <v>Alignment/Imaging</v>
          </cell>
        </row>
        <row r="1940">
          <cell r="A1940" t="str">
            <v>02196-0463</v>
          </cell>
          <cell r="B1940" t="str">
            <v>Vision</v>
          </cell>
          <cell r="C1940" t="str">
            <v>Alignment/Imaging</v>
          </cell>
        </row>
        <row r="1941">
          <cell r="A1941" t="str">
            <v>02196-0464</v>
          </cell>
          <cell r="B1941" t="str">
            <v>Vision</v>
          </cell>
          <cell r="C1941" t="str">
            <v>Alignment/Imaging</v>
          </cell>
        </row>
        <row r="1942">
          <cell r="A1942" t="str">
            <v>02196-0465</v>
          </cell>
          <cell r="B1942" t="str">
            <v>Vision</v>
          </cell>
          <cell r="C1942" t="str">
            <v>Alignment/Imaging</v>
          </cell>
        </row>
        <row r="1943">
          <cell r="A1943" t="str">
            <v>02196-0466</v>
          </cell>
          <cell r="B1943" t="str">
            <v>Vision</v>
          </cell>
          <cell r="C1943" t="str">
            <v>Alignment/Imaging</v>
          </cell>
        </row>
        <row r="1944">
          <cell r="A1944" t="str">
            <v>02196-0467</v>
          </cell>
          <cell r="B1944" t="str">
            <v>Vision</v>
          </cell>
          <cell r="C1944" t="str">
            <v>Alignment/Imaging</v>
          </cell>
        </row>
        <row r="1945">
          <cell r="A1945" t="str">
            <v>02196-0468</v>
          </cell>
          <cell r="B1945" t="str">
            <v>Vision</v>
          </cell>
          <cell r="C1945" t="str">
            <v>Alignment/Imaging</v>
          </cell>
        </row>
        <row r="1946">
          <cell r="A1946" t="str">
            <v>02196-0469</v>
          </cell>
          <cell r="B1946" t="str">
            <v>Vision</v>
          </cell>
          <cell r="C1946" t="str">
            <v>Alignment/Imaging</v>
          </cell>
        </row>
        <row r="1947">
          <cell r="A1947" t="str">
            <v>02196-0470</v>
          </cell>
          <cell r="B1947" t="str">
            <v>Vision</v>
          </cell>
          <cell r="C1947" t="str">
            <v>Alignment/Imaging</v>
          </cell>
        </row>
        <row r="1948">
          <cell r="A1948" t="str">
            <v>02196-0471</v>
          </cell>
          <cell r="B1948" t="str">
            <v>Vision</v>
          </cell>
          <cell r="C1948" t="str">
            <v>Alignment Camera Assy</v>
          </cell>
        </row>
        <row r="1949">
          <cell r="A1949" t="str">
            <v>02196-0472</v>
          </cell>
          <cell r="B1949" t="str">
            <v>Vision</v>
          </cell>
          <cell r="C1949" t="str">
            <v>Alignment Camera Assy</v>
          </cell>
        </row>
        <row r="1950">
          <cell r="A1950" t="str">
            <v>02196-0473</v>
          </cell>
          <cell r="B1950" t="str">
            <v>Vision</v>
          </cell>
          <cell r="C1950" t="str">
            <v>Alignment Camera Assy</v>
          </cell>
        </row>
        <row r="1951">
          <cell r="A1951" t="str">
            <v>02196-0474</v>
          </cell>
          <cell r="B1951" t="str">
            <v>Vision</v>
          </cell>
          <cell r="C1951" t="str">
            <v>Alignment Camera Assy</v>
          </cell>
        </row>
        <row r="1952">
          <cell r="A1952" t="str">
            <v>02196-0475</v>
          </cell>
          <cell r="B1952" t="str">
            <v>Vision</v>
          </cell>
          <cell r="C1952" t="str">
            <v>Alignment/Imaging</v>
          </cell>
        </row>
        <row r="1953">
          <cell r="A1953" t="str">
            <v>02196-0476</v>
          </cell>
          <cell r="B1953" t="str">
            <v>Translation</v>
          </cell>
          <cell r="C1953" t="str">
            <v>Cable Track Assy</v>
          </cell>
        </row>
        <row r="1954">
          <cell r="A1954" t="str">
            <v>02196-0477</v>
          </cell>
          <cell r="B1954" t="str">
            <v>Translation</v>
          </cell>
          <cell r="C1954" t="str">
            <v>Cable Track Assy</v>
          </cell>
        </row>
        <row r="1955">
          <cell r="A1955" t="str">
            <v>02196-0478</v>
          </cell>
          <cell r="B1955" t="str">
            <v>Translation</v>
          </cell>
          <cell r="C1955" t="str">
            <v>Cable Track Assy</v>
          </cell>
        </row>
        <row r="1956">
          <cell r="A1956" t="str">
            <v>02196-0479</v>
          </cell>
          <cell r="B1956" t="str">
            <v>Translation</v>
          </cell>
          <cell r="C1956" t="str">
            <v>Cable Track Assy</v>
          </cell>
        </row>
        <row r="1957">
          <cell r="A1957" t="str">
            <v>02196-0480</v>
          </cell>
          <cell r="B1957" t="str">
            <v>Translation</v>
          </cell>
          <cell r="C1957" t="str">
            <v>Cable Track Assy</v>
          </cell>
        </row>
        <row r="1958">
          <cell r="A1958" t="str">
            <v>02196-0481</v>
          </cell>
          <cell r="B1958" t="str">
            <v>Translation</v>
          </cell>
          <cell r="C1958" t="str">
            <v>Cable Track Assy</v>
          </cell>
        </row>
        <row r="1959">
          <cell r="A1959" t="str">
            <v>02196-0482</v>
          </cell>
          <cell r="B1959" t="str">
            <v>Z-Gauge</v>
          </cell>
          <cell r="C1959" t="str">
            <v>Bracket, Air Gauge</v>
          </cell>
        </row>
        <row r="1960">
          <cell r="A1960" t="str">
            <v>02196-0483</v>
          </cell>
          <cell r="B1960" t="str">
            <v>Translation</v>
          </cell>
          <cell r="C1960" t="str">
            <v>Horizontal Drive Assy</v>
          </cell>
        </row>
        <row r="1961">
          <cell r="A1961" t="str">
            <v>02196-0484</v>
          </cell>
          <cell r="B1961" t="str">
            <v>Translation</v>
          </cell>
          <cell r="C1961" t="str">
            <v>Horizontal Drive Assy</v>
          </cell>
        </row>
        <row r="1962">
          <cell r="A1962" t="str">
            <v>02196-0485</v>
          </cell>
          <cell r="B1962" t="str">
            <v>Translation</v>
          </cell>
          <cell r="C1962" t="str">
            <v>Horizontal Drive Assy</v>
          </cell>
        </row>
        <row r="1963">
          <cell r="A1963" t="str">
            <v>02196-0486</v>
          </cell>
          <cell r="B1963" t="str">
            <v>Translation</v>
          </cell>
          <cell r="C1963" t="str">
            <v>Horizontal Drive Assy</v>
          </cell>
        </row>
        <row r="1964">
          <cell r="A1964" t="str">
            <v>02196-0487</v>
          </cell>
          <cell r="B1964" t="str">
            <v>Translation</v>
          </cell>
          <cell r="C1964" t="str">
            <v>Horizontal Drive Assy</v>
          </cell>
        </row>
        <row r="1965">
          <cell r="A1965" t="str">
            <v>02196-0488</v>
          </cell>
          <cell r="B1965" t="str">
            <v>Translation</v>
          </cell>
          <cell r="C1965" t="str">
            <v>Horizontal Drive Assy</v>
          </cell>
        </row>
        <row r="1966">
          <cell r="A1966" t="str">
            <v>02196-0489</v>
          </cell>
          <cell r="B1966" t="str">
            <v>Translation</v>
          </cell>
          <cell r="C1966" t="str">
            <v>Horizontal Drive Assy</v>
          </cell>
        </row>
        <row r="1967">
          <cell r="A1967" t="str">
            <v>02196-0490</v>
          </cell>
          <cell r="B1967" t="str">
            <v>Translation</v>
          </cell>
          <cell r="C1967" t="str">
            <v>Horizontal Drive Assy</v>
          </cell>
        </row>
        <row r="1968">
          <cell r="A1968" t="str">
            <v>02196-0491</v>
          </cell>
          <cell r="B1968" t="str">
            <v>Translation</v>
          </cell>
          <cell r="C1968" t="str">
            <v>Horizontal Drive Assy</v>
          </cell>
        </row>
        <row r="1969">
          <cell r="A1969" t="str">
            <v>02196-0492</v>
          </cell>
          <cell r="B1969" t="str">
            <v>Translation</v>
          </cell>
          <cell r="C1969" t="str">
            <v>Horizontal Drive Assy</v>
          </cell>
        </row>
        <row r="1970">
          <cell r="A1970" t="str">
            <v>02196-0493</v>
          </cell>
          <cell r="B1970" t="str">
            <v>Translation</v>
          </cell>
          <cell r="C1970" t="str">
            <v>Horizontal Drive Assy</v>
          </cell>
        </row>
        <row r="1971">
          <cell r="A1971" t="str">
            <v>02196-0494</v>
          </cell>
          <cell r="B1971" t="str">
            <v>Translation</v>
          </cell>
          <cell r="C1971" t="str">
            <v>Horizontal Drive Assy</v>
          </cell>
        </row>
        <row r="1972">
          <cell r="A1972" t="str">
            <v>02196-0495</v>
          </cell>
          <cell r="B1972" t="str">
            <v>Translation</v>
          </cell>
          <cell r="C1972" t="str">
            <v>Horizontal Drive Assy</v>
          </cell>
        </row>
        <row r="1973">
          <cell r="A1973" t="str">
            <v>02196-0496</v>
          </cell>
          <cell r="B1973" t="str">
            <v>Translation</v>
          </cell>
          <cell r="C1973" t="str">
            <v>Horizontal Drive Assy</v>
          </cell>
        </row>
        <row r="1974">
          <cell r="A1974" t="str">
            <v>02196-0497</v>
          </cell>
          <cell r="B1974" t="str">
            <v>Translation</v>
          </cell>
          <cell r="C1974" t="str">
            <v>Horizontal Drive Assy</v>
          </cell>
        </row>
        <row r="1975">
          <cell r="A1975" t="str">
            <v>02196-0498</v>
          </cell>
          <cell r="B1975" t="str">
            <v>Translation</v>
          </cell>
          <cell r="C1975" t="str">
            <v>Horizontal Drive Assy</v>
          </cell>
        </row>
        <row r="1976">
          <cell r="A1976" t="str">
            <v>02196-0499</v>
          </cell>
          <cell r="B1976" t="str">
            <v>Mask</v>
          </cell>
          <cell r="C1976" t="str">
            <v>Substrate Load/Unload Assy</v>
          </cell>
        </row>
        <row r="1977">
          <cell r="A1977" t="str">
            <v>02196-0500</v>
          </cell>
        </row>
        <row r="1978">
          <cell r="A1978" t="str">
            <v>02196-0501</v>
          </cell>
          <cell r="B1978" t="str">
            <v>Mask</v>
          </cell>
          <cell r="C1978" t="str">
            <v>Substrate Load/Unload Assy</v>
          </cell>
        </row>
        <row r="1979">
          <cell r="A1979" t="str">
            <v>02196-0502</v>
          </cell>
          <cell r="B1979" t="str">
            <v>Mask</v>
          </cell>
          <cell r="C1979" t="str">
            <v>Substrate Load/Unload Assy</v>
          </cell>
        </row>
        <row r="1980">
          <cell r="A1980" t="str">
            <v>02196-0503</v>
          </cell>
          <cell r="B1980" t="str">
            <v>HMI</v>
          </cell>
          <cell r="C1980" t="str">
            <v>HMI Assy</v>
          </cell>
        </row>
        <row r="1981">
          <cell r="A1981" t="str">
            <v>02196-0504</v>
          </cell>
          <cell r="B1981" t="str">
            <v>HMI</v>
          </cell>
          <cell r="C1981" t="str">
            <v>HMI Assy</v>
          </cell>
        </row>
        <row r="1982">
          <cell r="A1982" t="str">
            <v>02196-0505</v>
          </cell>
          <cell r="B1982" t="str">
            <v>HMI</v>
          </cell>
          <cell r="C1982" t="str">
            <v>HMI Assy</v>
          </cell>
        </row>
        <row r="1983">
          <cell r="A1983" t="str">
            <v>02196-0506</v>
          </cell>
          <cell r="B1983" t="str">
            <v>HMI</v>
          </cell>
          <cell r="C1983" t="str">
            <v>HMI Assy</v>
          </cell>
        </row>
        <row r="1984">
          <cell r="A1984" t="str">
            <v>02196-0507</v>
          </cell>
          <cell r="B1984" t="str">
            <v>HMI</v>
          </cell>
          <cell r="C1984" t="str">
            <v>HMI Assy</v>
          </cell>
        </row>
        <row r="1985">
          <cell r="A1985" t="str">
            <v>02196-0508</v>
          </cell>
          <cell r="B1985" t="str">
            <v>HMI</v>
          </cell>
          <cell r="C1985" t="str">
            <v>HMI Assy</v>
          </cell>
        </row>
        <row r="1986">
          <cell r="A1986" t="str">
            <v>02196-0509</v>
          </cell>
          <cell r="B1986" t="str">
            <v>HMI</v>
          </cell>
          <cell r="C1986" t="str">
            <v>HMI Assy</v>
          </cell>
        </row>
        <row r="1987">
          <cell r="A1987" t="str">
            <v>02196-0510</v>
          </cell>
          <cell r="B1987" t="str">
            <v>HMI</v>
          </cell>
          <cell r="C1987" t="str">
            <v>HMI Assy</v>
          </cell>
        </row>
        <row r="1988">
          <cell r="A1988" t="str">
            <v>02196-0511</v>
          </cell>
          <cell r="B1988" t="str">
            <v>HMI</v>
          </cell>
          <cell r="C1988" t="str">
            <v>HMI Assy</v>
          </cell>
        </row>
        <row r="1989">
          <cell r="A1989" t="str">
            <v>02196-0512</v>
          </cell>
          <cell r="B1989" t="str">
            <v>HMI</v>
          </cell>
          <cell r="C1989" t="str">
            <v>HMI Assy</v>
          </cell>
        </row>
        <row r="1990">
          <cell r="A1990" t="str">
            <v>02196-0513</v>
          </cell>
          <cell r="B1990" t="str">
            <v>HMI</v>
          </cell>
          <cell r="C1990" t="str">
            <v>HMI Assy</v>
          </cell>
        </row>
        <row r="1991">
          <cell r="A1991" t="str">
            <v>02196-0514</v>
          </cell>
          <cell r="B1991" t="str">
            <v>HMI</v>
          </cell>
          <cell r="C1991" t="str">
            <v>HMI Assy</v>
          </cell>
        </row>
        <row r="1992">
          <cell r="A1992" t="str">
            <v>02196-0515</v>
          </cell>
          <cell r="B1992" t="str">
            <v>HMI</v>
          </cell>
          <cell r="C1992" t="str">
            <v>HMI Assy</v>
          </cell>
        </row>
        <row r="1993">
          <cell r="A1993" t="str">
            <v>02196-0516</v>
          </cell>
          <cell r="B1993" t="str">
            <v>HMI</v>
          </cell>
          <cell r="C1993" t="str">
            <v>HMI Assy</v>
          </cell>
        </row>
        <row r="1994">
          <cell r="A1994" t="str">
            <v>02196-0517</v>
          </cell>
          <cell r="B1994" t="str">
            <v>HMI</v>
          </cell>
          <cell r="C1994" t="str">
            <v>HMI Assy</v>
          </cell>
        </row>
        <row r="1995">
          <cell r="A1995" t="str">
            <v>02196-0518</v>
          </cell>
        </row>
        <row r="1996">
          <cell r="A1996" t="str">
            <v>02196-0519</v>
          </cell>
        </row>
        <row r="1997">
          <cell r="A1997" t="str">
            <v>02196-0520</v>
          </cell>
        </row>
        <row r="1998">
          <cell r="A1998" t="str">
            <v>02196-0521</v>
          </cell>
        </row>
        <row r="1999">
          <cell r="A1999" t="str">
            <v>02196-0522</v>
          </cell>
        </row>
        <row r="2000">
          <cell r="A2000" t="str">
            <v>02196-0523</v>
          </cell>
        </row>
        <row r="2001">
          <cell r="A2001" t="str">
            <v>02196-0524</v>
          </cell>
        </row>
        <row r="2002">
          <cell r="A2002" t="str">
            <v>02196-0525</v>
          </cell>
        </row>
        <row r="2003">
          <cell r="A2003" t="str">
            <v>02196-0526</v>
          </cell>
        </row>
        <row r="2004">
          <cell r="A2004" t="str">
            <v>02196-0527</v>
          </cell>
        </row>
        <row r="2005">
          <cell r="A2005" t="str">
            <v>02196-0528</v>
          </cell>
        </row>
        <row r="2006">
          <cell r="A2006" t="str">
            <v>02196-0529</v>
          </cell>
        </row>
        <row r="2007">
          <cell r="A2007" t="str">
            <v>02196-0530</v>
          </cell>
        </row>
        <row r="2008">
          <cell r="A2008" t="str">
            <v>02196-0531</v>
          </cell>
        </row>
        <row r="2009">
          <cell r="A2009" t="str">
            <v>02196-0532</v>
          </cell>
        </row>
        <row r="2010">
          <cell r="A2010" t="str">
            <v>02196-0533</v>
          </cell>
        </row>
        <row r="2011">
          <cell r="A2011" t="str">
            <v>02196-0534</v>
          </cell>
        </row>
        <row r="2012">
          <cell r="A2012" t="str">
            <v>02196-0535</v>
          </cell>
        </row>
        <row r="2013">
          <cell r="A2013" t="str">
            <v>02196-0536</v>
          </cell>
        </row>
        <row r="2014">
          <cell r="A2014" t="str">
            <v>02196-0537</v>
          </cell>
        </row>
        <row r="2015">
          <cell r="A2015" t="str">
            <v>02196-0538</v>
          </cell>
        </row>
        <row r="2016">
          <cell r="A2016" t="str">
            <v>02196-0539</v>
          </cell>
        </row>
        <row r="2017">
          <cell r="A2017" t="str">
            <v>02196-0540</v>
          </cell>
        </row>
        <row r="2018">
          <cell r="A2018" t="str">
            <v>02196-0541</v>
          </cell>
        </row>
        <row r="2019">
          <cell r="A2019" t="str">
            <v>02196-0542</v>
          </cell>
        </row>
        <row r="2020">
          <cell r="A2020" t="str">
            <v>02196-0543</v>
          </cell>
        </row>
        <row r="2021">
          <cell r="A2021" t="str">
            <v>02196-0544</v>
          </cell>
        </row>
        <row r="2022">
          <cell r="A2022" t="str">
            <v>02196-0545</v>
          </cell>
        </row>
        <row r="2023">
          <cell r="A2023" t="str">
            <v>02196-0546</v>
          </cell>
        </row>
        <row r="2024">
          <cell r="A2024" t="str">
            <v>02196-0547</v>
          </cell>
        </row>
        <row r="2025">
          <cell r="A2025" t="str">
            <v>02196-0548</v>
          </cell>
        </row>
        <row r="2026">
          <cell r="A2026" t="str">
            <v>02196-0549</v>
          </cell>
        </row>
        <row r="2027">
          <cell r="A2027" t="str">
            <v>02196-0550</v>
          </cell>
        </row>
        <row r="2028">
          <cell r="A2028" t="str">
            <v>02196-0551</v>
          </cell>
        </row>
        <row r="2029">
          <cell r="A2029" t="str">
            <v>02196-0552</v>
          </cell>
        </row>
        <row r="2030">
          <cell r="A2030" t="str">
            <v>02196-0553</v>
          </cell>
          <cell r="B2030" t="str">
            <v>Enclosure</v>
          </cell>
          <cell r="C2030" t="str">
            <v>2KW ARC Lamp Blower Assy</v>
          </cell>
        </row>
        <row r="2031">
          <cell r="A2031" t="str">
            <v>02196-0554</v>
          </cell>
          <cell r="B2031" t="str">
            <v>Enclosure</v>
          </cell>
          <cell r="C2031" t="str">
            <v>2KW ARC Lamp Blower Assy</v>
          </cell>
        </row>
        <row r="2032">
          <cell r="A2032" t="str">
            <v>02196-0555</v>
          </cell>
          <cell r="B2032" t="str">
            <v>Enclosure</v>
          </cell>
          <cell r="C2032" t="str">
            <v>Chamber Assy</v>
          </cell>
        </row>
        <row r="2033">
          <cell r="A2033" t="str">
            <v>02196-0556</v>
          </cell>
          <cell r="B2033" t="str">
            <v>Enclosure</v>
          </cell>
          <cell r="C2033" t="str">
            <v>Chamber Assy</v>
          </cell>
        </row>
        <row r="2034">
          <cell r="A2034" t="str">
            <v>02196-0557</v>
          </cell>
          <cell r="B2034" t="str">
            <v>Enclosure</v>
          </cell>
          <cell r="C2034" t="str">
            <v>Chamber Assy</v>
          </cell>
        </row>
        <row r="2035">
          <cell r="A2035" t="str">
            <v>02196-0558</v>
          </cell>
          <cell r="B2035" t="str">
            <v>Enclosure</v>
          </cell>
          <cell r="C2035" t="str">
            <v>Chamber Assy</v>
          </cell>
        </row>
        <row r="2036">
          <cell r="A2036" t="str">
            <v>02196-0559</v>
          </cell>
          <cell r="B2036" t="str">
            <v>Enclosure</v>
          </cell>
          <cell r="C2036" t="str">
            <v>Chamber Assy</v>
          </cell>
        </row>
        <row r="2037">
          <cell r="A2037" t="str">
            <v>02196-0560</v>
          </cell>
          <cell r="B2037" t="str">
            <v>Enclosure</v>
          </cell>
          <cell r="C2037" t="str">
            <v>Chamber Assy</v>
          </cell>
        </row>
        <row r="2038">
          <cell r="A2038" t="str">
            <v>02196-0561</v>
          </cell>
          <cell r="B2038" t="str">
            <v>Enclosure</v>
          </cell>
          <cell r="C2038" t="str">
            <v>Chamber Assy</v>
          </cell>
        </row>
        <row r="2039">
          <cell r="A2039" t="str">
            <v>02196-0562</v>
          </cell>
          <cell r="B2039" t="str">
            <v>Enclosure</v>
          </cell>
          <cell r="C2039" t="str">
            <v>Chamber Assy</v>
          </cell>
        </row>
        <row r="2040">
          <cell r="A2040" t="str">
            <v>02196-0563</v>
          </cell>
          <cell r="B2040" t="str">
            <v>Enclosure</v>
          </cell>
          <cell r="C2040" t="str">
            <v>Chamber Assy</v>
          </cell>
        </row>
        <row r="2041">
          <cell r="A2041" t="str">
            <v>02196-0564</v>
          </cell>
          <cell r="B2041" t="str">
            <v>Enclosure</v>
          </cell>
          <cell r="C2041" t="str">
            <v>Chamber Assy</v>
          </cell>
        </row>
        <row r="2042">
          <cell r="A2042" t="str">
            <v>02196-0565</v>
          </cell>
          <cell r="B2042" t="str">
            <v>Enclosure</v>
          </cell>
          <cell r="C2042" t="str">
            <v>Chamber Assy</v>
          </cell>
        </row>
        <row r="2043">
          <cell r="A2043" t="str">
            <v>02196-0566</v>
          </cell>
          <cell r="B2043" t="str">
            <v>Enclosure</v>
          </cell>
          <cell r="C2043" t="str">
            <v>Chamber Assy</v>
          </cell>
        </row>
        <row r="2044">
          <cell r="A2044" t="str">
            <v>02196-0567</v>
          </cell>
          <cell r="B2044" t="str">
            <v>Enclosure</v>
          </cell>
          <cell r="C2044" t="str">
            <v>Chamber Assy</v>
          </cell>
        </row>
        <row r="2045">
          <cell r="A2045" t="str">
            <v>02196-0568</v>
          </cell>
          <cell r="B2045" t="str">
            <v>Enclosure</v>
          </cell>
          <cell r="C2045" t="str">
            <v>Chamber Assy</v>
          </cell>
        </row>
        <row r="2046">
          <cell r="A2046" t="str">
            <v>02196-0569</v>
          </cell>
          <cell r="B2046" t="str">
            <v>Enclosure</v>
          </cell>
          <cell r="C2046" t="str">
            <v>Chamber Assy</v>
          </cell>
        </row>
        <row r="2047">
          <cell r="A2047" t="str">
            <v>02196-0570</v>
          </cell>
          <cell r="B2047" t="str">
            <v>Enclosure</v>
          </cell>
          <cell r="C2047" t="str">
            <v>Chamber Assy</v>
          </cell>
        </row>
        <row r="2048">
          <cell r="A2048" t="str">
            <v>02196-0571</v>
          </cell>
          <cell r="B2048" t="str">
            <v>Enclosure</v>
          </cell>
          <cell r="C2048" t="str">
            <v>Chamber Assy</v>
          </cell>
        </row>
        <row r="2049">
          <cell r="A2049" t="str">
            <v>02196-0572</v>
          </cell>
          <cell r="B2049" t="str">
            <v>Enclosure</v>
          </cell>
          <cell r="C2049" t="str">
            <v>Chamber Assy</v>
          </cell>
        </row>
        <row r="2050">
          <cell r="A2050" t="str">
            <v>02196-0573</v>
          </cell>
          <cell r="B2050" t="str">
            <v>Enclosure</v>
          </cell>
          <cell r="C2050" t="str">
            <v>Chamber Assy</v>
          </cell>
        </row>
        <row r="2051">
          <cell r="A2051" t="str">
            <v>02196-0574</v>
          </cell>
          <cell r="B2051" t="str">
            <v>Enclosure</v>
          </cell>
          <cell r="C2051" t="str">
            <v>Chamber Assy</v>
          </cell>
        </row>
        <row r="2052">
          <cell r="A2052" t="str">
            <v>02196-0575</v>
          </cell>
          <cell r="B2052" t="str">
            <v>Enclosure</v>
          </cell>
          <cell r="C2052" t="str">
            <v>Chamber Assy</v>
          </cell>
        </row>
        <row r="2053">
          <cell r="A2053" t="str">
            <v>02196-0576</v>
          </cell>
          <cell r="B2053" t="str">
            <v>Enclosure</v>
          </cell>
          <cell r="C2053" t="str">
            <v>Chamber Assy</v>
          </cell>
        </row>
        <row r="2054">
          <cell r="A2054" t="str">
            <v>02196-0577</v>
          </cell>
          <cell r="B2054" t="str">
            <v>Enclosure</v>
          </cell>
          <cell r="C2054" t="str">
            <v>Chamber Assy</v>
          </cell>
        </row>
        <row r="2055">
          <cell r="A2055" t="str">
            <v>02196-0578</v>
          </cell>
          <cell r="B2055" t="str">
            <v>Enclosure</v>
          </cell>
          <cell r="C2055" t="str">
            <v>Chamber Assy</v>
          </cell>
        </row>
        <row r="2056">
          <cell r="A2056" t="str">
            <v>02196-0579</v>
          </cell>
          <cell r="B2056" t="str">
            <v>Enclosure</v>
          </cell>
          <cell r="C2056" t="str">
            <v>Chamber Assy</v>
          </cell>
        </row>
        <row r="2057">
          <cell r="A2057" t="str">
            <v>02196-0580</v>
          </cell>
          <cell r="B2057" t="str">
            <v>Enclosure</v>
          </cell>
          <cell r="C2057" t="str">
            <v>Chamber Assy</v>
          </cell>
        </row>
        <row r="2058">
          <cell r="A2058" t="str">
            <v>02196-0581</v>
          </cell>
          <cell r="B2058" t="str">
            <v>Enclosure</v>
          </cell>
          <cell r="C2058" t="str">
            <v>Chamber Assy</v>
          </cell>
        </row>
        <row r="2059">
          <cell r="A2059" t="str">
            <v>02196-0582</v>
          </cell>
          <cell r="B2059" t="str">
            <v>Enclosure</v>
          </cell>
          <cell r="C2059" t="str">
            <v>Chamber Assy</v>
          </cell>
        </row>
        <row r="2060">
          <cell r="A2060" t="str">
            <v>02196-0583</v>
          </cell>
          <cell r="B2060" t="str">
            <v>Enclosure</v>
          </cell>
          <cell r="C2060" t="str">
            <v>Chamber Assy</v>
          </cell>
        </row>
        <row r="2061">
          <cell r="A2061" t="str">
            <v>02196-0584</v>
          </cell>
          <cell r="B2061" t="str">
            <v>Enclosure</v>
          </cell>
          <cell r="C2061" t="str">
            <v>Chamber Assy</v>
          </cell>
        </row>
        <row r="2062">
          <cell r="A2062" t="str">
            <v>02196-0585</v>
          </cell>
          <cell r="B2062" t="str">
            <v>Enclosure</v>
          </cell>
          <cell r="C2062" t="str">
            <v>Chamber Assy</v>
          </cell>
        </row>
        <row r="2063">
          <cell r="A2063" t="str">
            <v>02196-0586</v>
          </cell>
          <cell r="B2063" t="str">
            <v>Enclosure</v>
          </cell>
          <cell r="C2063" t="str">
            <v>Chamber Assy</v>
          </cell>
        </row>
        <row r="2064">
          <cell r="A2064" t="str">
            <v>02196-0587</v>
          </cell>
          <cell r="B2064" t="str">
            <v>Enclosure</v>
          </cell>
          <cell r="C2064" t="str">
            <v>Chamber Assy</v>
          </cell>
        </row>
        <row r="2065">
          <cell r="A2065" t="str">
            <v>02196-0588</v>
          </cell>
          <cell r="B2065" t="str">
            <v>Enclosure</v>
          </cell>
          <cell r="C2065" t="str">
            <v>Chamber Assy</v>
          </cell>
        </row>
        <row r="2066">
          <cell r="A2066" t="str">
            <v>02196-0589</v>
          </cell>
          <cell r="B2066" t="str">
            <v>Enclosure</v>
          </cell>
          <cell r="C2066" t="str">
            <v>Chamber Assy</v>
          </cell>
        </row>
        <row r="2067">
          <cell r="A2067" t="str">
            <v>02196-0590</v>
          </cell>
          <cell r="B2067" t="str">
            <v>Enclosure</v>
          </cell>
          <cell r="C2067" t="str">
            <v>Chamber Assy</v>
          </cell>
        </row>
        <row r="2068">
          <cell r="A2068" t="str">
            <v>02196-0591</v>
          </cell>
          <cell r="B2068" t="str">
            <v>Enclosure</v>
          </cell>
          <cell r="C2068" t="str">
            <v>Chamber Assy</v>
          </cell>
        </row>
        <row r="2069">
          <cell r="A2069" t="str">
            <v>02196-0592</v>
          </cell>
          <cell r="B2069" t="str">
            <v>Enclosure</v>
          </cell>
          <cell r="C2069" t="str">
            <v>Chamber Assy</v>
          </cell>
        </row>
        <row r="2070">
          <cell r="A2070" t="str">
            <v>02196-0593</v>
          </cell>
          <cell r="B2070" t="str">
            <v>Subst Load/Unload</v>
          </cell>
          <cell r="C2070" t="str">
            <v>Substrate Load Fork Assy</v>
          </cell>
        </row>
        <row r="2071">
          <cell r="A2071" t="str">
            <v>02196-0594</v>
          </cell>
          <cell r="B2071" t="str">
            <v>Subst Load/Unload</v>
          </cell>
          <cell r="C2071" t="str">
            <v>Substrate Load Fork Assy</v>
          </cell>
        </row>
        <row r="2072">
          <cell r="A2072" t="str">
            <v>02196-0595</v>
          </cell>
          <cell r="B2072" t="str">
            <v>Subst Load/Unload</v>
          </cell>
          <cell r="C2072" t="str">
            <v>Substrate Load Fork Assy</v>
          </cell>
        </row>
        <row r="2073">
          <cell r="A2073" t="str">
            <v>02196-0596</v>
          </cell>
          <cell r="B2073" t="str">
            <v>Subst Load/Unload</v>
          </cell>
          <cell r="C2073" t="str">
            <v>Substrate Load Fork Assy</v>
          </cell>
        </row>
        <row r="2074">
          <cell r="A2074" t="str">
            <v>02196-0597</v>
          </cell>
          <cell r="B2074" t="str">
            <v>Subst Load/Unload</v>
          </cell>
          <cell r="C2074" t="str">
            <v>Substrate Load Fork Assy</v>
          </cell>
        </row>
        <row r="2075">
          <cell r="A2075" t="str">
            <v>02196-0598</v>
          </cell>
        </row>
        <row r="2076">
          <cell r="A2076" t="str">
            <v>02196-0599</v>
          </cell>
        </row>
        <row r="2077">
          <cell r="A2077" t="str">
            <v>02196-0600</v>
          </cell>
          <cell r="B2077" t="str">
            <v>Subst Load/Unload</v>
          </cell>
          <cell r="C2077" t="str">
            <v>Substrate Loadport Frame Assy</v>
          </cell>
        </row>
        <row r="2078">
          <cell r="A2078" t="str">
            <v>02196-0601</v>
          </cell>
          <cell r="B2078" t="str">
            <v>Subst Load/Unload</v>
          </cell>
          <cell r="C2078" t="str">
            <v>Substrate Loadport Frame Assy</v>
          </cell>
        </row>
        <row r="2079">
          <cell r="A2079" t="str">
            <v>02196-0602</v>
          </cell>
          <cell r="B2079" t="str">
            <v>Subst Load/Unload</v>
          </cell>
          <cell r="C2079" t="str">
            <v>Substrate Loadport Frame Assy</v>
          </cell>
        </row>
        <row r="2080">
          <cell r="A2080" t="str">
            <v>02196-0603</v>
          </cell>
          <cell r="B2080" t="str">
            <v>Subst Load/Unload</v>
          </cell>
          <cell r="C2080" t="str">
            <v>Substrate Loadport Frame Assy</v>
          </cell>
        </row>
        <row r="2081">
          <cell r="A2081" t="str">
            <v>02196-0604</v>
          </cell>
          <cell r="B2081" t="str">
            <v>Subst Load/Unload</v>
          </cell>
          <cell r="C2081" t="str">
            <v>Substrate Loadport Frame Assy</v>
          </cell>
        </row>
        <row r="2082">
          <cell r="A2082" t="str">
            <v>02196-0605</v>
          </cell>
          <cell r="B2082" t="str">
            <v>Subst Load/Unload</v>
          </cell>
          <cell r="C2082" t="str">
            <v>Substrate Loadport Frame Assy</v>
          </cell>
        </row>
        <row r="2083">
          <cell r="A2083" t="str">
            <v>02196-0606</v>
          </cell>
          <cell r="B2083" t="str">
            <v>Subst Load/Unload</v>
          </cell>
          <cell r="C2083" t="str">
            <v>Substrate Loadport Frame Assy</v>
          </cell>
        </row>
        <row r="2084">
          <cell r="A2084" t="str">
            <v>02196-0607</v>
          </cell>
          <cell r="B2084" t="str">
            <v>Subst Load/Unload</v>
          </cell>
          <cell r="C2084" t="str">
            <v>Substrate Loadport Frame Assy</v>
          </cell>
        </row>
        <row r="2085">
          <cell r="A2085" t="str">
            <v>02196-0608</v>
          </cell>
          <cell r="B2085" t="str">
            <v>Enclosure</v>
          </cell>
          <cell r="C2085" t="str">
            <v>Chamber Cable Package</v>
          </cell>
        </row>
        <row r="2086">
          <cell r="A2086" t="str">
            <v>02196-0609</v>
          </cell>
          <cell r="B2086" t="str">
            <v>Enclosure</v>
          </cell>
          <cell r="C2086" t="str">
            <v>Chamber Cable Package</v>
          </cell>
        </row>
        <row r="2087">
          <cell r="A2087" t="str">
            <v>02196-0610</v>
          </cell>
          <cell r="B2087" t="str">
            <v>Structure</v>
          </cell>
          <cell r="C2087" t="str">
            <v>Illuminator Stand Assy</v>
          </cell>
        </row>
        <row r="2088">
          <cell r="A2088" t="str">
            <v>02196-0611</v>
          </cell>
          <cell r="B2088" t="str">
            <v>Tooling</v>
          </cell>
          <cell r="C2088" t="str">
            <v>Tooling Package Per System</v>
          </cell>
        </row>
        <row r="2089">
          <cell r="A2089" t="str">
            <v>02196-0612</v>
          </cell>
          <cell r="B2089" t="str">
            <v>Tooling</v>
          </cell>
          <cell r="C2089" t="str">
            <v>Tooling Package Per System</v>
          </cell>
        </row>
        <row r="2090">
          <cell r="A2090" t="str">
            <v>02196-0613</v>
          </cell>
          <cell r="B2090" t="str">
            <v>Tooling</v>
          </cell>
          <cell r="C2090" t="str">
            <v>Tooling Package Per System</v>
          </cell>
        </row>
        <row r="2091">
          <cell r="A2091" t="str">
            <v>02196-0614</v>
          </cell>
          <cell r="B2091" t="str">
            <v>Tooling</v>
          </cell>
          <cell r="C2091" t="str">
            <v>Tooling Package Per System</v>
          </cell>
        </row>
        <row r="2092">
          <cell r="A2092" t="str">
            <v>02196-0615</v>
          </cell>
        </row>
        <row r="2093">
          <cell r="A2093" t="str">
            <v>02196-0616</v>
          </cell>
          <cell r="B2093" t="str">
            <v>Tooling</v>
          </cell>
          <cell r="C2093" t="str">
            <v>Tooling Package Per System</v>
          </cell>
        </row>
        <row r="2094">
          <cell r="A2094" t="str">
            <v>02196-0617</v>
          </cell>
          <cell r="B2094" t="str">
            <v>Tooling</v>
          </cell>
          <cell r="C2094" t="str">
            <v>Tooling Package Per System</v>
          </cell>
        </row>
        <row r="2095">
          <cell r="A2095" t="str">
            <v>02196-0618</v>
          </cell>
          <cell r="B2095" t="str">
            <v>Tooling</v>
          </cell>
          <cell r="C2095" t="str">
            <v>Tooling Package Per System</v>
          </cell>
        </row>
        <row r="2096">
          <cell r="A2096" t="str">
            <v>02196-0619</v>
          </cell>
          <cell r="B2096" t="str">
            <v>Tooling</v>
          </cell>
          <cell r="C2096" t="str">
            <v>Tooling Package Per System</v>
          </cell>
        </row>
        <row r="2097">
          <cell r="A2097" t="str">
            <v>02196-0620</v>
          </cell>
          <cell r="B2097" t="str">
            <v>Tooling</v>
          </cell>
          <cell r="C2097" t="str">
            <v>Tooling Package Per System</v>
          </cell>
        </row>
        <row r="2098">
          <cell r="A2098" t="str">
            <v>02196-0621</v>
          </cell>
          <cell r="B2098" t="str">
            <v>Tooling</v>
          </cell>
          <cell r="C2098" t="str">
            <v>Tooling Package Per System</v>
          </cell>
        </row>
        <row r="2099">
          <cell r="A2099" t="str">
            <v>02196-0622</v>
          </cell>
          <cell r="B2099" t="str">
            <v>Tooling</v>
          </cell>
          <cell r="C2099" t="str">
            <v>Tooling Package Per System</v>
          </cell>
        </row>
        <row r="2100">
          <cell r="A2100" t="str">
            <v>02196-0623</v>
          </cell>
          <cell r="B2100" t="str">
            <v>Vision</v>
          </cell>
          <cell r="C2100" t="str">
            <v>Cable Assy, Camera Ethernet</v>
          </cell>
        </row>
        <row r="2101">
          <cell r="A2101" t="str">
            <v>02196-0624</v>
          </cell>
          <cell r="B2101" t="str">
            <v>Tooling</v>
          </cell>
          <cell r="C2101" t="str">
            <v>Tooling Package Per Site</v>
          </cell>
        </row>
        <row r="2102">
          <cell r="A2102" t="str">
            <v>02196-0625</v>
          </cell>
          <cell r="B2102" t="str">
            <v>Tooling</v>
          </cell>
          <cell r="C2102" t="str">
            <v>Tooling Package Per Site</v>
          </cell>
        </row>
        <row r="2103">
          <cell r="A2103" t="str">
            <v>02196-0626</v>
          </cell>
          <cell r="B2103" t="str">
            <v>Tooling</v>
          </cell>
          <cell r="C2103" t="str">
            <v>Tooling Package Per Site</v>
          </cell>
        </row>
        <row r="2104">
          <cell r="A2104" t="str">
            <v>02196-0627</v>
          </cell>
          <cell r="B2104" t="str">
            <v>Tooling</v>
          </cell>
          <cell r="C2104" t="str">
            <v>Tooling Package Per Site</v>
          </cell>
        </row>
        <row r="2105">
          <cell r="A2105" t="str">
            <v>02196-0628</v>
          </cell>
          <cell r="B2105" t="str">
            <v>Tooling</v>
          </cell>
          <cell r="C2105" t="str">
            <v>Tooling Package Per Site</v>
          </cell>
        </row>
        <row r="2106">
          <cell r="A2106" t="str">
            <v>02196-0629</v>
          </cell>
          <cell r="B2106" t="str">
            <v>Tooling</v>
          </cell>
          <cell r="C2106" t="str">
            <v>Tooling Package Per Site</v>
          </cell>
        </row>
        <row r="2107">
          <cell r="A2107" t="str">
            <v>02196-0630</v>
          </cell>
          <cell r="B2107" t="str">
            <v>Tooling</v>
          </cell>
          <cell r="C2107" t="str">
            <v>Tooling Package Per Site</v>
          </cell>
        </row>
        <row r="2108">
          <cell r="A2108" t="str">
            <v>02196-0631</v>
          </cell>
          <cell r="B2108" t="str">
            <v>Tooling</v>
          </cell>
          <cell r="C2108" t="str">
            <v>Tooling Package Per Site</v>
          </cell>
        </row>
        <row r="2109">
          <cell r="A2109" t="str">
            <v>02196-0632</v>
          </cell>
          <cell r="B2109" t="str">
            <v>Tooling</v>
          </cell>
          <cell r="C2109" t="str">
            <v>Tooling Package Per Site</v>
          </cell>
        </row>
        <row r="2110">
          <cell r="A2110" t="str">
            <v>02196-0633</v>
          </cell>
          <cell r="B2110" t="str">
            <v>Tooling</v>
          </cell>
          <cell r="C2110" t="str">
            <v>Tooling Package Per Site</v>
          </cell>
        </row>
        <row r="2111">
          <cell r="A2111" t="str">
            <v>02196-0634</v>
          </cell>
          <cell r="B2111" t="str">
            <v>Controls</v>
          </cell>
          <cell r="C2111" t="str">
            <v>Control Frame Assy</v>
          </cell>
        </row>
        <row r="2112">
          <cell r="A2112" t="str">
            <v>02196-0635</v>
          </cell>
          <cell r="B2112" t="str">
            <v>Controls</v>
          </cell>
          <cell r="C2112" t="str">
            <v>Control Frame Assy</v>
          </cell>
        </row>
        <row r="2113">
          <cell r="A2113" t="str">
            <v>02196-0636</v>
          </cell>
          <cell r="B2113" t="str">
            <v>Controls</v>
          </cell>
          <cell r="C2113" t="str">
            <v>PLC Software</v>
          </cell>
        </row>
        <row r="2114">
          <cell r="A2114" t="str">
            <v>02196-0637</v>
          </cell>
          <cell r="B2114" t="str">
            <v>Controls</v>
          </cell>
          <cell r="C2114" t="str">
            <v>Pneumatics Panel Assy</v>
          </cell>
        </row>
        <row r="2115">
          <cell r="A2115" t="str">
            <v>02196-0638</v>
          </cell>
          <cell r="B2115" t="str">
            <v>Controls</v>
          </cell>
          <cell r="C2115" t="str">
            <v>Pneumatics Panel Assy</v>
          </cell>
        </row>
        <row r="2116">
          <cell r="A2116" t="str">
            <v>02196-0639</v>
          </cell>
          <cell r="B2116" t="str">
            <v>Controls</v>
          </cell>
          <cell r="C2116" t="str">
            <v>Pneumatics Panel Assy</v>
          </cell>
        </row>
        <row r="2117">
          <cell r="A2117" t="str">
            <v>02196-0640</v>
          </cell>
          <cell r="B2117" t="str">
            <v>Controls</v>
          </cell>
          <cell r="C2117" t="str">
            <v>Pneumatics Panel Assy</v>
          </cell>
        </row>
        <row r="2118">
          <cell r="A2118" t="str">
            <v>02196-0641</v>
          </cell>
          <cell r="B2118" t="str">
            <v>Controls</v>
          </cell>
          <cell r="C2118" t="str">
            <v>Pneumatics Panel Assy</v>
          </cell>
        </row>
        <row r="2119">
          <cell r="A2119" t="str">
            <v>02196-0642</v>
          </cell>
          <cell r="B2119" t="str">
            <v>Controls</v>
          </cell>
          <cell r="C2119" t="str">
            <v>Pneumatics Panel Assy</v>
          </cell>
        </row>
        <row r="2120">
          <cell r="A2120" t="str">
            <v>02196-0643</v>
          </cell>
          <cell r="B2120" t="str">
            <v>Controls</v>
          </cell>
          <cell r="C2120" t="str">
            <v>Pneumatics Panel Assy</v>
          </cell>
        </row>
        <row r="2121">
          <cell r="A2121" t="str">
            <v>02196-0644</v>
          </cell>
          <cell r="B2121" t="str">
            <v xml:space="preserve">Controls </v>
          </cell>
          <cell r="C2121" t="str">
            <v>Electrical Rack Assy</v>
          </cell>
        </row>
        <row r="2122">
          <cell r="A2122" t="str">
            <v>02196-0645</v>
          </cell>
          <cell r="B2122" t="str">
            <v xml:space="preserve">Controls </v>
          </cell>
          <cell r="C2122" t="str">
            <v>Electrical Rack Assy</v>
          </cell>
        </row>
        <row r="2123">
          <cell r="A2123" t="str">
            <v>02196-0646</v>
          </cell>
          <cell r="B2123" t="str">
            <v xml:space="preserve">Controls </v>
          </cell>
          <cell r="C2123" t="str">
            <v>Electrical Rack Assy</v>
          </cell>
        </row>
        <row r="2124">
          <cell r="A2124" t="str">
            <v>02196-0647</v>
          </cell>
          <cell r="B2124" t="str">
            <v xml:space="preserve">Controls </v>
          </cell>
          <cell r="C2124" t="str">
            <v>Electrical Rack Assy</v>
          </cell>
        </row>
        <row r="2125">
          <cell r="A2125" t="str">
            <v>02196-0648</v>
          </cell>
          <cell r="B2125" t="str">
            <v xml:space="preserve">Controls </v>
          </cell>
          <cell r="C2125" t="str">
            <v>Electrical Rack Assy</v>
          </cell>
        </row>
        <row r="2126">
          <cell r="A2126" t="str">
            <v>02196-0649</v>
          </cell>
        </row>
        <row r="2127">
          <cell r="A2127" t="str">
            <v>02196-0650</v>
          </cell>
          <cell r="B2127" t="str">
            <v xml:space="preserve">Controls </v>
          </cell>
          <cell r="C2127" t="str">
            <v>Electrical Rack Assy</v>
          </cell>
        </row>
        <row r="2128">
          <cell r="A2128" t="str">
            <v>02196-0651</v>
          </cell>
          <cell r="B2128" t="str">
            <v xml:space="preserve">Controls </v>
          </cell>
          <cell r="C2128" t="str">
            <v>Electrical Rack Assy</v>
          </cell>
        </row>
        <row r="2129">
          <cell r="A2129" t="str">
            <v>02196-0652</v>
          </cell>
          <cell r="B2129" t="str">
            <v xml:space="preserve">Controls </v>
          </cell>
          <cell r="C2129" t="str">
            <v>Electrical Rack Assy</v>
          </cell>
        </row>
        <row r="2130">
          <cell r="A2130" t="str">
            <v>02196-0653</v>
          </cell>
          <cell r="B2130" t="str">
            <v xml:space="preserve">Controls </v>
          </cell>
          <cell r="C2130" t="str">
            <v>Electrical Rack Assy</v>
          </cell>
        </row>
        <row r="2131">
          <cell r="A2131" t="str">
            <v>02196-0654</v>
          </cell>
          <cell r="B2131" t="str">
            <v xml:space="preserve">Controls </v>
          </cell>
          <cell r="C2131" t="str">
            <v>Electrical Rack Assy</v>
          </cell>
        </row>
        <row r="2132">
          <cell r="A2132" t="str">
            <v>02196-0655</v>
          </cell>
          <cell r="B2132" t="str">
            <v xml:space="preserve">Controls </v>
          </cell>
          <cell r="C2132" t="str">
            <v>Electrical Rack Assy</v>
          </cell>
        </row>
        <row r="2133">
          <cell r="A2133" t="str">
            <v>02196-0656</v>
          </cell>
        </row>
        <row r="2134">
          <cell r="A2134" t="str">
            <v>02196-0657</v>
          </cell>
        </row>
        <row r="2135">
          <cell r="A2135" t="str">
            <v>02196-0658</v>
          </cell>
          <cell r="B2135" t="str">
            <v xml:space="preserve">Controls </v>
          </cell>
          <cell r="C2135" t="str">
            <v>Electrical Rack Assy</v>
          </cell>
        </row>
        <row r="2136">
          <cell r="A2136" t="str">
            <v>02196-0659</v>
          </cell>
          <cell r="B2136" t="str">
            <v xml:space="preserve">Controls </v>
          </cell>
          <cell r="C2136" t="str">
            <v>Electrical Rack Assy</v>
          </cell>
        </row>
        <row r="2137">
          <cell r="A2137" t="str">
            <v>02196-0660</v>
          </cell>
          <cell r="B2137" t="str">
            <v xml:space="preserve">Controls </v>
          </cell>
          <cell r="C2137" t="str">
            <v>Electrical Rack Assy</v>
          </cell>
        </row>
        <row r="2138">
          <cell r="A2138" t="str">
            <v>02196-0661</v>
          </cell>
          <cell r="B2138" t="str">
            <v xml:space="preserve">Controls </v>
          </cell>
          <cell r="C2138" t="str">
            <v>Electrical Rack Assy</v>
          </cell>
        </row>
        <row r="2139">
          <cell r="A2139" t="str">
            <v>02196-0662</v>
          </cell>
          <cell r="B2139" t="str">
            <v xml:space="preserve">Controls </v>
          </cell>
          <cell r="C2139" t="str">
            <v>Electrical Rack Assy</v>
          </cell>
        </row>
        <row r="2140">
          <cell r="A2140" t="str">
            <v>02196-0663</v>
          </cell>
          <cell r="B2140" t="str">
            <v xml:space="preserve">Controls </v>
          </cell>
          <cell r="C2140" t="str">
            <v>Electrical Rack Assy</v>
          </cell>
        </row>
        <row r="2141">
          <cell r="A2141" t="str">
            <v>02196-0664</v>
          </cell>
        </row>
        <row r="2142">
          <cell r="A2142" t="str">
            <v>02196-0665</v>
          </cell>
        </row>
        <row r="2143">
          <cell r="A2143" t="str">
            <v>02196-0666</v>
          </cell>
        </row>
        <row r="2144">
          <cell r="A2144" t="str">
            <v>02196-0667</v>
          </cell>
        </row>
        <row r="2145">
          <cell r="A2145" t="str">
            <v>02196-0668</v>
          </cell>
        </row>
        <row r="2146">
          <cell r="A2146" t="str">
            <v>02196-0669</v>
          </cell>
        </row>
        <row r="2147">
          <cell r="A2147" t="str">
            <v>02196-0670</v>
          </cell>
        </row>
        <row r="2148">
          <cell r="A2148" t="str">
            <v>02196-0671</v>
          </cell>
        </row>
        <row r="2149">
          <cell r="A2149" t="str">
            <v>02196-0672</v>
          </cell>
        </row>
        <row r="2150">
          <cell r="A2150" t="str">
            <v>02196-0673</v>
          </cell>
        </row>
        <row r="2151">
          <cell r="A2151" t="str">
            <v>02196-0674</v>
          </cell>
        </row>
        <row r="2152">
          <cell r="A2152" t="str">
            <v>02196-0675</v>
          </cell>
        </row>
        <row r="2153">
          <cell r="A2153" t="str">
            <v>02196-0676</v>
          </cell>
          <cell r="B2153" t="str">
            <v>Controls</v>
          </cell>
          <cell r="C2153" t="str">
            <v>Sub-Floor Assy</v>
          </cell>
        </row>
        <row r="2154">
          <cell r="A2154" t="str">
            <v>02196-0677</v>
          </cell>
          <cell r="B2154" t="str">
            <v>Controls</v>
          </cell>
          <cell r="C2154" t="str">
            <v>Sub-Floor Assy</v>
          </cell>
        </row>
        <row r="2155">
          <cell r="A2155" t="str">
            <v>02196-0678</v>
          </cell>
          <cell r="B2155" t="str">
            <v>Controls</v>
          </cell>
          <cell r="C2155" t="str">
            <v>Sub-Floor Assy</v>
          </cell>
        </row>
        <row r="2156">
          <cell r="A2156" t="str">
            <v>02196-0679</v>
          </cell>
          <cell r="B2156" t="str">
            <v>Controls</v>
          </cell>
          <cell r="C2156" t="str">
            <v>Sub-Floor Assy</v>
          </cell>
        </row>
        <row r="2157">
          <cell r="A2157" t="str">
            <v>02196-0680</v>
          </cell>
          <cell r="B2157" t="str">
            <v xml:space="preserve">Controls </v>
          </cell>
          <cell r="C2157" t="str">
            <v>Electrical Rack Assy</v>
          </cell>
        </row>
        <row r="2158">
          <cell r="A2158" t="str">
            <v>02196-0681</v>
          </cell>
          <cell r="B2158" t="str">
            <v xml:space="preserve">Controls </v>
          </cell>
          <cell r="C2158" t="str">
            <v>Electrical Rack Assy</v>
          </cell>
        </row>
        <row r="2159">
          <cell r="A2159" t="str">
            <v>02196-0682</v>
          </cell>
          <cell r="B2159" t="str">
            <v xml:space="preserve">Controls </v>
          </cell>
          <cell r="C2159" t="str">
            <v>Electrical Rack Assy</v>
          </cell>
        </row>
        <row r="2160">
          <cell r="A2160" t="str">
            <v>02196-0683</v>
          </cell>
          <cell r="B2160" t="str">
            <v>Controls</v>
          </cell>
          <cell r="C2160" t="str">
            <v>Cable Pkg, Pneumatics</v>
          </cell>
        </row>
        <row r="2161">
          <cell r="A2161" t="str">
            <v>02196-0684</v>
          </cell>
          <cell r="B2161" t="str">
            <v>Controls</v>
          </cell>
          <cell r="C2161" t="str">
            <v>Cable Pkg, Pneumatics</v>
          </cell>
        </row>
        <row r="2162">
          <cell r="A2162" t="str">
            <v>02196-0685</v>
          </cell>
          <cell r="B2162" t="str">
            <v>Controls</v>
          </cell>
          <cell r="C2162" t="str">
            <v>Cable Pkg, Pneumatics</v>
          </cell>
        </row>
        <row r="2163">
          <cell r="A2163" t="str">
            <v>02196-0686</v>
          </cell>
          <cell r="B2163" t="str">
            <v>Controls</v>
          </cell>
          <cell r="C2163" t="str">
            <v>Cable Pkg, Pneumatics</v>
          </cell>
        </row>
        <row r="2164">
          <cell r="A2164" t="str">
            <v>02196-0687</v>
          </cell>
          <cell r="B2164" t="str">
            <v>Controls</v>
          </cell>
          <cell r="C2164" t="str">
            <v>Cable Pkg, Controls</v>
          </cell>
        </row>
        <row r="2165">
          <cell r="A2165" t="str">
            <v>02196-0688</v>
          </cell>
          <cell r="B2165" t="str">
            <v>Controls</v>
          </cell>
          <cell r="C2165" t="str">
            <v>Cable Pkg, Controls</v>
          </cell>
        </row>
        <row r="2166">
          <cell r="A2166" t="str">
            <v>02196-0689</v>
          </cell>
          <cell r="B2166" t="str">
            <v>Controls</v>
          </cell>
          <cell r="C2166" t="str">
            <v>Cable Pkg, Controls</v>
          </cell>
        </row>
        <row r="2167">
          <cell r="A2167" t="str">
            <v>02196-0690</v>
          </cell>
          <cell r="B2167" t="str">
            <v>Controls</v>
          </cell>
          <cell r="C2167" t="str">
            <v>Cable Pkg, Controls</v>
          </cell>
        </row>
        <row r="2168">
          <cell r="A2168" t="str">
            <v>02196-0691</v>
          </cell>
          <cell r="B2168" t="str">
            <v>Controls</v>
          </cell>
          <cell r="C2168" t="str">
            <v>Cable Pkg, Controls</v>
          </cell>
        </row>
        <row r="2169">
          <cell r="A2169" t="str">
            <v>02196-0692</v>
          </cell>
          <cell r="B2169" t="str">
            <v>Controls</v>
          </cell>
          <cell r="C2169" t="str">
            <v>Cable Pkg, Controls</v>
          </cell>
        </row>
        <row r="2170">
          <cell r="A2170" t="str">
            <v>02196-0693</v>
          </cell>
          <cell r="B2170" t="str">
            <v>Controls</v>
          </cell>
          <cell r="C2170" t="str">
            <v>Cable Pkg, Controls</v>
          </cell>
        </row>
        <row r="2171">
          <cell r="A2171" t="str">
            <v>02196-0694</v>
          </cell>
          <cell r="B2171" t="str">
            <v>Controls</v>
          </cell>
          <cell r="C2171" t="str">
            <v>Cable Pkg, Controls</v>
          </cell>
        </row>
        <row r="2172">
          <cell r="A2172" t="str">
            <v>02196-0695</v>
          </cell>
          <cell r="B2172" t="str">
            <v>Controls</v>
          </cell>
          <cell r="C2172" t="str">
            <v>Cable Pkg, Controls</v>
          </cell>
        </row>
        <row r="2173">
          <cell r="A2173" t="str">
            <v>02196-0696</v>
          </cell>
          <cell r="B2173" t="str">
            <v>Controls</v>
          </cell>
          <cell r="C2173" t="str">
            <v>Cable Pkg, Controls</v>
          </cell>
        </row>
        <row r="2174">
          <cell r="A2174" t="str">
            <v>02196-0697</v>
          </cell>
          <cell r="B2174" t="str">
            <v>Structure</v>
          </cell>
          <cell r="C2174" t="str">
            <v>Main Frame Assy</v>
          </cell>
        </row>
        <row r="2175">
          <cell r="A2175" t="str">
            <v>02196-0698</v>
          </cell>
          <cell r="B2175" t="str">
            <v>ECU</v>
          </cell>
          <cell r="C2175" t="str">
            <v>ECU Duct Assy</v>
          </cell>
        </row>
        <row r="2176">
          <cell r="A2176" t="str">
            <v>02196-0699</v>
          </cell>
          <cell r="B2176" t="str">
            <v>ECU</v>
          </cell>
          <cell r="C2176" t="str">
            <v>ECU Duct Assy</v>
          </cell>
        </row>
        <row r="2177">
          <cell r="A2177" t="str">
            <v>02196-0700</v>
          </cell>
          <cell r="B2177" t="str">
            <v>ECU</v>
          </cell>
          <cell r="C2177" t="str">
            <v>ECU Duct Assy</v>
          </cell>
        </row>
        <row r="2178">
          <cell r="A2178" t="str">
            <v>02196-0701</v>
          </cell>
          <cell r="B2178" t="str">
            <v>ECU</v>
          </cell>
          <cell r="C2178" t="str">
            <v>ECU Duct Assy</v>
          </cell>
        </row>
        <row r="2179">
          <cell r="A2179" t="str">
            <v>02196-0702</v>
          </cell>
          <cell r="B2179" t="str">
            <v>ECU</v>
          </cell>
          <cell r="C2179" t="str">
            <v>ECU Duct Assy</v>
          </cell>
        </row>
        <row r="2180">
          <cell r="A2180" t="str">
            <v>02196-0703</v>
          </cell>
          <cell r="B2180" t="str">
            <v>ECU</v>
          </cell>
          <cell r="C2180" t="str">
            <v>ECU Duct Assy</v>
          </cell>
        </row>
        <row r="2181">
          <cell r="A2181" t="str">
            <v>02196-0704</v>
          </cell>
          <cell r="B2181" t="str">
            <v>ECU</v>
          </cell>
          <cell r="C2181" t="str">
            <v>ECU Duct Assy</v>
          </cell>
        </row>
        <row r="2182">
          <cell r="A2182" t="str">
            <v>02196-0705</v>
          </cell>
          <cell r="B2182" t="str">
            <v>ECU</v>
          </cell>
          <cell r="C2182" t="str">
            <v>ECU Duct Assy</v>
          </cell>
        </row>
        <row r="2183">
          <cell r="A2183" t="str">
            <v>02196-0706</v>
          </cell>
          <cell r="B2183" t="str">
            <v>ECU</v>
          </cell>
          <cell r="C2183" t="str">
            <v>ECU Duct Assy</v>
          </cell>
        </row>
        <row r="2184">
          <cell r="A2184" t="str">
            <v>02196-0707</v>
          </cell>
          <cell r="B2184" t="str">
            <v>ECU</v>
          </cell>
          <cell r="C2184" t="str">
            <v>ECU Duct Assy</v>
          </cell>
        </row>
        <row r="2185">
          <cell r="A2185" t="str">
            <v>02196-0708</v>
          </cell>
          <cell r="B2185" t="str">
            <v>Translation</v>
          </cell>
          <cell r="C2185" t="str">
            <v>Horizontal Drive Assy</v>
          </cell>
        </row>
        <row r="2186">
          <cell r="A2186" t="str">
            <v>02196-0709</v>
          </cell>
          <cell r="B2186" t="str">
            <v>Translation</v>
          </cell>
          <cell r="C2186" t="str">
            <v>Horizontal Drive Assy</v>
          </cell>
        </row>
        <row r="2187">
          <cell r="A2187" t="str">
            <v>02196-0710</v>
          </cell>
          <cell r="B2187" t="str">
            <v>ILLUMINATION</v>
          </cell>
          <cell r="C2187" t="str">
            <v>IGNITER ENCLOSURE ASSY</v>
          </cell>
        </row>
        <row r="2188">
          <cell r="A2188" t="str">
            <v>02196-0711</v>
          </cell>
          <cell r="B2188" t="str">
            <v>ILLUMINATION</v>
          </cell>
          <cell r="C2188" t="str">
            <v>IGNITER ENCLOSURE ASSY</v>
          </cell>
        </row>
        <row r="2189">
          <cell r="A2189" t="str">
            <v>02196-0712</v>
          </cell>
          <cell r="B2189" t="str">
            <v>ILLUMINATION</v>
          </cell>
          <cell r="C2189" t="str">
            <v>IGNITER ENCLOSURE ASSY</v>
          </cell>
        </row>
        <row r="2190">
          <cell r="A2190" t="str">
            <v>02196-0713</v>
          </cell>
          <cell r="B2190" t="str">
            <v>ILLUMINATION</v>
          </cell>
          <cell r="C2190" t="str">
            <v>IGNITER ENCLOSURE ASSY</v>
          </cell>
        </row>
        <row r="2191">
          <cell r="A2191" t="str">
            <v>02196-0714</v>
          </cell>
          <cell r="B2191" t="str">
            <v>ILLUMINATION</v>
          </cell>
          <cell r="C2191" t="str">
            <v>IGNITER ENCLOSURE ASSY</v>
          </cell>
        </row>
        <row r="2192">
          <cell r="A2192" t="str">
            <v>02196-0715</v>
          </cell>
          <cell r="B2192" t="str">
            <v>ILLUMINATION</v>
          </cell>
          <cell r="C2192" t="str">
            <v>IGNITER ENCLOSURE ASSY</v>
          </cell>
        </row>
        <row r="2193">
          <cell r="A2193" t="str">
            <v>02196-0716</v>
          </cell>
          <cell r="B2193" t="str">
            <v>ILLUMINATION</v>
          </cell>
          <cell r="C2193" t="str">
            <v>IGNITER ENCLOSURE ASSY</v>
          </cell>
        </row>
        <row r="2194">
          <cell r="A2194" t="str">
            <v>02196-0717</v>
          </cell>
          <cell r="B2194" t="str">
            <v>ILLUMINATION</v>
          </cell>
          <cell r="C2194" t="str">
            <v>IGNITER ENCLOSURE ASSY</v>
          </cell>
        </row>
        <row r="2195">
          <cell r="A2195" t="str">
            <v>02196-0718</v>
          </cell>
          <cell r="B2195" t="str">
            <v xml:space="preserve">Mask  </v>
          </cell>
          <cell r="C2195" t="str">
            <v>Left Air Knife Assy</v>
          </cell>
        </row>
        <row r="2196">
          <cell r="A2196" t="str">
            <v>02196-0719</v>
          </cell>
          <cell r="B2196" t="str">
            <v xml:space="preserve">Mask  </v>
          </cell>
          <cell r="C2196" t="str">
            <v>Left Air Knife Assy</v>
          </cell>
        </row>
        <row r="2197">
          <cell r="A2197" t="str">
            <v>02196-0720</v>
          </cell>
          <cell r="B2197" t="str">
            <v xml:space="preserve">Mask  </v>
          </cell>
          <cell r="C2197" t="str">
            <v>Left Air Knife Assy</v>
          </cell>
        </row>
        <row r="2198">
          <cell r="A2198" t="str">
            <v>02196-0721</v>
          </cell>
          <cell r="B2198" t="str">
            <v xml:space="preserve">Mask  </v>
          </cell>
          <cell r="C2198" t="str">
            <v>Left Air Knife Assy</v>
          </cell>
        </row>
        <row r="2199">
          <cell r="A2199" t="str">
            <v>02196-0722</v>
          </cell>
          <cell r="B2199" t="str">
            <v xml:space="preserve">Mask  </v>
          </cell>
          <cell r="C2199" t="str">
            <v>Left Air Knife Assy</v>
          </cell>
        </row>
        <row r="2200">
          <cell r="A2200" t="str">
            <v>02196-0723</v>
          </cell>
          <cell r="B2200" t="str">
            <v xml:space="preserve">Mask  </v>
          </cell>
          <cell r="C2200" t="str">
            <v>Left Air Knife Assy</v>
          </cell>
        </row>
        <row r="2201">
          <cell r="A2201" t="str">
            <v>02196-0724</v>
          </cell>
          <cell r="B2201" t="str">
            <v xml:space="preserve">Mask  </v>
          </cell>
          <cell r="C2201" t="str">
            <v>Left Air Knife Assy</v>
          </cell>
        </row>
        <row r="2202">
          <cell r="A2202" t="str">
            <v>02196-0725</v>
          </cell>
          <cell r="B2202" t="str">
            <v xml:space="preserve">Mask  </v>
          </cell>
          <cell r="C2202" t="str">
            <v>Left Air Knife Assy</v>
          </cell>
        </row>
        <row r="2203">
          <cell r="A2203" t="str">
            <v>02196-0726</v>
          </cell>
          <cell r="B2203" t="str">
            <v xml:space="preserve">Mask  </v>
          </cell>
          <cell r="C2203" t="str">
            <v>Left Air Knife Assy</v>
          </cell>
        </row>
        <row r="2204">
          <cell r="A2204" t="str">
            <v>02196-0727</v>
          </cell>
          <cell r="B2204" t="str">
            <v>Mask</v>
          </cell>
          <cell r="C2204" t="str">
            <v>Air Knife Manifold Assy</v>
          </cell>
        </row>
        <row r="2205">
          <cell r="A2205" t="str">
            <v>02196-0728</v>
          </cell>
          <cell r="B2205" t="str">
            <v>Mask</v>
          </cell>
          <cell r="C2205" t="str">
            <v>Air Knife Manifold Assy</v>
          </cell>
        </row>
        <row r="2206">
          <cell r="A2206" t="str">
            <v>02196-0729</v>
          </cell>
          <cell r="B2206" t="str">
            <v>Mask</v>
          </cell>
          <cell r="C2206" t="str">
            <v>In-line Filter Assy</v>
          </cell>
        </row>
        <row r="2207">
          <cell r="A2207" t="str">
            <v>02196-0730</v>
          </cell>
          <cell r="B2207" t="str">
            <v>Mask</v>
          </cell>
          <cell r="C2207" t="str">
            <v>In-line Filter Assy</v>
          </cell>
        </row>
        <row r="2208">
          <cell r="A2208" t="str">
            <v>02196-0731</v>
          </cell>
          <cell r="B2208" t="str">
            <v>Mask</v>
          </cell>
          <cell r="C2208" t="str">
            <v>In-line Filter Assy</v>
          </cell>
        </row>
        <row r="2209">
          <cell r="A2209" t="str">
            <v>02196-0732</v>
          </cell>
          <cell r="B2209" t="str">
            <v>Vision</v>
          </cell>
          <cell r="C2209" t="str">
            <v>Alignment Camera Assy</v>
          </cell>
        </row>
        <row r="2210">
          <cell r="A2210" t="str">
            <v>02196-0733</v>
          </cell>
          <cell r="B2210" t="str">
            <v>Translation</v>
          </cell>
          <cell r="C2210" t="str">
            <v>Vertical Drive Assy</v>
          </cell>
        </row>
        <row r="2211">
          <cell r="A2211" t="str">
            <v>02196-0734</v>
          </cell>
          <cell r="B2211" t="str">
            <v>Translation</v>
          </cell>
          <cell r="C2211" t="str">
            <v>Vertical Drive Assy</v>
          </cell>
        </row>
        <row r="2212">
          <cell r="A2212" t="str">
            <v>02196-0735</v>
          </cell>
          <cell r="B2212" t="str">
            <v>Translation</v>
          </cell>
          <cell r="C2212" t="str">
            <v>Micropositioner Stage Assy</v>
          </cell>
        </row>
        <row r="2213">
          <cell r="A2213" t="str">
            <v>02196-0736</v>
          </cell>
          <cell r="B2213" t="str">
            <v>Power Distribution</v>
          </cell>
          <cell r="C2213" t="str">
            <v>PDU Control Panel Cover Assy</v>
          </cell>
        </row>
        <row r="2214">
          <cell r="A2214" t="str">
            <v>02196-0737</v>
          </cell>
          <cell r="B2214" t="str">
            <v>Power Distribution</v>
          </cell>
          <cell r="C2214" t="str">
            <v>PDU Control Panel Cover Assy</v>
          </cell>
        </row>
        <row r="2215">
          <cell r="A2215" t="str">
            <v>02196-0738</v>
          </cell>
          <cell r="B2215" t="str">
            <v>ILLUMINATION</v>
          </cell>
          <cell r="C2215" t="str">
            <v>Illuminator Cable Pkg</v>
          </cell>
        </row>
        <row r="2216">
          <cell r="A2216" t="str">
            <v>02196-0739</v>
          </cell>
          <cell r="B2216" t="str">
            <v>ILLUMINATION</v>
          </cell>
          <cell r="C2216" t="str">
            <v>Illuminator Cable Pkg</v>
          </cell>
        </row>
        <row r="2217">
          <cell r="A2217" t="str">
            <v>02196-0740</v>
          </cell>
          <cell r="B2217" t="str">
            <v>ILLUMINATION</v>
          </cell>
          <cell r="C2217" t="str">
            <v>Illuminator Cable Pkg</v>
          </cell>
        </row>
        <row r="2218">
          <cell r="A2218" t="str">
            <v>02196-0741</v>
          </cell>
          <cell r="B2218" t="str">
            <v>ILLUMINATION</v>
          </cell>
          <cell r="C2218" t="str">
            <v>Illuminator Cable Pkg</v>
          </cell>
        </row>
        <row r="2219">
          <cell r="A2219" t="str">
            <v>02196-0742</v>
          </cell>
          <cell r="B2219" t="str">
            <v>ILLUMINATION</v>
          </cell>
          <cell r="C2219" t="str">
            <v>Illuminator Cable Pkg</v>
          </cell>
        </row>
        <row r="2220">
          <cell r="A2220" t="str">
            <v>02196-0743</v>
          </cell>
          <cell r="B2220" t="str">
            <v>ILLUMINATION</v>
          </cell>
          <cell r="C2220" t="str">
            <v>Illuminator Cable Pkg</v>
          </cell>
        </row>
        <row r="2221">
          <cell r="A2221" t="str">
            <v>02196-0744</v>
          </cell>
          <cell r="B2221" t="str">
            <v>ILLUMINATION</v>
          </cell>
          <cell r="C2221" t="str">
            <v>Illuminator Cable Pkg</v>
          </cell>
        </row>
        <row r="2222">
          <cell r="A2222" t="str">
            <v>02196-0745</v>
          </cell>
          <cell r="B2222" t="str">
            <v>HMI</v>
          </cell>
          <cell r="C2222" t="str">
            <v>HMI Assy</v>
          </cell>
        </row>
        <row r="2223">
          <cell r="A2223" t="str">
            <v>02196-0746</v>
          </cell>
          <cell r="B2223" t="str">
            <v>HMI</v>
          </cell>
          <cell r="C2223" t="str">
            <v>HMI Assy</v>
          </cell>
        </row>
        <row r="2224">
          <cell r="A2224" t="str">
            <v>02196-0747</v>
          </cell>
          <cell r="B2224" t="str">
            <v>Vision</v>
          </cell>
          <cell r="C2224" t="str">
            <v>Alignment/Imaging</v>
          </cell>
        </row>
        <row r="2225">
          <cell r="A2225" t="str">
            <v>02196-0748</v>
          </cell>
          <cell r="B2225" t="str">
            <v>ILLUMINATION</v>
          </cell>
          <cell r="C2225" t="str">
            <v>IGNITER ENCLOSURE ASSY</v>
          </cell>
        </row>
        <row r="2226">
          <cell r="A2226" t="str">
            <v>02196-0749</v>
          </cell>
          <cell r="B2226" t="str">
            <v xml:space="preserve">Controls </v>
          </cell>
          <cell r="C2226" t="str">
            <v>Electrical Rack Assy</v>
          </cell>
        </row>
        <row r="2227">
          <cell r="A2227" t="str">
            <v>02196-0750</v>
          </cell>
          <cell r="B2227" t="str">
            <v>Structure</v>
          </cell>
          <cell r="C2227" t="str">
            <v>Main Frame Assy</v>
          </cell>
        </row>
        <row r="2228">
          <cell r="A2228" t="str">
            <v>02196-0751</v>
          </cell>
          <cell r="B2228" t="str">
            <v>Mask</v>
          </cell>
          <cell r="C2228" t="str">
            <v>Robot Shipping Assy</v>
          </cell>
        </row>
        <row r="2229">
          <cell r="A2229" t="str">
            <v>02196-0752</v>
          </cell>
          <cell r="B2229" t="str">
            <v>Mask</v>
          </cell>
          <cell r="C2229" t="str">
            <v>Robot Shipping Assy</v>
          </cell>
        </row>
        <row r="2230">
          <cell r="A2230" t="str">
            <v>02196-0753</v>
          </cell>
          <cell r="B2230" t="str">
            <v>Mask</v>
          </cell>
          <cell r="C2230" t="str">
            <v>Robot Shipping Assy</v>
          </cell>
        </row>
        <row r="2231">
          <cell r="A2231" t="str">
            <v>02196-0754</v>
          </cell>
          <cell r="B2231" t="str">
            <v>Mask</v>
          </cell>
          <cell r="C2231" t="str">
            <v>Robot Shipping Assy</v>
          </cell>
        </row>
        <row r="2232">
          <cell r="A2232" t="str">
            <v>02196-0755</v>
          </cell>
          <cell r="B2232" t="str">
            <v>Mask</v>
          </cell>
          <cell r="C2232" t="str">
            <v>Robot Shipping Assy</v>
          </cell>
        </row>
        <row r="2233">
          <cell r="A2233" t="str">
            <v>02196-0756</v>
          </cell>
          <cell r="B2233" t="str">
            <v>Mask</v>
          </cell>
          <cell r="C2233" t="str">
            <v>Robot Shipping Assy</v>
          </cell>
        </row>
        <row r="2234">
          <cell r="A2234" t="str">
            <v>02196-0757</v>
          </cell>
          <cell r="B2234" t="str">
            <v>Translation</v>
          </cell>
          <cell r="C2234" t="str">
            <v>Micropositioner Stage Assy</v>
          </cell>
        </row>
        <row r="2235">
          <cell r="A2235" t="str">
            <v>02196-0758</v>
          </cell>
          <cell r="B2235" t="str">
            <v>Controls</v>
          </cell>
          <cell r="C2235" t="str">
            <v>Pneumatics Panel Assy</v>
          </cell>
        </row>
        <row r="2236">
          <cell r="A2236" t="str">
            <v>02196-0759</v>
          </cell>
          <cell r="B2236" t="str">
            <v>Translation</v>
          </cell>
          <cell r="C2236" t="str">
            <v>Vertical Drive Assy</v>
          </cell>
        </row>
        <row r="2237">
          <cell r="A2237" t="str">
            <v>02196-0760</v>
          </cell>
          <cell r="B2237" t="str">
            <v>Translation</v>
          </cell>
          <cell r="C2237" t="str">
            <v>Horizontal Drive Assy</v>
          </cell>
        </row>
        <row r="2238">
          <cell r="A2238" t="str">
            <v>02196-0761</v>
          </cell>
          <cell r="B2238" t="str">
            <v>Enclosure</v>
          </cell>
          <cell r="C2238" t="str">
            <v>Block Off - Estop</v>
          </cell>
        </row>
        <row r="2239">
          <cell r="A2239" t="str">
            <v>02196-0762</v>
          </cell>
          <cell r="B2239" t="str">
            <v>Mask</v>
          </cell>
          <cell r="C2239" t="str">
            <v>Bracket, Keyence Sensor Mt</v>
          </cell>
        </row>
        <row r="2240">
          <cell r="A2240" t="str">
            <v>02196-0763</v>
          </cell>
          <cell r="B2240" t="str">
            <v>Mask</v>
          </cell>
          <cell r="C2240" t="str">
            <v>Bracket, Keyence Sensor Mt</v>
          </cell>
        </row>
        <row r="2241">
          <cell r="A2241" t="str">
            <v>02196-0764</v>
          </cell>
          <cell r="B2241" t="str">
            <v>ILLUMINATION</v>
          </cell>
          <cell r="C2241" t="str">
            <v>Illuminator Cable Pkg</v>
          </cell>
        </row>
        <row r="2242">
          <cell r="A2242" t="str">
            <v>02196-0765</v>
          </cell>
          <cell r="B2242" t="str">
            <v>ILLUMINATION</v>
          </cell>
          <cell r="C2242" t="str">
            <v>Illuminator Cable Pkg</v>
          </cell>
        </row>
        <row r="2243">
          <cell r="A2243" t="str">
            <v>02196-0766</v>
          </cell>
          <cell r="B2243" t="str">
            <v>Tooling</v>
          </cell>
          <cell r="C2243" t="str">
            <v>Alterned Item, PCB</v>
          </cell>
        </row>
        <row r="2244">
          <cell r="A2244" t="str">
            <v>02196-0767</v>
          </cell>
          <cell r="B2244" t="str">
            <v>Substrate Load/Unload</v>
          </cell>
          <cell r="C2244" t="str">
            <v xml:space="preserve">Cable Assy  </v>
          </cell>
        </row>
        <row r="2245">
          <cell r="A2245" t="str">
            <v>02196-0768</v>
          </cell>
          <cell r="B2245" t="str">
            <v>Substrate Load/Unload</v>
          </cell>
          <cell r="C2245" t="str">
            <v xml:space="preserve">Cable Assy  </v>
          </cell>
        </row>
        <row r="2246">
          <cell r="A2246" t="str">
            <v>02196-0769</v>
          </cell>
          <cell r="B2246" t="str">
            <v>Substrate Load/Unload</v>
          </cell>
          <cell r="C2246" t="str">
            <v xml:space="preserve">Cable Assy  </v>
          </cell>
        </row>
        <row r="2247">
          <cell r="A2247" t="str">
            <v>02196-0770</v>
          </cell>
          <cell r="B2247" t="str">
            <v>Substrate Load/Unload</v>
          </cell>
          <cell r="C2247" t="str">
            <v xml:space="preserve">Cable Assy  </v>
          </cell>
        </row>
        <row r="2248">
          <cell r="A2248" t="str">
            <v>02196-0771</v>
          </cell>
          <cell r="B2248" t="str">
            <v>Z-Gauge</v>
          </cell>
          <cell r="C2248" t="str">
            <v>Air Gauge Assy</v>
          </cell>
        </row>
        <row r="2249">
          <cell r="A2249" t="str">
            <v>02196-0772</v>
          </cell>
          <cell r="B2249" t="str">
            <v>Z-Gauge</v>
          </cell>
          <cell r="C2249" t="str">
            <v>Air Gauge Assy</v>
          </cell>
        </row>
        <row r="2250">
          <cell r="A2250" t="str">
            <v>02196-0773</v>
          </cell>
          <cell r="B2250" t="str">
            <v>Translation</v>
          </cell>
          <cell r="C2250" t="str">
            <v>Cable Assy, Micropos &amp; Translation</v>
          </cell>
        </row>
        <row r="2251">
          <cell r="A2251" t="str">
            <v>02196-0774</v>
          </cell>
          <cell r="B2251" t="str">
            <v>Translation</v>
          </cell>
          <cell r="C2251" t="str">
            <v>Cable Assy, Micropos &amp; Translation</v>
          </cell>
        </row>
        <row r="2252">
          <cell r="A2252" t="str">
            <v>02196-0775</v>
          </cell>
          <cell r="B2252" t="str">
            <v>Translation</v>
          </cell>
          <cell r="C2252" t="str">
            <v>Cable Assy, Micropos &amp; Translation</v>
          </cell>
        </row>
        <row r="2253">
          <cell r="A2253" t="str">
            <v>02196-0776</v>
          </cell>
          <cell r="B2253" t="str">
            <v>Optical Imaging</v>
          </cell>
          <cell r="C2253" t="str">
            <v>Prism Cover Assy</v>
          </cell>
        </row>
        <row r="2254">
          <cell r="A2254" t="str">
            <v>02196-0777</v>
          </cell>
          <cell r="B2254" t="str">
            <v>Optical Imaging</v>
          </cell>
          <cell r="C2254" t="str">
            <v>Prism Cover Assy</v>
          </cell>
        </row>
        <row r="2255">
          <cell r="A2255" t="str">
            <v>02196-0778</v>
          </cell>
          <cell r="B2255" t="str">
            <v>Optical Imaging</v>
          </cell>
          <cell r="C2255" t="str">
            <v>Prism Cover Assy</v>
          </cell>
        </row>
        <row r="2256">
          <cell r="A2256" t="str">
            <v>02196-0779</v>
          </cell>
          <cell r="B2256" t="str">
            <v>Optical Imaging</v>
          </cell>
          <cell r="C2256" t="str">
            <v>Prism Cover Assy</v>
          </cell>
        </row>
        <row r="2257">
          <cell r="A2257" t="str">
            <v>02196-0780</v>
          </cell>
          <cell r="B2257" t="str">
            <v>Optical Imaging</v>
          </cell>
          <cell r="C2257" t="str">
            <v>Compensator Assy</v>
          </cell>
        </row>
        <row r="2258">
          <cell r="A2258" t="str">
            <v>02196-0781</v>
          </cell>
          <cell r="B2258" t="str">
            <v>Optical Imaging</v>
          </cell>
          <cell r="C2258" t="str">
            <v>Compensator Assy</v>
          </cell>
        </row>
        <row r="2259">
          <cell r="A2259" t="str">
            <v>02196-0782</v>
          </cell>
          <cell r="B2259" t="str">
            <v>Optical Imaging</v>
          </cell>
          <cell r="C2259" t="str">
            <v>Compensator Assy</v>
          </cell>
        </row>
        <row r="2260">
          <cell r="A2260" t="str">
            <v>02196-0783</v>
          </cell>
          <cell r="B2260" t="str">
            <v>Optical Imaging</v>
          </cell>
          <cell r="C2260" t="str">
            <v>Compensator Assy</v>
          </cell>
        </row>
        <row r="2261">
          <cell r="A2261" t="str">
            <v>02196-0784</v>
          </cell>
          <cell r="B2261" t="str">
            <v>Optical Imaging</v>
          </cell>
          <cell r="C2261" t="str">
            <v>Compensator Assy</v>
          </cell>
        </row>
        <row r="2262">
          <cell r="A2262" t="str">
            <v>02196-0785</v>
          </cell>
          <cell r="B2262" t="str">
            <v>Optical Imaging</v>
          </cell>
          <cell r="C2262" t="str">
            <v>Compensator Assy</v>
          </cell>
        </row>
        <row r="2263">
          <cell r="A2263" t="str">
            <v>02196-0786</v>
          </cell>
          <cell r="B2263" t="str">
            <v>Optical Imaging</v>
          </cell>
          <cell r="C2263" t="str">
            <v>Compensator Assy</v>
          </cell>
        </row>
        <row r="2264">
          <cell r="A2264" t="str">
            <v>02196-0787</v>
          </cell>
          <cell r="B2264">
            <v>0</v>
          </cell>
          <cell r="C2264">
            <v>0</v>
          </cell>
        </row>
        <row r="2265">
          <cell r="A2265" t="str">
            <v>02196-0788</v>
          </cell>
          <cell r="B2265">
            <v>0</v>
          </cell>
          <cell r="C2265">
            <v>0</v>
          </cell>
        </row>
        <row r="2266">
          <cell r="A2266" t="str">
            <v>02196-0789</v>
          </cell>
          <cell r="B2266" t="str">
            <v>Optical Imaging</v>
          </cell>
          <cell r="C2266" t="str">
            <v>Compensator Assy</v>
          </cell>
        </row>
        <row r="2267">
          <cell r="A2267" t="str">
            <v>02196-0790</v>
          </cell>
          <cell r="B2267" t="str">
            <v>Optical Imaging</v>
          </cell>
          <cell r="C2267" t="str">
            <v>Compensator Assy</v>
          </cell>
        </row>
        <row r="2268">
          <cell r="A2268" t="str">
            <v>02196-0791</v>
          </cell>
          <cell r="B2268">
            <v>0</v>
          </cell>
          <cell r="C2268">
            <v>0</v>
          </cell>
        </row>
        <row r="2269">
          <cell r="A2269" t="str">
            <v>02196-0792</v>
          </cell>
          <cell r="B2269">
            <v>0</v>
          </cell>
          <cell r="C2269">
            <v>0</v>
          </cell>
        </row>
        <row r="2270">
          <cell r="A2270" t="str">
            <v>02196-0793</v>
          </cell>
          <cell r="B2270" t="str">
            <v>Optical Imaging</v>
          </cell>
          <cell r="C2270" t="str">
            <v>Compensator Assy</v>
          </cell>
        </row>
        <row r="2271">
          <cell r="A2271" t="str">
            <v>02196-0794</v>
          </cell>
          <cell r="B2271" t="str">
            <v>Optical Imaging</v>
          </cell>
          <cell r="C2271" t="str">
            <v>Left Compensator Cover Assy</v>
          </cell>
        </row>
        <row r="2272">
          <cell r="A2272" t="str">
            <v>02196-0795</v>
          </cell>
          <cell r="B2272" t="str">
            <v>Optical Imaging</v>
          </cell>
          <cell r="C2272" t="str">
            <v>Left Compensator Cover Assy</v>
          </cell>
        </row>
        <row r="2273">
          <cell r="A2273" t="str">
            <v>02196-0796</v>
          </cell>
          <cell r="B2273" t="str">
            <v>Optical Imaging</v>
          </cell>
          <cell r="C2273" t="str">
            <v>Prism Cooling Assy</v>
          </cell>
        </row>
        <row r="2274">
          <cell r="A2274" t="str">
            <v>02196-0797</v>
          </cell>
          <cell r="B2274" t="str">
            <v>Optical Imaging</v>
          </cell>
          <cell r="C2274" t="str">
            <v>Prism Cooling Assy</v>
          </cell>
        </row>
        <row r="2275">
          <cell r="A2275" t="str">
            <v>02196-0798</v>
          </cell>
          <cell r="B2275" t="str">
            <v>Optical Imaging</v>
          </cell>
          <cell r="C2275" t="str">
            <v>Prism Cooling Assy</v>
          </cell>
        </row>
        <row r="2276">
          <cell r="A2276" t="str">
            <v>02196-0799</v>
          </cell>
          <cell r="B2276" t="str">
            <v>Optical Imaging</v>
          </cell>
          <cell r="C2276" t="str">
            <v>Prism Cooling Assy</v>
          </cell>
        </row>
        <row r="2277">
          <cell r="A2277" t="str">
            <v>02196-0800</v>
          </cell>
          <cell r="B2277" t="str">
            <v>Optical Imaging</v>
          </cell>
          <cell r="C2277" t="str">
            <v>Prism Cooling Assy</v>
          </cell>
        </row>
        <row r="2278">
          <cell r="A2278" t="str">
            <v>02196-0801</v>
          </cell>
          <cell r="B2278" t="str">
            <v>Optical Imaging</v>
          </cell>
          <cell r="C2278" t="str">
            <v>Prism Cooling Assy</v>
          </cell>
        </row>
        <row r="2279">
          <cell r="A2279" t="str">
            <v>02196-0802</v>
          </cell>
          <cell r="B2279" t="str">
            <v>Optical Imaging</v>
          </cell>
          <cell r="C2279" t="str">
            <v>Bottom UV Window Assy</v>
          </cell>
        </row>
        <row r="2280">
          <cell r="A2280" t="str">
            <v>02196-0803</v>
          </cell>
          <cell r="B2280" t="str">
            <v>Optical Imaging</v>
          </cell>
          <cell r="C2280" t="str">
            <v>Bottom UV Window Assy</v>
          </cell>
        </row>
        <row r="2281">
          <cell r="A2281" t="str">
            <v>02196-0804</v>
          </cell>
          <cell r="B2281" t="str">
            <v>Optical Imaging</v>
          </cell>
          <cell r="C2281" t="str">
            <v>Bottom UV Window Assy</v>
          </cell>
        </row>
        <row r="2282">
          <cell r="A2282" t="str">
            <v>02196-0805</v>
          </cell>
          <cell r="B2282" t="str">
            <v>Optical Imaging</v>
          </cell>
          <cell r="C2282" t="str">
            <v>Bottom UV Window Assy</v>
          </cell>
        </row>
        <row r="2283">
          <cell r="A2283" t="str">
            <v>02196-0806</v>
          </cell>
          <cell r="B2283" t="str">
            <v>Optical Imaging</v>
          </cell>
          <cell r="C2283" t="str">
            <v>Bottom UV Window Assy</v>
          </cell>
        </row>
        <row r="2284">
          <cell r="A2284" t="str">
            <v>02196-0807</v>
          </cell>
          <cell r="B2284" t="str">
            <v>Optical Imaging</v>
          </cell>
          <cell r="C2284" t="str">
            <v>Thermocouple Assy, Prism Cooling</v>
          </cell>
        </row>
        <row r="2285">
          <cell r="A2285" t="str">
            <v>02196-0808</v>
          </cell>
          <cell r="B2285" t="str">
            <v>Optical Imaging</v>
          </cell>
          <cell r="C2285" t="str">
            <v>Thermocouple Assy, Prism Cooling</v>
          </cell>
        </row>
        <row r="2286">
          <cell r="A2286" t="str">
            <v>02196-0809</v>
          </cell>
          <cell r="B2286" t="str">
            <v>Optical Imaging</v>
          </cell>
          <cell r="C2286" t="str">
            <v>Cover Top, Compensator Stage</v>
          </cell>
        </row>
        <row r="2287">
          <cell r="A2287" t="str">
            <v>02196-0810</v>
          </cell>
          <cell r="B2287" t="str">
            <v>Optical Imaging</v>
          </cell>
          <cell r="C2287" t="str">
            <v>Cover Bottom, Compensator Stage</v>
          </cell>
        </row>
        <row r="2288">
          <cell r="A2288" t="str">
            <v>02196-0811</v>
          </cell>
          <cell r="B2288" t="str">
            <v>Optical Imaging</v>
          </cell>
          <cell r="C2288" t="str">
            <v>Cover, Compensator Inside</v>
          </cell>
        </row>
        <row r="2289">
          <cell r="A2289" t="str">
            <v>02196-0812</v>
          </cell>
          <cell r="B2289" t="str">
            <v>Optical Imaging</v>
          </cell>
          <cell r="C2289" t="str">
            <v>Bracket, Prism Cover Support</v>
          </cell>
        </row>
        <row r="2290">
          <cell r="A2290" t="str">
            <v>02196-0813</v>
          </cell>
          <cell r="B2290" t="str">
            <v>Optical Imaging</v>
          </cell>
          <cell r="C2290" t="str">
            <v>Cover, Prism, Back</v>
          </cell>
        </row>
        <row r="2291">
          <cell r="A2291" t="str">
            <v>02196-0814</v>
          </cell>
          <cell r="B2291" t="str">
            <v>Optical Imaging</v>
          </cell>
          <cell r="C2291" t="str">
            <v>Compensator Assy</v>
          </cell>
        </row>
        <row r="2292">
          <cell r="A2292" t="str">
            <v>02196-0815</v>
          </cell>
          <cell r="B2292" t="str">
            <v>Substrate Load/Unload</v>
          </cell>
          <cell r="C2292" t="str">
            <v>Cable Assy</v>
          </cell>
        </row>
        <row r="2293">
          <cell r="A2293" t="str">
            <v>02196-0816</v>
          </cell>
          <cell r="B2293" t="str">
            <v>Z-Gauge</v>
          </cell>
          <cell r="C2293" t="str">
            <v>Cable Assy</v>
          </cell>
        </row>
        <row r="2294">
          <cell r="A2294" t="str">
            <v>02196-0817</v>
          </cell>
          <cell r="B2294" t="str">
            <v>Controls</v>
          </cell>
          <cell r="C2294" t="str">
            <v>Mount Cover</v>
          </cell>
        </row>
        <row r="2295">
          <cell r="A2295" t="str">
            <v>02196-0818</v>
          </cell>
          <cell r="B2295" t="str">
            <v>Controls</v>
          </cell>
          <cell r="C2295" t="str">
            <v>Cover</v>
          </cell>
        </row>
        <row r="2296">
          <cell r="A2296" t="str">
            <v>02196-0819</v>
          </cell>
          <cell r="B2296" t="str">
            <v>Tooling</v>
          </cell>
          <cell r="C2296" t="str">
            <v>Plate, Distortion Camera</v>
          </cell>
        </row>
        <row r="2297">
          <cell r="A2297" t="str">
            <v>02196-0820</v>
          </cell>
          <cell r="B2297" t="str">
            <v>Illumination</v>
          </cell>
          <cell r="C2297" t="str">
            <v>Illuminator Cable Pkg</v>
          </cell>
        </row>
        <row r="2298">
          <cell r="A2298" t="str">
            <v>02196-0821</v>
          </cell>
          <cell r="B2298" t="str">
            <v>Vision</v>
          </cell>
          <cell r="C2298" t="str">
            <v>Cable Assy, Gige Camera</v>
          </cell>
        </row>
        <row r="2299">
          <cell r="A2299" t="str">
            <v>02196-0822</v>
          </cell>
          <cell r="B2299" t="str">
            <v>Vision</v>
          </cell>
          <cell r="C2299" t="str">
            <v>Camara Assy, Camera LED</v>
          </cell>
        </row>
        <row r="2300">
          <cell r="A2300" t="str">
            <v>02196-0823</v>
          </cell>
          <cell r="B2300" t="str">
            <v>Illumination</v>
          </cell>
          <cell r="C2300" t="str">
            <v>IGNITER ENCLOSURE ASSY</v>
          </cell>
        </row>
        <row r="2301">
          <cell r="A2301" t="str">
            <v>02196-0824</v>
          </cell>
          <cell r="B2301" t="str">
            <v>Structure</v>
          </cell>
          <cell r="C2301" t="str">
            <v>Projection Lens Support Assy</v>
          </cell>
        </row>
        <row r="2302">
          <cell r="A2302" t="str">
            <v>02196-0825</v>
          </cell>
          <cell r="B2302" t="str">
            <v>Structure</v>
          </cell>
          <cell r="C2302" t="str">
            <v>Projection Lens Support Assy</v>
          </cell>
        </row>
        <row r="2303">
          <cell r="A2303" t="str">
            <v>02196-0826</v>
          </cell>
          <cell r="B2303" t="str">
            <v>Structure</v>
          </cell>
          <cell r="C2303" t="str">
            <v>Projection Lens Support Assy</v>
          </cell>
        </row>
        <row r="2304">
          <cell r="A2304" t="str">
            <v>02196-0827</v>
          </cell>
          <cell r="B2304" t="str">
            <v>Structure</v>
          </cell>
          <cell r="C2304" t="str">
            <v>Projection Lens Support Assy</v>
          </cell>
        </row>
        <row r="2305">
          <cell r="A2305" t="str">
            <v>02196-0828</v>
          </cell>
          <cell r="B2305" t="str">
            <v>Tooling</v>
          </cell>
          <cell r="C2305" t="str">
            <v>Tooling Package Per Site</v>
          </cell>
        </row>
        <row r="2306">
          <cell r="A2306" t="str">
            <v>02196-0829</v>
          </cell>
          <cell r="B2306" t="str">
            <v>Translation</v>
          </cell>
          <cell r="C2306" t="str">
            <v>Vertical Drive Assy</v>
          </cell>
        </row>
        <row r="2307">
          <cell r="A2307" t="str">
            <v>02196-0830</v>
          </cell>
          <cell r="B2307" t="str">
            <v>Controls</v>
          </cell>
          <cell r="C2307" t="str">
            <v>Pneumatics Panel Assy</v>
          </cell>
        </row>
        <row r="2308">
          <cell r="A2308" t="str">
            <v>02196-0831</v>
          </cell>
          <cell r="B2308" t="str">
            <v>Controls</v>
          </cell>
          <cell r="C2308" t="str">
            <v>Pneumatics Panel Assy</v>
          </cell>
        </row>
        <row r="2309">
          <cell r="A2309" t="str">
            <v>02196-0832</v>
          </cell>
          <cell r="B2309" t="str">
            <v>Controls</v>
          </cell>
          <cell r="C2309" t="str">
            <v>Pneumatics Panel Assy</v>
          </cell>
        </row>
        <row r="2310">
          <cell r="A2310" t="str">
            <v>02196-0833</v>
          </cell>
          <cell r="B2310" t="str">
            <v>Illumination</v>
          </cell>
          <cell r="C2310" t="str">
            <v>Hour Meter Power Assy</v>
          </cell>
        </row>
        <row r="2311">
          <cell r="A2311" t="str">
            <v>02196-0834</v>
          </cell>
          <cell r="B2311" t="str">
            <v>Illumination</v>
          </cell>
          <cell r="C2311" t="str">
            <v>Hour Meter Power Assy</v>
          </cell>
        </row>
        <row r="2312">
          <cell r="A2312" t="str">
            <v>02196-0835</v>
          </cell>
          <cell r="B2312" t="str">
            <v>Tooling</v>
          </cell>
          <cell r="C2312" t="str">
            <v>Test Substrate Assy</v>
          </cell>
        </row>
        <row r="2313">
          <cell r="A2313" t="str">
            <v>02196-0836</v>
          </cell>
          <cell r="B2313" t="str">
            <v>Tooling</v>
          </cell>
          <cell r="C2313" t="str">
            <v>Test Substrate Assy</v>
          </cell>
        </row>
        <row r="2314">
          <cell r="A2314" t="str">
            <v>02196-0837</v>
          </cell>
          <cell r="B2314" t="str">
            <v>Tooling</v>
          </cell>
          <cell r="C2314" t="str">
            <v>Test Substrate Assy</v>
          </cell>
        </row>
        <row r="2315">
          <cell r="A2315" t="str">
            <v>02196-0838</v>
          </cell>
          <cell r="B2315" t="str">
            <v>Vision</v>
          </cell>
          <cell r="C2315" t="str">
            <v>Alignment/Imaging</v>
          </cell>
        </row>
        <row r="2316">
          <cell r="A2316" t="str">
            <v>02196-0839</v>
          </cell>
          <cell r="B2316" t="str">
            <v>Optical Imaging</v>
          </cell>
          <cell r="C2316" t="str">
            <v>Prism Cover Assy</v>
          </cell>
        </row>
        <row r="2317">
          <cell r="A2317" t="str">
            <v>02196-0840</v>
          </cell>
          <cell r="B2317" t="str">
            <v>Optical Imaging</v>
          </cell>
          <cell r="C2317" t="str">
            <v>Prism Cover Assy</v>
          </cell>
        </row>
        <row r="2318">
          <cell r="A2318" t="str">
            <v>02196-0841</v>
          </cell>
          <cell r="B2318" t="str">
            <v>Optical Imaging</v>
          </cell>
          <cell r="C2318" t="str">
            <v>Prism Cover Assy</v>
          </cell>
        </row>
        <row r="2319">
          <cell r="A2319" t="str">
            <v>02196-0842</v>
          </cell>
          <cell r="B2319" t="str">
            <v>Vision</v>
          </cell>
          <cell r="C2319" t="str">
            <v>Spacer</v>
          </cell>
        </row>
        <row r="2320">
          <cell r="A2320" t="str">
            <v>02196-0843</v>
          </cell>
          <cell r="B2320" t="str">
            <v>Translation</v>
          </cell>
          <cell r="C2320" t="str">
            <v>Vertical Drive Assy</v>
          </cell>
        </row>
        <row r="2321">
          <cell r="A2321" t="str">
            <v>02196-0844</v>
          </cell>
          <cell r="B2321" t="str">
            <v>Translation</v>
          </cell>
          <cell r="C2321" t="str">
            <v>Vertical Drive Assy</v>
          </cell>
        </row>
        <row r="2322">
          <cell r="A2322" t="str">
            <v>02196-0845</v>
          </cell>
          <cell r="B2322" t="str">
            <v>Translation</v>
          </cell>
          <cell r="C2322" t="str">
            <v>Vertical Drive Assy</v>
          </cell>
        </row>
        <row r="2323">
          <cell r="A2323" t="str">
            <v>02196-0846</v>
          </cell>
          <cell r="B2323" t="str">
            <v>Power Distribution</v>
          </cell>
          <cell r="C2323" t="str">
            <v>Inline AC Filter Assy</v>
          </cell>
        </row>
        <row r="2324">
          <cell r="A2324" t="str">
            <v>02196-0847</v>
          </cell>
          <cell r="B2324" t="str">
            <v>Power Distribution</v>
          </cell>
          <cell r="C2324" t="str">
            <v>Inline AC Filter Assy</v>
          </cell>
        </row>
        <row r="2325">
          <cell r="A2325" t="str">
            <v>02196-0848</v>
          </cell>
          <cell r="B2325" t="str">
            <v>Power Distribution</v>
          </cell>
          <cell r="C2325" t="str">
            <v>Inline AC Filter Assy</v>
          </cell>
        </row>
        <row r="2326">
          <cell r="A2326" t="str">
            <v>02196-0849</v>
          </cell>
          <cell r="B2326" t="str">
            <v>Power Distribution</v>
          </cell>
          <cell r="C2326" t="str">
            <v>Inline AC Filter Assy</v>
          </cell>
        </row>
        <row r="2327">
          <cell r="A2327" t="str">
            <v>02196-0850</v>
          </cell>
          <cell r="B2327" t="str">
            <v>Controls</v>
          </cell>
          <cell r="C2327" t="str">
            <v>Cable Pkg, Controls</v>
          </cell>
        </row>
        <row r="2328">
          <cell r="A2328" t="str">
            <v>02196-0851</v>
          </cell>
          <cell r="B2328" t="str">
            <v>Tooling</v>
          </cell>
          <cell r="C2328" t="str">
            <v>Tooling Package per Factory</v>
          </cell>
        </row>
        <row r="2329">
          <cell r="A2329" t="str">
            <v>02196-0852</v>
          </cell>
          <cell r="B2329" t="str">
            <v>Tooling</v>
          </cell>
          <cell r="C2329" t="str">
            <v>Tooling Package per Factory</v>
          </cell>
        </row>
        <row r="2330">
          <cell r="A2330" t="str">
            <v>02196-0853</v>
          </cell>
          <cell r="B2330" t="str">
            <v>Tooling</v>
          </cell>
          <cell r="C2330" t="str">
            <v>Tooling Package per Factory</v>
          </cell>
        </row>
        <row r="2331">
          <cell r="A2331" t="str">
            <v>02196-0854</v>
          </cell>
          <cell r="B2331" t="str">
            <v>Tooling</v>
          </cell>
          <cell r="C2331" t="str">
            <v>Tooling Package Per Site</v>
          </cell>
        </row>
        <row r="2332">
          <cell r="A2332" t="str">
            <v>02196-0855</v>
          </cell>
          <cell r="B2332" t="str">
            <v>Tooling</v>
          </cell>
          <cell r="C2332" t="str">
            <v>Tooling Package Per Site</v>
          </cell>
        </row>
        <row r="2333">
          <cell r="A2333" t="str">
            <v>02196-0856</v>
          </cell>
          <cell r="B2333" t="str">
            <v>Translation</v>
          </cell>
          <cell r="C2333" t="str">
            <v>Micropositioner Stage Assy</v>
          </cell>
        </row>
        <row r="2334">
          <cell r="A2334" t="str">
            <v>02196-0857</v>
          </cell>
          <cell r="B2334" t="str">
            <v>Translation</v>
          </cell>
          <cell r="C2334" t="str">
            <v>Micropositioner Stage Assy</v>
          </cell>
        </row>
        <row r="2335">
          <cell r="A2335" t="str">
            <v>02196-0858</v>
          </cell>
          <cell r="B2335" t="str">
            <v>Tooling</v>
          </cell>
          <cell r="C2335" t="str">
            <v>Wrench</v>
          </cell>
        </row>
        <row r="2336">
          <cell r="A2336" t="str">
            <v>02196-0859</v>
          </cell>
          <cell r="B2336" t="str">
            <v>Tooling</v>
          </cell>
          <cell r="C2336" t="str">
            <v>Handle</v>
          </cell>
        </row>
        <row r="2337">
          <cell r="A2337" t="str">
            <v>02196-0860</v>
          </cell>
          <cell r="B2337" t="str">
            <v>Tooling</v>
          </cell>
          <cell r="C2337" t="str">
            <v>Aperature, Condenser</v>
          </cell>
        </row>
        <row r="2338">
          <cell r="A2338" t="str">
            <v>02196-0861</v>
          </cell>
          <cell r="B2338" t="str">
            <v>Tooling</v>
          </cell>
          <cell r="C2338" t="str">
            <v>Aperature, Condenser</v>
          </cell>
        </row>
        <row r="2339">
          <cell r="A2339" t="str">
            <v>02196-0862</v>
          </cell>
          <cell r="B2339" t="str">
            <v>Controls</v>
          </cell>
          <cell r="C2339" t="str">
            <v>Cable Pkg, Controls</v>
          </cell>
        </row>
        <row r="2340">
          <cell r="A2340" t="str">
            <v>02196-0863</v>
          </cell>
          <cell r="B2340" t="str">
            <v>Translation</v>
          </cell>
          <cell r="C2340" t="str">
            <v>Micropositioner Stage Assy</v>
          </cell>
        </row>
        <row r="2341">
          <cell r="A2341" t="str">
            <v>02196-0864</v>
          </cell>
          <cell r="B2341" t="str">
            <v>Tooling</v>
          </cell>
          <cell r="C2341" t="str">
            <v>Test Substrate Assy</v>
          </cell>
        </row>
        <row r="2342">
          <cell r="A2342" t="str">
            <v>02196-0865</v>
          </cell>
          <cell r="B2342" t="str">
            <v>Illumination</v>
          </cell>
          <cell r="C2342" t="str">
            <v>Hour Meter Power Assy</v>
          </cell>
        </row>
        <row r="2343">
          <cell r="A2343" t="str">
            <v>02196-0866</v>
          </cell>
          <cell r="B2343" t="str">
            <v>HMI</v>
          </cell>
          <cell r="C2343" t="str">
            <v>HMI Assy</v>
          </cell>
        </row>
        <row r="2344">
          <cell r="A2344" t="str">
            <v>02196-0867</v>
          </cell>
          <cell r="B2344" t="str">
            <v>Tooling</v>
          </cell>
          <cell r="C2344" t="str">
            <v>ILC Detector Mount</v>
          </cell>
        </row>
        <row r="2345">
          <cell r="A2345" t="str">
            <v>02196-0868</v>
          </cell>
          <cell r="B2345" t="str">
            <v>Tooling</v>
          </cell>
          <cell r="C2345" t="str">
            <v>ILC Detector Mount</v>
          </cell>
        </row>
        <row r="2346">
          <cell r="A2346" t="str">
            <v>02196-0869</v>
          </cell>
          <cell r="B2346" t="str">
            <v>Tooling</v>
          </cell>
          <cell r="C2346" t="str">
            <v>ILC Detector Mount</v>
          </cell>
        </row>
        <row r="2347">
          <cell r="A2347" t="str">
            <v>02196-0870</v>
          </cell>
          <cell r="B2347" t="str">
            <v>Translation</v>
          </cell>
          <cell r="C2347" t="str">
            <v>Micropositioner Stage Assy</v>
          </cell>
        </row>
        <row r="2348">
          <cell r="A2348" t="str">
            <v>02196-0871</v>
          </cell>
          <cell r="B2348" t="str">
            <v>Enclosure</v>
          </cell>
          <cell r="C2348" t="str">
            <v>Chamber Assy</v>
          </cell>
        </row>
        <row r="2349">
          <cell r="A2349" t="str">
            <v>02196-0872</v>
          </cell>
          <cell r="B2349" t="str">
            <v>Enclosure</v>
          </cell>
          <cell r="C2349" t="str">
            <v>Chamber Assy</v>
          </cell>
        </row>
        <row r="2350">
          <cell r="A2350" t="str">
            <v>02196-0873</v>
          </cell>
          <cell r="B2350" t="str">
            <v>Mask</v>
          </cell>
          <cell r="C2350" t="str">
            <v>Mask Frame Assy</v>
          </cell>
        </row>
        <row r="2351">
          <cell r="A2351" t="str">
            <v>02196-0874</v>
          </cell>
          <cell r="B2351" t="str">
            <v>Mask</v>
          </cell>
          <cell r="C2351" t="str">
            <v>Mask Frame Assy</v>
          </cell>
        </row>
        <row r="2352">
          <cell r="A2352" t="str">
            <v>02196-0875</v>
          </cell>
          <cell r="B2352" t="str">
            <v>Mask</v>
          </cell>
          <cell r="C2352" t="str">
            <v>Mask Frame Assy</v>
          </cell>
        </row>
        <row r="2353">
          <cell r="A2353" t="str">
            <v>02196-0876</v>
          </cell>
          <cell r="B2353" t="str">
            <v>Illumination</v>
          </cell>
          <cell r="C2353" t="str">
            <v>2KW Illuminator Assy</v>
          </cell>
        </row>
        <row r="2354">
          <cell r="A2354" t="str">
            <v>02196-0877</v>
          </cell>
          <cell r="B2354" t="str">
            <v>Illumination</v>
          </cell>
          <cell r="C2354" t="str">
            <v>2KW Illuminator Assy</v>
          </cell>
        </row>
        <row r="2355">
          <cell r="A2355" t="str">
            <v>02196-0878</v>
          </cell>
          <cell r="B2355" t="str">
            <v>Illumination</v>
          </cell>
          <cell r="C2355" t="str">
            <v>2KW Illuminator Assy</v>
          </cell>
        </row>
        <row r="2356">
          <cell r="A2356" t="str">
            <v>02196-0879</v>
          </cell>
          <cell r="B2356" t="str">
            <v>Illumination</v>
          </cell>
          <cell r="C2356" t="str">
            <v>2KW Illuminator Assy</v>
          </cell>
        </row>
        <row r="2357">
          <cell r="A2357" t="str">
            <v>02196-0880</v>
          </cell>
          <cell r="B2357" t="str">
            <v>Tooling</v>
          </cell>
          <cell r="C2357" t="str">
            <v>Test Substrate Assy</v>
          </cell>
        </row>
        <row r="2358">
          <cell r="A2358" t="str">
            <v>02196-0881</v>
          </cell>
          <cell r="B2358" t="str">
            <v>Controls</v>
          </cell>
          <cell r="C2358" t="str">
            <v>Cable Pkg, Controls</v>
          </cell>
        </row>
        <row r="2359">
          <cell r="A2359" t="str">
            <v>02196-0882</v>
          </cell>
          <cell r="B2359" t="str">
            <v>Tooling</v>
          </cell>
          <cell r="C2359" t="str">
            <v>Rod, Gap Mask to Substrate</v>
          </cell>
        </row>
        <row r="2360">
          <cell r="A2360" t="str">
            <v>02196-0883</v>
          </cell>
          <cell r="B2360" t="str">
            <v>Controls</v>
          </cell>
          <cell r="C2360" t="str">
            <v>Cable Pkg, Controls</v>
          </cell>
        </row>
        <row r="2361">
          <cell r="A2361" t="str">
            <v>02196-0884</v>
          </cell>
          <cell r="B2361" t="str">
            <v>Controls</v>
          </cell>
          <cell r="C2361" t="str">
            <v>Cable Pkg, Controls</v>
          </cell>
        </row>
        <row r="2362">
          <cell r="A2362" t="str">
            <v>02196-0885</v>
          </cell>
          <cell r="B2362" t="str">
            <v>Enclosure</v>
          </cell>
          <cell r="C2362" t="str">
            <v>Chamber Assy</v>
          </cell>
        </row>
        <row r="2363">
          <cell r="A2363" t="str">
            <v>02196-0886</v>
          </cell>
          <cell r="B2363" t="str">
            <v>Tooling</v>
          </cell>
          <cell r="C2363" t="str">
            <v>Tooling Package Per Site</v>
          </cell>
        </row>
        <row r="2364">
          <cell r="A2364" t="str">
            <v>02196-0887</v>
          </cell>
          <cell r="B2364" t="str">
            <v>Tooling</v>
          </cell>
          <cell r="C2364" t="str">
            <v>Tooling Package per Factory</v>
          </cell>
        </row>
        <row r="2365">
          <cell r="A2365" t="str">
            <v>02196-0888</v>
          </cell>
          <cell r="B2365" t="str">
            <v xml:space="preserve">Substrate </v>
          </cell>
          <cell r="C2365" t="str">
            <v>Substrate Locator Assy</v>
          </cell>
        </row>
        <row r="2366">
          <cell r="A2366" t="str">
            <v>02196-0889</v>
          </cell>
          <cell r="B2366" t="str">
            <v xml:space="preserve">Substrate </v>
          </cell>
          <cell r="C2366" t="str">
            <v>Substrate Locator Assy</v>
          </cell>
        </row>
        <row r="2367">
          <cell r="A2367" t="str">
            <v>02196-0890</v>
          </cell>
          <cell r="B2367" t="str">
            <v>Translation</v>
          </cell>
          <cell r="C2367" t="str">
            <v>Micropositioner Stage Assy</v>
          </cell>
        </row>
        <row r="2368">
          <cell r="A2368" t="str">
            <v>02196-0891</v>
          </cell>
          <cell r="B2368" t="str">
            <v>Tooling</v>
          </cell>
          <cell r="C2368" t="str">
            <v>Tooling Package per Factory</v>
          </cell>
        </row>
        <row r="2369">
          <cell r="A2369" t="str">
            <v>02196-0892</v>
          </cell>
          <cell r="B2369" t="str">
            <v>Tooling</v>
          </cell>
          <cell r="C2369" t="str">
            <v>Tooling Package per Factory</v>
          </cell>
        </row>
        <row r="2370">
          <cell r="A2370" t="str">
            <v>02196-0893</v>
          </cell>
          <cell r="B2370" t="str">
            <v>Tooling</v>
          </cell>
          <cell r="C2370" t="str">
            <v>Tooling Package per Factory</v>
          </cell>
        </row>
        <row r="2371">
          <cell r="A2371" t="str">
            <v>02196-0894</v>
          </cell>
          <cell r="B2371" t="str">
            <v>Tooling</v>
          </cell>
          <cell r="C2371" t="str">
            <v>Tooling Package per Factory</v>
          </cell>
        </row>
        <row r="2372">
          <cell r="A2372" t="str">
            <v>02196-0895</v>
          </cell>
          <cell r="B2372" t="str">
            <v>Tooling</v>
          </cell>
          <cell r="C2372" t="str">
            <v>Tooling Package per Factory</v>
          </cell>
        </row>
        <row r="2373">
          <cell r="A2373" t="str">
            <v>02196-0896</v>
          </cell>
          <cell r="B2373" t="str">
            <v>Tooling</v>
          </cell>
          <cell r="C2373" t="str">
            <v>Tooling Package Per Site</v>
          </cell>
        </row>
        <row r="2374">
          <cell r="A2374" t="str">
            <v>02196-0897</v>
          </cell>
          <cell r="B2374" t="str">
            <v>Tooling</v>
          </cell>
          <cell r="C2374" t="str">
            <v>Tooling Package Per Site</v>
          </cell>
        </row>
        <row r="2375">
          <cell r="A2375" t="str">
            <v>02196-0898</v>
          </cell>
          <cell r="B2375" t="str">
            <v>Tooling</v>
          </cell>
          <cell r="C2375" t="str">
            <v>Tooling Package Per Site</v>
          </cell>
        </row>
        <row r="2376">
          <cell r="A2376" t="str">
            <v>02196-0899</v>
          </cell>
          <cell r="B2376" t="str">
            <v>Tooling</v>
          </cell>
          <cell r="C2376" t="str">
            <v>Tooling Package Per Site</v>
          </cell>
        </row>
        <row r="2377">
          <cell r="A2377" t="str">
            <v>02196-0900</v>
          </cell>
          <cell r="B2377" t="str">
            <v>Tooling</v>
          </cell>
          <cell r="C2377" t="str">
            <v>Tooling Package Per Site</v>
          </cell>
        </row>
        <row r="2378">
          <cell r="A2378" t="str">
            <v>02224-0000</v>
          </cell>
          <cell r="B2378" t="str">
            <v>M426</v>
          </cell>
        </row>
        <row r="2379">
          <cell r="A2379" t="str">
            <v>02224-0001</v>
          </cell>
          <cell r="B2379" t="str">
            <v>Structure</v>
          </cell>
        </row>
        <row r="2380">
          <cell r="A2380" t="str">
            <v>02224-0002</v>
          </cell>
          <cell r="B2380" t="str">
            <v>Translation Stage</v>
          </cell>
        </row>
        <row r="2381">
          <cell r="A2381" t="str">
            <v>02224-0003</v>
          </cell>
          <cell r="B2381" t="str">
            <v>Substrate Chuck</v>
          </cell>
        </row>
        <row r="2382">
          <cell r="A2382" t="str">
            <v>02224-0004</v>
          </cell>
          <cell r="B2382" t="str">
            <v>Mask Chuck</v>
          </cell>
        </row>
        <row r="2383">
          <cell r="A2383" t="str">
            <v>02224-0005</v>
          </cell>
          <cell r="B2383" t="str">
            <v>Illumination</v>
          </cell>
        </row>
        <row r="2384">
          <cell r="A2384" t="str">
            <v>02224-0006</v>
          </cell>
          <cell r="B2384" t="str">
            <v>Optical Imaging</v>
          </cell>
        </row>
        <row r="2385">
          <cell r="A2385" t="str">
            <v>02224-0007</v>
          </cell>
          <cell r="B2385" t="str">
            <v>Vision</v>
          </cell>
        </row>
        <row r="2386">
          <cell r="A2386" t="str">
            <v>02224-0008</v>
          </cell>
          <cell r="B2386" t="str">
            <v>Z-Gauge</v>
          </cell>
        </row>
        <row r="2387">
          <cell r="A2387" t="str">
            <v>02224-0009</v>
          </cell>
          <cell r="B2387" t="str">
            <v>Controls</v>
          </cell>
        </row>
        <row r="2388">
          <cell r="A2388" t="str">
            <v>02224-0010</v>
          </cell>
          <cell r="B2388" t="str">
            <v>HMI</v>
          </cell>
        </row>
        <row r="2389">
          <cell r="A2389" t="str">
            <v>02224-0011</v>
          </cell>
          <cell r="B2389" t="str">
            <v>Power Distribution</v>
          </cell>
        </row>
        <row r="2390">
          <cell r="A2390" t="str">
            <v>02224-0012</v>
          </cell>
          <cell r="B2390" t="str">
            <v>Enclosure</v>
          </cell>
        </row>
        <row r="2391">
          <cell r="A2391" t="str">
            <v>02224-0013</v>
          </cell>
          <cell r="B2391" t="str">
            <v>ECU</v>
          </cell>
        </row>
        <row r="2392">
          <cell r="A2392" t="str">
            <v>02224-0014</v>
          </cell>
          <cell r="B2392" t="str">
            <v>Tooling</v>
          </cell>
        </row>
        <row r="2393">
          <cell r="A2393" t="str">
            <v>02224-0015</v>
          </cell>
          <cell r="B2393" t="str">
            <v>Optical Imaging</v>
          </cell>
          <cell r="C2393" t="str">
            <v>Mirror Assy, Image Turning</v>
          </cell>
        </row>
        <row r="2394">
          <cell r="A2394" t="str">
            <v>02224-0016</v>
          </cell>
          <cell r="B2394" t="str">
            <v>Optical Imaging</v>
          </cell>
          <cell r="C2394" t="str">
            <v>Mirror Assy, Image Turning</v>
          </cell>
        </row>
        <row r="2395">
          <cell r="A2395" t="str">
            <v>02224-0017</v>
          </cell>
          <cell r="B2395" t="str">
            <v>Optical Imaging</v>
          </cell>
          <cell r="C2395" t="str">
            <v>Mirror Assy, Image Turning</v>
          </cell>
        </row>
        <row r="2396">
          <cell r="A2396" t="str">
            <v>02224-0018</v>
          </cell>
          <cell r="B2396" t="str">
            <v>Optical Imaging</v>
          </cell>
          <cell r="C2396" t="str">
            <v>Mirror Assy, Image Turning</v>
          </cell>
        </row>
        <row r="2397">
          <cell r="A2397" t="str">
            <v>02224-0019</v>
          </cell>
          <cell r="B2397" t="str">
            <v>Optical Imaging</v>
          </cell>
          <cell r="C2397" t="str">
            <v>Mirror Assy, Image Turning</v>
          </cell>
        </row>
        <row r="2398">
          <cell r="A2398" t="str">
            <v>02224-0020</v>
          </cell>
          <cell r="B2398" t="str">
            <v>Optical Imaging</v>
          </cell>
          <cell r="C2398" t="str">
            <v>Mirror Assy, Image Turning</v>
          </cell>
        </row>
        <row r="2399">
          <cell r="A2399" t="str">
            <v>02224-0021</v>
          </cell>
        </row>
        <row r="2400">
          <cell r="A2400" t="str">
            <v>02224-0022</v>
          </cell>
          <cell r="B2400" t="str">
            <v>Optical Imaging</v>
          </cell>
          <cell r="C2400" t="str">
            <v>Mirror Assy, Image Turning</v>
          </cell>
        </row>
        <row r="2401">
          <cell r="A2401" t="str">
            <v>02224-0023</v>
          </cell>
          <cell r="B2401" t="str">
            <v>Illumination</v>
          </cell>
          <cell r="C2401" t="str">
            <v>Lower Tower Mirror Assy</v>
          </cell>
        </row>
        <row r="2402">
          <cell r="A2402" t="str">
            <v>02224-0024</v>
          </cell>
          <cell r="B2402" t="str">
            <v>Illumination</v>
          </cell>
          <cell r="C2402" t="str">
            <v>Lower Tower Mirror Assy</v>
          </cell>
        </row>
        <row r="2403">
          <cell r="A2403" t="str">
            <v>02224-0025</v>
          </cell>
        </row>
        <row r="2404">
          <cell r="A2404" t="str">
            <v>02224-0026</v>
          </cell>
          <cell r="B2404" t="str">
            <v>Illumination</v>
          </cell>
          <cell r="C2404" t="str">
            <v>Lower Tower Mirror Assy</v>
          </cell>
        </row>
        <row r="2405">
          <cell r="A2405" t="str">
            <v>02224-0027</v>
          </cell>
          <cell r="B2405" t="str">
            <v>Illumination</v>
          </cell>
          <cell r="C2405" t="str">
            <v>Lower Tower Mirror Assy</v>
          </cell>
        </row>
        <row r="2406">
          <cell r="A2406" t="str">
            <v>02224-0028</v>
          </cell>
        </row>
        <row r="2407">
          <cell r="A2407" t="str">
            <v>02224-0029</v>
          </cell>
        </row>
        <row r="2408">
          <cell r="A2408" t="str">
            <v>02224-0030</v>
          </cell>
        </row>
        <row r="2409">
          <cell r="A2409" t="str">
            <v>02224-0031</v>
          </cell>
        </row>
        <row r="2410">
          <cell r="A2410" t="str">
            <v>02224-0032</v>
          </cell>
          <cell r="B2410" t="str">
            <v>Illumination</v>
          </cell>
          <cell r="C2410" t="str">
            <v>Lower Tower Mirror Assy</v>
          </cell>
        </row>
        <row r="2411">
          <cell r="A2411" t="str">
            <v>02224-0033</v>
          </cell>
          <cell r="B2411" t="str">
            <v>Illumination</v>
          </cell>
          <cell r="C2411" t="str">
            <v>Lower Tower Mirror Assy</v>
          </cell>
        </row>
        <row r="2412">
          <cell r="A2412" t="str">
            <v>02224-0034</v>
          </cell>
        </row>
        <row r="2413">
          <cell r="A2413" t="str">
            <v>02224-0035</v>
          </cell>
        </row>
        <row r="2414">
          <cell r="A2414" t="str">
            <v>02224-0036</v>
          </cell>
          <cell r="B2414" t="str">
            <v>Illumination</v>
          </cell>
          <cell r="C2414" t="str">
            <v>Lower Tower Mirror Assy</v>
          </cell>
        </row>
        <row r="2415">
          <cell r="A2415" t="str">
            <v>02224-0037</v>
          </cell>
          <cell r="B2415" t="str">
            <v>Illumination</v>
          </cell>
          <cell r="C2415" t="str">
            <v>Laser Shutter Assy</v>
          </cell>
        </row>
        <row r="2416">
          <cell r="A2416" t="str">
            <v>02224-0038</v>
          </cell>
          <cell r="B2416" t="str">
            <v>Illumination</v>
          </cell>
          <cell r="C2416" t="str">
            <v>Laser Shutter Assy</v>
          </cell>
        </row>
        <row r="2417">
          <cell r="A2417" t="str">
            <v>02224-0039</v>
          </cell>
          <cell r="B2417" t="str">
            <v>Illumination</v>
          </cell>
          <cell r="C2417" t="str">
            <v>Laser Shutter Assy</v>
          </cell>
        </row>
        <row r="2418">
          <cell r="A2418" t="str">
            <v>02224-0040</v>
          </cell>
          <cell r="B2418" t="str">
            <v>Illumination</v>
          </cell>
          <cell r="C2418" t="str">
            <v>Laser Shutter Assy</v>
          </cell>
        </row>
        <row r="2419">
          <cell r="A2419" t="str">
            <v>02224-0041</v>
          </cell>
          <cell r="B2419" t="str">
            <v>Illumination</v>
          </cell>
          <cell r="C2419" t="str">
            <v>Laser Shutter Assy</v>
          </cell>
        </row>
        <row r="2420">
          <cell r="A2420" t="str">
            <v>02224-0042</v>
          </cell>
          <cell r="B2420" t="str">
            <v>Illumination</v>
          </cell>
          <cell r="C2420" t="str">
            <v>Laser Shutter Assy</v>
          </cell>
        </row>
        <row r="2421">
          <cell r="A2421" t="str">
            <v>02224-0043</v>
          </cell>
          <cell r="B2421" t="str">
            <v>Illumination</v>
          </cell>
          <cell r="C2421" t="str">
            <v>Laser Shutter Assy</v>
          </cell>
        </row>
        <row r="2422">
          <cell r="A2422" t="str">
            <v>02224-0044</v>
          </cell>
          <cell r="B2422" t="str">
            <v>Illumination</v>
          </cell>
          <cell r="C2422" t="str">
            <v>Laser Shutter Assy</v>
          </cell>
        </row>
        <row r="2423">
          <cell r="A2423" t="str">
            <v>02224-0045</v>
          </cell>
          <cell r="B2423" t="str">
            <v>Illumination</v>
          </cell>
          <cell r="C2423" t="str">
            <v>Laser Shutter Assy</v>
          </cell>
        </row>
        <row r="2424">
          <cell r="A2424" t="str">
            <v>02224-0046</v>
          </cell>
          <cell r="B2424" t="str">
            <v>Illumination</v>
          </cell>
          <cell r="C2424" t="str">
            <v>Laser Shutter Assy</v>
          </cell>
        </row>
        <row r="2425">
          <cell r="A2425" t="str">
            <v>02224-0047</v>
          </cell>
          <cell r="B2425" t="str">
            <v>Illumination</v>
          </cell>
          <cell r="C2425" t="str">
            <v>Laser Shutter Assy</v>
          </cell>
        </row>
        <row r="2426">
          <cell r="A2426" t="str">
            <v>02224-0048</v>
          </cell>
          <cell r="B2426" t="str">
            <v>Illumination</v>
          </cell>
          <cell r="C2426" t="str">
            <v>Laser Shutter Assy</v>
          </cell>
        </row>
        <row r="2427">
          <cell r="A2427" t="str">
            <v>02224-0049</v>
          </cell>
          <cell r="B2427" t="str">
            <v>Illumination</v>
          </cell>
          <cell r="C2427" t="str">
            <v>Laser Stand Assy</v>
          </cell>
        </row>
        <row r="2428">
          <cell r="A2428" t="str">
            <v>02224-0050</v>
          </cell>
          <cell r="B2428" t="str">
            <v>Illumination</v>
          </cell>
          <cell r="C2428" t="str">
            <v>Laser Stand Assy</v>
          </cell>
        </row>
        <row r="2429">
          <cell r="A2429" t="str">
            <v>02224-0051</v>
          </cell>
          <cell r="B2429" t="str">
            <v>Illumination</v>
          </cell>
          <cell r="C2429" t="str">
            <v>Laser Stand Assy</v>
          </cell>
        </row>
        <row r="2430">
          <cell r="A2430" t="str">
            <v>02224-0052</v>
          </cell>
          <cell r="B2430" t="str">
            <v>Illumination</v>
          </cell>
          <cell r="C2430" t="str">
            <v>Laser Stand Assy</v>
          </cell>
        </row>
        <row r="2431">
          <cell r="A2431" t="str">
            <v>02224-0053</v>
          </cell>
          <cell r="B2431" t="str">
            <v>Illumination</v>
          </cell>
          <cell r="C2431" t="str">
            <v>Laser Stand Assy</v>
          </cell>
        </row>
        <row r="2432">
          <cell r="A2432" t="str">
            <v>02224-0054</v>
          </cell>
          <cell r="B2432" t="str">
            <v>Illumination</v>
          </cell>
          <cell r="C2432" t="str">
            <v>Laser Tower Assy</v>
          </cell>
        </row>
        <row r="2433">
          <cell r="A2433" t="str">
            <v>02224-0055</v>
          </cell>
          <cell r="B2433" t="str">
            <v>Illumination</v>
          </cell>
          <cell r="C2433" t="str">
            <v>Laser Tower Assy</v>
          </cell>
        </row>
        <row r="2434">
          <cell r="A2434" t="str">
            <v>02224-0056</v>
          </cell>
          <cell r="B2434" t="str">
            <v>Illumination</v>
          </cell>
          <cell r="C2434" t="str">
            <v>Laser Tower Assy</v>
          </cell>
        </row>
        <row r="2435">
          <cell r="A2435" t="str">
            <v>02224-0057</v>
          </cell>
          <cell r="B2435" t="str">
            <v>Illumination</v>
          </cell>
          <cell r="C2435" t="str">
            <v>Laser Tower Assy</v>
          </cell>
        </row>
        <row r="2436">
          <cell r="A2436" t="str">
            <v>02224-0058</v>
          </cell>
          <cell r="B2436" t="str">
            <v>Illumination</v>
          </cell>
          <cell r="C2436" t="str">
            <v>Laser Tower Assy</v>
          </cell>
        </row>
        <row r="2437">
          <cell r="A2437" t="str">
            <v>02224-0059</v>
          </cell>
          <cell r="B2437" t="str">
            <v>Illumination</v>
          </cell>
          <cell r="C2437" t="str">
            <v>Laser Tower Assy</v>
          </cell>
        </row>
        <row r="2438">
          <cell r="A2438" t="str">
            <v>02224-0060</v>
          </cell>
          <cell r="B2438" t="str">
            <v>Illumination</v>
          </cell>
          <cell r="C2438" t="str">
            <v>Laser Tower Assy</v>
          </cell>
        </row>
        <row r="2439">
          <cell r="A2439" t="str">
            <v>02224-0061</v>
          </cell>
          <cell r="B2439" t="str">
            <v>Illumination</v>
          </cell>
          <cell r="C2439" t="str">
            <v>Laser Tower Assy</v>
          </cell>
        </row>
        <row r="2440">
          <cell r="A2440" t="str">
            <v>02224-0062</v>
          </cell>
          <cell r="B2440" t="str">
            <v>Illumination</v>
          </cell>
          <cell r="C2440" t="str">
            <v>Laser Tower Assy</v>
          </cell>
        </row>
        <row r="2441">
          <cell r="A2441" t="str">
            <v>02224-0063</v>
          </cell>
          <cell r="B2441" t="str">
            <v>Illumination</v>
          </cell>
          <cell r="C2441" t="str">
            <v>Laser Tower Assy</v>
          </cell>
        </row>
        <row r="2442">
          <cell r="A2442" t="str">
            <v>02224-0064</v>
          </cell>
          <cell r="B2442" t="str">
            <v>Illumination</v>
          </cell>
          <cell r="C2442" t="str">
            <v>Laser Tower Assy</v>
          </cell>
        </row>
        <row r="2443">
          <cell r="A2443" t="str">
            <v>02224-0065</v>
          </cell>
          <cell r="B2443" t="str">
            <v>Illumination</v>
          </cell>
          <cell r="C2443" t="str">
            <v>Laser Tower Assy</v>
          </cell>
        </row>
        <row r="2444">
          <cell r="A2444" t="str">
            <v>02224-0066</v>
          </cell>
          <cell r="B2444" t="str">
            <v>Illumination</v>
          </cell>
          <cell r="C2444" t="str">
            <v>Laser Tower Assy</v>
          </cell>
        </row>
        <row r="2445">
          <cell r="A2445" t="str">
            <v>02224-0067</v>
          </cell>
          <cell r="B2445" t="str">
            <v>Illumination</v>
          </cell>
          <cell r="C2445" t="str">
            <v>Laser Tower Assy</v>
          </cell>
        </row>
        <row r="2446">
          <cell r="A2446" t="str">
            <v>02224-0068</v>
          </cell>
          <cell r="B2446" t="str">
            <v>Illumination</v>
          </cell>
          <cell r="C2446" t="str">
            <v>Laser Tower Assy</v>
          </cell>
        </row>
        <row r="2447">
          <cell r="A2447" t="str">
            <v>02224-0069</v>
          </cell>
          <cell r="B2447" t="str">
            <v>Illumination</v>
          </cell>
          <cell r="C2447" t="str">
            <v>Laser Tower Assy</v>
          </cell>
        </row>
        <row r="2448">
          <cell r="A2448" t="str">
            <v>02224-0070</v>
          </cell>
          <cell r="B2448" t="str">
            <v>Illumination</v>
          </cell>
          <cell r="C2448" t="str">
            <v>Laser Tower Assy</v>
          </cell>
        </row>
        <row r="2449">
          <cell r="A2449" t="str">
            <v>02224-0071</v>
          </cell>
          <cell r="B2449" t="str">
            <v>Illumination</v>
          </cell>
          <cell r="C2449" t="str">
            <v>Laser Tower Assy</v>
          </cell>
        </row>
        <row r="2450">
          <cell r="A2450" t="str">
            <v>02224-0072</v>
          </cell>
          <cell r="B2450" t="str">
            <v>Illumination</v>
          </cell>
          <cell r="C2450" t="str">
            <v>Laser Tower Assy</v>
          </cell>
        </row>
        <row r="2451">
          <cell r="A2451" t="str">
            <v>02224-0073</v>
          </cell>
          <cell r="B2451" t="str">
            <v>Illumination</v>
          </cell>
          <cell r="C2451" t="str">
            <v>Laser Tower Assy</v>
          </cell>
        </row>
        <row r="2452">
          <cell r="A2452" t="str">
            <v>02224-0074</v>
          </cell>
          <cell r="B2452" t="str">
            <v>Illumination</v>
          </cell>
          <cell r="C2452" t="str">
            <v>Laser Tower Assy</v>
          </cell>
        </row>
        <row r="2453">
          <cell r="A2453" t="str">
            <v>02224-0075</v>
          </cell>
          <cell r="B2453" t="str">
            <v>Illumination</v>
          </cell>
          <cell r="C2453" t="str">
            <v>Laser Tower Assy</v>
          </cell>
        </row>
        <row r="2454">
          <cell r="A2454" t="str">
            <v>02224-0076</v>
          </cell>
          <cell r="B2454" t="str">
            <v>Illumination</v>
          </cell>
          <cell r="C2454" t="str">
            <v>Laser Tower Assy</v>
          </cell>
        </row>
        <row r="2455">
          <cell r="A2455" t="str">
            <v>02224-0077</v>
          </cell>
          <cell r="B2455" t="str">
            <v>Illumination</v>
          </cell>
          <cell r="C2455" t="str">
            <v>Laser Tower Assy</v>
          </cell>
        </row>
        <row r="2456">
          <cell r="A2456" t="str">
            <v>02224-0078</v>
          </cell>
          <cell r="B2456" t="str">
            <v>Illumination</v>
          </cell>
          <cell r="C2456" t="str">
            <v>Tower Mirror, Upper Assy</v>
          </cell>
        </row>
        <row r="2457">
          <cell r="A2457" t="str">
            <v>02224-0079</v>
          </cell>
          <cell r="B2457" t="str">
            <v>Illumination</v>
          </cell>
          <cell r="C2457" t="str">
            <v>Tower Mirror, Upper Assy</v>
          </cell>
        </row>
        <row r="2458">
          <cell r="A2458" t="str">
            <v>02224-0080</v>
          </cell>
          <cell r="B2458" t="str">
            <v>Illumination</v>
          </cell>
          <cell r="C2458" t="str">
            <v>Tower Mirror, Upper Assy</v>
          </cell>
        </row>
        <row r="2459">
          <cell r="A2459" t="str">
            <v>02224-0081</v>
          </cell>
          <cell r="B2459" t="str">
            <v>Illumination</v>
          </cell>
          <cell r="C2459" t="str">
            <v>Tower Mirror, Upper Assy</v>
          </cell>
        </row>
        <row r="2460">
          <cell r="A2460" t="str">
            <v>02224-0082</v>
          </cell>
          <cell r="B2460" t="str">
            <v>Illumination</v>
          </cell>
          <cell r="C2460" t="str">
            <v>Tower Mirror, Upper Assy</v>
          </cell>
        </row>
        <row r="2461">
          <cell r="A2461" t="str">
            <v>02224-0083</v>
          </cell>
          <cell r="B2461" t="str">
            <v>Illumination</v>
          </cell>
          <cell r="C2461" t="str">
            <v>Tower Mirror, Upper Assy</v>
          </cell>
        </row>
        <row r="2462">
          <cell r="A2462" t="str">
            <v>02224-0084</v>
          </cell>
          <cell r="B2462" t="str">
            <v>Illumination</v>
          </cell>
          <cell r="C2462" t="str">
            <v>Tower Mirror, Upper Assy</v>
          </cell>
        </row>
        <row r="2463">
          <cell r="A2463" t="str">
            <v>02224-0085</v>
          </cell>
          <cell r="B2463" t="str">
            <v>Illumination</v>
          </cell>
          <cell r="C2463" t="str">
            <v>Tower Mirror, Upper Assy</v>
          </cell>
        </row>
        <row r="2464">
          <cell r="A2464" t="str">
            <v>02224-0086</v>
          </cell>
          <cell r="B2464" t="str">
            <v>Illumination</v>
          </cell>
          <cell r="C2464" t="str">
            <v>Tower Mirror, Upper Assy</v>
          </cell>
        </row>
        <row r="2465">
          <cell r="A2465" t="str">
            <v>02224-0087</v>
          </cell>
          <cell r="B2465" t="str">
            <v>Illumination</v>
          </cell>
          <cell r="C2465" t="str">
            <v>Tower Mirror, Upper Assy</v>
          </cell>
        </row>
        <row r="2466">
          <cell r="A2466" t="str">
            <v>02224-0088</v>
          </cell>
          <cell r="B2466" t="str">
            <v>Illumination</v>
          </cell>
          <cell r="C2466" t="str">
            <v>Tower Mirror, Upper Assy</v>
          </cell>
        </row>
        <row r="2467">
          <cell r="A2467" t="str">
            <v>02224-0089</v>
          </cell>
          <cell r="B2467" t="str">
            <v>Illumination</v>
          </cell>
          <cell r="C2467" t="str">
            <v>Tower Mirror, Upper Assy</v>
          </cell>
        </row>
        <row r="2468">
          <cell r="A2468" t="str">
            <v>02224-0090</v>
          </cell>
          <cell r="B2468" t="str">
            <v>Illumination</v>
          </cell>
          <cell r="C2468" t="str">
            <v>Tower Mirror, Upper Assy</v>
          </cell>
        </row>
        <row r="2469">
          <cell r="A2469" t="str">
            <v>02224-0091</v>
          </cell>
          <cell r="B2469" t="str">
            <v>Illumination</v>
          </cell>
          <cell r="C2469" t="str">
            <v>Tower Mirror, Upper Assy</v>
          </cell>
        </row>
        <row r="2470">
          <cell r="A2470" t="str">
            <v>02224-0092</v>
          </cell>
          <cell r="B2470" t="str">
            <v>Illumination</v>
          </cell>
          <cell r="C2470" t="str">
            <v>Tower Mirror, Upper Assy</v>
          </cell>
        </row>
        <row r="2471">
          <cell r="A2471" t="str">
            <v>02224-0093</v>
          </cell>
          <cell r="B2471" t="str">
            <v>Illumination</v>
          </cell>
          <cell r="C2471" t="str">
            <v>Tower Mirror, Upper Assy</v>
          </cell>
        </row>
        <row r="2472">
          <cell r="A2472" t="str">
            <v>02224-0094</v>
          </cell>
          <cell r="B2472" t="str">
            <v>Illumination</v>
          </cell>
          <cell r="C2472" t="str">
            <v>Tower Mirror, Upper Assy</v>
          </cell>
        </row>
        <row r="2473">
          <cell r="A2473" t="str">
            <v>02224-0095</v>
          </cell>
          <cell r="B2473" t="str">
            <v>Illumination</v>
          </cell>
          <cell r="C2473" t="str">
            <v>Tower Mirror, Upper Assy</v>
          </cell>
        </row>
        <row r="2474">
          <cell r="A2474" t="str">
            <v>02224-0096</v>
          </cell>
          <cell r="B2474" t="str">
            <v>Illumination</v>
          </cell>
          <cell r="C2474" t="str">
            <v>Tower Mirror, Upper Assy</v>
          </cell>
        </row>
        <row r="2475">
          <cell r="A2475" t="str">
            <v>02224-0097</v>
          </cell>
          <cell r="B2475" t="str">
            <v>Illumination</v>
          </cell>
          <cell r="C2475" t="str">
            <v>Tower Mirror, Upper Assy</v>
          </cell>
        </row>
        <row r="2476">
          <cell r="A2476" t="str">
            <v>02224-0098</v>
          </cell>
          <cell r="B2476" t="str">
            <v>Illumination</v>
          </cell>
          <cell r="C2476" t="str">
            <v>Tower Mirror, Upper Assy</v>
          </cell>
        </row>
        <row r="2477">
          <cell r="A2477" t="str">
            <v>02224-0099</v>
          </cell>
          <cell r="B2477" t="str">
            <v>Illumination</v>
          </cell>
          <cell r="C2477" t="str">
            <v>Tower Mirror, Upper Assy</v>
          </cell>
        </row>
        <row r="2478">
          <cell r="A2478" t="str">
            <v>02224-0100</v>
          </cell>
          <cell r="B2478" t="str">
            <v>Illumination</v>
          </cell>
          <cell r="C2478" t="str">
            <v>Tower Mirror, Upper Assy</v>
          </cell>
        </row>
        <row r="2479">
          <cell r="A2479" t="str">
            <v>02224-0101</v>
          </cell>
          <cell r="B2479" t="str">
            <v>Illumination</v>
          </cell>
          <cell r="C2479" t="str">
            <v>Tower Mirror, Upper Assy</v>
          </cell>
        </row>
        <row r="2480">
          <cell r="A2480" t="str">
            <v>02224-0102</v>
          </cell>
          <cell r="B2480" t="str">
            <v>Illumination</v>
          </cell>
          <cell r="C2480" t="str">
            <v>Attenuator Module Assy</v>
          </cell>
        </row>
        <row r="2481">
          <cell r="A2481" t="str">
            <v>02224-0103</v>
          </cell>
          <cell r="B2481" t="str">
            <v>Illumination</v>
          </cell>
          <cell r="C2481" t="str">
            <v>Attenuator Module Assy</v>
          </cell>
        </row>
        <row r="2482">
          <cell r="A2482" t="str">
            <v>02224-0104</v>
          </cell>
          <cell r="B2482" t="str">
            <v>Illumination</v>
          </cell>
          <cell r="C2482" t="str">
            <v>Attenuator Module Assy</v>
          </cell>
        </row>
        <row r="2483">
          <cell r="A2483" t="str">
            <v>02224-0105</v>
          </cell>
          <cell r="B2483" t="str">
            <v>Illumination</v>
          </cell>
          <cell r="C2483" t="str">
            <v>Attenuator Module Assy</v>
          </cell>
        </row>
        <row r="2484">
          <cell r="A2484" t="str">
            <v>02224-0106</v>
          </cell>
          <cell r="B2484" t="str">
            <v>Illumination</v>
          </cell>
          <cell r="C2484" t="str">
            <v>Attenuator Module Assy</v>
          </cell>
        </row>
        <row r="2485">
          <cell r="A2485" t="str">
            <v>02224-0107</v>
          </cell>
          <cell r="B2485" t="str">
            <v>Illumination</v>
          </cell>
          <cell r="C2485" t="str">
            <v>Attenuator Module Assy</v>
          </cell>
        </row>
        <row r="2486">
          <cell r="A2486" t="str">
            <v>02224-0108</v>
          </cell>
          <cell r="B2486" t="str">
            <v>Illumination</v>
          </cell>
          <cell r="C2486" t="str">
            <v>Attenuator Module Assy</v>
          </cell>
        </row>
        <row r="2487">
          <cell r="A2487" t="str">
            <v>02224-0109</v>
          </cell>
          <cell r="B2487" t="str">
            <v>Illumination</v>
          </cell>
          <cell r="C2487" t="str">
            <v>Attenuator Module Assy</v>
          </cell>
        </row>
        <row r="2488">
          <cell r="A2488" t="str">
            <v>02224-0110</v>
          </cell>
          <cell r="B2488" t="str">
            <v>Illumination</v>
          </cell>
          <cell r="C2488" t="str">
            <v>Attenuator Module Assy</v>
          </cell>
        </row>
        <row r="2489">
          <cell r="A2489" t="str">
            <v>02224-0111</v>
          </cell>
          <cell r="B2489" t="str">
            <v>Illumination</v>
          </cell>
          <cell r="C2489" t="str">
            <v>Attenuator Module Assy</v>
          </cell>
        </row>
        <row r="2490">
          <cell r="A2490" t="str">
            <v>02224-0112</v>
          </cell>
          <cell r="B2490" t="str">
            <v>Illumination</v>
          </cell>
          <cell r="C2490" t="str">
            <v>Attenuator Module Assy</v>
          </cell>
        </row>
        <row r="2491">
          <cell r="A2491" t="str">
            <v>02224-0113</v>
          </cell>
          <cell r="B2491" t="str">
            <v>Illumination</v>
          </cell>
          <cell r="C2491" t="str">
            <v>Attenuator Module Assy</v>
          </cell>
        </row>
        <row r="2492">
          <cell r="A2492" t="str">
            <v>02224-0114</v>
          </cell>
          <cell r="B2492" t="str">
            <v>Illumination</v>
          </cell>
          <cell r="C2492" t="str">
            <v>Attenuator Module Assy</v>
          </cell>
        </row>
        <row r="2493">
          <cell r="A2493" t="str">
            <v>02224-0115</v>
          </cell>
          <cell r="B2493" t="str">
            <v>Illumination</v>
          </cell>
          <cell r="C2493" t="str">
            <v>Attenuator Module Assy</v>
          </cell>
        </row>
        <row r="2494">
          <cell r="A2494" t="str">
            <v>02224-0116</v>
          </cell>
          <cell r="B2494" t="str">
            <v>Illumination</v>
          </cell>
          <cell r="C2494" t="str">
            <v>Attenuator Module Assy</v>
          </cell>
        </row>
        <row r="2495">
          <cell r="A2495" t="str">
            <v>02224-0117</v>
          </cell>
          <cell r="B2495" t="str">
            <v>Illumination</v>
          </cell>
          <cell r="C2495" t="str">
            <v>Attenuator Module Assy</v>
          </cell>
        </row>
        <row r="2496">
          <cell r="A2496" t="str">
            <v>02224-0118</v>
          </cell>
          <cell r="B2496" t="str">
            <v>Illumination</v>
          </cell>
          <cell r="C2496" t="str">
            <v>Attenuator Module Assy</v>
          </cell>
        </row>
        <row r="2497">
          <cell r="A2497" t="str">
            <v>02224-0119</v>
          </cell>
          <cell r="B2497" t="str">
            <v>Illumination</v>
          </cell>
          <cell r="C2497" t="str">
            <v>Attenuator Module Assy</v>
          </cell>
        </row>
        <row r="2498">
          <cell r="A2498" t="str">
            <v>02224-0120</v>
          </cell>
          <cell r="B2498" t="str">
            <v>Illumination</v>
          </cell>
          <cell r="C2498" t="str">
            <v>Attenuator Module Assy</v>
          </cell>
        </row>
        <row r="2499">
          <cell r="A2499" t="str">
            <v>02224-0121</v>
          </cell>
          <cell r="B2499" t="str">
            <v>Illumination</v>
          </cell>
          <cell r="C2499" t="str">
            <v>Attenuator Module Assy</v>
          </cell>
        </row>
        <row r="2500">
          <cell r="A2500" t="str">
            <v>02224-0122</v>
          </cell>
          <cell r="B2500" t="str">
            <v>Illumination</v>
          </cell>
          <cell r="C2500" t="str">
            <v>Laser Tower Assy</v>
          </cell>
        </row>
        <row r="2501">
          <cell r="A2501" t="str">
            <v>02224-0123</v>
          </cell>
          <cell r="B2501" t="str">
            <v>Illumination</v>
          </cell>
          <cell r="C2501" t="str">
            <v>Tower Mirror, Upper Assy</v>
          </cell>
        </row>
        <row r="2502">
          <cell r="A2502" t="str">
            <v>02224-0124</v>
          </cell>
          <cell r="B2502" t="str">
            <v xml:space="preserve">Substrate </v>
          </cell>
          <cell r="C2502" t="str">
            <v>Substrate Chuck</v>
          </cell>
        </row>
        <row r="2503">
          <cell r="A2503" t="str">
            <v>02224-0125</v>
          </cell>
          <cell r="B2503" t="str">
            <v xml:space="preserve">Substrate </v>
          </cell>
          <cell r="C2503" t="str">
            <v>Substrate Chuck</v>
          </cell>
        </row>
        <row r="2504">
          <cell r="A2504" t="str">
            <v>02224-0126</v>
          </cell>
          <cell r="B2504" t="str">
            <v>Z-Gauge</v>
          </cell>
          <cell r="C2504" t="str">
            <v>Air Gauge Control Panel Assy</v>
          </cell>
        </row>
        <row r="2505">
          <cell r="A2505" t="str">
            <v>02224-0127</v>
          </cell>
          <cell r="B2505" t="str">
            <v>Z-Gauge</v>
          </cell>
          <cell r="C2505" t="str">
            <v>Air Gauge Control Panel Assy</v>
          </cell>
        </row>
        <row r="2506">
          <cell r="A2506" t="str">
            <v>02224-0128</v>
          </cell>
          <cell r="B2506" t="str">
            <v>Z-Gauge</v>
          </cell>
          <cell r="C2506" t="str">
            <v>Air Gauge Control Panel Assy</v>
          </cell>
        </row>
        <row r="2507">
          <cell r="A2507" t="str">
            <v>02224-0129</v>
          </cell>
          <cell r="B2507" t="str">
            <v>Z-Gauge</v>
          </cell>
          <cell r="C2507" t="str">
            <v>Air Gauge Control Panel Assy</v>
          </cell>
        </row>
        <row r="2508">
          <cell r="A2508" t="str">
            <v>02224-0130</v>
          </cell>
          <cell r="B2508" t="str">
            <v>Z-Gauge</v>
          </cell>
          <cell r="C2508" t="str">
            <v>Air Gauge Control Panel Assy</v>
          </cell>
        </row>
        <row r="2509">
          <cell r="A2509" t="str">
            <v>02224-0131</v>
          </cell>
          <cell r="B2509" t="str">
            <v>Z-Gauge</v>
          </cell>
          <cell r="C2509" t="str">
            <v>Air Gauge Control Panel Assy</v>
          </cell>
        </row>
        <row r="2510">
          <cell r="A2510" t="str">
            <v>02224-0132</v>
          </cell>
          <cell r="B2510" t="str">
            <v>Z-Gauge</v>
          </cell>
          <cell r="C2510" t="str">
            <v>Air Gauge Control Panel Assy</v>
          </cell>
        </row>
        <row r="2511">
          <cell r="A2511" t="str">
            <v>02224-0133</v>
          </cell>
          <cell r="B2511" t="str">
            <v>Z-Gauge</v>
          </cell>
          <cell r="C2511" t="str">
            <v>Air Gauge Control Panel Assy</v>
          </cell>
        </row>
        <row r="2512">
          <cell r="A2512" t="str">
            <v>02224-0134</v>
          </cell>
          <cell r="B2512" t="str">
            <v>Z-Gauge</v>
          </cell>
          <cell r="C2512" t="str">
            <v>Air Gauge Control Panel Assy</v>
          </cell>
        </row>
        <row r="2513">
          <cell r="A2513" t="str">
            <v>02224-0135</v>
          </cell>
          <cell r="B2513" t="str">
            <v>Z-Gauge</v>
          </cell>
          <cell r="C2513" t="str">
            <v>Air Gauge Bracket Assy</v>
          </cell>
        </row>
        <row r="2514">
          <cell r="A2514" t="str">
            <v>02224-0136</v>
          </cell>
          <cell r="B2514" t="str">
            <v>Z-Gauge</v>
          </cell>
          <cell r="C2514" t="str">
            <v>Air Gauge Bracket Assy</v>
          </cell>
        </row>
        <row r="2515">
          <cell r="A2515" t="str">
            <v>02224-0137</v>
          </cell>
          <cell r="B2515" t="str">
            <v>Z-Gauge</v>
          </cell>
          <cell r="C2515" t="str">
            <v>Air Gauge Bracket Assy</v>
          </cell>
        </row>
        <row r="2516">
          <cell r="A2516" t="str">
            <v>02224-0138</v>
          </cell>
          <cell r="B2516" t="str">
            <v>Z-Gauge</v>
          </cell>
          <cell r="C2516" t="str">
            <v>Air Gauge Bracket Assy</v>
          </cell>
        </row>
        <row r="2517">
          <cell r="A2517" t="str">
            <v>02224-0139</v>
          </cell>
          <cell r="B2517" t="str">
            <v>Z-Gauge</v>
          </cell>
          <cell r="C2517" t="str">
            <v>Air Gauge Bracket Assy</v>
          </cell>
        </row>
        <row r="2518">
          <cell r="A2518" t="str">
            <v>02224-0140</v>
          </cell>
          <cell r="B2518" t="str">
            <v>Vision</v>
          </cell>
          <cell r="C2518" t="str">
            <v>Substrate Camera Assy</v>
          </cell>
        </row>
        <row r="2519">
          <cell r="A2519" t="str">
            <v>02224-0141</v>
          </cell>
          <cell r="B2519" t="str">
            <v>Vision</v>
          </cell>
          <cell r="C2519" t="str">
            <v>Substrate Camera Assy</v>
          </cell>
        </row>
        <row r="2520">
          <cell r="A2520" t="str">
            <v>02224-0142</v>
          </cell>
          <cell r="B2520" t="str">
            <v>Vision</v>
          </cell>
          <cell r="C2520" t="str">
            <v>Substrate Camera Assy</v>
          </cell>
        </row>
        <row r="2521">
          <cell r="A2521" t="str">
            <v>02224-0143</v>
          </cell>
          <cell r="B2521" t="str">
            <v>Vision</v>
          </cell>
          <cell r="C2521" t="str">
            <v>Substrate Camera Assy</v>
          </cell>
        </row>
        <row r="2522">
          <cell r="A2522" t="str">
            <v>02224-0144</v>
          </cell>
          <cell r="B2522" t="str">
            <v>Vision</v>
          </cell>
          <cell r="C2522" t="str">
            <v>Substrate Camera Assy</v>
          </cell>
        </row>
        <row r="2523">
          <cell r="A2523" t="str">
            <v>02224-0145</v>
          </cell>
          <cell r="B2523" t="str">
            <v>Vision</v>
          </cell>
          <cell r="C2523" t="str">
            <v>Substrate Camera Assy</v>
          </cell>
        </row>
        <row r="2524">
          <cell r="A2524" t="str">
            <v>02224-0146</v>
          </cell>
          <cell r="B2524" t="str">
            <v>Vision</v>
          </cell>
          <cell r="C2524" t="str">
            <v>Substrate Camera Assy</v>
          </cell>
        </row>
        <row r="2525">
          <cell r="A2525" t="str">
            <v>02224-0147</v>
          </cell>
          <cell r="B2525" t="str">
            <v>Vision</v>
          </cell>
          <cell r="C2525" t="str">
            <v>Substrate Camera Assy</v>
          </cell>
        </row>
        <row r="2526">
          <cell r="A2526" t="str">
            <v>02224-0148</v>
          </cell>
          <cell r="B2526" t="str">
            <v>Vision</v>
          </cell>
          <cell r="C2526" t="str">
            <v>Substrate Camera Assy</v>
          </cell>
        </row>
        <row r="2527">
          <cell r="A2527" t="str">
            <v>02224-0149</v>
          </cell>
          <cell r="B2527" t="str">
            <v>Optical Imaging</v>
          </cell>
          <cell r="C2527" t="str">
            <v>Optical Enclosure Assy</v>
          </cell>
        </row>
        <row r="2528">
          <cell r="A2528" t="str">
            <v>02224-0150</v>
          </cell>
        </row>
        <row r="2529">
          <cell r="A2529" t="str">
            <v>02224-0151</v>
          </cell>
        </row>
        <row r="2530">
          <cell r="A2530" t="str">
            <v>02224-0152</v>
          </cell>
        </row>
        <row r="2531">
          <cell r="A2531" t="str">
            <v>02224-0153</v>
          </cell>
        </row>
        <row r="2532">
          <cell r="A2532" t="str">
            <v>02224-0154</v>
          </cell>
        </row>
        <row r="2533">
          <cell r="A2533" t="str">
            <v>02224-0155</v>
          </cell>
        </row>
        <row r="2534">
          <cell r="A2534" t="str">
            <v>02224-0156</v>
          </cell>
        </row>
        <row r="2535">
          <cell r="A2535" t="str">
            <v>02224-0157</v>
          </cell>
          <cell r="B2535" t="str">
            <v>Optical Imaging</v>
          </cell>
          <cell r="C2535" t="str">
            <v>Optical Enclosure Assy</v>
          </cell>
        </row>
        <row r="2536">
          <cell r="A2536" t="str">
            <v>02224-0158</v>
          </cell>
        </row>
        <row r="2537">
          <cell r="A2537" t="str">
            <v>02224-0159</v>
          </cell>
        </row>
        <row r="2538">
          <cell r="A2538" t="str">
            <v>02224-0160</v>
          </cell>
        </row>
        <row r="2539">
          <cell r="A2539" t="str">
            <v>02224-0161</v>
          </cell>
        </row>
        <row r="2540">
          <cell r="A2540" t="str">
            <v>02224-0162</v>
          </cell>
        </row>
        <row r="2541">
          <cell r="A2541" t="str">
            <v>02224-0163</v>
          </cell>
        </row>
        <row r="2542">
          <cell r="A2542" t="str">
            <v>02224-0164</v>
          </cell>
          <cell r="B2542" t="str">
            <v>Optical Imaging</v>
          </cell>
          <cell r="C2542" t="str">
            <v>Optical Enclosure Assy</v>
          </cell>
        </row>
        <row r="2543">
          <cell r="A2543" t="str">
            <v>02224-0165</v>
          </cell>
          <cell r="B2543" t="str">
            <v>Optical Imaging</v>
          </cell>
          <cell r="C2543" t="str">
            <v>Optical Enclosure Assy</v>
          </cell>
        </row>
        <row r="2544">
          <cell r="A2544" t="str">
            <v>02224-0166</v>
          </cell>
        </row>
        <row r="2545">
          <cell r="A2545" t="str">
            <v>02224-0167</v>
          </cell>
          <cell r="B2545" t="str">
            <v>Optical Imaging</v>
          </cell>
          <cell r="C2545" t="str">
            <v>Optical Enclosure Assy</v>
          </cell>
        </row>
        <row r="2546">
          <cell r="A2546" t="str">
            <v>02224-0168</v>
          </cell>
        </row>
        <row r="2547">
          <cell r="A2547" t="str">
            <v>02224-0169</v>
          </cell>
        </row>
        <row r="2548">
          <cell r="A2548" t="str">
            <v>02224-0170</v>
          </cell>
        </row>
        <row r="2549">
          <cell r="A2549" t="str">
            <v>02224-0171</v>
          </cell>
        </row>
        <row r="2550">
          <cell r="A2550" t="str">
            <v>02224-0172</v>
          </cell>
          <cell r="B2550" t="str">
            <v>Optical Imaging</v>
          </cell>
          <cell r="C2550" t="str">
            <v>Optical Enclosure Assy</v>
          </cell>
        </row>
        <row r="2551">
          <cell r="A2551" t="str">
            <v>02224-0173</v>
          </cell>
        </row>
        <row r="2552">
          <cell r="A2552" t="str">
            <v>02224-0174</v>
          </cell>
        </row>
        <row r="2553">
          <cell r="A2553" t="str">
            <v>02224-0175</v>
          </cell>
        </row>
        <row r="2554">
          <cell r="A2554" t="str">
            <v>02224-0176</v>
          </cell>
        </row>
        <row r="2555">
          <cell r="A2555" t="str">
            <v>02224-0177</v>
          </cell>
        </row>
        <row r="2556">
          <cell r="A2556" t="str">
            <v>02224-0178</v>
          </cell>
          <cell r="B2556" t="str">
            <v>Optical Imaging</v>
          </cell>
          <cell r="C2556" t="str">
            <v>Optical Enclosure Assy</v>
          </cell>
        </row>
        <row r="2557">
          <cell r="A2557" t="str">
            <v>02224-0179</v>
          </cell>
          <cell r="B2557" t="str">
            <v>Optical Imaging</v>
          </cell>
          <cell r="C2557" t="str">
            <v>Optical Enclosure Assy</v>
          </cell>
        </row>
        <row r="2558">
          <cell r="A2558" t="str">
            <v>02224-0180</v>
          </cell>
          <cell r="B2558" t="str">
            <v>Optical Imaging</v>
          </cell>
          <cell r="C2558" t="str">
            <v>Optical Enclosure Assy</v>
          </cell>
        </row>
        <row r="2559">
          <cell r="A2559" t="str">
            <v>02224-0181</v>
          </cell>
        </row>
        <row r="2560">
          <cell r="A2560" t="str">
            <v>02224-0182</v>
          </cell>
        </row>
        <row r="2561">
          <cell r="A2561" t="str">
            <v>02224-0183</v>
          </cell>
        </row>
        <row r="2562">
          <cell r="A2562" t="str">
            <v>02224-0184</v>
          </cell>
        </row>
        <row r="2563">
          <cell r="A2563" t="str">
            <v>02224-0185</v>
          </cell>
        </row>
        <row r="2564">
          <cell r="A2564" t="str">
            <v>02224-0186</v>
          </cell>
        </row>
        <row r="2565">
          <cell r="A2565" t="str">
            <v>02224-0187</v>
          </cell>
        </row>
        <row r="2566">
          <cell r="A2566" t="str">
            <v>02224-0188</v>
          </cell>
        </row>
        <row r="2567">
          <cell r="A2567" t="str">
            <v>02224-0189</v>
          </cell>
        </row>
        <row r="2568">
          <cell r="A2568" t="str">
            <v>02224-0190</v>
          </cell>
        </row>
        <row r="2569">
          <cell r="A2569" t="str">
            <v>02224-0191</v>
          </cell>
        </row>
        <row r="2570">
          <cell r="A2570" t="str">
            <v>02224-0192</v>
          </cell>
        </row>
        <row r="2571">
          <cell r="A2571" t="str">
            <v>02224-0193</v>
          </cell>
        </row>
        <row r="2572">
          <cell r="A2572" t="str">
            <v>02224-0194</v>
          </cell>
        </row>
        <row r="2573">
          <cell r="A2573" t="str">
            <v>02224-0195</v>
          </cell>
        </row>
        <row r="2574">
          <cell r="A2574" t="str">
            <v>02224-0196</v>
          </cell>
        </row>
        <row r="2575">
          <cell r="A2575" t="str">
            <v>02224-0197</v>
          </cell>
        </row>
        <row r="2576">
          <cell r="A2576" t="str">
            <v>02224-0198</v>
          </cell>
        </row>
        <row r="2577">
          <cell r="A2577" t="str">
            <v>02224-0199</v>
          </cell>
        </row>
        <row r="2578">
          <cell r="A2578" t="str">
            <v>02224-0200</v>
          </cell>
        </row>
        <row r="2579">
          <cell r="A2579" t="str">
            <v>02224-0201</v>
          </cell>
        </row>
        <row r="2580">
          <cell r="A2580" t="str">
            <v>02224-0202</v>
          </cell>
        </row>
        <row r="2581">
          <cell r="A2581" t="str">
            <v>02224-0203</v>
          </cell>
        </row>
        <row r="2582">
          <cell r="A2582" t="str">
            <v>02224-0204</v>
          </cell>
        </row>
        <row r="2583">
          <cell r="A2583" t="str">
            <v>02224-0205</v>
          </cell>
        </row>
        <row r="2584">
          <cell r="A2584" t="str">
            <v>02224-0206</v>
          </cell>
        </row>
        <row r="2585">
          <cell r="A2585" t="str">
            <v>02224-0207</v>
          </cell>
          <cell r="B2585" t="str">
            <v>Optical Imaging</v>
          </cell>
          <cell r="C2585" t="str">
            <v>Optical Enclosure Assy</v>
          </cell>
        </row>
        <row r="2586">
          <cell r="A2586" t="str">
            <v>02224-0208</v>
          </cell>
        </row>
        <row r="2587">
          <cell r="A2587" t="str">
            <v>02224-0209</v>
          </cell>
        </row>
        <row r="2588">
          <cell r="A2588" t="str">
            <v>02224-0210</v>
          </cell>
          <cell r="B2588" t="str">
            <v>Optical Imaging</v>
          </cell>
          <cell r="C2588" t="str">
            <v>Optical Enclosure Assy</v>
          </cell>
        </row>
        <row r="2589">
          <cell r="A2589" t="str">
            <v>02224-0211</v>
          </cell>
        </row>
        <row r="2590">
          <cell r="A2590" t="str">
            <v>02224-0212</v>
          </cell>
        </row>
        <row r="2591">
          <cell r="A2591" t="str">
            <v>02224-0213</v>
          </cell>
        </row>
        <row r="2592">
          <cell r="A2592" t="str">
            <v>02224-0214</v>
          </cell>
          <cell r="B2592" t="str">
            <v>Optical Imaging</v>
          </cell>
          <cell r="C2592" t="str">
            <v>Optical Enclosure Assy</v>
          </cell>
        </row>
        <row r="2593">
          <cell r="A2593" t="str">
            <v>02224-0215</v>
          </cell>
          <cell r="B2593" t="str">
            <v>Optical Imaging</v>
          </cell>
          <cell r="C2593" t="str">
            <v>Optical Enclosure Assy</v>
          </cell>
        </row>
        <row r="2594">
          <cell r="A2594" t="str">
            <v>02224-0216</v>
          </cell>
          <cell r="B2594" t="str">
            <v>Optical Imaging</v>
          </cell>
          <cell r="C2594" t="str">
            <v>Optical Enclosure Assy</v>
          </cell>
        </row>
        <row r="2595">
          <cell r="A2595" t="str">
            <v>02224-0217</v>
          </cell>
        </row>
        <row r="2596">
          <cell r="A2596" t="str">
            <v>02224-0218</v>
          </cell>
        </row>
        <row r="2597">
          <cell r="A2597" t="str">
            <v>02224-0219</v>
          </cell>
          <cell r="B2597" t="str">
            <v>Optical Imaging</v>
          </cell>
          <cell r="C2597" t="str">
            <v>Optical Enclosure Assy</v>
          </cell>
        </row>
        <row r="2598">
          <cell r="A2598" t="str">
            <v>02224-0220</v>
          </cell>
          <cell r="B2598" t="str">
            <v>Optical Imaging</v>
          </cell>
          <cell r="C2598" t="str">
            <v>Optical Enclosure Assy</v>
          </cell>
        </row>
        <row r="2599">
          <cell r="A2599" t="str">
            <v>02224-0221</v>
          </cell>
        </row>
        <row r="2600">
          <cell r="A2600" t="str">
            <v>02224-0222</v>
          </cell>
          <cell r="B2600" t="str">
            <v>Optical Imaging</v>
          </cell>
          <cell r="C2600" t="str">
            <v>Optical Enclosure Assy</v>
          </cell>
        </row>
        <row r="2601">
          <cell r="A2601" t="str">
            <v>02224-0223</v>
          </cell>
          <cell r="B2601" t="str">
            <v>Optical Imaging</v>
          </cell>
          <cell r="C2601" t="str">
            <v>Optical Enclosure Assy</v>
          </cell>
        </row>
        <row r="2602">
          <cell r="A2602" t="str">
            <v>02224-0224</v>
          </cell>
        </row>
        <row r="2603">
          <cell r="A2603" t="str">
            <v>02224-0225</v>
          </cell>
        </row>
        <row r="2604">
          <cell r="A2604" t="str">
            <v>02224-0226</v>
          </cell>
        </row>
        <row r="2605">
          <cell r="A2605" t="str">
            <v>02224-0227</v>
          </cell>
          <cell r="B2605" t="str">
            <v>Optical Imaging</v>
          </cell>
          <cell r="C2605" t="str">
            <v>Optical Enclosure Assy</v>
          </cell>
        </row>
        <row r="2606">
          <cell r="A2606" t="str">
            <v>02224-0228</v>
          </cell>
          <cell r="B2606" t="str">
            <v>Optical Imaging</v>
          </cell>
          <cell r="C2606" t="str">
            <v>Optical Enclosure Assy</v>
          </cell>
        </row>
        <row r="2607">
          <cell r="A2607" t="str">
            <v>02224-0229</v>
          </cell>
          <cell r="B2607" t="str">
            <v>Optical Imaging</v>
          </cell>
          <cell r="C2607" t="str">
            <v>Optical Enclosure Assy</v>
          </cell>
        </row>
        <row r="2608">
          <cell r="A2608" t="str">
            <v>02224-0230</v>
          </cell>
          <cell r="B2608" t="str">
            <v>Optical Imaging</v>
          </cell>
          <cell r="C2608" t="str">
            <v>Optical Enclosure Assy</v>
          </cell>
        </row>
        <row r="2609">
          <cell r="A2609" t="str">
            <v>02224-0231</v>
          </cell>
          <cell r="B2609" t="str">
            <v>Optical Imaging</v>
          </cell>
          <cell r="C2609" t="str">
            <v>Mask Vertical Stage Assy</v>
          </cell>
        </row>
        <row r="2610">
          <cell r="A2610" t="str">
            <v>02224-0232</v>
          </cell>
        </row>
        <row r="2611">
          <cell r="A2611" t="str">
            <v>02224-0233</v>
          </cell>
        </row>
        <row r="2612">
          <cell r="A2612" t="str">
            <v>02224-0234</v>
          </cell>
          <cell r="B2612" t="str">
            <v>Optical Imaging</v>
          </cell>
          <cell r="C2612" t="str">
            <v>Mask Vertical Stage Assy</v>
          </cell>
        </row>
        <row r="2613">
          <cell r="A2613" t="str">
            <v>02224-0235</v>
          </cell>
        </row>
        <row r="2614">
          <cell r="A2614" t="str">
            <v>02224-0236</v>
          </cell>
        </row>
        <row r="2615">
          <cell r="A2615" t="str">
            <v>02224-0237</v>
          </cell>
          <cell r="B2615" t="str">
            <v>Optical Imaging</v>
          </cell>
          <cell r="C2615" t="str">
            <v>Mask Vertical Stage Assy</v>
          </cell>
        </row>
        <row r="2616">
          <cell r="A2616" t="str">
            <v>02224-0238</v>
          </cell>
          <cell r="B2616" t="str">
            <v>Optical Imaging</v>
          </cell>
          <cell r="C2616" t="str">
            <v>Photon Trap Assy</v>
          </cell>
        </row>
        <row r="2617">
          <cell r="A2617" t="str">
            <v>02224-0239</v>
          </cell>
          <cell r="B2617" t="str">
            <v>Optical Imaging</v>
          </cell>
          <cell r="C2617" t="str">
            <v>Photon Trap Assy</v>
          </cell>
        </row>
        <row r="2618">
          <cell r="A2618" t="str">
            <v>02224-0240</v>
          </cell>
          <cell r="B2618" t="str">
            <v>Optical Imaging</v>
          </cell>
          <cell r="C2618" t="str">
            <v>Photon Trap Assy</v>
          </cell>
        </row>
        <row r="2619">
          <cell r="A2619" t="str">
            <v>02224-0241</v>
          </cell>
          <cell r="B2619" t="str">
            <v>Optical Imaging</v>
          </cell>
          <cell r="C2619" t="str">
            <v>Photon Trap Assy</v>
          </cell>
        </row>
        <row r="2620">
          <cell r="A2620" t="str">
            <v>02224-0242</v>
          </cell>
          <cell r="B2620" t="str">
            <v>Optical Imaging</v>
          </cell>
          <cell r="C2620" t="str">
            <v>Photon Trap Assy</v>
          </cell>
        </row>
        <row r="2621">
          <cell r="A2621" t="str">
            <v>02224-0243</v>
          </cell>
          <cell r="B2621" t="str">
            <v>Optical Imaging</v>
          </cell>
          <cell r="C2621" t="str">
            <v>Photon Trap Assy</v>
          </cell>
        </row>
        <row r="2622">
          <cell r="A2622" t="str">
            <v>02224-0244</v>
          </cell>
          <cell r="B2622" t="str">
            <v>Optical Imaging</v>
          </cell>
          <cell r="C2622" t="str">
            <v>Mirror Mount Assy</v>
          </cell>
        </row>
        <row r="2623">
          <cell r="A2623" t="str">
            <v>02224-0245</v>
          </cell>
          <cell r="B2623" t="str">
            <v>Optical Imaging</v>
          </cell>
          <cell r="C2623" t="str">
            <v>Mirror Mount Assy</v>
          </cell>
        </row>
        <row r="2624">
          <cell r="A2624" t="str">
            <v>02224-0246</v>
          </cell>
          <cell r="B2624" t="str">
            <v>Optical Imaging</v>
          </cell>
          <cell r="C2624" t="str">
            <v>Mirror Mount Assy</v>
          </cell>
        </row>
        <row r="2625">
          <cell r="A2625" t="str">
            <v>02224-0247</v>
          </cell>
          <cell r="B2625" t="str">
            <v>Optical Imaging</v>
          </cell>
          <cell r="C2625" t="str">
            <v>Mirror Mount Assy</v>
          </cell>
        </row>
        <row r="2626">
          <cell r="A2626" t="str">
            <v>02224-0248</v>
          </cell>
          <cell r="B2626" t="str">
            <v>Optical Imaging</v>
          </cell>
          <cell r="C2626" t="str">
            <v>Mirror Mount Assy</v>
          </cell>
        </row>
        <row r="2627">
          <cell r="A2627" t="str">
            <v>02224-0249</v>
          </cell>
          <cell r="B2627" t="str">
            <v>Optical Imaging</v>
          </cell>
          <cell r="C2627" t="str">
            <v>Mirror Mount Assy</v>
          </cell>
        </row>
        <row r="2628">
          <cell r="A2628" t="str">
            <v>02224-0250</v>
          </cell>
        </row>
        <row r="2629">
          <cell r="A2629" t="str">
            <v>02224-0251</v>
          </cell>
          <cell r="B2629" t="str">
            <v>Optical Imaging</v>
          </cell>
          <cell r="C2629" t="str">
            <v>Mirror Mount Assy</v>
          </cell>
        </row>
        <row r="2630">
          <cell r="A2630" t="str">
            <v>02224-0252</v>
          </cell>
          <cell r="B2630" t="str">
            <v>Optical Imaging</v>
          </cell>
          <cell r="C2630" t="str">
            <v>Condenser Lens Mount Assy</v>
          </cell>
        </row>
        <row r="2631">
          <cell r="A2631" t="str">
            <v>02224-0253</v>
          </cell>
          <cell r="B2631" t="str">
            <v>Optical Imaging</v>
          </cell>
          <cell r="C2631" t="str">
            <v>Condenser Lens Mount Assy</v>
          </cell>
        </row>
        <row r="2632">
          <cell r="A2632" t="str">
            <v>02224-0254</v>
          </cell>
          <cell r="B2632" t="str">
            <v>Optical Imaging</v>
          </cell>
          <cell r="C2632" t="str">
            <v>Condenser Lens Mount Assy</v>
          </cell>
        </row>
        <row r="2633">
          <cell r="A2633" t="str">
            <v>02224-0255</v>
          </cell>
          <cell r="B2633" t="str">
            <v>Optical Imaging</v>
          </cell>
          <cell r="C2633" t="str">
            <v>Condenser Lens Mount Assy</v>
          </cell>
        </row>
        <row r="2634">
          <cell r="A2634" t="str">
            <v>02224-0256</v>
          </cell>
          <cell r="B2634" t="str">
            <v>Optical Imaging</v>
          </cell>
          <cell r="C2634" t="str">
            <v>Condenser Lens Mount Assy</v>
          </cell>
        </row>
        <row r="2635">
          <cell r="A2635" t="str">
            <v>02224-0257</v>
          </cell>
          <cell r="B2635" t="str">
            <v>Optical Imaging</v>
          </cell>
          <cell r="C2635" t="str">
            <v>Condenser Lens Mount Assy</v>
          </cell>
        </row>
        <row r="2636">
          <cell r="A2636" t="str">
            <v>02224-0258</v>
          </cell>
          <cell r="B2636" t="str">
            <v>Optical Imaging</v>
          </cell>
          <cell r="C2636" t="str">
            <v>Condenser Lens Mount Assy</v>
          </cell>
        </row>
        <row r="2637">
          <cell r="A2637" t="str">
            <v>02224-0259</v>
          </cell>
          <cell r="B2637" t="str">
            <v>Optical Imaging</v>
          </cell>
          <cell r="C2637" t="str">
            <v>Condenser Lens Mount Assy</v>
          </cell>
        </row>
        <row r="2638">
          <cell r="A2638" t="str">
            <v>02224-0260</v>
          </cell>
          <cell r="B2638" t="str">
            <v>Optical Imaging</v>
          </cell>
          <cell r="C2638" t="str">
            <v>Condenser Lens Mount Assy</v>
          </cell>
        </row>
        <row r="2639">
          <cell r="A2639" t="str">
            <v>02224-0261</v>
          </cell>
          <cell r="B2639" t="str">
            <v>Optical Imaging</v>
          </cell>
          <cell r="C2639" t="str">
            <v>Condenser Lens Mount Assy</v>
          </cell>
        </row>
        <row r="2640">
          <cell r="A2640" t="str">
            <v>02224-0262</v>
          </cell>
          <cell r="B2640" t="str">
            <v>Optical Imaging</v>
          </cell>
          <cell r="C2640" t="str">
            <v>Condenser Lens Mount Assy</v>
          </cell>
        </row>
        <row r="2641">
          <cell r="A2641" t="str">
            <v>02224-0263</v>
          </cell>
          <cell r="B2641" t="str">
            <v>Optical Imaging</v>
          </cell>
          <cell r="C2641" t="str">
            <v>Condenser Lens Mount Assy</v>
          </cell>
        </row>
        <row r="2642">
          <cell r="A2642" t="str">
            <v>02224-0264</v>
          </cell>
          <cell r="B2642" t="str">
            <v>Optical Imaging</v>
          </cell>
          <cell r="C2642" t="str">
            <v>Condenser Lens Mount Assy</v>
          </cell>
        </row>
        <row r="2643">
          <cell r="A2643" t="str">
            <v>02224-0265</v>
          </cell>
          <cell r="B2643" t="str">
            <v>Optical Imaging</v>
          </cell>
          <cell r="C2643" t="str">
            <v>Condenser Lens Mount Assy</v>
          </cell>
        </row>
        <row r="2644">
          <cell r="A2644" t="str">
            <v>02224-0266</v>
          </cell>
          <cell r="B2644" t="str">
            <v>Optical Imaging</v>
          </cell>
          <cell r="C2644" t="str">
            <v>Sac Window Assy</v>
          </cell>
        </row>
        <row r="2645">
          <cell r="A2645" t="str">
            <v>02224-0267</v>
          </cell>
          <cell r="B2645" t="str">
            <v>Optical Imaging</v>
          </cell>
          <cell r="C2645" t="str">
            <v>Sac Window Assy</v>
          </cell>
        </row>
        <row r="2646">
          <cell r="A2646" t="str">
            <v>02224-0268</v>
          </cell>
          <cell r="B2646" t="str">
            <v>Optical Imaging</v>
          </cell>
          <cell r="C2646" t="str">
            <v>Sac Window Assy</v>
          </cell>
        </row>
        <row r="2647">
          <cell r="A2647" t="str">
            <v>02224-0269</v>
          </cell>
          <cell r="B2647" t="str">
            <v>Optical Imaging</v>
          </cell>
          <cell r="C2647" t="str">
            <v>Sac Window Assy</v>
          </cell>
        </row>
        <row r="2648">
          <cell r="A2648" t="str">
            <v>02224-0270</v>
          </cell>
          <cell r="B2648" t="str">
            <v>Optical Imaging</v>
          </cell>
          <cell r="C2648" t="str">
            <v>Sac Window Assy</v>
          </cell>
        </row>
        <row r="2649">
          <cell r="A2649" t="str">
            <v>02224-0271</v>
          </cell>
          <cell r="B2649" t="str">
            <v>Optical Imaging</v>
          </cell>
          <cell r="C2649" t="str">
            <v>Sac Window Assy</v>
          </cell>
        </row>
        <row r="2650">
          <cell r="A2650" t="str">
            <v>02224-0272</v>
          </cell>
          <cell r="B2650" t="str">
            <v>Optical Imaging</v>
          </cell>
          <cell r="C2650" t="str">
            <v>Debris Cell Power Probe Assy</v>
          </cell>
        </row>
        <row r="2651">
          <cell r="A2651" t="str">
            <v>02224-0273</v>
          </cell>
          <cell r="B2651" t="str">
            <v>Optical Imaging</v>
          </cell>
          <cell r="C2651" t="str">
            <v>Debris Cell Power Probe Assy</v>
          </cell>
        </row>
        <row r="2652">
          <cell r="A2652" t="str">
            <v>02224-0274</v>
          </cell>
          <cell r="B2652" t="str">
            <v>Optical Imaging</v>
          </cell>
          <cell r="C2652" t="str">
            <v>Debris Cell Power Probe Assy</v>
          </cell>
        </row>
        <row r="2653">
          <cell r="A2653" t="str">
            <v>02224-0275</v>
          </cell>
          <cell r="B2653" t="str">
            <v>Optical Imaging</v>
          </cell>
          <cell r="C2653" t="str">
            <v>Debris Cell Power Probe Assy</v>
          </cell>
        </row>
        <row r="2654">
          <cell r="A2654" t="str">
            <v>02224-0276</v>
          </cell>
          <cell r="B2654" t="str">
            <v>Optical Imaging</v>
          </cell>
          <cell r="C2654" t="str">
            <v>Debris Cell Power Probe Assy</v>
          </cell>
        </row>
        <row r="2655">
          <cell r="A2655" t="str">
            <v>02224-0277</v>
          </cell>
          <cell r="B2655" t="str">
            <v>Optical Imaging</v>
          </cell>
          <cell r="C2655" t="str">
            <v>Debris Cell Power Probe Assy</v>
          </cell>
        </row>
        <row r="2656">
          <cell r="A2656" t="str">
            <v>02224-0278</v>
          </cell>
          <cell r="B2656" t="str">
            <v>Optical Imaging</v>
          </cell>
          <cell r="C2656" t="str">
            <v>Debris Cell Power Probe Assy</v>
          </cell>
        </row>
        <row r="2657">
          <cell r="A2657" t="str">
            <v>02224-0279</v>
          </cell>
          <cell r="B2657" t="str">
            <v>Optical Imaging</v>
          </cell>
          <cell r="C2657" t="str">
            <v>Debris Cell Power Probe Assy</v>
          </cell>
        </row>
        <row r="2658">
          <cell r="A2658" t="str">
            <v>02224-0280</v>
          </cell>
          <cell r="B2658" t="str">
            <v>Optical Imaging</v>
          </cell>
          <cell r="C2658" t="str">
            <v>Debris Cell Power Probe Assy</v>
          </cell>
        </row>
        <row r="2659">
          <cell r="A2659" t="str">
            <v>02224-0281</v>
          </cell>
          <cell r="B2659" t="str">
            <v>Optical Imaging</v>
          </cell>
          <cell r="C2659" t="str">
            <v>Debris Cell Power Probe Assy</v>
          </cell>
        </row>
        <row r="2660">
          <cell r="A2660" t="str">
            <v>02224-0282</v>
          </cell>
          <cell r="B2660" t="str">
            <v>Optical Imaging</v>
          </cell>
          <cell r="C2660" t="str">
            <v>Debris Cell Power Probe Assy</v>
          </cell>
        </row>
        <row r="2661">
          <cell r="A2661" t="str">
            <v>02224-0283</v>
          </cell>
          <cell r="B2661" t="str">
            <v>Optical Imaging</v>
          </cell>
          <cell r="C2661" t="str">
            <v>Debris Cell Power Probe Assy</v>
          </cell>
        </row>
        <row r="2662">
          <cell r="A2662" t="str">
            <v>02224-0284</v>
          </cell>
          <cell r="B2662" t="str">
            <v>Optical Imaging</v>
          </cell>
          <cell r="C2662" t="str">
            <v>Debris Cell Power Probe Assy</v>
          </cell>
        </row>
        <row r="2663">
          <cell r="A2663" t="str">
            <v>02224-0285</v>
          </cell>
          <cell r="B2663" t="str">
            <v>Optical Imaging</v>
          </cell>
          <cell r="C2663" t="str">
            <v>Debris Cell Power Probe Assy</v>
          </cell>
        </row>
        <row r="2664">
          <cell r="A2664" t="str">
            <v>02224-0286</v>
          </cell>
          <cell r="B2664" t="str">
            <v>Optical Imaging</v>
          </cell>
          <cell r="C2664" t="str">
            <v>Debris Cell Power Probe Assy</v>
          </cell>
        </row>
        <row r="2665">
          <cell r="A2665" t="str">
            <v>02224-0287</v>
          </cell>
          <cell r="B2665" t="str">
            <v>Optical Imaging</v>
          </cell>
          <cell r="C2665" t="str">
            <v>Debris Cell Power Probe Assy</v>
          </cell>
        </row>
        <row r="2666">
          <cell r="A2666" t="str">
            <v>02224-0288</v>
          </cell>
          <cell r="B2666" t="str">
            <v>Optical Imaging</v>
          </cell>
          <cell r="C2666" t="str">
            <v>Debris Cell Power Probe Assy</v>
          </cell>
        </row>
        <row r="2667">
          <cell r="A2667" t="str">
            <v>02224-0289</v>
          </cell>
          <cell r="B2667" t="str">
            <v>Optical Imaging</v>
          </cell>
          <cell r="C2667" t="str">
            <v>Debris Cell Power Probe Assy</v>
          </cell>
        </row>
        <row r="2668">
          <cell r="A2668" t="str">
            <v>02224-0290</v>
          </cell>
          <cell r="B2668" t="str">
            <v>Optical Imaging</v>
          </cell>
          <cell r="C2668" t="str">
            <v>Debris Cell Power Probe Assy</v>
          </cell>
        </row>
        <row r="2669">
          <cell r="A2669" t="str">
            <v>02224-0291</v>
          </cell>
          <cell r="B2669" t="str">
            <v>Optical Imaging</v>
          </cell>
          <cell r="C2669" t="str">
            <v>Debris Cell Power Probe Assy</v>
          </cell>
        </row>
        <row r="2670">
          <cell r="A2670" t="str">
            <v>02224-0292</v>
          </cell>
          <cell r="B2670" t="str">
            <v>Optical Imaging</v>
          </cell>
          <cell r="C2670" t="str">
            <v>Debris Cell Power Probe Assy</v>
          </cell>
        </row>
        <row r="2671">
          <cell r="A2671" t="str">
            <v>02224-0293</v>
          </cell>
          <cell r="B2671" t="str">
            <v>Optical Imaging</v>
          </cell>
          <cell r="C2671" t="str">
            <v>Debris Cell Power Probe Assy</v>
          </cell>
        </row>
        <row r="2672">
          <cell r="A2672" t="str">
            <v>02224-0294</v>
          </cell>
          <cell r="B2672" t="str">
            <v>Optical Imaging</v>
          </cell>
          <cell r="C2672" t="str">
            <v>Debris Cell Power Probe Assy</v>
          </cell>
        </row>
        <row r="2673">
          <cell r="A2673" t="str">
            <v>02224-0295</v>
          </cell>
          <cell r="B2673" t="str">
            <v>Optical Imaging</v>
          </cell>
          <cell r="C2673" t="str">
            <v>Debris Cell Power Probe Assy</v>
          </cell>
        </row>
        <row r="2674">
          <cell r="A2674" t="str">
            <v>02224-0296</v>
          </cell>
          <cell r="B2674" t="str">
            <v>Optical Imaging</v>
          </cell>
          <cell r="C2674" t="str">
            <v>Debris Cell Power Probe Assy</v>
          </cell>
        </row>
        <row r="2675">
          <cell r="A2675" t="str">
            <v>02224-0297</v>
          </cell>
          <cell r="B2675" t="str">
            <v>Optical Imaging</v>
          </cell>
          <cell r="C2675" t="str">
            <v>Debris Cell Power Probe Assy</v>
          </cell>
        </row>
        <row r="2676">
          <cell r="A2676" t="str">
            <v>02224-0298</v>
          </cell>
          <cell r="B2676" t="str">
            <v>Optical Imaging</v>
          </cell>
          <cell r="C2676" t="str">
            <v>Debris Cell Power Probe Assy</v>
          </cell>
        </row>
        <row r="2677">
          <cell r="A2677" t="str">
            <v>02224-0299</v>
          </cell>
          <cell r="B2677" t="str">
            <v>Optical Imaging</v>
          </cell>
          <cell r="C2677" t="str">
            <v>Debris Cell Power Probe Assy</v>
          </cell>
        </row>
        <row r="2678">
          <cell r="A2678" t="str">
            <v>02224-0300</v>
          </cell>
          <cell r="B2678" t="str">
            <v>Optical Imaging</v>
          </cell>
          <cell r="C2678" t="str">
            <v>Debris Cell Power Probe Assy</v>
          </cell>
        </row>
        <row r="2679">
          <cell r="A2679" t="str">
            <v>02224-0301</v>
          </cell>
          <cell r="B2679" t="str">
            <v>Optical Imaging</v>
          </cell>
          <cell r="C2679" t="str">
            <v>Debris Cell Power Probe Assy</v>
          </cell>
        </row>
        <row r="2680">
          <cell r="A2680" t="str">
            <v>02224-0302</v>
          </cell>
          <cell r="B2680" t="str">
            <v>Optical Imaging</v>
          </cell>
          <cell r="C2680" t="str">
            <v>Debris Cell Power Probe Assy</v>
          </cell>
        </row>
        <row r="2681">
          <cell r="A2681" t="str">
            <v>02224-0303</v>
          </cell>
          <cell r="B2681" t="str">
            <v>Optical Imaging</v>
          </cell>
          <cell r="C2681" t="str">
            <v>Debris Cell Power Probe Assy</v>
          </cell>
        </row>
        <row r="2682">
          <cell r="A2682" t="str">
            <v>02224-0304</v>
          </cell>
          <cell r="B2682" t="str">
            <v>Optical Imaging</v>
          </cell>
          <cell r="C2682" t="str">
            <v>Debris Cell Power Probe Assy</v>
          </cell>
        </row>
        <row r="2683">
          <cell r="A2683" t="str">
            <v>02224-0305</v>
          </cell>
          <cell r="B2683" t="str">
            <v>Optical Imaging</v>
          </cell>
          <cell r="C2683" t="str">
            <v>Debris Cell Power Probe Assy</v>
          </cell>
        </row>
        <row r="2684">
          <cell r="A2684" t="str">
            <v>02224-0306</v>
          </cell>
          <cell r="B2684" t="str">
            <v>Optical Imaging</v>
          </cell>
          <cell r="C2684" t="str">
            <v>Debris Cell Power Probe Assy</v>
          </cell>
        </row>
        <row r="2685">
          <cell r="A2685" t="str">
            <v>02224-0307</v>
          </cell>
          <cell r="B2685" t="str">
            <v>Optical Imaging</v>
          </cell>
          <cell r="C2685" t="str">
            <v>Debris Cell Power Probe Assy</v>
          </cell>
        </row>
        <row r="2686">
          <cell r="A2686" t="str">
            <v>02224-0308</v>
          </cell>
          <cell r="B2686" t="str">
            <v>Optical Imaging</v>
          </cell>
          <cell r="C2686" t="str">
            <v>Optical Enclosure Assy</v>
          </cell>
        </row>
        <row r="2687">
          <cell r="A2687" t="str">
            <v>02224-0309</v>
          </cell>
          <cell r="B2687" t="str">
            <v>Tooling</v>
          </cell>
          <cell r="C2687" t="str">
            <v>Pad, Floor</v>
          </cell>
        </row>
        <row r="2688">
          <cell r="A2688" t="str">
            <v>02224-0310</v>
          </cell>
        </row>
        <row r="2689">
          <cell r="A2689" t="str">
            <v>02224-0311</v>
          </cell>
          <cell r="B2689" t="str">
            <v>Illumination</v>
          </cell>
          <cell r="C2689" t="str">
            <v>Lower Tower Mirror Assy</v>
          </cell>
        </row>
        <row r="2690">
          <cell r="A2690" t="str">
            <v>02224-0312</v>
          </cell>
        </row>
        <row r="2691">
          <cell r="A2691" t="str">
            <v>02224-0313</v>
          </cell>
        </row>
        <row r="2692">
          <cell r="A2692" t="str">
            <v>02224-0314</v>
          </cell>
        </row>
        <row r="2693">
          <cell r="A2693" t="str">
            <v>02224-0315</v>
          </cell>
        </row>
        <row r="2694">
          <cell r="A2694" t="str">
            <v>02224-0316</v>
          </cell>
        </row>
        <row r="2695">
          <cell r="A2695" t="str">
            <v>02224-0317</v>
          </cell>
          <cell r="B2695" t="str">
            <v>Optical Imaging</v>
          </cell>
          <cell r="C2695" t="str">
            <v>Mask Vertical Stage Assy</v>
          </cell>
        </row>
        <row r="2696">
          <cell r="A2696" t="str">
            <v>02224-0318</v>
          </cell>
          <cell r="B2696" t="str">
            <v>Optical Imaging</v>
          </cell>
          <cell r="C2696" t="str">
            <v>Optical Enclosure Assy</v>
          </cell>
        </row>
        <row r="2697">
          <cell r="A2697" t="str">
            <v>02224-0319</v>
          </cell>
          <cell r="B2697" t="str">
            <v>Power Distribution</v>
          </cell>
          <cell r="C2697" t="str">
            <v>Power Distribution Assy</v>
          </cell>
        </row>
        <row r="2698">
          <cell r="A2698" t="str">
            <v>02224-0320</v>
          </cell>
          <cell r="B2698" t="str">
            <v>Power Distribution</v>
          </cell>
          <cell r="C2698" t="str">
            <v>Power Distribution Assy</v>
          </cell>
        </row>
        <row r="2699">
          <cell r="A2699" t="str">
            <v>02224-0321</v>
          </cell>
          <cell r="B2699" t="str">
            <v>Power Distribution</v>
          </cell>
          <cell r="C2699" t="str">
            <v>Power Distribution Assy</v>
          </cell>
        </row>
        <row r="2700">
          <cell r="A2700" t="str">
            <v>02224-0322</v>
          </cell>
          <cell r="B2700" t="str">
            <v>Power Distribution</v>
          </cell>
          <cell r="C2700" t="str">
            <v>Power Distribution Assy</v>
          </cell>
        </row>
        <row r="2701">
          <cell r="A2701" t="str">
            <v>02224-0323</v>
          </cell>
          <cell r="B2701" t="str">
            <v>Power Distribution</v>
          </cell>
          <cell r="C2701" t="str">
            <v>Power Distribution Assy</v>
          </cell>
        </row>
        <row r="2702">
          <cell r="A2702" t="str">
            <v>02224-0324</v>
          </cell>
          <cell r="B2702" t="str">
            <v>Power Distribution</v>
          </cell>
          <cell r="C2702" t="str">
            <v>Power Distribution Assy</v>
          </cell>
        </row>
        <row r="2703">
          <cell r="A2703" t="str">
            <v>02224-0325</v>
          </cell>
          <cell r="B2703" t="str">
            <v>Power Distribution</v>
          </cell>
          <cell r="C2703" t="str">
            <v>Power Distribution Assy</v>
          </cell>
        </row>
        <row r="2704">
          <cell r="A2704" t="str">
            <v>02224-0326</v>
          </cell>
          <cell r="B2704" t="str">
            <v>Power Distribution</v>
          </cell>
          <cell r="C2704" t="str">
            <v>Power Distribution Assy</v>
          </cell>
        </row>
        <row r="2705">
          <cell r="A2705" t="str">
            <v>02224-0327</v>
          </cell>
          <cell r="B2705" t="str">
            <v>Power Distribution</v>
          </cell>
          <cell r="C2705" t="str">
            <v>Power Distribution Assy</v>
          </cell>
        </row>
        <row r="2706">
          <cell r="A2706" t="str">
            <v>02224-0328</v>
          </cell>
          <cell r="B2706" t="str">
            <v>Power Distribution</v>
          </cell>
          <cell r="C2706" t="str">
            <v>Power Distribution Assy</v>
          </cell>
        </row>
        <row r="2707">
          <cell r="A2707" t="str">
            <v>02224-0329</v>
          </cell>
          <cell r="B2707" t="str">
            <v>Power Distribution</v>
          </cell>
          <cell r="C2707" t="str">
            <v>Power Distribution Assy</v>
          </cell>
        </row>
        <row r="2708">
          <cell r="A2708" t="str">
            <v>02224-0330</v>
          </cell>
          <cell r="B2708" t="str">
            <v>Power Distribution</v>
          </cell>
          <cell r="C2708" t="str">
            <v>Power Distribution Assy</v>
          </cell>
        </row>
        <row r="2709">
          <cell r="A2709" t="str">
            <v>02224-0331</v>
          </cell>
          <cell r="B2709" t="str">
            <v>Power Distribution</v>
          </cell>
          <cell r="C2709" t="str">
            <v>Power Distribution Assy</v>
          </cell>
        </row>
        <row r="2710">
          <cell r="A2710" t="str">
            <v>02224-0332</v>
          </cell>
          <cell r="B2710" t="str">
            <v>Power Distribution</v>
          </cell>
          <cell r="C2710" t="str">
            <v>Power Distribution Assy</v>
          </cell>
        </row>
        <row r="2711">
          <cell r="A2711" t="str">
            <v>02224-0333</v>
          </cell>
          <cell r="B2711" t="str">
            <v>Power Distribution</v>
          </cell>
          <cell r="C2711" t="str">
            <v>Power Distribution Assy</v>
          </cell>
        </row>
        <row r="2712">
          <cell r="A2712" t="str">
            <v>02224-0334</v>
          </cell>
          <cell r="B2712" t="str">
            <v>Power Distribution</v>
          </cell>
          <cell r="C2712" t="str">
            <v>Power Distribution Assy</v>
          </cell>
        </row>
        <row r="2713">
          <cell r="A2713" t="str">
            <v>02224-0335</v>
          </cell>
          <cell r="B2713" t="str">
            <v>Power Distribution</v>
          </cell>
          <cell r="C2713" t="str">
            <v>Power Distribution Assy</v>
          </cell>
        </row>
        <row r="2714">
          <cell r="A2714" t="str">
            <v>02224-0336</v>
          </cell>
          <cell r="B2714" t="str">
            <v>Power Distribution</v>
          </cell>
          <cell r="C2714" t="str">
            <v>Power Distribution Assy</v>
          </cell>
        </row>
        <row r="2715">
          <cell r="A2715" t="str">
            <v>02224-0337</v>
          </cell>
          <cell r="B2715" t="str">
            <v>Controls</v>
          </cell>
          <cell r="C2715" t="str">
            <v>EE Enclosure Assy</v>
          </cell>
        </row>
        <row r="2716">
          <cell r="A2716" t="str">
            <v>02224-0338</v>
          </cell>
          <cell r="C2716">
            <v>0</v>
          </cell>
        </row>
        <row r="2717">
          <cell r="A2717" t="str">
            <v>02224-0339</v>
          </cell>
          <cell r="B2717" t="str">
            <v>Controls</v>
          </cell>
          <cell r="C2717" t="str">
            <v>EE Enclosure Assy</v>
          </cell>
        </row>
        <row r="2718">
          <cell r="A2718" t="str">
            <v>02224-0340</v>
          </cell>
          <cell r="C2718">
            <v>0</v>
          </cell>
        </row>
        <row r="2719">
          <cell r="A2719" t="str">
            <v>02224-0341</v>
          </cell>
          <cell r="C2719">
            <v>0</v>
          </cell>
        </row>
        <row r="2720">
          <cell r="A2720" t="str">
            <v>02224-0342</v>
          </cell>
          <cell r="C2720">
            <v>0</v>
          </cell>
        </row>
        <row r="2721">
          <cell r="A2721" t="str">
            <v>02224-0343</v>
          </cell>
          <cell r="C2721">
            <v>0</v>
          </cell>
        </row>
        <row r="2722">
          <cell r="A2722" t="str">
            <v>02224-0344</v>
          </cell>
          <cell r="C2722">
            <v>0</v>
          </cell>
        </row>
        <row r="2723">
          <cell r="A2723" t="str">
            <v>02224-0345</v>
          </cell>
          <cell r="B2723" t="str">
            <v>Controls</v>
          </cell>
          <cell r="C2723" t="str">
            <v>EE Enclosure Assy</v>
          </cell>
        </row>
        <row r="2724">
          <cell r="A2724" t="str">
            <v>02224-0346</v>
          </cell>
          <cell r="B2724" t="str">
            <v>Controls</v>
          </cell>
          <cell r="C2724" t="str">
            <v>EE Enclosure Assy</v>
          </cell>
        </row>
        <row r="2725">
          <cell r="A2725" t="str">
            <v>02224-0347</v>
          </cell>
          <cell r="B2725" t="str">
            <v>Substrate Chuck</v>
          </cell>
          <cell r="C2725" t="str">
            <v>Substrate Test Assy</v>
          </cell>
        </row>
        <row r="2726">
          <cell r="A2726" t="str">
            <v>02224-0348</v>
          </cell>
          <cell r="B2726" t="str">
            <v>Substrate Chuck</v>
          </cell>
          <cell r="C2726" t="str">
            <v>Substrate Test Assy</v>
          </cell>
        </row>
        <row r="2727">
          <cell r="A2727" t="str">
            <v>02224-0349</v>
          </cell>
          <cell r="C2727">
            <v>0</v>
          </cell>
        </row>
        <row r="2728">
          <cell r="A2728" t="str">
            <v>02224-0350</v>
          </cell>
          <cell r="B2728" t="str">
            <v>Substrate Chuck</v>
          </cell>
          <cell r="C2728" t="str">
            <v>Substrate Test Assy</v>
          </cell>
        </row>
        <row r="2729">
          <cell r="A2729" t="str">
            <v>02224-0351</v>
          </cell>
          <cell r="B2729" t="str">
            <v>Tooling</v>
          </cell>
          <cell r="C2729" t="str">
            <v>Tooling Pkg Per System</v>
          </cell>
        </row>
        <row r="2730">
          <cell r="A2730" t="str">
            <v>02224-0352</v>
          </cell>
          <cell r="B2730" t="str">
            <v>Tooling</v>
          </cell>
          <cell r="C2730" t="str">
            <v>Tooling Pkg Per System</v>
          </cell>
        </row>
        <row r="2731">
          <cell r="A2731" t="str">
            <v>02224-0353</v>
          </cell>
          <cell r="B2731" t="str">
            <v>Tooling</v>
          </cell>
          <cell r="C2731" t="str">
            <v>Tooling Pkg Per System</v>
          </cell>
        </row>
        <row r="2732">
          <cell r="A2732" t="str">
            <v>02224-0354</v>
          </cell>
          <cell r="B2732" t="str">
            <v>Tooling</v>
          </cell>
          <cell r="C2732" t="str">
            <v>Tooling Pkg Per System</v>
          </cell>
        </row>
        <row r="2733">
          <cell r="A2733" t="str">
            <v>02224-0355</v>
          </cell>
          <cell r="B2733" t="str">
            <v>Tooling</v>
          </cell>
          <cell r="C2733" t="str">
            <v>Tooling Pkg Per System</v>
          </cell>
        </row>
        <row r="2734">
          <cell r="A2734" t="str">
            <v>02224-0356</v>
          </cell>
          <cell r="B2734" t="str">
            <v>Tooling</v>
          </cell>
          <cell r="C2734" t="str">
            <v>Tooling Pkg Per System</v>
          </cell>
        </row>
        <row r="2735">
          <cell r="A2735" t="str">
            <v>02224-0357</v>
          </cell>
          <cell r="B2735" t="str">
            <v>Tooling</v>
          </cell>
          <cell r="C2735" t="str">
            <v>Tooling Pkg Per System</v>
          </cell>
        </row>
        <row r="2736">
          <cell r="A2736" t="str">
            <v>02224-0358</v>
          </cell>
          <cell r="B2736" t="str">
            <v>Tooling</v>
          </cell>
          <cell r="C2736" t="str">
            <v>Tooling Pkg Per System</v>
          </cell>
        </row>
        <row r="2737">
          <cell r="A2737" t="str">
            <v>02224-0359</v>
          </cell>
          <cell r="B2737" t="str">
            <v>Tooling</v>
          </cell>
          <cell r="C2737" t="str">
            <v>Tooling Pkg Per System</v>
          </cell>
        </row>
        <row r="2738">
          <cell r="A2738" t="str">
            <v>02224-0360</v>
          </cell>
          <cell r="B2738" t="str">
            <v>Tooling</v>
          </cell>
          <cell r="C2738" t="str">
            <v>Tooling Pkg Per System</v>
          </cell>
        </row>
        <row r="2739">
          <cell r="A2739" t="str">
            <v>02224-0361</v>
          </cell>
          <cell r="B2739" t="str">
            <v>Tooling</v>
          </cell>
          <cell r="C2739" t="str">
            <v>Tooling Pkg Per System</v>
          </cell>
        </row>
        <row r="2740">
          <cell r="A2740" t="str">
            <v>02224-0362</v>
          </cell>
          <cell r="B2740" t="str">
            <v>Tooling</v>
          </cell>
          <cell r="C2740" t="str">
            <v>Tooling Pkg Per System</v>
          </cell>
        </row>
        <row r="2741">
          <cell r="A2741" t="str">
            <v>02224-0363</v>
          </cell>
          <cell r="B2741" t="str">
            <v>Tooling</v>
          </cell>
          <cell r="C2741" t="str">
            <v>Tooling Pkg Per System</v>
          </cell>
        </row>
        <row r="2742">
          <cell r="A2742" t="str">
            <v>02224-0364</v>
          </cell>
          <cell r="B2742" t="str">
            <v>Optical Imaging</v>
          </cell>
          <cell r="C2742" t="str">
            <v>PCB Assy, Voltage Comparator</v>
          </cell>
        </row>
        <row r="2743">
          <cell r="A2743" t="str">
            <v>02224-0365</v>
          </cell>
          <cell r="B2743" t="str">
            <v>Substrate Chuck</v>
          </cell>
          <cell r="C2743" t="str">
            <v>Bracket, Substrate Load Button</v>
          </cell>
        </row>
        <row r="2744">
          <cell r="A2744" t="str">
            <v>02224-0366</v>
          </cell>
          <cell r="B2744" t="str">
            <v>Substrate Chuck</v>
          </cell>
          <cell r="C2744" t="str">
            <v>Substrate Chuck Assy</v>
          </cell>
        </row>
        <row r="2745">
          <cell r="A2745" t="str">
            <v>02224-0367</v>
          </cell>
          <cell r="B2745" t="str">
            <v>Substrate Chuck</v>
          </cell>
          <cell r="C2745" t="str">
            <v>Substrate Chuck Assy</v>
          </cell>
        </row>
        <row r="2746">
          <cell r="A2746" t="str">
            <v>02224-0368</v>
          </cell>
          <cell r="B2746" t="str">
            <v>Substrate Chuck</v>
          </cell>
          <cell r="C2746" t="str">
            <v>Substrate Chuck Assy</v>
          </cell>
        </row>
        <row r="2747">
          <cell r="A2747" t="str">
            <v>02224-0369</v>
          </cell>
          <cell r="B2747" t="str">
            <v>Substrate Chuck</v>
          </cell>
          <cell r="C2747" t="str">
            <v>Substrate Chuck Assy</v>
          </cell>
        </row>
        <row r="2748">
          <cell r="A2748" t="str">
            <v>02224-0370</v>
          </cell>
          <cell r="B2748" t="str">
            <v>Substrate Chuck</v>
          </cell>
          <cell r="C2748" t="str">
            <v>Substrate Chuck Assy</v>
          </cell>
        </row>
        <row r="2749">
          <cell r="A2749" t="str">
            <v>02224-0371</v>
          </cell>
          <cell r="B2749" t="str">
            <v>Substrate Chuck</v>
          </cell>
          <cell r="C2749" t="str">
            <v>Substrate Chuck Assy</v>
          </cell>
        </row>
        <row r="2750">
          <cell r="A2750" t="str">
            <v>02224-0372</v>
          </cell>
          <cell r="B2750" t="str">
            <v>Substrate Chuck</v>
          </cell>
          <cell r="C2750" t="str">
            <v>Substrate Chuck Assy</v>
          </cell>
        </row>
        <row r="2751">
          <cell r="A2751" t="str">
            <v>02224-0373</v>
          </cell>
          <cell r="B2751" t="str">
            <v>Substrate Chuck</v>
          </cell>
          <cell r="C2751" t="str">
            <v>Substrate Chuck Assy</v>
          </cell>
        </row>
        <row r="2752">
          <cell r="A2752" t="str">
            <v>02224-0374</v>
          </cell>
          <cell r="B2752" t="str">
            <v>Substrate Chuck</v>
          </cell>
          <cell r="C2752" t="str">
            <v>Substrate Chuck Assy</v>
          </cell>
        </row>
        <row r="2753">
          <cell r="A2753" t="str">
            <v>02224-0375</v>
          </cell>
          <cell r="B2753" t="str">
            <v>Substrate Chuck</v>
          </cell>
          <cell r="C2753" t="str">
            <v>Substrate Chuck Assy</v>
          </cell>
        </row>
        <row r="2754">
          <cell r="A2754" t="str">
            <v>02224-0376</v>
          </cell>
          <cell r="B2754" t="str">
            <v>Substrate Chuck</v>
          </cell>
          <cell r="C2754" t="str">
            <v>Substrate Chuck Assy</v>
          </cell>
        </row>
        <row r="2755">
          <cell r="A2755" t="str">
            <v>02224-0377</v>
          </cell>
          <cell r="B2755" t="str">
            <v>Substrate Chuck</v>
          </cell>
          <cell r="C2755" t="str">
            <v>Substrate Chuck Assy</v>
          </cell>
        </row>
        <row r="2756">
          <cell r="A2756" t="str">
            <v>02224-0378</v>
          </cell>
          <cell r="B2756" t="str">
            <v>Vision</v>
          </cell>
          <cell r="C2756" t="str">
            <v>Vision Cable Pkg</v>
          </cell>
        </row>
        <row r="2757">
          <cell r="A2757" t="str">
            <v>02224-0379</v>
          </cell>
          <cell r="B2757" t="str">
            <v>Vision</v>
          </cell>
          <cell r="C2757" t="str">
            <v>Vision Cable Pkg</v>
          </cell>
        </row>
        <row r="2758">
          <cell r="A2758" t="str">
            <v>02224-0380</v>
          </cell>
          <cell r="B2758" t="str">
            <v>Vision</v>
          </cell>
          <cell r="C2758" t="str">
            <v>Vision Cable Pkg</v>
          </cell>
        </row>
        <row r="2759">
          <cell r="A2759" t="str">
            <v>02224-0381</v>
          </cell>
          <cell r="B2759" t="str">
            <v>Vision</v>
          </cell>
          <cell r="C2759" t="str">
            <v>Vision Cable Pkg</v>
          </cell>
        </row>
        <row r="2760">
          <cell r="A2760" t="str">
            <v>02224-0382</v>
          </cell>
          <cell r="B2760" t="str">
            <v>Vision</v>
          </cell>
          <cell r="C2760" t="str">
            <v>Vision Cable Pkg</v>
          </cell>
        </row>
        <row r="2761">
          <cell r="A2761" t="str">
            <v>02224-0383</v>
          </cell>
          <cell r="B2761" t="str">
            <v>Vision</v>
          </cell>
          <cell r="C2761" t="str">
            <v>Vision Cable Pkg</v>
          </cell>
        </row>
        <row r="2762">
          <cell r="A2762" t="str">
            <v>02224-0384</v>
          </cell>
          <cell r="B2762" t="str">
            <v>Power Distribution</v>
          </cell>
          <cell r="C2762" t="str">
            <v>Isolation Platform Assy</v>
          </cell>
        </row>
        <row r="2763">
          <cell r="A2763" t="str">
            <v>02224-0385</v>
          </cell>
          <cell r="B2763" t="str">
            <v>Power Distribution</v>
          </cell>
          <cell r="C2763" t="str">
            <v>Isolation Platform Assy</v>
          </cell>
        </row>
        <row r="2764">
          <cell r="A2764" t="str">
            <v>02224-0386</v>
          </cell>
          <cell r="C2764">
            <v>0</v>
          </cell>
        </row>
        <row r="2765">
          <cell r="A2765" t="str">
            <v>02224-0387</v>
          </cell>
          <cell r="B2765" t="str">
            <v>Power Distribution</v>
          </cell>
          <cell r="C2765" t="str">
            <v>Isolation Platform Assy</v>
          </cell>
        </row>
        <row r="2766">
          <cell r="A2766" t="str">
            <v>02224-0388</v>
          </cell>
          <cell r="B2766" t="str">
            <v>Power Distribution</v>
          </cell>
          <cell r="C2766" t="str">
            <v>Isolation Platform Assy</v>
          </cell>
        </row>
        <row r="2767">
          <cell r="A2767" t="str">
            <v>02224-0389</v>
          </cell>
          <cell r="B2767" t="str">
            <v>Power Distribution</v>
          </cell>
          <cell r="C2767" t="str">
            <v>Isolation Platform Assy</v>
          </cell>
        </row>
        <row r="2768">
          <cell r="A2768" t="str">
            <v>02224-0390</v>
          </cell>
          <cell r="B2768" t="str">
            <v>Power Distribution</v>
          </cell>
          <cell r="C2768" t="str">
            <v>Isolation Platform Assy</v>
          </cell>
        </row>
        <row r="2769">
          <cell r="A2769" t="str">
            <v>02224-0391</v>
          </cell>
          <cell r="B2769" t="str">
            <v>Power Distribution</v>
          </cell>
          <cell r="C2769" t="str">
            <v>Isolation Platform Assy</v>
          </cell>
        </row>
        <row r="2770">
          <cell r="A2770" t="str">
            <v>02224-0392</v>
          </cell>
          <cell r="B2770" t="str">
            <v>Illumination</v>
          </cell>
          <cell r="C2770" t="str">
            <v>Laser Tower Cable Pkg</v>
          </cell>
        </row>
        <row r="2771">
          <cell r="A2771" t="str">
            <v>02224-0393</v>
          </cell>
          <cell r="C2771">
            <v>0</v>
          </cell>
        </row>
        <row r="2772">
          <cell r="A2772" t="str">
            <v>02224-0394</v>
          </cell>
          <cell r="B2772" t="str">
            <v>Illumination</v>
          </cell>
          <cell r="C2772">
            <v>0</v>
          </cell>
        </row>
        <row r="2773">
          <cell r="A2773" t="str">
            <v>02224-0395</v>
          </cell>
          <cell r="B2773" t="str">
            <v>Optical Imaging</v>
          </cell>
          <cell r="C2773" t="str">
            <v>Optical Enclosure Cable Pkg</v>
          </cell>
        </row>
        <row r="2774">
          <cell r="A2774" t="str">
            <v>02224-0396</v>
          </cell>
          <cell r="B2774" t="str">
            <v>Optical Imaging</v>
          </cell>
          <cell r="C2774" t="str">
            <v>Optical Enclosure Cable Pkg</v>
          </cell>
        </row>
        <row r="2775">
          <cell r="A2775" t="str">
            <v>02224-0397</v>
          </cell>
          <cell r="C2775">
            <v>0</v>
          </cell>
        </row>
        <row r="2776">
          <cell r="A2776" t="str">
            <v>02224-0398</v>
          </cell>
          <cell r="C2776">
            <v>0</v>
          </cell>
        </row>
        <row r="2777">
          <cell r="A2777" t="str">
            <v>02224-0399</v>
          </cell>
          <cell r="C2777">
            <v>0</v>
          </cell>
        </row>
        <row r="2778">
          <cell r="A2778" t="str">
            <v>02224-0400</v>
          </cell>
          <cell r="C2778">
            <v>0</v>
          </cell>
        </row>
        <row r="2779">
          <cell r="A2779" t="str">
            <v>02224-0401</v>
          </cell>
          <cell r="C2779">
            <v>0</v>
          </cell>
        </row>
        <row r="2780">
          <cell r="A2780" t="str">
            <v>02224-0402</v>
          </cell>
          <cell r="C2780">
            <v>0</v>
          </cell>
        </row>
        <row r="2781">
          <cell r="A2781" t="str">
            <v>02224-0403</v>
          </cell>
          <cell r="B2781" t="str">
            <v>Translation Stage</v>
          </cell>
          <cell r="C2781" t="str">
            <v>Anamorphic Support Frame</v>
          </cell>
        </row>
        <row r="2782">
          <cell r="A2782" t="str">
            <v>02224-0404</v>
          </cell>
          <cell r="B2782" t="str">
            <v>Controls</v>
          </cell>
          <cell r="C2782" t="str">
            <v>426 Software Bundle</v>
          </cell>
        </row>
        <row r="2783">
          <cell r="A2783" t="str">
            <v>02224-0405</v>
          </cell>
          <cell r="B2783" t="str">
            <v>Tooling</v>
          </cell>
          <cell r="C2783" t="str">
            <v>Grout Frame Assy</v>
          </cell>
        </row>
        <row r="2784">
          <cell r="A2784" t="str">
            <v>02224-0406</v>
          </cell>
          <cell r="B2784" t="str">
            <v>Tooling</v>
          </cell>
          <cell r="C2784" t="str">
            <v>Grout Frame Assy</v>
          </cell>
        </row>
        <row r="2785">
          <cell r="A2785" t="str">
            <v>02224-0407</v>
          </cell>
          <cell r="B2785" t="str">
            <v>Tooling</v>
          </cell>
          <cell r="C2785" t="str">
            <v>Grout Frame Assy</v>
          </cell>
        </row>
        <row r="2786">
          <cell r="A2786" t="str">
            <v>02224-0408</v>
          </cell>
          <cell r="B2786" t="str">
            <v>Tooling</v>
          </cell>
          <cell r="C2786" t="str">
            <v>Grout Frame Assy</v>
          </cell>
        </row>
        <row r="2787">
          <cell r="A2787" t="str">
            <v>02224-0409</v>
          </cell>
          <cell r="B2787" t="str">
            <v>Optical Imaging</v>
          </cell>
          <cell r="C2787" t="str">
            <v>Debris Cell Power Probe Assy</v>
          </cell>
        </row>
        <row r="2788">
          <cell r="A2788" t="str">
            <v>02224-0410</v>
          </cell>
          <cell r="B2788" t="str">
            <v>Optical Imaging</v>
          </cell>
          <cell r="C2788" t="str">
            <v>Debris Cell Power Probe Assy</v>
          </cell>
        </row>
        <row r="2789">
          <cell r="A2789" t="str">
            <v>02224-0411</v>
          </cell>
          <cell r="B2789" t="str">
            <v>Optical Imaging</v>
          </cell>
          <cell r="C2789" t="str">
            <v>Debris Cell Power Probe Assy</v>
          </cell>
        </row>
        <row r="2790">
          <cell r="A2790" t="str">
            <v>02224-0412</v>
          </cell>
          <cell r="B2790" t="str">
            <v>Optical Imaging</v>
          </cell>
          <cell r="C2790" t="str">
            <v>Debris Cell Power Probe Assy</v>
          </cell>
        </row>
        <row r="2791">
          <cell r="A2791" t="str">
            <v>02224-0413</v>
          </cell>
          <cell r="B2791" t="str">
            <v>Optical Imaging</v>
          </cell>
          <cell r="C2791" t="str">
            <v>Debris Cell Power Probe Assy</v>
          </cell>
        </row>
        <row r="2792">
          <cell r="A2792" t="str">
            <v>02224-0414</v>
          </cell>
          <cell r="B2792" t="str">
            <v>Optical Imaging</v>
          </cell>
          <cell r="C2792" t="str">
            <v>Debris Cell Power Probe Assy</v>
          </cell>
        </row>
        <row r="2793">
          <cell r="A2793" t="str">
            <v>02224-0415</v>
          </cell>
          <cell r="B2793" t="str">
            <v>Optical Imaging</v>
          </cell>
          <cell r="C2793" t="str">
            <v>Debris Cell Power Probe Assy</v>
          </cell>
        </row>
        <row r="2794">
          <cell r="A2794" t="str">
            <v>02224-0416</v>
          </cell>
          <cell r="B2794" t="str">
            <v>Optical Imaging</v>
          </cell>
          <cell r="C2794" t="str">
            <v>Hose Fitting Assy</v>
          </cell>
        </row>
        <row r="2795">
          <cell r="A2795" t="str">
            <v>02224-0417</v>
          </cell>
          <cell r="B2795" t="str">
            <v>Optical Imaging</v>
          </cell>
          <cell r="C2795" t="str">
            <v>Hose Fitting Assy</v>
          </cell>
        </row>
        <row r="2796">
          <cell r="A2796" t="str">
            <v>02224-0418</v>
          </cell>
          <cell r="B2796" t="str">
            <v>Optical Imaging</v>
          </cell>
          <cell r="C2796" t="str">
            <v>Hose Fitting Assy</v>
          </cell>
        </row>
        <row r="2797">
          <cell r="A2797" t="str">
            <v>02224-0419</v>
          </cell>
          <cell r="B2797" t="str">
            <v>Optical Imaging</v>
          </cell>
          <cell r="C2797" t="str">
            <v>Hose Fitting Assy</v>
          </cell>
        </row>
        <row r="2798">
          <cell r="A2798" t="str">
            <v>02224-0420</v>
          </cell>
          <cell r="B2798" t="str">
            <v>Illumination</v>
          </cell>
          <cell r="C2798" t="str">
            <v>Laser Stand Assy</v>
          </cell>
        </row>
        <row r="2799">
          <cell r="A2799" t="str">
            <v>02224-0421</v>
          </cell>
          <cell r="B2799" t="str">
            <v>Translation Stage</v>
          </cell>
          <cell r="C2799" t="str">
            <v>Plate, Tie Down</v>
          </cell>
        </row>
        <row r="2800">
          <cell r="A2800" t="str">
            <v>02224-0422</v>
          </cell>
          <cell r="B2800" t="str">
            <v>Illumination</v>
          </cell>
          <cell r="C2800" t="str">
            <v>Plate, Laser Retention</v>
          </cell>
        </row>
        <row r="2801">
          <cell r="A2801" t="str">
            <v>02224-0423</v>
          </cell>
          <cell r="B2801" t="str">
            <v>Illumination</v>
          </cell>
          <cell r="C2801" t="str">
            <v>Plate, Laser Retention</v>
          </cell>
        </row>
        <row r="2802">
          <cell r="A2802" t="str">
            <v>02224-0424</v>
          </cell>
          <cell r="B2802" t="str">
            <v>Illumination</v>
          </cell>
          <cell r="C2802" t="str">
            <v>Laser Stand Assy</v>
          </cell>
        </row>
        <row r="2803">
          <cell r="A2803" t="str">
            <v>02224-0425</v>
          </cell>
          <cell r="B2803" t="str">
            <v>Translation Stage</v>
          </cell>
          <cell r="C2803" t="str">
            <v>Bracket, Support Anamorphic</v>
          </cell>
        </row>
        <row r="2804">
          <cell r="A2804" t="str">
            <v>02224-0426</v>
          </cell>
          <cell r="B2804" t="str">
            <v>Controls</v>
          </cell>
          <cell r="C2804" t="str">
            <v>Pneumatics Cable Pkg</v>
          </cell>
        </row>
        <row r="2805">
          <cell r="A2805" t="str">
            <v>02224-0427</v>
          </cell>
          <cell r="C2805">
            <v>0</v>
          </cell>
        </row>
        <row r="2806">
          <cell r="A2806" t="str">
            <v>02224-0428</v>
          </cell>
          <cell r="C2806">
            <v>0</v>
          </cell>
        </row>
        <row r="2807">
          <cell r="A2807" t="str">
            <v>02224-0429</v>
          </cell>
          <cell r="C2807">
            <v>0</v>
          </cell>
        </row>
        <row r="2808">
          <cell r="A2808" t="str">
            <v>02224-0430</v>
          </cell>
          <cell r="B2808" t="str">
            <v>Controls</v>
          </cell>
          <cell r="C2808" t="str">
            <v>Pneumatics Cable Pkg</v>
          </cell>
        </row>
        <row r="2809">
          <cell r="A2809" t="str">
            <v>02224-0431</v>
          </cell>
          <cell r="C2809">
            <v>0</v>
          </cell>
        </row>
        <row r="2810">
          <cell r="A2810" t="str">
            <v>02224-0432</v>
          </cell>
          <cell r="B2810" t="str">
            <v>Optical Imaging</v>
          </cell>
          <cell r="C2810" t="str">
            <v>Debris Cell Cable Pkg</v>
          </cell>
        </row>
        <row r="2811">
          <cell r="A2811" t="str">
            <v>02224-0433</v>
          </cell>
          <cell r="B2811" t="str">
            <v>Optical Imaging</v>
          </cell>
          <cell r="C2811" t="str">
            <v>Debris Cell Cable Pkg</v>
          </cell>
        </row>
        <row r="2812">
          <cell r="A2812" t="str">
            <v>02224-0434</v>
          </cell>
          <cell r="B2812" t="str">
            <v>Optical Imaging</v>
          </cell>
          <cell r="C2812" t="str">
            <v>Debris Cell Cable Pkg</v>
          </cell>
        </row>
        <row r="2813">
          <cell r="A2813" t="str">
            <v>02224-0435</v>
          </cell>
          <cell r="B2813" t="str">
            <v>Illumination</v>
          </cell>
          <cell r="C2813" t="str">
            <v>Laser Cable Pkg</v>
          </cell>
        </row>
        <row r="2814">
          <cell r="A2814" t="str">
            <v>02224-0436</v>
          </cell>
          <cell r="B2814" t="str">
            <v>Illumination</v>
          </cell>
          <cell r="C2814" t="str">
            <v>Laser Cable Pkg</v>
          </cell>
        </row>
        <row r="2815">
          <cell r="A2815" t="str">
            <v>02224-0437</v>
          </cell>
          <cell r="B2815" t="str">
            <v>Illumination</v>
          </cell>
          <cell r="C2815" t="str">
            <v>Laser Cable Pkg</v>
          </cell>
        </row>
        <row r="2816">
          <cell r="A2816" t="str">
            <v>02224-0438</v>
          </cell>
          <cell r="B2816" t="str">
            <v>Illumination</v>
          </cell>
          <cell r="C2816" t="str">
            <v>Laser Cable Pkg</v>
          </cell>
        </row>
        <row r="2817">
          <cell r="A2817" t="str">
            <v>02224-0439</v>
          </cell>
          <cell r="B2817" t="str">
            <v>Illumination</v>
          </cell>
          <cell r="C2817" t="str">
            <v>Laser Cable Pkg</v>
          </cell>
        </row>
        <row r="2818">
          <cell r="A2818" t="str">
            <v>02224-0440</v>
          </cell>
          <cell r="B2818" t="str">
            <v>Illumination</v>
          </cell>
          <cell r="C2818" t="str">
            <v>Laser Cable Pkg</v>
          </cell>
        </row>
        <row r="2819">
          <cell r="A2819" t="str">
            <v>02224-0441</v>
          </cell>
          <cell r="B2819" t="str">
            <v>Illumination</v>
          </cell>
          <cell r="C2819" t="str">
            <v>Laser Cable Pkg</v>
          </cell>
        </row>
        <row r="2820">
          <cell r="A2820" t="str">
            <v>02224-0442</v>
          </cell>
          <cell r="B2820" t="str">
            <v>Illumination</v>
          </cell>
          <cell r="C2820" t="str">
            <v>Laser Cable Pkg</v>
          </cell>
        </row>
        <row r="2821">
          <cell r="A2821" t="str">
            <v>02224-0443</v>
          </cell>
          <cell r="B2821" t="str">
            <v>Illumination</v>
          </cell>
          <cell r="C2821" t="str">
            <v>Anamorphic Encl. Assy, 3 Lens Ver.</v>
          </cell>
        </row>
        <row r="2822">
          <cell r="A2822" t="str">
            <v>02224-0444</v>
          </cell>
          <cell r="C2822">
            <v>0</v>
          </cell>
        </row>
        <row r="2823">
          <cell r="A2823" t="str">
            <v>02224-0445</v>
          </cell>
          <cell r="B2823" t="str">
            <v>Illumination</v>
          </cell>
          <cell r="C2823" t="str">
            <v>Anamorphic Encl. Assy, 3 Lens Ver.</v>
          </cell>
        </row>
        <row r="2824">
          <cell r="A2824" t="str">
            <v>02224-0446</v>
          </cell>
          <cell r="B2824" t="str">
            <v>Illumination</v>
          </cell>
          <cell r="C2824" t="str">
            <v>Anamorphic Encl. Assy, 3 Lens Ver.</v>
          </cell>
        </row>
        <row r="2825">
          <cell r="A2825" t="str">
            <v>02224-0447</v>
          </cell>
          <cell r="B2825" t="str">
            <v>Illumination</v>
          </cell>
          <cell r="C2825" t="str">
            <v>Anamorphic Encl. Assy, 3 Lens Ver.</v>
          </cell>
        </row>
        <row r="2826">
          <cell r="A2826" t="str">
            <v>02224-0448</v>
          </cell>
          <cell r="B2826" t="str">
            <v>Illumination</v>
          </cell>
          <cell r="C2826" t="str">
            <v>Anamorphic Encl. Assy, 3 Lens Ver.</v>
          </cell>
        </row>
        <row r="2827">
          <cell r="A2827" t="str">
            <v>02224-0449</v>
          </cell>
          <cell r="C2827">
            <v>0</v>
          </cell>
        </row>
        <row r="2828">
          <cell r="A2828" t="str">
            <v>02224-0450</v>
          </cell>
          <cell r="C2828">
            <v>0</v>
          </cell>
        </row>
        <row r="2829">
          <cell r="A2829" t="str">
            <v>02224-0451</v>
          </cell>
          <cell r="C2829">
            <v>0</v>
          </cell>
        </row>
        <row r="2830">
          <cell r="A2830" t="str">
            <v>02224-0452</v>
          </cell>
          <cell r="C2830">
            <v>0</v>
          </cell>
        </row>
        <row r="2831">
          <cell r="A2831" t="str">
            <v>02224-0453</v>
          </cell>
          <cell r="C2831">
            <v>0</v>
          </cell>
        </row>
        <row r="2832">
          <cell r="A2832" t="str">
            <v>02224-0454</v>
          </cell>
          <cell r="C2832">
            <v>0</v>
          </cell>
        </row>
        <row r="2833">
          <cell r="A2833" t="str">
            <v>02224-0455</v>
          </cell>
          <cell r="C2833">
            <v>0</v>
          </cell>
        </row>
        <row r="2834">
          <cell r="A2834" t="str">
            <v>02224-0456</v>
          </cell>
          <cell r="C2834">
            <v>0</v>
          </cell>
        </row>
        <row r="2835">
          <cell r="A2835" t="str">
            <v>02224-0457</v>
          </cell>
          <cell r="C2835">
            <v>0</v>
          </cell>
        </row>
        <row r="2836">
          <cell r="A2836" t="str">
            <v>02224-0458</v>
          </cell>
          <cell r="C2836">
            <v>0</v>
          </cell>
        </row>
        <row r="2837">
          <cell r="A2837" t="str">
            <v>02224-0459</v>
          </cell>
          <cell r="C2837">
            <v>0</v>
          </cell>
        </row>
        <row r="2838">
          <cell r="A2838" t="str">
            <v>02224-0460</v>
          </cell>
          <cell r="C2838">
            <v>0</v>
          </cell>
        </row>
        <row r="2839">
          <cell r="A2839" t="str">
            <v>02224-0461</v>
          </cell>
          <cell r="C2839">
            <v>0</v>
          </cell>
        </row>
        <row r="2840">
          <cell r="A2840" t="str">
            <v>02224-0462</v>
          </cell>
          <cell r="C2840">
            <v>0</v>
          </cell>
        </row>
        <row r="2841">
          <cell r="A2841" t="str">
            <v>02224-0463</v>
          </cell>
          <cell r="C2841">
            <v>0</v>
          </cell>
        </row>
        <row r="2842">
          <cell r="A2842" t="str">
            <v>02224-0464</v>
          </cell>
          <cell r="C2842">
            <v>0</v>
          </cell>
        </row>
        <row r="2843">
          <cell r="A2843" t="str">
            <v>02224-0465</v>
          </cell>
          <cell r="C2843">
            <v>0</v>
          </cell>
        </row>
        <row r="2844">
          <cell r="A2844" t="str">
            <v>02224-0466</v>
          </cell>
          <cell r="C2844">
            <v>0</v>
          </cell>
        </row>
        <row r="2845">
          <cell r="A2845" t="str">
            <v>02224-0467</v>
          </cell>
          <cell r="C2845">
            <v>0</v>
          </cell>
        </row>
        <row r="2846">
          <cell r="A2846" t="str">
            <v>02224-0468</v>
          </cell>
          <cell r="C2846">
            <v>0</v>
          </cell>
        </row>
        <row r="2847">
          <cell r="A2847" t="str">
            <v>02224-0469</v>
          </cell>
          <cell r="C2847">
            <v>0</v>
          </cell>
        </row>
        <row r="2848">
          <cell r="A2848" t="str">
            <v>02224-0470</v>
          </cell>
          <cell r="C2848">
            <v>0</v>
          </cell>
        </row>
        <row r="2849">
          <cell r="A2849" t="str">
            <v>02224-0471</v>
          </cell>
          <cell r="C2849">
            <v>0</v>
          </cell>
        </row>
        <row r="2850">
          <cell r="A2850" t="str">
            <v>02224-0472</v>
          </cell>
          <cell r="C2850">
            <v>0</v>
          </cell>
        </row>
        <row r="2851">
          <cell r="A2851" t="str">
            <v>02224-0473</v>
          </cell>
          <cell r="C2851">
            <v>0</v>
          </cell>
        </row>
        <row r="2852">
          <cell r="A2852" t="str">
            <v>02224-0474</v>
          </cell>
          <cell r="C2852">
            <v>0</v>
          </cell>
        </row>
        <row r="2853">
          <cell r="A2853" t="str">
            <v>02224-0475</v>
          </cell>
          <cell r="C2853">
            <v>0</v>
          </cell>
        </row>
        <row r="2854">
          <cell r="A2854" t="str">
            <v>02224-0476</v>
          </cell>
          <cell r="C2854">
            <v>0</v>
          </cell>
        </row>
        <row r="2855">
          <cell r="A2855" t="str">
            <v>02224-0477</v>
          </cell>
          <cell r="C2855">
            <v>0</v>
          </cell>
        </row>
        <row r="2856">
          <cell r="A2856" t="str">
            <v>02224-0478</v>
          </cell>
          <cell r="C2856">
            <v>0</v>
          </cell>
        </row>
        <row r="2857">
          <cell r="A2857" t="str">
            <v>02224-0479</v>
          </cell>
          <cell r="C2857">
            <v>0</v>
          </cell>
        </row>
        <row r="2858">
          <cell r="A2858" t="str">
            <v>02224-0480</v>
          </cell>
          <cell r="C2858">
            <v>0</v>
          </cell>
        </row>
        <row r="2859">
          <cell r="A2859" t="str">
            <v>02224-0481</v>
          </cell>
          <cell r="B2859" t="str">
            <v>Illumination</v>
          </cell>
          <cell r="C2859" t="str">
            <v>Anamorphic Encl. Assy, 3 Lens Ver.</v>
          </cell>
        </row>
        <row r="2860">
          <cell r="A2860" t="str">
            <v>02224-0482</v>
          </cell>
          <cell r="B2860" t="str">
            <v>Illumination</v>
          </cell>
          <cell r="C2860" t="str">
            <v>Anamorphic Encl. Assy, 3 Lens Ver.</v>
          </cell>
        </row>
        <row r="2861">
          <cell r="A2861" t="str">
            <v>02224-0483</v>
          </cell>
          <cell r="B2861" t="str">
            <v>Illumination</v>
          </cell>
          <cell r="C2861" t="str">
            <v>Anamorphic Encl. Assy, 3 Lens Ver.</v>
          </cell>
        </row>
        <row r="2862">
          <cell r="A2862" t="str">
            <v>02224-0484</v>
          </cell>
          <cell r="C2862">
            <v>0</v>
          </cell>
        </row>
        <row r="2863">
          <cell r="A2863" t="str">
            <v>02224-0485</v>
          </cell>
          <cell r="B2863" t="str">
            <v>Illumination</v>
          </cell>
          <cell r="C2863" t="str">
            <v>Anamorphic Encl. Assy, 3 Lens Ver.</v>
          </cell>
        </row>
        <row r="2864">
          <cell r="A2864" t="str">
            <v>02224-0486</v>
          </cell>
          <cell r="B2864" t="str">
            <v>Illumination</v>
          </cell>
          <cell r="C2864" t="str">
            <v>Anamorphic Encl. Assy, 3 Lens Ver.</v>
          </cell>
        </row>
        <row r="2865">
          <cell r="A2865" t="str">
            <v>02224-0487</v>
          </cell>
          <cell r="B2865" t="str">
            <v>Illumination</v>
          </cell>
          <cell r="C2865" t="str">
            <v>Anamorphic Encl. Assy, 3 Lens Ver.</v>
          </cell>
        </row>
        <row r="2866">
          <cell r="A2866" t="str">
            <v>02224-0488</v>
          </cell>
          <cell r="B2866" t="str">
            <v>Illumination</v>
          </cell>
          <cell r="C2866" t="str">
            <v>Anamorphic Encl. Assy, 3 Lens Ver.</v>
          </cell>
        </row>
        <row r="2867">
          <cell r="A2867" t="str">
            <v>02224-0489</v>
          </cell>
          <cell r="B2867" t="str">
            <v>Controls</v>
          </cell>
          <cell r="C2867" t="str">
            <v xml:space="preserve"> </v>
          </cell>
        </row>
        <row r="2868">
          <cell r="A2868" t="str">
            <v>02224-0490</v>
          </cell>
          <cell r="B2868" t="str">
            <v>Tooling</v>
          </cell>
          <cell r="C2868" t="str">
            <v>Lens Ring Target Assy</v>
          </cell>
        </row>
        <row r="2869">
          <cell r="A2869" t="str">
            <v>02224-0491</v>
          </cell>
          <cell r="B2869" t="str">
            <v>Tooling</v>
          </cell>
          <cell r="C2869" t="str">
            <v>Lens Ring Target Assy</v>
          </cell>
        </row>
        <row r="2870">
          <cell r="A2870" t="str">
            <v>02224-0492</v>
          </cell>
          <cell r="C2870">
            <v>0</v>
          </cell>
        </row>
        <row r="2871">
          <cell r="A2871" t="str">
            <v>02224-0493</v>
          </cell>
          <cell r="B2871" t="str">
            <v>Tooling</v>
          </cell>
          <cell r="C2871" t="str">
            <v>Target 1 Anamorphic Assy</v>
          </cell>
        </row>
        <row r="2872">
          <cell r="A2872" t="str">
            <v>02224-0494</v>
          </cell>
          <cell r="B2872" t="str">
            <v>Tooling</v>
          </cell>
          <cell r="C2872" t="str">
            <v>Target 1 Anamorphic Assy</v>
          </cell>
        </row>
        <row r="2873">
          <cell r="A2873" t="str">
            <v>02224-0495</v>
          </cell>
          <cell r="B2873" t="str">
            <v>Tooling</v>
          </cell>
          <cell r="C2873" t="str">
            <v>Target 1 Anamorphic Assy</v>
          </cell>
        </row>
        <row r="2874">
          <cell r="A2874" t="str">
            <v>02224-0496</v>
          </cell>
          <cell r="B2874" t="str">
            <v>Illumination</v>
          </cell>
          <cell r="C2874" t="str">
            <v>Laser Shutter Assy</v>
          </cell>
        </row>
        <row r="2875">
          <cell r="A2875" t="str">
            <v>02224-0497</v>
          </cell>
          <cell r="B2875" t="str">
            <v>Tooling</v>
          </cell>
          <cell r="C2875" t="str">
            <v>Plate, Pattern Projection</v>
          </cell>
        </row>
        <row r="2876">
          <cell r="A2876" t="str">
            <v>02224-0498</v>
          </cell>
          <cell r="B2876" t="str">
            <v>Tooling</v>
          </cell>
          <cell r="C2876" t="str">
            <v>Laser Alignment, Laser Attenuator</v>
          </cell>
        </row>
        <row r="2877">
          <cell r="A2877" t="str">
            <v>02224-0499</v>
          </cell>
          <cell r="B2877" t="str">
            <v>Tooling</v>
          </cell>
          <cell r="C2877" t="str">
            <v>Target 1 Anamorphic Assy</v>
          </cell>
        </row>
        <row r="2878">
          <cell r="A2878" t="str">
            <v>02224-0500</v>
          </cell>
          <cell r="B2878" t="str">
            <v>Tooling</v>
          </cell>
          <cell r="C2878" t="str">
            <v>Target 1 Anamorphic Assy</v>
          </cell>
        </row>
        <row r="2879">
          <cell r="A2879" t="str">
            <v>02224-0501</v>
          </cell>
          <cell r="B2879" t="str">
            <v>Tooling</v>
          </cell>
          <cell r="C2879" t="str">
            <v>Target 1 Anamorphic Assy</v>
          </cell>
        </row>
        <row r="2880">
          <cell r="A2880" t="str">
            <v>02224-0502</v>
          </cell>
          <cell r="B2880" t="str">
            <v>Controls</v>
          </cell>
          <cell r="C2880" t="str">
            <v>EE Enclosure Assy</v>
          </cell>
        </row>
        <row r="2881">
          <cell r="A2881" t="str">
            <v>02224-0503</v>
          </cell>
          <cell r="B2881" t="str">
            <v>Controls</v>
          </cell>
          <cell r="C2881" t="str">
            <v>EE Enclosure Assy</v>
          </cell>
        </row>
        <row r="2882">
          <cell r="A2882" t="str">
            <v>02224-0504</v>
          </cell>
          <cell r="B2882" t="str">
            <v>Controls</v>
          </cell>
          <cell r="C2882" t="str">
            <v>Spacer Pneumatics Panel</v>
          </cell>
        </row>
        <row r="2883">
          <cell r="A2883" t="str">
            <v>02224-0505</v>
          </cell>
          <cell r="B2883" t="str">
            <v>Controls</v>
          </cell>
          <cell r="C2883" t="str">
            <v>Spacer EE Box</v>
          </cell>
        </row>
        <row r="2884">
          <cell r="A2884" t="str">
            <v>02224-0506</v>
          </cell>
          <cell r="B2884" t="str">
            <v>Controls</v>
          </cell>
          <cell r="C2884" t="str">
            <v>Spacer EE Panel</v>
          </cell>
        </row>
        <row r="2885">
          <cell r="A2885" t="str">
            <v>02224-0507</v>
          </cell>
          <cell r="B2885" t="str">
            <v>Optical Imaging</v>
          </cell>
          <cell r="C2885" t="str">
            <v>Debris Cell Power Probe Assy</v>
          </cell>
        </row>
        <row r="2886">
          <cell r="A2886" t="str">
            <v>02224-0508</v>
          </cell>
          <cell r="B2886" t="str">
            <v>Illumination</v>
          </cell>
          <cell r="C2886" t="str">
            <v>Anamorphic Encl. Assy, 3 Lens Ver.</v>
          </cell>
        </row>
        <row r="2887">
          <cell r="A2887" t="str">
            <v>02224-0509</v>
          </cell>
          <cell r="B2887" t="str">
            <v>Illumination</v>
          </cell>
          <cell r="C2887" t="str">
            <v>Anamorphic Encl. Assy, 3 Lens Ver.</v>
          </cell>
        </row>
        <row r="2888">
          <cell r="A2888" t="str">
            <v>02224-0510</v>
          </cell>
          <cell r="B2888" t="str">
            <v>Illumination</v>
          </cell>
          <cell r="C2888" t="str">
            <v>Anamorphic Encl. Assy, 3 Lens Ver.</v>
          </cell>
        </row>
        <row r="2889">
          <cell r="A2889" t="str">
            <v>02224-0511</v>
          </cell>
          <cell r="B2889" t="str">
            <v>Controls</v>
          </cell>
          <cell r="C2889" t="str">
            <v>EE Enclosure Assy</v>
          </cell>
        </row>
        <row r="2890">
          <cell r="A2890" t="str">
            <v>02224-0512</v>
          </cell>
          <cell r="B2890" t="str">
            <v>Controls</v>
          </cell>
          <cell r="C2890" t="str">
            <v>Cable Package</v>
          </cell>
        </row>
        <row r="2891">
          <cell r="A2891" t="str">
            <v>02224-0513</v>
          </cell>
          <cell r="B2891" t="str">
            <v>Controls</v>
          </cell>
          <cell r="C2891" t="str">
            <v>Cable Package</v>
          </cell>
        </row>
        <row r="2892">
          <cell r="A2892" t="str">
            <v>02224-0514</v>
          </cell>
          <cell r="B2892" t="str">
            <v>Optical Imaging</v>
          </cell>
          <cell r="C2892" t="str">
            <v>Homogenizer</v>
          </cell>
        </row>
        <row r="2893">
          <cell r="A2893" t="str">
            <v>02224-0515</v>
          </cell>
          <cell r="C2893">
            <v>0</v>
          </cell>
        </row>
        <row r="2894">
          <cell r="A2894" t="str">
            <v>02224-0516</v>
          </cell>
          <cell r="B2894" t="str">
            <v>Optical Imaging</v>
          </cell>
          <cell r="C2894" t="str">
            <v>Homogenizer</v>
          </cell>
        </row>
        <row r="2895">
          <cell r="A2895" t="str">
            <v>02224-0517</v>
          </cell>
          <cell r="B2895" t="str">
            <v>Optical Imaging</v>
          </cell>
          <cell r="C2895" t="str">
            <v>Homogenizer</v>
          </cell>
        </row>
        <row r="2896">
          <cell r="A2896" t="str">
            <v>02224-0518</v>
          </cell>
          <cell r="B2896" t="str">
            <v>Optical Imaging</v>
          </cell>
          <cell r="C2896" t="str">
            <v>Homogenizer</v>
          </cell>
        </row>
        <row r="2897">
          <cell r="A2897" t="str">
            <v>02224-0519</v>
          </cell>
          <cell r="B2897" t="str">
            <v>Optical Imaging</v>
          </cell>
          <cell r="C2897" t="str">
            <v>Homogenizer</v>
          </cell>
        </row>
        <row r="2898">
          <cell r="A2898" t="str">
            <v>02224-0520</v>
          </cell>
          <cell r="B2898" t="str">
            <v xml:space="preserve"> </v>
          </cell>
          <cell r="C2898">
            <v>0</v>
          </cell>
        </row>
        <row r="2899">
          <cell r="A2899" t="str">
            <v>02224-0521</v>
          </cell>
          <cell r="B2899" t="str">
            <v>Optical Imaging</v>
          </cell>
          <cell r="C2899" t="str">
            <v>Homogenizer</v>
          </cell>
        </row>
        <row r="2900">
          <cell r="A2900" t="str">
            <v>02224-0522</v>
          </cell>
          <cell r="C2900">
            <v>0</v>
          </cell>
        </row>
        <row r="2901">
          <cell r="A2901" t="str">
            <v>02224-0523</v>
          </cell>
          <cell r="B2901" t="str">
            <v>Optical Imaging</v>
          </cell>
          <cell r="C2901" t="str">
            <v>Homogenizer</v>
          </cell>
        </row>
        <row r="2902">
          <cell r="A2902" t="str">
            <v>02224-0524</v>
          </cell>
          <cell r="B2902" t="str">
            <v>Optical Imaging</v>
          </cell>
          <cell r="C2902" t="str">
            <v>Homogenizer</v>
          </cell>
        </row>
        <row r="2903">
          <cell r="A2903" t="str">
            <v>02224-0525</v>
          </cell>
          <cell r="B2903" t="str">
            <v>Optical Imaging</v>
          </cell>
          <cell r="C2903" t="str">
            <v>Homogenizer</v>
          </cell>
        </row>
        <row r="2904">
          <cell r="A2904" t="str">
            <v>02224-0526</v>
          </cell>
          <cell r="B2904" t="str">
            <v>Optical Imaging</v>
          </cell>
          <cell r="C2904" t="str">
            <v>Homogenizer</v>
          </cell>
        </row>
        <row r="2905">
          <cell r="A2905" t="str">
            <v>02224-0527</v>
          </cell>
          <cell r="B2905" t="str">
            <v>Optical Imaging</v>
          </cell>
          <cell r="C2905" t="str">
            <v>Homogenizer</v>
          </cell>
        </row>
        <row r="2906">
          <cell r="A2906" t="str">
            <v>02224-0528</v>
          </cell>
          <cell r="B2906" t="str">
            <v>Optical Imaging</v>
          </cell>
          <cell r="C2906" t="str">
            <v>Homogenizer</v>
          </cell>
        </row>
        <row r="2907">
          <cell r="A2907" t="str">
            <v>02224-0529</v>
          </cell>
          <cell r="B2907" t="str">
            <v>Illumination</v>
          </cell>
          <cell r="C2907" t="str">
            <v>Laser Shutter Assy</v>
          </cell>
        </row>
        <row r="2908">
          <cell r="A2908" t="str">
            <v>02224-0530</v>
          </cell>
          <cell r="B2908" t="str">
            <v>Illumination</v>
          </cell>
          <cell r="C2908" t="str">
            <v>Anamorphic Encl. Assy, 3 Lens Ver.</v>
          </cell>
        </row>
        <row r="2909">
          <cell r="A2909" t="str">
            <v>02224-0531</v>
          </cell>
          <cell r="B2909" t="str">
            <v>Optical Imaging</v>
          </cell>
          <cell r="C2909" t="str">
            <v>Optical Enclosure Assy</v>
          </cell>
        </row>
        <row r="2910">
          <cell r="A2910" t="str">
            <v>02224-0532</v>
          </cell>
          <cell r="B2910" t="str">
            <v>Tooling</v>
          </cell>
          <cell r="C2910" t="str">
            <v>Block, Gauge, Camera</v>
          </cell>
        </row>
        <row r="2911">
          <cell r="A2911" t="str">
            <v>02224-0533</v>
          </cell>
          <cell r="B2911" t="str">
            <v>Tooling</v>
          </cell>
          <cell r="C2911" t="str">
            <v>Projection Mirror Stage Assy</v>
          </cell>
        </row>
        <row r="2912">
          <cell r="A2912" t="str">
            <v>02224-0534</v>
          </cell>
          <cell r="B2912" t="str">
            <v>Tooling</v>
          </cell>
          <cell r="C2912" t="str">
            <v>Projection Mirror Stage Assy</v>
          </cell>
        </row>
        <row r="2913">
          <cell r="A2913" t="str">
            <v>02224-0535</v>
          </cell>
          <cell r="B2913" t="str">
            <v>Tooling</v>
          </cell>
          <cell r="C2913" t="str">
            <v>UV Probe Mount Assy</v>
          </cell>
        </row>
        <row r="2914">
          <cell r="A2914" t="str">
            <v>02224-0536</v>
          </cell>
          <cell r="B2914" t="str">
            <v>Tooling</v>
          </cell>
          <cell r="C2914" t="str">
            <v>UV Probe Mount Assy</v>
          </cell>
        </row>
        <row r="2915">
          <cell r="A2915" t="str">
            <v>02224-0537</v>
          </cell>
          <cell r="B2915" t="str">
            <v>Tooling</v>
          </cell>
          <cell r="C2915" t="str">
            <v>UV Probe Mount Assy</v>
          </cell>
        </row>
        <row r="2916">
          <cell r="A2916" t="str">
            <v>02224-0538</v>
          </cell>
          <cell r="B2916" t="str">
            <v>Tooling</v>
          </cell>
          <cell r="C2916" t="str">
            <v>Aperature 15x32</v>
          </cell>
        </row>
        <row r="2917">
          <cell r="A2917" t="str">
            <v>02224-0539</v>
          </cell>
          <cell r="B2917" t="str">
            <v>Tooling</v>
          </cell>
          <cell r="C2917" t="str">
            <v>Aperature 16x35</v>
          </cell>
        </row>
        <row r="2918">
          <cell r="A2918" t="str">
            <v>02224-0540</v>
          </cell>
          <cell r="B2918" t="str">
            <v>Tooling</v>
          </cell>
          <cell r="C2918" t="str">
            <v>Aperature 17x38</v>
          </cell>
        </row>
        <row r="2919">
          <cell r="A2919" t="str">
            <v>02224-0541</v>
          </cell>
          <cell r="B2919" t="str">
            <v>Tooling</v>
          </cell>
          <cell r="C2919" t="str">
            <v>Aperature 18x41</v>
          </cell>
        </row>
        <row r="2920">
          <cell r="A2920" t="str">
            <v>02224-0542</v>
          </cell>
          <cell r="B2920" t="str">
            <v>Tooling</v>
          </cell>
          <cell r="C2920" t="str">
            <v>Aperature 19x44</v>
          </cell>
        </row>
        <row r="2921">
          <cell r="A2921" t="str">
            <v>02224-0543</v>
          </cell>
          <cell r="B2921" t="str">
            <v>Z-Gauge</v>
          </cell>
          <cell r="C2921" t="str">
            <v>Air Gauge Control Panel Assy</v>
          </cell>
        </row>
        <row r="2922">
          <cell r="A2922" t="str">
            <v>02224-0544</v>
          </cell>
          <cell r="B2922" t="str">
            <v>Controls</v>
          </cell>
          <cell r="C2922" t="str">
            <v>E Stop Assembly, Rear Mount</v>
          </cell>
        </row>
        <row r="2923">
          <cell r="A2923" t="str">
            <v>02224-0545</v>
          </cell>
          <cell r="B2923" t="str">
            <v>Controls</v>
          </cell>
          <cell r="C2923" t="str">
            <v>E Stop Assembly, Rear Mount</v>
          </cell>
        </row>
        <row r="2924">
          <cell r="A2924" t="str">
            <v>02224-0546</v>
          </cell>
          <cell r="B2924" t="str">
            <v>Vision</v>
          </cell>
          <cell r="C2924" t="str">
            <v>Vision Cable Pkg</v>
          </cell>
        </row>
        <row r="2925">
          <cell r="A2925" t="str">
            <v>02224-0547</v>
          </cell>
        </row>
        <row r="2926">
          <cell r="A2926" t="str">
            <v>02224-0548</v>
          </cell>
        </row>
        <row r="2927">
          <cell r="A2927" t="str">
            <v>02224-0549</v>
          </cell>
        </row>
        <row r="2928">
          <cell r="A2928" t="str">
            <v>02224-0550</v>
          </cell>
        </row>
        <row r="2929">
          <cell r="A2929" t="str">
            <v>02224-0551</v>
          </cell>
        </row>
        <row r="2930">
          <cell r="A2930" t="str">
            <v>02224-0552</v>
          </cell>
        </row>
        <row r="2931">
          <cell r="A2931" t="str">
            <v>02224-0553</v>
          </cell>
        </row>
        <row r="2932">
          <cell r="A2932" t="str">
            <v>02224-0554</v>
          </cell>
        </row>
        <row r="2933">
          <cell r="A2933" t="str">
            <v>02224-0555</v>
          </cell>
        </row>
        <row r="2934">
          <cell r="A2934" t="str">
            <v>02224-0556</v>
          </cell>
        </row>
        <row r="2935">
          <cell r="A2935" t="str">
            <v>02224-0557</v>
          </cell>
        </row>
        <row r="2936">
          <cell r="A2936" t="str">
            <v>02224-0558</v>
          </cell>
        </row>
        <row r="2937">
          <cell r="A2937" t="str">
            <v>02224-0559</v>
          </cell>
        </row>
        <row r="2938">
          <cell r="A2938" t="str">
            <v>02224-0560</v>
          </cell>
        </row>
        <row r="2939">
          <cell r="A2939" t="str">
            <v>02224-0561</v>
          </cell>
        </row>
        <row r="2940">
          <cell r="A2940" t="str">
            <v>02224-0562</v>
          </cell>
        </row>
        <row r="2941">
          <cell r="A2941" t="str">
            <v>02224-0563</v>
          </cell>
        </row>
        <row r="2942">
          <cell r="A2942" t="str">
            <v>02224-0564</v>
          </cell>
        </row>
        <row r="2943">
          <cell r="A2943" t="str">
            <v>02224-0565</v>
          </cell>
        </row>
        <row r="2944">
          <cell r="A2944" t="str">
            <v>02224-0566</v>
          </cell>
        </row>
        <row r="2945">
          <cell r="A2945" t="str">
            <v>02224-0567</v>
          </cell>
        </row>
        <row r="2946">
          <cell r="A2946" t="str">
            <v>02224-0568</v>
          </cell>
        </row>
        <row r="2947">
          <cell r="A2947" t="str">
            <v>02224-0569</v>
          </cell>
        </row>
        <row r="2948">
          <cell r="A2948" t="str">
            <v>02224-0570</v>
          </cell>
        </row>
        <row r="2949">
          <cell r="A2949" t="str">
            <v>02224-0571</v>
          </cell>
        </row>
        <row r="2950">
          <cell r="A2950" t="str">
            <v>02224-0572</v>
          </cell>
        </row>
        <row r="2951">
          <cell r="A2951" t="str">
            <v>02224-0573</v>
          </cell>
        </row>
        <row r="2952">
          <cell r="A2952" t="str">
            <v>02224-0574</v>
          </cell>
        </row>
        <row r="2953">
          <cell r="A2953" t="str">
            <v>02224-0575</v>
          </cell>
        </row>
        <row r="2954">
          <cell r="A2954" t="str">
            <v>02224-0576</v>
          </cell>
        </row>
        <row r="2955">
          <cell r="A2955" t="str">
            <v>02224-0577</v>
          </cell>
        </row>
        <row r="2956">
          <cell r="A2956" t="str">
            <v>02224-0578</v>
          </cell>
        </row>
        <row r="2957">
          <cell r="A2957" t="str">
            <v>02224-0579</v>
          </cell>
        </row>
        <row r="2958">
          <cell r="A2958" t="str">
            <v>02224-0580</v>
          </cell>
        </row>
        <row r="2959">
          <cell r="A2959" t="str">
            <v>02224-0581</v>
          </cell>
          <cell r="B2959" t="str">
            <v>Enclosure</v>
          </cell>
          <cell r="C2959" t="str">
            <v>ECU Modification Assy</v>
          </cell>
        </row>
        <row r="2960">
          <cell r="A2960" t="str">
            <v>02224-0582</v>
          </cell>
          <cell r="B2960" t="str">
            <v>Enclosure</v>
          </cell>
          <cell r="C2960" t="str">
            <v>ECU Modification Assy</v>
          </cell>
        </row>
        <row r="2961">
          <cell r="A2961" t="str">
            <v>02224-0583</v>
          </cell>
          <cell r="B2961" t="str">
            <v>ECU</v>
          </cell>
          <cell r="C2961" t="str">
            <v>Weldment Duct, ECU</v>
          </cell>
        </row>
        <row r="2962">
          <cell r="A2962" t="str">
            <v>02224-0584</v>
          </cell>
          <cell r="B2962" t="str">
            <v>Enclosure</v>
          </cell>
          <cell r="C2962" t="str">
            <v>Chamber Assy</v>
          </cell>
        </row>
        <row r="2963">
          <cell r="A2963" t="str">
            <v>02224-0585</v>
          </cell>
          <cell r="B2963" t="str">
            <v>Enclosure</v>
          </cell>
          <cell r="C2963" t="str">
            <v>Chamber Assy</v>
          </cell>
        </row>
        <row r="2964">
          <cell r="A2964" t="str">
            <v>02224-0586</v>
          </cell>
        </row>
        <row r="2965">
          <cell r="A2965" t="str">
            <v>02224-0587</v>
          </cell>
        </row>
        <row r="2966">
          <cell r="A2966" t="str">
            <v>02224-0588</v>
          </cell>
          <cell r="B2966" t="str">
            <v>Enclosure</v>
          </cell>
          <cell r="C2966" t="str">
            <v>Chamber Assy</v>
          </cell>
        </row>
        <row r="2967">
          <cell r="A2967" t="str">
            <v>02224-0589</v>
          </cell>
          <cell r="B2967" t="str">
            <v>Enclosure</v>
          </cell>
          <cell r="C2967" t="str">
            <v>Chamber Assy</v>
          </cell>
        </row>
        <row r="2968">
          <cell r="A2968" t="str">
            <v>02224-0590</v>
          </cell>
          <cell r="B2968" t="str">
            <v>Enclosure</v>
          </cell>
          <cell r="C2968" t="str">
            <v>Chamber Assy</v>
          </cell>
        </row>
        <row r="2969">
          <cell r="A2969" t="str">
            <v>02224-0591</v>
          </cell>
        </row>
        <row r="2970">
          <cell r="A2970" t="str">
            <v>02224-0592</v>
          </cell>
          <cell r="B2970" t="str">
            <v>Enclosure</v>
          </cell>
          <cell r="C2970" t="str">
            <v>Chamber Assy</v>
          </cell>
        </row>
        <row r="2971">
          <cell r="A2971" t="str">
            <v>02224-0593</v>
          </cell>
          <cell r="B2971" t="str">
            <v>Enclosure</v>
          </cell>
          <cell r="C2971" t="str">
            <v>Chamber Assy</v>
          </cell>
        </row>
        <row r="2972">
          <cell r="A2972" t="str">
            <v>02224-0594</v>
          </cell>
          <cell r="B2972" t="str">
            <v>Enclosure</v>
          </cell>
          <cell r="C2972" t="str">
            <v>Chamber Assy</v>
          </cell>
        </row>
        <row r="2973">
          <cell r="A2973" t="str">
            <v>02224-0595</v>
          </cell>
          <cell r="B2973" t="str">
            <v>Enclosure</v>
          </cell>
          <cell r="C2973" t="str">
            <v>Chamber Assy</v>
          </cell>
        </row>
        <row r="2974">
          <cell r="A2974" t="str">
            <v>02224-0596</v>
          </cell>
          <cell r="B2974" t="str">
            <v>Enclosure</v>
          </cell>
          <cell r="C2974" t="str">
            <v>Chamber Assy</v>
          </cell>
        </row>
        <row r="2975">
          <cell r="A2975" t="str">
            <v>02224-0597</v>
          </cell>
          <cell r="B2975" t="str">
            <v>Enclosure</v>
          </cell>
          <cell r="C2975" t="str">
            <v>Chamber Assy</v>
          </cell>
        </row>
        <row r="2976">
          <cell r="A2976" t="str">
            <v>02224-0598</v>
          </cell>
          <cell r="B2976" t="str">
            <v>Enclosure</v>
          </cell>
          <cell r="C2976" t="str">
            <v>Chamber Assy</v>
          </cell>
        </row>
        <row r="2977">
          <cell r="A2977" t="str">
            <v>02224-0599</v>
          </cell>
          <cell r="B2977" t="str">
            <v>Enclosure</v>
          </cell>
          <cell r="C2977" t="str">
            <v>Chamber Assy</v>
          </cell>
        </row>
        <row r="2978">
          <cell r="A2978" t="str">
            <v>02224-0600</v>
          </cell>
        </row>
        <row r="2979">
          <cell r="A2979" t="str">
            <v>02224-0601</v>
          </cell>
          <cell r="B2979" t="str">
            <v>Enclosure</v>
          </cell>
          <cell r="C2979" t="str">
            <v>Chamber Assy</v>
          </cell>
        </row>
        <row r="2980">
          <cell r="A2980" t="str">
            <v>02224-0602</v>
          </cell>
          <cell r="B2980" t="str">
            <v>Enclosure</v>
          </cell>
          <cell r="C2980" t="str">
            <v>Chamber Assy</v>
          </cell>
        </row>
        <row r="2981">
          <cell r="A2981" t="str">
            <v>02224-0603</v>
          </cell>
        </row>
        <row r="2982">
          <cell r="A2982" t="str">
            <v>02224-0604</v>
          </cell>
          <cell r="B2982" t="str">
            <v>Enclosure</v>
          </cell>
          <cell r="C2982" t="str">
            <v>Chamber Assy</v>
          </cell>
        </row>
        <row r="2983">
          <cell r="A2983" t="str">
            <v>02224-0605</v>
          </cell>
        </row>
        <row r="2984">
          <cell r="A2984" t="str">
            <v>02224-0606</v>
          </cell>
        </row>
        <row r="2985">
          <cell r="A2985" t="str">
            <v>02224-0607</v>
          </cell>
          <cell r="B2985" t="str">
            <v>Enclosure</v>
          </cell>
          <cell r="C2985" t="str">
            <v>Chamber Assy</v>
          </cell>
        </row>
        <row r="2986">
          <cell r="A2986" t="str">
            <v>02224-0608</v>
          </cell>
          <cell r="B2986" t="str">
            <v>Enclosure</v>
          </cell>
          <cell r="C2986" t="str">
            <v>Chamber Assy</v>
          </cell>
        </row>
        <row r="2987">
          <cell r="A2987" t="str">
            <v>02224-0609</v>
          </cell>
          <cell r="B2987" t="str">
            <v>Enclosure</v>
          </cell>
          <cell r="C2987" t="str">
            <v>Chamber Assy</v>
          </cell>
        </row>
        <row r="2988">
          <cell r="A2988" t="str">
            <v>02224-0610</v>
          </cell>
          <cell r="B2988" t="str">
            <v>Enclosure</v>
          </cell>
          <cell r="C2988" t="str">
            <v>Chamber Assy</v>
          </cell>
        </row>
        <row r="2989">
          <cell r="A2989" t="str">
            <v>02224-0611</v>
          </cell>
          <cell r="B2989" t="str">
            <v>Enclosure</v>
          </cell>
          <cell r="C2989" t="str">
            <v>Chamber Assy</v>
          </cell>
        </row>
        <row r="2990">
          <cell r="A2990" t="str">
            <v>02224-0612</v>
          </cell>
          <cell r="B2990" t="str">
            <v>Enclosure</v>
          </cell>
          <cell r="C2990" t="str">
            <v>Chamber Assy</v>
          </cell>
        </row>
        <row r="2991">
          <cell r="A2991" t="str">
            <v>02224-0613</v>
          </cell>
          <cell r="B2991" t="str">
            <v>Enclosure</v>
          </cell>
          <cell r="C2991" t="str">
            <v>Chamber Assy</v>
          </cell>
        </row>
        <row r="2992">
          <cell r="A2992" t="str">
            <v>02224-0614</v>
          </cell>
          <cell r="B2992" t="str">
            <v>Enclosure</v>
          </cell>
          <cell r="C2992" t="str">
            <v>Chamber Assy</v>
          </cell>
        </row>
        <row r="2993">
          <cell r="A2993" t="str">
            <v>02224-0615</v>
          </cell>
          <cell r="B2993" t="str">
            <v>Enclosure</v>
          </cell>
          <cell r="C2993" t="str">
            <v>Chamber Assy</v>
          </cell>
        </row>
        <row r="2994">
          <cell r="A2994" t="str">
            <v>02224-0616</v>
          </cell>
          <cell r="B2994" t="str">
            <v>Enclosure</v>
          </cell>
          <cell r="C2994" t="str">
            <v>Chamber Assy</v>
          </cell>
        </row>
        <row r="2995">
          <cell r="A2995" t="str">
            <v>02224-0617</v>
          </cell>
          <cell r="B2995" t="str">
            <v>Enclosure</v>
          </cell>
          <cell r="C2995" t="str">
            <v>Chamber Assy</v>
          </cell>
        </row>
        <row r="2996">
          <cell r="A2996" t="str">
            <v>02224-0618</v>
          </cell>
          <cell r="B2996" t="str">
            <v>Enclosure</v>
          </cell>
          <cell r="C2996" t="str">
            <v>Chamber Assy</v>
          </cell>
        </row>
        <row r="2997">
          <cell r="A2997" t="str">
            <v>02224-0619</v>
          </cell>
          <cell r="B2997" t="str">
            <v>Enclosure</v>
          </cell>
          <cell r="C2997" t="str">
            <v>Chamber Assy</v>
          </cell>
        </row>
        <row r="2998">
          <cell r="A2998" t="str">
            <v>02224-0620</v>
          </cell>
          <cell r="B2998" t="str">
            <v>Optical Imaging</v>
          </cell>
          <cell r="C2998" t="str">
            <v>Mask Vertical Stage Assy</v>
          </cell>
        </row>
        <row r="2999">
          <cell r="A2999" t="str">
            <v>02224-0621</v>
          </cell>
          <cell r="B2999" t="str">
            <v>Enclosure</v>
          </cell>
          <cell r="C2999" t="str">
            <v>Chamber Assy</v>
          </cell>
        </row>
        <row r="3000">
          <cell r="A3000" t="str">
            <v>02224-0622</v>
          </cell>
          <cell r="B3000" t="str">
            <v>Controls</v>
          </cell>
          <cell r="C3000" t="str">
            <v>Inline Air Filter Assy</v>
          </cell>
        </row>
        <row r="3001">
          <cell r="A3001" t="str">
            <v>02224-0623</v>
          </cell>
          <cell r="B3001" t="str">
            <v>Controls</v>
          </cell>
          <cell r="C3001" t="str">
            <v>Inline Air Filter Assy</v>
          </cell>
        </row>
        <row r="3002">
          <cell r="A3002" t="str">
            <v>02224-0624</v>
          </cell>
          <cell r="B3002" t="str">
            <v>Controls</v>
          </cell>
          <cell r="C3002" t="str">
            <v>Inline Air Filter Assy</v>
          </cell>
        </row>
        <row r="3003">
          <cell r="A3003" t="str">
            <v>02224-0625</v>
          </cell>
          <cell r="B3003" t="str">
            <v>Controls</v>
          </cell>
          <cell r="C3003" t="str">
            <v>Inline Air Filter Assy</v>
          </cell>
        </row>
        <row r="3004">
          <cell r="A3004" t="str">
            <v>02224-0626</v>
          </cell>
          <cell r="B3004" t="str">
            <v>Vision</v>
          </cell>
          <cell r="C3004" t="str">
            <v>Receptacle, Cable Fiber Optic</v>
          </cell>
        </row>
        <row r="3005">
          <cell r="A3005" t="str">
            <v>02224-0627</v>
          </cell>
          <cell r="B3005" t="str">
            <v>Power Distribution</v>
          </cell>
          <cell r="C3005" t="str">
            <v>Isolation Platform Assy</v>
          </cell>
        </row>
        <row r="3006">
          <cell r="A3006" t="str">
            <v>02224-0628</v>
          </cell>
          <cell r="B3006" t="str">
            <v>Controls</v>
          </cell>
          <cell r="C3006" t="str">
            <v>Cable Package</v>
          </cell>
        </row>
        <row r="3007">
          <cell r="A3007" t="str">
            <v>02224-0629</v>
          </cell>
          <cell r="B3007" t="str">
            <v>Enclosure</v>
          </cell>
          <cell r="C3007" t="str">
            <v>Chamber Assy</v>
          </cell>
        </row>
        <row r="3008">
          <cell r="A3008" t="str">
            <v>02224-0630</v>
          </cell>
          <cell r="B3008" t="str">
            <v>Illumination</v>
          </cell>
          <cell r="C3008" t="str">
            <v>Anamorphic Encl. Assy, 3 Lens Ver.</v>
          </cell>
        </row>
        <row r="3009">
          <cell r="A3009" t="str">
            <v>02224-0631</v>
          </cell>
          <cell r="B3009" t="str">
            <v>Optical Imaging</v>
          </cell>
          <cell r="C3009" t="str">
            <v>Optical Enclosure Assy</v>
          </cell>
        </row>
        <row r="3010">
          <cell r="A3010" t="str">
            <v>02224-0632</v>
          </cell>
          <cell r="B3010" t="str">
            <v>Controls</v>
          </cell>
          <cell r="C3010" t="str">
            <v>Cable Package</v>
          </cell>
        </row>
        <row r="3011">
          <cell r="A3011" t="str">
            <v>02224-0633</v>
          </cell>
          <cell r="B3011" t="str">
            <v>Controls</v>
          </cell>
          <cell r="C3011" t="str">
            <v>Cable Package</v>
          </cell>
        </row>
        <row r="3012">
          <cell r="A3012" t="str">
            <v>02224-0634</v>
          </cell>
          <cell r="B3012" t="str">
            <v>Optical Imaging</v>
          </cell>
          <cell r="C3012" t="str">
            <v>Pump Assembly, Installation</v>
          </cell>
        </row>
        <row r="3013">
          <cell r="A3013" t="str">
            <v>02224-0635</v>
          </cell>
          <cell r="B3013" t="str">
            <v>Optical Imaging</v>
          </cell>
          <cell r="C3013" t="str">
            <v>Pump Assembly, Installation</v>
          </cell>
        </row>
        <row r="3014">
          <cell r="A3014" t="str">
            <v>02224-0636</v>
          </cell>
          <cell r="B3014" t="str">
            <v>Optical Imaging</v>
          </cell>
          <cell r="C3014" t="str">
            <v>Pump Assembly, Installation</v>
          </cell>
        </row>
        <row r="3015">
          <cell r="A3015" t="str">
            <v>02224-0637</v>
          </cell>
          <cell r="B3015" t="str">
            <v>Optical Imaging</v>
          </cell>
          <cell r="C3015" t="str">
            <v>Pump Assembly, Installation</v>
          </cell>
        </row>
        <row r="3016">
          <cell r="A3016" t="str">
            <v>02224-0638</v>
          </cell>
          <cell r="B3016" t="str">
            <v>Optical Imaging</v>
          </cell>
          <cell r="C3016" t="str">
            <v>Pump Assembly, Installation</v>
          </cell>
        </row>
        <row r="3017">
          <cell r="A3017" t="str">
            <v>02224-0639</v>
          </cell>
          <cell r="B3017" t="str">
            <v>Optical Imaging</v>
          </cell>
          <cell r="C3017" t="str">
            <v>Pump Assembly, Installation</v>
          </cell>
        </row>
        <row r="3018">
          <cell r="A3018" t="str">
            <v>02224-0640</v>
          </cell>
          <cell r="B3018" t="str">
            <v>Optical Imaging</v>
          </cell>
          <cell r="C3018" t="str">
            <v>Pump Assembly, Installation</v>
          </cell>
        </row>
        <row r="3019">
          <cell r="A3019" t="str">
            <v>02224-0641</v>
          </cell>
          <cell r="B3019" t="str">
            <v>Optical Imaging</v>
          </cell>
          <cell r="C3019" t="str">
            <v>Pump Assembly, Installation</v>
          </cell>
        </row>
        <row r="3020">
          <cell r="A3020" t="str">
            <v>02224-0642</v>
          </cell>
          <cell r="B3020" t="str">
            <v>Optical Imaging</v>
          </cell>
          <cell r="C3020" t="str">
            <v>Pump Assembly, Installation</v>
          </cell>
        </row>
        <row r="3021">
          <cell r="A3021" t="str">
            <v>02224-0643</v>
          </cell>
          <cell r="B3021" t="str">
            <v>Optical Imaging</v>
          </cell>
          <cell r="C3021" t="str">
            <v>Pump Assembly, Installation</v>
          </cell>
        </row>
        <row r="3022">
          <cell r="A3022" t="str">
            <v>02224-0644</v>
          </cell>
          <cell r="B3022" t="str">
            <v>Controls</v>
          </cell>
          <cell r="C3022" t="str">
            <v>Modification, Fitting</v>
          </cell>
        </row>
        <row r="3023">
          <cell r="A3023" t="str">
            <v>02224-0645</v>
          </cell>
          <cell r="B3023" t="str">
            <v>Illumination</v>
          </cell>
          <cell r="C3023" t="str">
            <v>Anamorphic Encl. Assy, 3 Lens Ver.</v>
          </cell>
        </row>
        <row r="3024">
          <cell r="A3024" t="str">
            <v>02224-0646</v>
          </cell>
          <cell r="B3024" t="str">
            <v>Optical Imaging</v>
          </cell>
          <cell r="C3024" t="str">
            <v>Homogenizer</v>
          </cell>
        </row>
        <row r="3025">
          <cell r="A3025" t="str">
            <v>02224-0647</v>
          </cell>
          <cell r="B3025" t="str">
            <v>Optical Imaging</v>
          </cell>
          <cell r="C3025" t="str">
            <v>Homogenizer</v>
          </cell>
        </row>
        <row r="3026">
          <cell r="A3026" t="str">
            <v>02224-0648</v>
          </cell>
          <cell r="B3026" t="str">
            <v>Optical Imaging</v>
          </cell>
          <cell r="C3026" t="str">
            <v>Homogenizer</v>
          </cell>
        </row>
        <row r="3027">
          <cell r="A3027" t="str">
            <v>02224-0649</v>
          </cell>
          <cell r="B3027" t="str">
            <v>Optical Imaging</v>
          </cell>
          <cell r="C3027" t="str">
            <v>Homogenizer</v>
          </cell>
        </row>
        <row r="3028">
          <cell r="A3028" t="str">
            <v>02224-0650</v>
          </cell>
          <cell r="B3028" t="str">
            <v>Controls</v>
          </cell>
          <cell r="C3028" t="str">
            <v>Cable Package</v>
          </cell>
        </row>
        <row r="3029">
          <cell r="A3029" t="str">
            <v>02224-0651</v>
          </cell>
          <cell r="B3029" t="str">
            <v>Controls</v>
          </cell>
          <cell r="C3029" t="str">
            <v>Cable Package</v>
          </cell>
        </row>
        <row r="3030">
          <cell r="A3030" t="str">
            <v>02224-0652</v>
          </cell>
          <cell r="B3030" t="str">
            <v>Controls</v>
          </cell>
          <cell r="C3030" t="str">
            <v>Cable Package</v>
          </cell>
        </row>
        <row r="3031">
          <cell r="A3031" t="str">
            <v>02224-0653</v>
          </cell>
          <cell r="B3031" t="str">
            <v>Optical Imaging</v>
          </cell>
          <cell r="C3031" t="str">
            <v>Debris Cell Cable Pkg</v>
          </cell>
        </row>
        <row r="3032">
          <cell r="A3032" t="str">
            <v>02224-0654</v>
          </cell>
          <cell r="B3032" t="str">
            <v>Z-Gauge</v>
          </cell>
          <cell r="C3032" t="str">
            <v>Air Gauge Control Panel Assy</v>
          </cell>
        </row>
        <row r="3033">
          <cell r="A3033" t="str">
            <v>02224-0655</v>
          </cell>
          <cell r="B3033" t="str">
            <v>Tooling</v>
          </cell>
          <cell r="C3033" t="str">
            <v>Plate, Shipping Assy</v>
          </cell>
        </row>
        <row r="3034">
          <cell r="A3034" t="str">
            <v>02224-0656</v>
          </cell>
          <cell r="B3034" t="str">
            <v>Tooling</v>
          </cell>
          <cell r="C3034" t="str">
            <v>Plate, Shipping Assy</v>
          </cell>
        </row>
        <row r="3035">
          <cell r="A3035" t="str">
            <v>02224-0657</v>
          </cell>
          <cell r="B3035" t="str">
            <v>Controls</v>
          </cell>
          <cell r="C3035" t="str">
            <v>EE Enclosure Assy</v>
          </cell>
        </row>
        <row r="3036">
          <cell r="A3036" t="str">
            <v>02224-0658</v>
          </cell>
          <cell r="B3036" t="str">
            <v>Controls</v>
          </cell>
          <cell r="C3036" t="str">
            <v>EE Enclosure Assy</v>
          </cell>
        </row>
        <row r="3037">
          <cell r="A3037" t="str">
            <v>02224-0659</v>
          </cell>
          <cell r="B3037" t="str">
            <v>Illumination</v>
          </cell>
          <cell r="C3037" t="str">
            <v>Height Adjust Ring</v>
          </cell>
        </row>
        <row r="3038">
          <cell r="A3038" t="str">
            <v>02224-0660</v>
          </cell>
          <cell r="B3038" t="str">
            <v>Illumination</v>
          </cell>
          <cell r="C3038">
            <v>0</v>
          </cell>
        </row>
        <row r="3039">
          <cell r="A3039" t="str">
            <v>02224-0661</v>
          </cell>
          <cell r="B3039" t="str">
            <v>Optical Imaging</v>
          </cell>
          <cell r="C3039" t="str">
            <v>Condenser Lens Mount Assy</v>
          </cell>
        </row>
        <row r="3040">
          <cell r="A3040" t="str">
            <v>02224-0662</v>
          </cell>
          <cell r="B3040" t="str">
            <v>Optical Imaging</v>
          </cell>
          <cell r="C3040" t="str">
            <v>Debris Cell Power Probe Assy</v>
          </cell>
        </row>
        <row r="3041">
          <cell r="A3041" t="str">
            <v>02224-0663</v>
          </cell>
          <cell r="B3041" t="str">
            <v>Controls</v>
          </cell>
          <cell r="C3041" t="str">
            <v>Cable Package</v>
          </cell>
        </row>
        <row r="3042">
          <cell r="A3042" t="str">
            <v>02224-0664</v>
          </cell>
          <cell r="B3042" t="str">
            <v>Optical Imaging</v>
          </cell>
          <cell r="C3042" t="str">
            <v>Optical Enclosure Assy</v>
          </cell>
        </row>
        <row r="3043">
          <cell r="A3043" t="str">
            <v>02224-0665</v>
          </cell>
          <cell r="B3043" t="str">
            <v>Controls</v>
          </cell>
          <cell r="C3043" t="str">
            <v>Cable Package</v>
          </cell>
        </row>
        <row r="3044">
          <cell r="A3044" t="str">
            <v>02224-0666</v>
          </cell>
          <cell r="B3044" t="str">
            <v>HMI</v>
          </cell>
          <cell r="C3044" t="str">
            <v>HMI Assy</v>
          </cell>
        </row>
        <row r="3045">
          <cell r="A3045" t="str">
            <v>02224-0667</v>
          </cell>
          <cell r="C3045">
            <v>0</v>
          </cell>
        </row>
        <row r="3046">
          <cell r="A3046" t="str">
            <v>02224-0668</v>
          </cell>
          <cell r="C3046">
            <v>0</v>
          </cell>
        </row>
        <row r="3047">
          <cell r="A3047" t="str">
            <v>02224-0669</v>
          </cell>
          <cell r="B3047" t="str">
            <v>HMI</v>
          </cell>
          <cell r="C3047" t="str">
            <v>HMI Assy</v>
          </cell>
        </row>
        <row r="3048">
          <cell r="A3048" t="str">
            <v>02224-0670</v>
          </cell>
          <cell r="B3048" t="str">
            <v>HMI</v>
          </cell>
          <cell r="C3048" t="str">
            <v>HMI Assy</v>
          </cell>
        </row>
        <row r="3049">
          <cell r="A3049" t="str">
            <v>02224-0671</v>
          </cell>
          <cell r="B3049" t="str">
            <v>Substrate Chuck</v>
          </cell>
          <cell r="C3049" t="str">
            <v>Substrate Chuck Assy</v>
          </cell>
        </row>
        <row r="3050">
          <cell r="A3050" t="str">
            <v>02224-0672</v>
          </cell>
          <cell r="B3050" t="str">
            <v>Substrate Chuck</v>
          </cell>
          <cell r="C3050" t="str">
            <v>Substrate Chuck Assy</v>
          </cell>
        </row>
        <row r="3051">
          <cell r="A3051" t="str">
            <v>02224-0673</v>
          </cell>
          <cell r="B3051" t="str">
            <v>Substrate Chuck</v>
          </cell>
          <cell r="C3051" t="str">
            <v>Chuck Support Spacer</v>
          </cell>
        </row>
        <row r="3052">
          <cell r="A3052" t="str">
            <v>02224-0674</v>
          </cell>
          <cell r="B3052" t="str">
            <v>Substrate Chuck</v>
          </cell>
          <cell r="C3052" t="str">
            <v>Chuck Support Spacer</v>
          </cell>
        </row>
        <row r="3053">
          <cell r="A3053" t="str">
            <v>02224-0675</v>
          </cell>
          <cell r="B3053" t="str">
            <v>Vision</v>
          </cell>
          <cell r="C3053" t="str">
            <v>Cable Assy, UV Power</v>
          </cell>
        </row>
        <row r="3054">
          <cell r="A3054" t="str">
            <v>02224-0676</v>
          </cell>
          <cell r="B3054" t="str">
            <v>Power Distribution</v>
          </cell>
          <cell r="C3054" t="str">
            <v>Power Inlet Assy</v>
          </cell>
        </row>
        <row r="3055">
          <cell r="A3055" t="str">
            <v>02224-0677</v>
          </cell>
          <cell r="B3055" t="str">
            <v>Power Distribution</v>
          </cell>
          <cell r="C3055" t="str">
            <v>Power Inlet Assy</v>
          </cell>
        </row>
        <row r="3056">
          <cell r="A3056" t="str">
            <v>02224-0678</v>
          </cell>
          <cell r="B3056" t="str">
            <v>Optical Imaging</v>
          </cell>
          <cell r="C3056" t="str">
            <v>Homogenizer</v>
          </cell>
        </row>
        <row r="3057">
          <cell r="A3057" t="str">
            <v>02224-0679</v>
          </cell>
          <cell r="B3057" t="str">
            <v>Optical Imaging</v>
          </cell>
          <cell r="C3057" t="str">
            <v>Optical Enclosure Assy</v>
          </cell>
        </row>
        <row r="3058">
          <cell r="A3058" t="str">
            <v>02224-0680</v>
          </cell>
          <cell r="B3058" t="str">
            <v>Tooling</v>
          </cell>
          <cell r="C3058" t="str">
            <v>Laser Alignment Assy</v>
          </cell>
        </row>
        <row r="3059">
          <cell r="A3059" t="str">
            <v>02224-0681</v>
          </cell>
          <cell r="B3059" t="str">
            <v>Tooling</v>
          </cell>
          <cell r="C3059" t="str">
            <v>Laser Alignment Assy</v>
          </cell>
        </row>
        <row r="3060">
          <cell r="A3060" t="str">
            <v>02224-0682</v>
          </cell>
          <cell r="B3060" t="str">
            <v>Tooling</v>
          </cell>
          <cell r="C3060" t="str">
            <v>Laser Alignment Assy</v>
          </cell>
        </row>
        <row r="3061">
          <cell r="A3061" t="str">
            <v>02224-0683</v>
          </cell>
          <cell r="B3061" t="str">
            <v>Tooling</v>
          </cell>
          <cell r="C3061" t="str">
            <v>Laser Alignment Assy</v>
          </cell>
        </row>
        <row r="3062">
          <cell r="A3062" t="str">
            <v>02224-0684</v>
          </cell>
          <cell r="B3062" t="str">
            <v>Tooling</v>
          </cell>
          <cell r="C3062" t="str">
            <v>Laser Alignment Assy</v>
          </cell>
        </row>
        <row r="3063">
          <cell r="A3063" t="str">
            <v>02224-0685</v>
          </cell>
          <cell r="B3063" t="str">
            <v>Tooling</v>
          </cell>
          <cell r="C3063" t="str">
            <v>Laser Alignment Assy</v>
          </cell>
        </row>
        <row r="3064">
          <cell r="A3064" t="str">
            <v>02224-0686</v>
          </cell>
          <cell r="B3064" t="str">
            <v>Controls</v>
          </cell>
          <cell r="C3064" t="str">
            <v>Cable Package</v>
          </cell>
        </row>
        <row r="3065">
          <cell r="A3065" t="str">
            <v>02224-0687</v>
          </cell>
          <cell r="B3065" t="str">
            <v>Tooling</v>
          </cell>
          <cell r="C3065" t="str">
            <v>Plate, Spacer, Front</v>
          </cell>
        </row>
        <row r="3066">
          <cell r="A3066" t="str">
            <v>02224-0688</v>
          </cell>
          <cell r="B3066" t="str">
            <v>Tooling</v>
          </cell>
          <cell r="C3066" t="str">
            <v>Plate, Spacer, Middle</v>
          </cell>
        </row>
        <row r="3067">
          <cell r="A3067" t="str">
            <v>02224-0689</v>
          </cell>
          <cell r="B3067" t="str">
            <v>Substrate Chuck</v>
          </cell>
          <cell r="C3067" t="str">
            <v>Substrate Chuck Assy</v>
          </cell>
        </row>
        <row r="3068">
          <cell r="A3068" t="str">
            <v>02224-0690</v>
          </cell>
          <cell r="B3068" t="str">
            <v>Enclosure</v>
          </cell>
          <cell r="C3068" t="str">
            <v>Chamber Assy</v>
          </cell>
        </row>
        <row r="3069">
          <cell r="A3069" t="str">
            <v>02224-0691</v>
          </cell>
          <cell r="B3069" t="str">
            <v>Illumination</v>
          </cell>
          <cell r="C3069" t="str">
            <v>Laser Cable Pkg</v>
          </cell>
        </row>
        <row r="3070">
          <cell r="A3070" t="str">
            <v>02224-0692</v>
          </cell>
          <cell r="B3070" t="str">
            <v>Illumination</v>
          </cell>
          <cell r="C3070" t="str">
            <v>Laser Cable Pkg</v>
          </cell>
        </row>
        <row r="3071">
          <cell r="A3071" t="str">
            <v>02224-0693</v>
          </cell>
          <cell r="B3071" t="str">
            <v>Illumination</v>
          </cell>
          <cell r="C3071" t="str">
            <v>Laser Cable Pkg</v>
          </cell>
        </row>
        <row r="3072">
          <cell r="A3072" t="str">
            <v>02224-0694</v>
          </cell>
          <cell r="B3072" t="str">
            <v>Controls</v>
          </cell>
          <cell r="C3072" t="str">
            <v>Plate, Rack Cover</v>
          </cell>
        </row>
        <row r="3073">
          <cell r="A3073" t="str">
            <v>02224-0695</v>
          </cell>
          <cell r="B3073" t="str">
            <v>Controls</v>
          </cell>
          <cell r="C3073" t="str">
            <v>Plate, Rack Cover</v>
          </cell>
        </row>
        <row r="3074">
          <cell r="A3074" t="str">
            <v>02224-0696</v>
          </cell>
          <cell r="B3074" t="str">
            <v>Substrate Chuck</v>
          </cell>
          <cell r="C3074" t="str">
            <v>Spacer, Churck Support</v>
          </cell>
        </row>
        <row r="3075">
          <cell r="A3075" t="str">
            <v>02224-0697</v>
          </cell>
          <cell r="B3075" t="str">
            <v>Optical Imaging</v>
          </cell>
          <cell r="C3075">
            <v>0</v>
          </cell>
        </row>
        <row r="3076">
          <cell r="A3076" t="str">
            <v>02224-0698</v>
          </cell>
          <cell r="B3076" t="str">
            <v>Optical Imaging</v>
          </cell>
          <cell r="C3076">
            <v>0</v>
          </cell>
        </row>
        <row r="3077">
          <cell r="A3077" t="str">
            <v>02224-0699</v>
          </cell>
          <cell r="B3077" t="str">
            <v>Tooling</v>
          </cell>
          <cell r="C3077" t="str">
            <v>Cable Protector, Weldment</v>
          </cell>
        </row>
        <row r="3078">
          <cell r="A3078" t="str">
            <v>02224-0700</v>
          </cell>
          <cell r="B3078" t="str">
            <v>Optical Imaging</v>
          </cell>
          <cell r="C3078" t="str">
            <v>Debris Cell Power Probe Assy</v>
          </cell>
        </row>
        <row r="3079">
          <cell r="A3079" t="str">
            <v>02224-0701</v>
          </cell>
          <cell r="B3079" t="str">
            <v>Optical Imaging</v>
          </cell>
          <cell r="C3079" t="str">
            <v>Debris Cell Power Probe Assy</v>
          </cell>
        </row>
        <row r="3080">
          <cell r="A3080" t="str">
            <v>02224-0702</v>
          </cell>
          <cell r="B3080" t="str">
            <v>Optical Imaging</v>
          </cell>
          <cell r="C3080" t="str">
            <v>Homogenizer</v>
          </cell>
        </row>
        <row r="3081">
          <cell r="A3081" t="str">
            <v>02224-0703</v>
          </cell>
          <cell r="B3081" t="str">
            <v>HMI</v>
          </cell>
          <cell r="C3081" t="str">
            <v>Cable Assy</v>
          </cell>
        </row>
        <row r="3082">
          <cell r="A3082" t="str">
            <v>02224-0704</v>
          </cell>
          <cell r="B3082" t="str">
            <v>Controls</v>
          </cell>
          <cell r="C3082" t="str">
            <v>EE Enclosure Assy</v>
          </cell>
        </row>
        <row r="3083">
          <cell r="A3083" t="str">
            <v>02224-0705</v>
          </cell>
          <cell r="B3083" t="str">
            <v>Translation Stage</v>
          </cell>
        </row>
        <row r="3084">
          <cell r="A3084" t="str">
            <v>02224-0706</v>
          </cell>
          <cell r="B3084" t="str">
            <v>Translation Stage</v>
          </cell>
        </row>
        <row r="3085">
          <cell r="A3085" t="str">
            <v>02224-0707</v>
          </cell>
          <cell r="B3085" t="str">
            <v>Illumination</v>
          </cell>
          <cell r="C3085" t="str">
            <v>Plate, Laser Retention</v>
          </cell>
        </row>
        <row r="3086">
          <cell r="A3086" t="str">
            <v>02224-0708</v>
          </cell>
          <cell r="B3086" t="str">
            <v>Optical Imaging</v>
          </cell>
          <cell r="C3086" t="str">
            <v>Debris Cell Power Probe Assy</v>
          </cell>
        </row>
        <row r="3087">
          <cell r="A3087" t="str">
            <v>02233-0000</v>
          </cell>
          <cell r="B3087" t="str">
            <v>M423-91101</v>
          </cell>
          <cell r="C3087">
            <v>0</v>
          </cell>
        </row>
        <row r="3088">
          <cell r="A3088" t="str">
            <v>02233-0001</v>
          </cell>
          <cell r="B3088" t="str">
            <v>M423-91101</v>
          </cell>
          <cell r="C3088" t="str">
            <v>M423 IBM</v>
          </cell>
        </row>
        <row r="3089">
          <cell r="A3089" t="str">
            <v>02233-0002</v>
          </cell>
          <cell r="B3089" t="str">
            <v>Translation Stage</v>
          </cell>
          <cell r="C3089">
            <v>0</v>
          </cell>
        </row>
        <row r="3090">
          <cell r="A3090" t="str">
            <v>02233-0003</v>
          </cell>
          <cell r="B3090" t="str">
            <v>Substrate Chuck</v>
          </cell>
          <cell r="C3090">
            <v>0</v>
          </cell>
        </row>
        <row r="3091">
          <cell r="A3091" t="str">
            <v>02233-0004</v>
          </cell>
          <cell r="B3091" t="str">
            <v>Substrate Load/Unload</v>
          </cell>
          <cell r="C3091">
            <v>0</v>
          </cell>
        </row>
        <row r="3092">
          <cell r="A3092" t="str">
            <v>02233-0005</v>
          </cell>
          <cell r="B3092" t="str">
            <v>Mask Chuck</v>
          </cell>
          <cell r="C3092">
            <v>0</v>
          </cell>
        </row>
        <row r="3093">
          <cell r="A3093" t="str">
            <v>02233-0006</v>
          </cell>
          <cell r="B3093" t="str">
            <v>Laser</v>
          </cell>
          <cell r="C3093">
            <v>0</v>
          </cell>
        </row>
        <row r="3094">
          <cell r="A3094" t="str">
            <v>02233-0007</v>
          </cell>
          <cell r="B3094" t="str">
            <v>Optical Imaging</v>
          </cell>
          <cell r="C3094">
            <v>0</v>
          </cell>
        </row>
        <row r="3095">
          <cell r="A3095" t="str">
            <v>02233-0008</v>
          </cell>
          <cell r="B3095" t="str">
            <v>Vision</v>
          </cell>
          <cell r="C3095">
            <v>0</v>
          </cell>
        </row>
        <row r="3096">
          <cell r="A3096" t="str">
            <v>02233-0009</v>
          </cell>
          <cell r="B3096" t="str">
            <v>Z- Gauge</v>
          </cell>
          <cell r="C3096">
            <v>0</v>
          </cell>
        </row>
        <row r="3097">
          <cell r="A3097" t="str">
            <v>02233-0010</v>
          </cell>
          <cell r="B3097" t="str">
            <v>Controls</v>
          </cell>
          <cell r="C3097">
            <v>0</v>
          </cell>
        </row>
        <row r="3098">
          <cell r="A3098" t="str">
            <v>02233-0011</v>
          </cell>
          <cell r="B3098" t="str">
            <v>HMI</v>
          </cell>
          <cell r="C3098">
            <v>0</v>
          </cell>
        </row>
        <row r="3099">
          <cell r="A3099" t="str">
            <v>02233-0012</v>
          </cell>
          <cell r="B3099" t="str">
            <v>Power Distribution</v>
          </cell>
          <cell r="C3099">
            <v>0</v>
          </cell>
        </row>
        <row r="3100">
          <cell r="A3100" t="str">
            <v>02233-0013</v>
          </cell>
          <cell r="B3100" t="str">
            <v>Enclosure &amp; ECU</v>
          </cell>
          <cell r="C3100">
            <v>0</v>
          </cell>
        </row>
        <row r="3101">
          <cell r="A3101" t="str">
            <v>02233-0014</v>
          </cell>
          <cell r="B3101" t="str">
            <v>Tooling</v>
          </cell>
          <cell r="C3101">
            <v>0</v>
          </cell>
        </row>
        <row r="3102">
          <cell r="A3102" t="str">
            <v>02233-0015</v>
          </cell>
          <cell r="C3102">
            <v>0</v>
          </cell>
        </row>
        <row r="3103">
          <cell r="A3103" t="str">
            <v>02233-0016</v>
          </cell>
          <cell r="C3103">
            <v>0</v>
          </cell>
        </row>
        <row r="3104">
          <cell r="A3104" t="str">
            <v>02233-0017</v>
          </cell>
          <cell r="C3104">
            <v>0</v>
          </cell>
        </row>
        <row r="3105">
          <cell r="A3105" t="str">
            <v>02233-0018</v>
          </cell>
          <cell r="C3105">
            <v>0</v>
          </cell>
        </row>
        <row r="3106">
          <cell r="A3106" t="str">
            <v>02233-0019</v>
          </cell>
          <cell r="C3106">
            <v>0</v>
          </cell>
        </row>
        <row r="3107">
          <cell r="A3107" t="str">
            <v>02233-0020</v>
          </cell>
          <cell r="C3107">
            <v>0</v>
          </cell>
        </row>
        <row r="3108">
          <cell r="A3108" t="str">
            <v>02233-0021</v>
          </cell>
          <cell r="C3108">
            <v>0</v>
          </cell>
        </row>
        <row r="3109">
          <cell r="A3109" t="str">
            <v>02233-0022</v>
          </cell>
          <cell r="C3109">
            <v>0</v>
          </cell>
        </row>
        <row r="3110">
          <cell r="A3110" t="str">
            <v>02233-0023</v>
          </cell>
          <cell r="C3110">
            <v>0</v>
          </cell>
        </row>
        <row r="3111">
          <cell r="A3111" t="str">
            <v>02233-0024</v>
          </cell>
          <cell r="C3111">
            <v>0</v>
          </cell>
        </row>
        <row r="3112">
          <cell r="A3112" t="str">
            <v>02233-0025</v>
          </cell>
          <cell r="C3112">
            <v>0</v>
          </cell>
        </row>
        <row r="3113">
          <cell r="A3113" t="str">
            <v>02233-0026</v>
          </cell>
          <cell r="C3113">
            <v>0</v>
          </cell>
        </row>
        <row r="3114">
          <cell r="A3114" t="str">
            <v>02233-0027</v>
          </cell>
          <cell r="C3114">
            <v>0</v>
          </cell>
        </row>
        <row r="3115">
          <cell r="A3115" t="str">
            <v>02250-0000</v>
          </cell>
          <cell r="B3115" t="str">
            <v>M423-91102</v>
          </cell>
          <cell r="C3115">
            <v>0</v>
          </cell>
        </row>
        <row r="3116">
          <cell r="A3116" t="str">
            <v>02250-0001</v>
          </cell>
          <cell r="B3116" t="str">
            <v>M423-91102</v>
          </cell>
          <cell r="C3116" t="str">
            <v>Model 423 Amkor</v>
          </cell>
        </row>
        <row r="3117">
          <cell r="A3117" t="str">
            <v>02250-0002</v>
          </cell>
          <cell r="B3117" t="str">
            <v>Translation Stage</v>
          </cell>
          <cell r="C3117">
            <v>0</v>
          </cell>
        </row>
        <row r="3118">
          <cell r="A3118" t="str">
            <v>02250-0003</v>
          </cell>
          <cell r="B3118" t="str">
            <v>Substrate Chuck</v>
          </cell>
          <cell r="C3118">
            <v>0</v>
          </cell>
        </row>
        <row r="3119">
          <cell r="A3119" t="str">
            <v>02250-0004</v>
          </cell>
          <cell r="B3119" t="str">
            <v>Substrate Load/Unload</v>
          </cell>
          <cell r="C3119">
            <v>0</v>
          </cell>
        </row>
        <row r="3120">
          <cell r="A3120" t="str">
            <v>02250-0005</v>
          </cell>
          <cell r="B3120" t="str">
            <v>Mask Chuck</v>
          </cell>
          <cell r="C3120">
            <v>0</v>
          </cell>
        </row>
        <row r="3121">
          <cell r="A3121" t="str">
            <v>02250-0006</v>
          </cell>
          <cell r="B3121" t="str">
            <v>Laser</v>
          </cell>
          <cell r="C3121">
            <v>0</v>
          </cell>
        </row>
        <row r="3122">
          <cell r="A3122" t="str">
            <v>02250-0007</v>
          </cell>
          <cell r="B3122" t="str">
            <v>Optical Imaging</v>
          </cell>
          <cell r="C3122">
            <v>0</v>
          </cell>
        </row>
        <row r="3123">
          <cell r="A3123" t="str">
            <v>02250-0008</v>
          </cell>
          <cell r="B3123" t="str">
            <v>Vision</v>
          </cell>
          <cell r="C3123">
            <v>0</v>
          </cell>
        </row>
        <row r="3124">
          <cell r="A3124" t="str">
            <v>02250-0009</v>
          </cell>
          <cell r="B3124" t="str">
            <v>Z- Gauge</v>
          </cell>
          <cell r="C3124">
            <v>0</v>
          </cell>
        </row>
        <row r="3125">
          <cell r="A3125" t="str">
            <v>02250-0010</v>
          </cell>
          <cell r="B3125" t="str">
            <v>Controls</v>
          </cell>
          <cell r="C3125">
            <v>0</v>
          </cell>
        </row>
        <row r="3126">
          <cell r="A3126" t="str">
            <v>02250-0011</v>
          </cell>
          <cell r="B3126" t="str">
            <v>HMI</v>
          </cell>
          <cell r="C3126">
            <v>0</v>
          </cell>
        </row>
        <row r="3127">
          <cell r="A3127" t="str">
            <v>02250-0012</v>
          </cell>
          <cell r="B3127" t="str">
            <v>Power Distribution</v>
          </cell>
          <cell r="C3127">
            <v>0</v>
          </cell>
        </row>
        <row r="3128">
          <cell r="A3128" t="str">
            <v>02250-0013</v>
          </cell>
          <cell r="B3128" t="str">
            <v>Enclosure &amp; ECU</v>
          </cell>
          <cell r="C3128">
            <v>0</v>
          </cell>
        </row>
        <row r="3129">
          <cell r="A3129" t="str">
            <v>02250-0014</v>
          </cell>
          <cell r="B3129" t="str">
            <v>Tooling</v>
          </cell>
          <cell r="C3129">
            <v>0</v>
          </cell>
        </row>
        <row r="3130">
          <cell r="A3130" t="str">
            <v>02250-0015</v>
          </cell>
          <cell r="C3130">
            <v>0</v>
          </cell>
        </row>
        <row r="3131">
          <cell r="A3131" t="str">
            <v>02250-0016</v>
          </cell>
          <cell r="C3131">
            <v>0</v>
          </cell>
        </row>
        <row r="3132">
          <cell r="A3132" t="str">
            <v>02250-0017</v>
          </cell>
          <cell r="C3132">
            <v>0</v>
          </cell>
        </row>
        <row r="3133">
          <cell r="A3133" t="str">
            <v>02250-0018</v>
          </cell>
          <cell r="C3133">
            <v>0</v>
          </cell>
        </row>
        <row r="3134">
          <cell r="A3134" t="str">
            <v>02250-0019</v>
          </cell>
          <cell r="C3134">
            <v>0</v>
          </cell>
        </row>
        <row r="3135">
          <cell r="A3135" t="str">
            <v>02252-0000</v>
          </cell>
          <cell r="B3135" t="str">
            <v>Model 152 Loaner</v>
          </cell>
          <cell r="C3135">
            <v>0</v>
          </cell>
        </row>
        <row r="3136">
          <cell r="A3136" t="str">
            <v>02252-0001</v>
          </cell>
          <cell r="B3136" t="str">
            <v>Chuck Pkg</v>
          </cell>
          <cell r="C3136">
            <v>0</v>
          </cell>
        </row>
        <row r="3137">
          <cell r="A3137" t="str">
            <v>02252-0002</v>
          </cell>
          <cell r="B3137" t="str">
            <v>Chuck Pkg</v>
          </cell>
          <cell r="C3137">
            <v>0</v>
          </cell>
        </row>
        <row r="3138">
          <cell r="A3138" t="str">
            <v>02252-0003</v>
          </cell>
          <cell r="B3138" t="str">
            <v>Chuck Pkg</v>
          </cell>
          <cell r="C3138">
            <v>0</v>
          </cell>
        </row>
        <row r="3139">
          <cell r="A3139" t="str">
            <v>02252-0004</v>
          </cell>
          <cell r="B3139" t="str">
            <v>Chuck Pkg</v>
          </cell>
          <cell r="C3139">
            <v>0</v>
          </cell>
        </row>
        <row r="3140">
          <cell r="A3140" t="str">
            <v>02252-0005</v>
          </cell>
          <cell r="B3140" t="str">
            <v>Chuck Pkg</v>
          </cell>
          <cell r="C3140">
            <v>0</v>
          </cell>
        </row>
        <row r="3141">
          <cell r="A3141" t="str">
            <v>02252-0006</v>
          </cell>
          <cell r="B3141" t="str">
            <v>Chuck Pkg</v>
          </cell>
          <cell r="C3141">
            <v>0</v>
          </cell>
        </row>
        <row r="3142">
          <cell r="A3142" t="str">
            <v>02252-0007</v>
          </cell>
          <cell r="B3142" t="str">
            <v>Chuck Pkg</v>
          </cell>
          <cell r="C3142">
            <v>0</v>
          </cell>
        </row>
        <row r="3143">
          <cell r="A3143" t="str">
            <v>02252-0008</v>
          </cell>
          <cell r="B3143" t="str">
            <v>Chuck Pkg</v>
          </cell>
          <cell r="C3143">
            <v>0</v>
          </cell>
        </row>
        <row r="3144">
          <cell r="A3144" t="str">
            <v>02252-0009</v>
          </cell>
          <cell r="C3144">
            <v>0</v>
          </cell>
        </row>
        <row r="3145">
          <cell r="A3145" t="str">
            <v>02252-0010</v>
          </cell>
          <cell r="C3145">
            <v>0</v>
          </cell>
        </row>
        <row r="3146">
          <cell r="A3146" t="str">
            <v>02252-0011</v>
          </cell>
          <cell r="C3146">
            <v>0</v>
          </cell>
        </row>
        <row r="3147">
          <cell r="A3147" t="str">
            <v>02252-0012</v>
          </cell>
          <cell r="C3147">
            <v>0</v>
          </cell>
        </row>
        <row r="3148">
          <cell r="A3148" t="str">
            <v>02254-0000</v>
          </cell>
          <cell r="B3148" t="str">
            <v>Model 410 Loaner</v>
          </cell>
          <cell r="C3148">
            <v>0</v>
          </cell>
        </row>
        <row r="3149">
          <cell r="A3149" t="str">
            <v>I8505-0000</v>
          </cell>
          <cell r="B3149" t="str">
            <v>412 LARGE STAGE R&amp;D</v>
          </cell>
        </row>
        <row r="3150">
          <cell r="A3150" t="str">
            <v>I8505-0001</v>
          </cell>
          <cell r="B3150" t="str">
            <v>SUB STAGE LEVEL &amp; THETA ASSY</v>
          </cell>
        </row>
        <row r="3151">
          <cell r="A3151" t="str">
            <v>I8505-0002</v>
          </cell>
          <cell r="B3151" t="str">
            <v>SUB STAGE LEVEL &amp; THETA ASSY</v>
          </cell>
        </row>
        <row r="3152">
          <cell r="A3152" t="str">
            <v>I8505-0003</v>
          </cell>
          <cell r="B3152" t="str">
            <v>SUB STAGE LEVEL &amp; THETA ASSY</v>
          </cell>
        </row>
        <row r="3153">
          <cell r="A3153" t="str">
            <v>I8505-0004</v>
          </cell>
          <cell r="B3153" t="str">
            <v>SUB STAGE LEVEL &amp; THETA ASSY</v>
          </cell>
        </row>
        <row r="3154">
          <cell r="A3154" t="str">
            <v>I8505-0005</v>
          </cell>
          <cell r="B3154" t="str">
            <v>SUB STAGE LEVEL &amp; THETA ASSY</v>
          </cell>
        </row>
        <row r="3155">
          <cell r="A3155" t="str">
            <v>I8505-0006</v>
          </cell>
          <cell r="B3155" t="str">
            <v>SUB STAGE LEVEL &amp; THETA ASSY</v>
          </cell>
        </row>
        <row r="3156">
          <cell r="A3156" t="str">
            <v>I8505-0007</v>
          </cell>
          <cell r="B3156" t="str">
            <v>SUB STAGE LEVEL &amp; THETA ASSY</v>
          </cell>
        </row>
        <row r="3157">
          <cell r="A3157" t="str">
            <v>I8505-0008</v>
          </cell>
          <cell r="B3157" t="str">
            <v>SUB STAGE LEVEL &amp; THETA ASSY</v>
          </cell>
        </row>
        <row r="3158">
          <cell r="A3158" t="str">
            <v>I8505-0009</v>
          </cell>
          <cell r="B3158" t="str">
            <v>SUB STAGE LEVEL &amp; THETA ASSY</v>
          </cell>
        </row>
        <row r="3159">
          <cell r="A3159" t="str">
            <v>I8505-0010</v>
          </cell>
          <cell r="B3159" t="str">
            <v>SUB STAGE LEVEL &amp; THETA ASSY</v>
          </cell>
        </row>
        <row r="3160">
          <cell r="A3160" t="str">
            <v>I8505-0011</v>
          </cell>
          <cell r="B3160" t="str">
            <v>SUB STAGE LEVEL &amp; THETA ASSY</v>
          </cell>
        </row>
        <row r="3161">
          <cell r="A3161" t="str">
            <v>I8505-0012</v>
          </cell>
          <cell r="B3161" t="str">
            <v>SUB STAGE LEVEL &amp; THETA ASSY</v>
          </cell>
        </row>
        <row r="3162">
          <cell r="A3162" t="str">
            <v>I8505-0013</v>
          </cell>
          <cell r="B3162" t="str">
            <v>SUB STAGE LEVEL &amp; THETA ASSY</v>
          </cell>
        </row>
        <row r="3163">
          <cell r="A3163" t="str">
            <v>I8505-0014</v>
          </cell>
          <cell r="B3163" t="str">
            <v>SUB STAGE LEVEL &amp; THETA ASSY</v>
          </cell>
        </row>
        <row r="3164">
          <cell r="A3164" t="str">
            <v>I8505-0015</v>
          </cell>
          <cell r="B3164" t="str">
            <v>SUB STAGE LEVEL &amp; THETA ASSY</v>
          </cell>
        </row>
        <row r="3165">
          <cell r="A3165" t="str">
            <v>I8505-0016</v>
          </cell>
          <cell r="B3165" t="str">
            <v>SUB STAGE LEVEL &amp; THETA ASSY</v>
          </cell>
        </row>
        <row r="3166">
          <cell r="A3166" t="str">
            <v>I8505-0017</v>
          </cell>
          <cell r="B3166" t="str">
            <v>SUB STAGE LEVEL &amp; THETA ASSY</v>
          </cell>
        </row>
        <row r="3167">
          <cell r="A3167" t="str">
            <v>I8505-0018</v>
          </cell>
          <cell r="B3167" t="str">
            <v>SUB STAGE LEVEL &amp; THETA ASSY</v>
          </cell>
        </row>
        <row r="3168">
          <cell r="A3168" t="str">
            <v>I8505-0019</v>
          </cell>
          <cell r="B3168" t="str">
            <v>SUB STAGE LEVEL &amp; THETA ASSY</v>
          </cell>
        </row>
        <row r="3169">
          <cell r="A3169" t="str">
            <v>I8505-0020</v>
          </cell>
          <cell r="B3169" t="str">
            <v>SUB STAGE LEVEL &amp; THETA ASSY</v>
          </cell>
        </row>
        <row r="3170">
          <cell r="A3170" t="str">
            <v>I8505-0021</v>
          </cell>
          <cell r="B3170" t="str">
            <v>SUB STAGE LEVEL &amp; THETA ASSY</v>
          </cell>
        </row>
        <row r="3171">
          <cell r="A3171" t="str">
            <v>I8505-0022</v>
          </cell>
          <cell r="B3171" t="str">
            <v>SUB STAGE LEVEL &amp; THETA ASSY</v>
          </cell>
        </row>
        <row r="3172">
          <cell r="A3172" t="str">
            <v>I8505-0023</v>
          </cell>
          <cell r="B3172" t="str">
            <v>SUB STAGE LEVEL &amp; THETA ASSY</v>
          </cell>
        </row>
        <row r="3173">
          <cell r="A3173" t="str">
            <v>I8505-0024</v>
          </cell>
          <cell r="B3173" t="str">
            <v>SUB STAGE LEVEL &amp; THETA ASSY</v>
          </cell>
        </row>
        <row r="3174">
          <cell r="A3174" t="str">
            <v>I8505-0025</v>
          </cell>
          <cell r="B3174" t="str">
            <v>SUB STAGE LEVEL &amp; THETA ASSY</v>
          </cell>
        </row>
        <row r="3175">
          <cell r="A3175" t="str">
            <v>I8505-0026</v>
          </cell>
          <cell r="B3175" t="str">
            <v>SUB STAGE LEVEL &amp; THETA ASSY</v>
          </cell>
        </row>
        <row r="3176">
          <cell r="A3176" t="str">
            <v>I8505-0027</v>
          </cell>
          <cell r="B3176" t="str">
            <v>SUB STAGE LEVEL &amp; THETA ASSY</v>
          </cell>
        </row>
        <row r="3177">
          <cell r="A3177" t="str">
            <v>I8505-0028</v>
          </cell>
          <cell r="B3177" t="str">
            <v>SUB STAGE LEVEL &amp; THETA ASSY</v>
          </cell>
        </row>
        <row r="3178">
          <cell r="A3178" t="str">
            <v>I8505-0029</v>
          </cell>
          <cell r="B3178" t="str">
            <v>SUB STAGE LEVEL &amp; THETA ASSY</v>
          </cell>
        </row>
        <row r="3179">
          <cell r="A3179" t="str">
            <v>I8505-0030</v>
          </cell>
          <cell r="B3179" t="str">
            <v>SUBSTRATE CHUCK ASSY 610MM SQ</v>
          </cell>
        </row>
        <row r="3180">
          <cell r="A3180" t="str">
            <v>I8505-0031</v>
          </cell>
          <cell r="B3180" t="str">
            <v>SUBSTRATE CHUCK ASSY 610MM SQ</v>
          </cell>
        </row>
        <row r="3181">
          <cell r="A3181" t="str">
            <v>I8505-0032</v>
          </cell>
          <cell r="B3181" t="str">
            <v>SUBSTRATE CHUCK ASSY 610MM SQ</v>
          </cell>
        </row>
        <row r="3182">
          <cell r="A3182" t="str">
            <v>I8505-0033</v>
          </cell>
          <cell r="B3182" t="str">
            <v>SUBSTRATE CHUCK ASSY 610MM SQ</v>
          </cell>
        </row>
        <row r="3183">
          <cell r="A3183" t="str">
            <v>I8505-0034</v>
          </cell>
          <cell r="B3183" t="str">
            <v>SUB STAGE LEVEL &amp; THETA ASSY</v>
          </cell>
        </row>
        <row r="3184">
          <cell r="A3184" t="str">
            <v>I8505-0035</v>
          </cell>
          <cell r="B3184" t="str">
            <v>SUB STAGE LEVEL &amp; THETA ASSY</v>
          </cell>
        </row>
        <row r="3185">
          <cell r="A3185" t="str">
            <v>I8505-0036</v>
          </cell>
          <cell r="B3185" t="str">
            <v>SUB STAGE LEVEL &amp; THETA ASSY</v>
          </cell>
        </row>
        <row r="3186">
          <cell r="A3186" t="str">
            <v>I8505-0037</v>
          </cell>
          <cell r="B3186" t="str">
            <v>SUB STAGE LEVEL &amp; THETA ASSY</v>
          </cell>
        </row>
        <row r="3187">
          <cell r="A3187" t="str">
            <v>I8505-0038</v>
          </cell>
          <cell r="B3187" t="str">
            <v>MAIN FRAME ASSY</v>
          </cell>
        </row>
        <row r="3188">
          <cell r="A3188" t="str">
            <v>I8505-0039</v>
          </cell>
          <cell r="B3188" t="str">
            <v>MAIN FRAME ASSY</v>
          </cell>
        </row>
        <row r="3189">
          <cell r="A3189" t="str">
            <v>I8505-0040</v>
          </cell>
          <cell r="B3189" t="str">
            <v>MAIN FRAME ASSY</v>
          </cell>
        </row>
        <row r="3190">
          <cell r="A3190" t="str">
            <v>I8505-0041</v>
          </cell>
          <cell r="B3190" t="str">
            <v>MAIN FRAME ASSY</v>
          </cell>
        </row>
        <row r="3191">
          <cell r="A3191" t="str">
            <v>I8505-0042</v>
          </cell>
          <cell r="B3191" t="str">
            <v>MAIN FRAME ASSY</v>
          </cell>
        </row>
        <row r="3192">
          <cell r="A3192" t="str">
            <v>I8505-0043</v>
          </cell>
          <cell r="B3192" t="str">
            <v>MAIN FRAME ASSY</v>
          </cell>
        </row>
        <row r="3193">
          <cell r="A3193" t="str">
            <v>I8505-0044</v>
          </cell>
          <cell r="B3193" t="str">
            <v>MAIN FRAME ASSY</v>
          </cell>
        </row>
        <row r="3194">
          <cell r="A3194" t="str">
            <v>I8505-0045</v>
          </cell>
          <cell r="B3194" t="str">
            <v>BRIDGE STRUCTURE ASSY</v>
          </cell>
        </row>
        <row r="3195">
          <cell r="A3195" t="str">
            <v>I8505-0046</v>
          </cell>
          <cell r="B3195" t="str">
            <v>BRIDGE STRUCTURE ASSY</v>
          </cell>
        </row>
        <row r="3196">
          <cell r="A3196" t="str">
            <v>I8505-0047</v>
          </cell>
          <cell r="B3196" t="str">
            <v>BRIDGE STRUCTURE ASSY</v>
          </cell>
        </row>
        <row r="3197">
          <cell r="A3197" t="str">
            <v>I8505-0048</v>
          </cell>
          <cell r="B3197" t="str">
            <v>BRIDGE STRUCTURE ASSY</v>
          </cell>
        </row>
        <row r="3198">
          <cell r="A3198" t="str">
            <v>I8505-0049</v>
          </cell>
          <cell r="B3198" t="str">
            <v>DESIGN &amp; RELEASE</v>
          </cell>
        </row>
        <row r="3199">
          <cell r="A3199" t="str">
            <v>I8505-0050</v>
          </cell>
          <cell r="B3199" t="str">
            <v>DESIGN VERIFICATION</v>
          </cell>
        </row>
        <row r="3200">
          <cell r="A3200" t="str">
            <v>I8505-0051</v>
          </cell>
          <cell r="B3200" t="str">
            <v>PRODUCT VALIDATION</v>
          </cell>
        </row>
        <row r="3201">
          <cell r="A3201" t="str">
            <v>I8505-0052</v>
          </cell>
          <cell r="B3201" t="str">
            <v>PRODUCT RELEASE</v>
          </cell>
        </row>
        <row r="3202">
          <cell r="A3202" t="str">
            <v>I8505-0053</v>
          </cell>
          <cell r="B3202" t="str">
            <v>PLANNING &amp; ARCHITECTURE</v>
          </cell>
        </row>
        <row r="3203">
          <cell r="A3203" t="str">
            <v>I8505-0054</v>
          </cell>
          <cell r="B3203" t="str">
            <v>LASER</v>
          </cell>
        </row>
        <row r="3204">
          <cell r="A3204" t="str">
            <v>I8505-0055</v>
          </cell>
          <cell r="B3204" t="str">
            <v>BEAM PATH HOMOGENIZER</v>
          </cell>
        </row>
        <row r="3205">
          <cell r="A3205" t="str">
            <v>I8505-0056</v>
          </cell>
          <cell r="B3205" t="str">
            <v>BEAM PATH TOWER</v>
          </cell>
        </row>
        <row r="3206">
          <cell r="A3206" t="str">
            <v>I8505-0057</v>
          </cell>
          <cell r="B3206" t="str">
            <v>BEAM PATH ANAMORPHIC</v>
          </cell>
        </row>
        <row r="3207">
          <cell r="A3207" t="str">
            <v>I8505-0058</v>
          </cell>
          <cell r="B3207" t="str">
            <v>BEAM PATH OPTICS ENCLOSURE</v>
          </cell>
        </row>
        <row r="3208">
          <cell r="A3208" t="str">
            <v>I8505-0059</v>
          </cell>
          <cell r="B3208" t="str">
            <v>BEAM PATH DEBRIS REMOVAL</v>
          </cell>
        </row>
        <row r="3209">
          <cell r="A3209" t="str">
            <v>I8505-0060</v>
          </cell>
          <cell r="B3209" t="str">
            <v>BEAM PATH UV METER</v>
          </cell>
        </row>
        <row r="3210">
          <cell r="A3210" t="str">
            <v>I8505-0061</v>
          </cell>
          <cell r="B3210" t="str">
            <v>BEAM PATH MASK LOADER</v>
          </cell>
        </row>
        <row r="3211">
          <cell r="A3211" t="str">
            <v>I8505-0062</v>
          </cell>
          <cell r="B3211" t="str">
            <v>STRUCTURE</v>
          </cell>
        </row>
        <row r="3212">
          <cell r="A3212" t="str">
            <v>I8505-0063</v>
          </cell>
          <cell r="B3212" t="str">
            <v>SUBST POSITIONING STAGE</v>
          </cell>
        </row>
        <row r="3213">
          <cell r="A3213" t="str">
            <v>I8505-0064</v>
          </cell>
          <cell r="B3213" t="str">
            <v>SUBST CHUCK</v>
          </cell>
        </row>
        <row r="3214">
          <cell r="A3214" t="str">
            <v>I8505-0065</v>
          </cell>
          <cell r="B3214" t="str">
            <v>SUBST Z-GAUGE</v>
          </cell>
        </row>
        <row r="3215">
          <cell r="A3215" t="str">
            <v>I8505-0066</v>
          </cell>
          <cell r="B3215" t="str">
            <v>SUBST ALIGN CAMERAS</v>
          </cell>
        </row>
        <row r="3216">
          <cell r="A3216" t="str">
            <v>I8505-0067</v>
          </cell>
          <cell r="B3216" t="str">
            <v>SUBST LOADER</v>
          </cell>
        </row>
        <row r="3217">
          <cell r="A3217" t="str">
            <v>I8505-0068</v>
          </cell>
          <cell r="B3217" t="str">
            <v>CONTROLS, TPC</v>
          </cell>
        </row>
        <row r="3218">
          <cell r="A3218" t="str">
            <v>I8505-0069</v>
          </cell>
          <cell r="B3218" t="str">
            <v>CONTROLS, HMI</v>
          </cell>
        </row>
        <row r="3219">
          <cell r="A3219" t="str">
            <v>I8505-0070</v>
          </cell>
          <cell r="B3219" t="str">
            <v>CONTROLS ELECTRICAL ENCL</v>
          </cell>
        </row>
        <row r="3220">
          <cell r="A3220" t="str">
            <v>I8505-0071</v>
          </cell>
          <cell r="B3220" t="str">
            <v>PNEUMATICS PANEL</v>
          </cell>
        </row>
        <row r="3221">
          <cell r="A3221" t="str">
            <v>I8505-0072</v>
          </cell>
          <cell r="B3221" t="str">
            <v xml:space="preserve">PNEUMATICS  </v>
          </cell>
        </row>
        <row r="3222">
          <cell r="A3222" t="str">
            <v>I8505-0073</v>
          </cell>
          <cell r="B3222" t="str">
            <v>ENCLOSURE CHAMBER</v>
          </cell>
        </row>
        <row r="3223">
          <cell r="A3223" t="str">
            <v>I8505-0074</v>
          </cell>
          <cell r="B3223" t="str">
            <v>TOOLING</v>
          </cell>
        </row>
        <row r="3224">
          <cell r="A3224" t="str">
            <v>I8505-0075</v>
          </cell>
          <cell r="B3224" t="str">
            <v>OPTIONS</v>
          </cell>
        </row>
        <row r="3225">
          <cell r="A3225" t="str">
            <v>I8505-0076</v>
          </cell>
          <cell r="B3225" t="str">
            <v>ENCLOSURE, ECU</v>
          </cell>
        </row>
        <row r="3226">
          <cell r="A3226" t="str">
            <v>I8505-0077</v>
          </cell>
          <cell r="B3226" t="str">
            <v>BEAM PATH TOWER</v>
          </cell>
          <cell r="C3226" t="str">
            <v>PLATE, MOUNT, SENSOR</v>
          </cell>
        </row>
        <row r="3227">
          <cell r="A3227" t="str">
            <v>I8505-0078</v>
          </cell>
          <cell r="B3227" t="str">
            <v>BEAM PATH TOWER</v>
          </cell>
          <cell r="C3227" t="str">
            <v>PLATE, SENSOR</v>
          </cell>
        </row>
        <row r="3228">
          <cell r="A3228" t="str">
            <v>I8505-0079</v>
          </cell>
          <cell r="B3228" t="str">
            <v>BEAM PATH TOWER</v>
          </cell>
          <cell r="C3228" t="str">
            <v>BRACKET, SENSOR</v>
          </cell>
        </row>
        <row r="3229">
          <cell r="A3229" t="str">
            <v>I8505-0080</v>
          </cell>
          <cell r="B3229" t="str">
            <v>BEAM PATH TOWER</v>
          </cell>
          <cell r="C3229" t="str">
            <v>BRACKET, SENSOR</v>
          </cell>
        </row>
        <row r="3230">
          <cell r="A3230" t="str">
            <v>I8505-0081</v>
          </cell>
          <cell r="B3230" t="str">
            <v>STRUCTURE</v>
          </cell>
          <cell r="C3230" t="str">
            <v>WELDMENT, EE BOX SUPPORT</v>
          </cell>
        </row>
        <row r="3231">
          <cell r="A3231" t="str">
            <v>I8505-0082</v>
          </cell>
          <cell r="B3231" t="str">
            <v>BEAM PATH TOWER</v>
          </cell>
          <cell r="C3231" t="str">
            <v>LASER TOWER ASSY</v>
          </cell>
        </row>
        <row r="3232">
          <cell r="A3232" t="str">
            <v>I8505-0083</v>
          </cell>
          <cell r="B3232" t="str">
            <v>BEAM PATH TOWER</v>
          </cell>
          <cell r="C3232" t="str">
            <v>LASER TOWER ASSY</v>
          </cell>
        </row>
        <row r="3233">
          <cell r="A3233" t="str">
            <v>I8505-0084</v>
          </cell>
          <cell r="B3233" t="str">
            <v>BEAM PATH TOWER</v>
          </cell>
          <cell r="C3233" t="str">
            <v>LASER TOWER ASSY</v>
          </cell>
        </row>
        <row r="3234">
          <cell r="A3234" t="str">
            <v>I8505-0085</v>
          </cell>
          <cell r="B3234" t="str">
            <v>BEAM PATH TOWER</v>
          </cell>
          <cell r="C3234" t="str">
            <v>LASER TOWER ASSY</v>
          </cell>
        </row>
        <row r="3235">
          <cell r="A3235" t="str">
            <v>I8505-0086</v>
          </cell>
          <cell r="B3235" t="str">
            <v>BEAM PATH TOWER</v>
          </cell>
          <cell r="C3235" t="str">
            <v>LASER TOWER ASSY</v>
          </cell>
        </row>
        <row r="3236">
          <cell r="A3236" t="str">
            <v>I8505-0087</v>
          </cell>
          <cell r="B3236" t="str">
            <v>BEAM PATH TOWER</v>
          </cell>
          <cell r="C3236" t="str">
            <v>LASER TOWER ASSY</v>
          </cell>
        </row>
        <row r="3237">
          <cell r="A3237" t="str">
            <v>I8505-0088</v>
          </cell>
          <cell r="B3237" t="str">
            <v>BEAM PATH TOWER</v>
          </cell>
          <cell r="C3237" t="str">
            <v>LASER TOWER ASSY</v>
          </cell>
        </row>
        <row r="3238">
          <cell r="A3238" t="str">
            <v>I8505-0089</v>
          </cell>
          <cell r="B3238" t="str">
            <v>BEAM PATH TOWER</v>
          </cell>
          <cell r="C3238" t="str">
            <v>LASER TOWER ASSY</v>
          </cell>
        </row>
        <row r="3239">
          <cell r="A3239" t="str">
            <v>I8505-0090</v>
          </cell>
          <cell r="B3239" t="str">
            <v>BEAM PATH TOWER</v>
          </cell>
          <cell r="C3239" t="str">
            <v>LASER TOWER ASSY</v>
          </cell>
        </row>
        <row r="3240">
          <cell r="A3240" t="str">
            <v>I8505-0091</v>
          </cell>
          <cell r="B3240" t="str">
            <v>BEAM PATH TOWER</v>
          </cell>
          <cell r="C3240" t="str">
            <v>LASER TOWER ASSY</v>
          </cell>
        </row>
        <row r="3241">
          <cell r="A3241" t="str">
            <v>I8505-0092</v>
          </cell>
          <cell r="B3241" t="str">
            <v>BEAM PATH TOWER</v>
          </cell>
          <cell r="C3241" t="str">
            <v>LASER TOWER ASSY</v>
          </cell>
        </row>
        <row r="3242">
          <cell r="A3242" t="str">
            <v>I8505-0093</v>
          </cell>
          <cell r="B3242" t="str">
            <v>BEAM PATH TOWER</v>
          </cell>
          <cell r="C3242" t="str">
            <v>LASER TOWER ASSY</v>
          </cell>
        </row>
        <row r="3243">
          <cell r="A3243" t="str">
            <v>I8505-0094</v>
          </cell>
          <cell r="B3243" t="str">
            <v>BEAM PATH TOWER</v>
          </cell>
          <cell r="C3243" t="str">
            <v>LASER TOWER ASSY</v>
          </cell>
        </row>
        <row r="3244">
          <cell r="A3244" t="str">
            <v>I8505-0095</v>
          </cell>
          <cell r="B3244" t="str">
            <v>BEAM PATH TOWER</v>
          </cell>
          <cell r="C3244" t="str">
            <v>LASER TOWER ASSY</v>
          </cell>
        </row>
        <row r="3245">
          <cell r="A3245" t="str">
            <v>I8505-0096</v>
          </cell>
          <cell r="B3245" t="str">
            <v>BEAM PATH TOWER</v>
          </cell>
          <cell r="C3245" t="str">
            <v>LASER TOWER ASSY</v>
          </cell>
        </row>
        <row r="3246">
          <cell r="A3246" t="str">
            <v>I8505-0097</v>
          </cell>
          <cell r="B3246" t="str">
            <v>BEAM PATH TOWER</v>
          </cell>
          <cell r="C3246" t="str">
            <v>LASER TOWER ASSY</v>
          </cell>
        </row>
        <row r="3247">
          <cell r="A3247" t="str">
            <v>I8505-0098</v>
          </cell>
          <cell r="B3247" t="str">
            <v>BEAM PATH TOWER</v>
          </cell>
          <cell r="C3247" t="str">
            <v>LASER TOWER ASSY</v>
          </cell>
        </row>
        <row r="3248">
          <cell r="A3248" t="str">
            <v>I8505-0099</v>
          </cell>
          <cell r="B3248" t="str">
            <v>BEAM PATH TOWER</v>
          </cell>
          <cell r="C3248" t="str">
            <v>LASER TOWER ASSY</v>
          </cell>
        </row>
        <row r="3249">
          <cell r="A3249" t="str">
            <v>I8505-0100</v>
          </cell>
          <cell r="B3249" t="str">
            <v>BEAM PATH TOWER</v>
          </cell>
          <cell r="C3249" t="str">
            <v>LASER TOWER ASSY</v>
          </cell>
        </row>
        <row r="3250">
          <cell r="A3250" t="str">
            <v>I8505-0101</v>
          </cell>
          <cell r="B3250" t="str">
            <v>BEAM PATH TOWER</v>
          </cell>
          <cell r="C3250" t="str">
            <v>LASER TOWER ASSY</v>
          </cell>
        </row>
        <row r="3251">
          <cell r="A3251" t="str">
            <v>I8505-0102</v>
          </cell>
          <cell r="B3251" t="str">
            <v>BEAM PATH TOWER</v>
          </cell>
          <cell r="C3251" t="str">
            <v>LASER TOWER ASSY</v>
          </cell>
        </row>
        <row r="3252">
          <cell r="A3252" t="str">
            <v>I8505-0103</v>
          </cell>
          <cell r="B3252" t="str">
            <v>BEAM PATH TOWER</v>
          </cell>
          <cell r="C3252" t="str">
            <v>LASER TOWER ASSY</v>
          </cell>
        </row>
        <row r="3253">
          <cell r="A3253" t="str">
            <v>I8505-0104</v>
          </cell>
          <cell r="B3253" t="str">
            <v>BEAM PATH TOWER</v>
          </cell>
          <cell r="C3253" t="str">
            <v>LASER TOWER ASSY</v>
          </cell>
        </row>
        <row r="3254">
          <cell r="A3254" t="str">
            <v>I8505-0105</v>
          </cell>
          <cell r="B3254" t="str">
            <v>BEAM PATH TOWER</v>
          </cell>
          <cell r="C3254" t="str">
            <v>LASER TOWER ASSY</v>
          </cell>
        </row>
        <row r="3255">
          <cell r="A3255" t="str">
            <v>I8505-0106</v>
          </cell>
          <cell r="B3255" t="str">
            <v>BEAM PATH TOWER</v>
          </cell>
          <cell r="C3255" t="str">
            <v>LASER TOWER ASSY</v>
          </cell>
        </row>
        <row r="3256">
          <cell r="A3256" t="str">
            <v>I8505-0107</v>
          </cell>
          <cell r="B3256" t="str">
            <v>BEAM PATH TOWER</v>
          </cell>
          <cell r="C3256" t="str">
            <v>LASER TOWER ASSY</v>
          </cell>
        </row>
        <row r="3257">
          <cell r="A3257" t="str">
            <v>I8505-0108</v>
          </cell>
          <cell r="B3257" t="str">
            <v>BEAM PATH TOWER</v>
          </cell>
          <cell r="C3257" t="str">
            <v>LASER TOWER ASSY</v>
          </cell>
        </row>
        <row r="3258">
          <cell r="A3258" t="str">
            <v>I8505-0109</v>
          </cell>
          <cell r="B3258" t="str">
            <v>BEAM PATH TOWER</v>
          </cell>
          <cell r="C3258" t="str">
            <v>LASER TOWER ASSY</v>
          </cell>
        </row>
        <row r="3259">
          <cell r="A3259" t="str">
            <v>I8505-0110</v>
          </cell>
          <cell r="B3259" t="str">
            <v>BEAM PATH TOWER</v>
          </cell>
          <cell r="C3259" t="str">
            <v>LASER TOWER ASSY</v>
          </cell>
        </row>
        <row r="3260">
          <cell r="A3260" t="str">
            <v>I8505-0111</v>
          </cell>
          <cell r="B3260" t="str">
            <v>BEAM PATH TOWER</v>
          </cell>
          <cell r="C3260" t="str">
            <v>LASER TOWER ASSY</v>
          </cell>
        </row>
        <row r="3261">
          <cell r="A3261" t="str">
            <v>I8505-0112</v>
          </cell>
          <cell r="B3261" t="str">
            <v>BEAM PATH TOWER</v>
          </cell>
          <cell r="C3261" t="str">
            <v>LASER TOWER ASSY</v>
          </cell>
        </row>
        <row r="3262">
          <cell r="A3262" t="str">
            <v>I8505-0113</v>
          </cell>
          <cell r="B3262" t="str">
            <v>BEAM PATH TOWER</v>
          </cell>
          <cell r="C3262" t="str">
            <v>LASER TOWER ASSY</v>
          </cell>
        </row>
        <row r="3263">
          <cell r="A3263" t="str">
            <v>I8505-0114</v>
          </cell>
          <cell r="B3263" t="str">
            <v>BEAM PATH TOWER</v>
          </cell>
          <cell r="C3263" t="str">
            <v>LASER TOWER ASSY</v>
          </cell>
        </row>
        <row r="3264">
          <cell r="A3264" t="str">
            <v>I8505-0115</v>
          </cell>
          <cell r="B3264" t="str">
            <v>BEAM PATH TOWER</v>
          </cell>
          <cell r="C3264" t="str">
            <v>LASER TOWER ASSY</v>
          </cell>
        </row>
        <row r="3265">
          <cell r="A3265" t="str">
            <v>I8505-0116</v>
          </cell>
          <cell r="B3265" t="str">
            <v>BEAM PATH TOWER</v>
          </cell>
          <cell r="C3265" t="str">
            <v>LASER TOWER ASSY</v>
          </cell>
        </row>
        <row r="3266">
          <cell r="A3266" t="str">
            <v>I8505-0117</v>
          </cell>
          <cell r="B3266" t="str">
            <v>BEAM PATH TOWER</v>
          </cell>
          <cell r="C3266" t="str">
            <v>ATTENUATOR ASSY</v>
          </cell>
        </row>
        <row r="3267">
          <cell r="A3267" t="str">
            <v>I8505-0118</v>
          </cell>
          <cell r="B3267" t="str">
            <v>BEAM PATH TOWER</v>
          </cell>
          <cell r="C3267" t="str">
            <v>ATTENUATOR ASSY</v>
          </cell>
        </row>
        <row r="3268">
          <cell r="A3268" t="str">
            <v>I8505-0119</v>
          </cell>
          <cell r="B3268" t="str">
            <v>BEAM PATH TOWER</v>
          </cell>
          <cell r="C3268" t="str">
            <v>ATTENUATOR ASSY</v>
          </cell>
        </row>
        <row r="3269">
          <cell r="A3269" t="str">
            <v>I8505-0120</v>
          </cell>
          <cell r="B3269" t="str">
            <v>BEAM PATH TOWER</v>
          </cell>
          <cell r="C3269" t="str">
            <v>ATTENUATOR ASSY</v>
          </cell>
        </row>
        <row r="3270">
          <cell r="A3270" t="str">
            <v>I8505-0121</v>
          </cell>
          <cell r="B3270" t="str">
            <v>BEAM PATH TOWER</v>
          </cell>
          <cell r="C3270" t="str">
            <v>ATTENUATOR ASSY</v>
          </cell>
        </row>
        <row r="3271">
          <cell r="A3271" t="str">
            <v>I8505-0122</v>
          </cell>
          <cell r="B3271" t="str">
            <v>BEAM PATH TOWER</v>
          </cell>
          <cell r="C3271" t="str">
            <v>ATTENUATOR ASSY</v>
          </cell>
        </row>
        <row r="3272">
          <cell r="A3272" t="str">
            <v>I8505-0123</v>
          </cell>
          <cell r="B3272" t="str">
            <v>BEAM PATH TOWER</v>
          </cell>
          <cell r="C3272" t="str">
            <v>ATTENUATOR ASSY</v>
          </cell>
        </row>
        <row r="3273">
          <cell r="A3273" t="str">
            <v>I8505-0124</v>
          </cell>
          <cell r="B3273" t="str">
            <v>BEAM PATH TOWER</v>
          </cell>
          <cell r="C3273" t="str">
            <v>ATTENUATOR ASSY</v>
          </cell>
        </row>
        <row r="3274">
          <cell r="A3274" t="str">
            <v>I8505-0125</v>
          </cell>
          <cell r="B3274" t="str">
            <v>BEAM PATH TOWER</v>
          </cell>
          <cell r="C3274" t="str">
            <v>ATTENUATOR ASSY</v>
          </cell>
        </row>
        <row r="3275">
          <cell r="A3275" t="str">
            <v>I8505-0126</v>
          </cell>
          <cell r="B3275" t="str">
            <v>BEAM PATH TOWER</v>
          </cell>
          <cell r="C3275" t="str">
            <v>ATTENUATOR ASSY</v>
          </cell>
        </row>
        <row r="3276">
          <cell r="A3276" t="str">
            <v>I8505-0127</v>
          </cell>
          <cell r="B3276" t="str">
            <v>BEAM PATH TOWER</v>
          </cell>
          <cell r="C3276" t="str">
            <v>ATTENUATOR ASSY</v>
          </cell>
        </row>
        <row r="3277">
          <cell r="A3277" t="str">
            <v>I8505-0128</v>
          </cell>
          <cell r="B3277" t="str">
            <v>BEAM PATH TOWER</v>
          </cell>
          <cell r="C3277" t="str">
            <v>ATTENUATOR ASSY</v>
          </cell>
        </row>
        <row r="3278">
          <cell r="A3278" t="str">
            <v>I8505-0129</v>
          </cell>
          <cell r="B3278" t="str">
            <v>BEAM PATH TOWER</v>
          </cell>
          <cell r="C3278" t="str">
            <v>ATTENUATOR ASSY</v>
          </cell>
        </row>
        <row r="3279">
          <cell r="A3279" t="str">
            <v>I8505-0130</v>
          </cell>
          <cell r="B3279" t="str">
            <v>BEAM PATH TOWER</v>
          </cell>
          <cell r="C3279" t="str">
            <v>ATTENUATOR ASSY</v>
          </cell>
        </row>
        <row r="3280">
          <cell r="A3280" t="str">
            <v>I8505-0131</v>
          </cell>
          <cell r="B3280" t="str">
            <v>BEAM PATH TOWER</v>
          </cell>
          <cell r="C3280" t="str">
            <v>ATTENUATOR ASSY</v>
          </cell>
        </row>
        <row r="3281">
          <cell r="A3281" t="str">
            <v>I8505-0132</v>
          </cell>
          <cell r="B3281" t="str">
            <v>BEAM PATH TOWER</v>
          </cell>
          <cell r="C3281" t="str">
            <v>ATTENUATOR ASSY</v>
          </cell>
        </row>
        <row r="3282">
          <cell r="A3282" t="str">
            <v>I8505-0133</v>
          </cell>
          <cell r="B3282" t="str">
            <v>BEAM PATH TOWER</v>
          </cell>
          <cell r="C3282" t="str">
            <v>ATTENUATOR ASSY</v>
          </cell>
        </row>
        <row r="3283">
          <cell r="A3283" t="str">
            <v>I8505-0134</v>
          </cell>
          <cell r="B3283" t="str">
            <v>BEAM PATH TOWER</v>
          </cell>
          <cell r="C3283" t="str">
            <v>ATTENUATOR ASSY</v>
          </cell>
        </row>
        <row r="3284">
          <cell r="A3284" t="str">
            <v>I8505-0135</v>
          </cell>
          <cell r="B3284" t="str">
            <v>BEAM PATH TOWER</v>
          </cell>
          <cell r="C3284" t="str">
            <v>ATTENUATOR ASSY</v>
          </cell>
        </row>
        <row r="3285">
          <cell r="A3285" t="str">
            <v>I8505-0136</v>
          </cell>
          <cell r="B3285" t="str">
            <v>BEAM PATH TOWER</v>
          </cell>
          <cell r="C3285" t="str">
            <v>ATTENUATOR ASSY</v>
          </cell>
        </row>
        <row r="3286">
          <cell r="A3286" t="str">
            <v>I8505-0137</v>
          </cell>
          <cell r="B3286" t="str">
            <v>BEAM PATH TOWER</v>
          </cell>
          <cell r="C3286" t="str">
            <v>ATTENUATOR ASSY</v>
          </cell>
        </row>
        <row r="3287">
          <cell r="A3287" t="str">
            <v>I8505-0139</v>
          </cell>
          <cell r="B3287" t="str">
            <v>BEAM PATH TOWER</v>
          </cell>
          <cell r="C3287" t="str">
            <v>ATTENUATOR ASSY</v>
          </cell>
        </row>
        <row r="3288">
          <cell r="A3288" t="str">
            <v>I8505-0140</v>
          </cell>
          <cell r="B3288" t="str">
            <v>BEAM PATH TOWER</v>
          </cell>
          <cell r="C3288" t="str">
            <v>ATTENUATOR ASSY</v>
          </cell>
        </row>
        <row r="3289">
          <cell r="A3289" t="str">
            <v>I8505-0141</v>
          </cell>
          <cell r="B3289" t="str">
            <v>BEAM PATH TOWER</v>
          </cell>
          <cell r="C3289" t="str">
            <v>TOWER BEAM PROFILER ASSY</v>
          </cell>
        </row>
        <row r="3290">
          <cell r="A3290" t="str">
            <v>I8505-0142</v>
          </cell>
          <cell r="B3290" t="str">
            <v>BEAM PATH TOWER</v>
          </cell>
          <cell r="C3290" t="str">
            <v>TOWER BEAM PROFILER ASSY</v>
          </cell>
        </row>
        <row r="3291">
          <cell r="A3291" t="str">
            <v>I8505-0143</v>
          </cell>
          <cell r="B3291" t="str">
            <v>BEAM PATH TOWER</v>
          </cell>
          <cell r="C3291" t="str">
            <v>TOWER BEAM PROFILER ASSY</v>
          </cell>
        </row>
        <row r="3292">
          <cell r="A3292" t="str">
            <v>I8505-0144</v>
          </cell>
          <cell r="B3292" t="str">
            <v>BEAM PATH TOWER</v>
          </cell>
          <cell r="C3292" t="str">
            <v>TOWER BEAM PROFILER ASSY</v>
          </cell>
        </row>
        <row r="3293">
          <cell r="A3293" t="str">
            <v>I8505-0145</v>
          </cell>
          <cell r="B3293" t="str">
            <v>BEAM PATH TOWER</v>
          </cell>
          <cell r="C3293" t="str">
            <v>TOWER BEAM PROFILER ASSY</v>
          </cell>
        </row>
        <row r="3294">
          <cell r="A3294" t="str">
            <v>I8505-0146</v>
          </cell>
          <cell r="B3294" t="str">
            <v>BEAM PATH TOWER</v>
          </cell>
          <cell r="C3294" t="str">
            <v>TOWER BEAM PROFILER ASSY</v>
          </cell>
        </row>
        <row r="3295">
          <cell r="A3295" t="str">
            <v>I8505-0147</v>
          </cell>
          <cell r="B3295" t="str">
            <v>BEAM PATH TOWER</v>
          </cell>
          <cell r="C3295" t="str">
            <v>TOWER BEAM PROFILER ASSY</v>
          </cell>
        </row>
        <row r="3296">
          <cell r="A3296" t="str">
            <v>I8505-0148</v>
          </cell>
          <cell r="B3296" t="str">
            <v>BEAM PATH TOWER</v>
          </cell>
          <cell r="C3296" t="str">
            <v>TOWER BEAM PROFILER ASSY</v>
          </cell>
        </row>
        <row r="3297">
          <cell r="A3297" t="str">
            <v>I8505-0149</v>
          </cell>
          <cell r="B3297" t="str">
            <v>BEAM PATH TOWER</v>
          </cell>
          <cell r="C3297" t="str">
            <v>TOWER BEAM PROFILER ASSY</v>
          </cell>
        </row>
        <row r="3298">
          <cell r="A3298" t="str">
            <v>I8505-0150</v>
          </cell>
          <cell r="B3298" t="str">
            <v>BEAM PATH TOWER</v>
          </cell>
          <cell r="C3298" t="str">
            <v>TOWER BEAM PROFILER ASSY</v>
          </cell>
        </row>
        <row r="3299">
          <cell r="A3299" t="str">
            <v>I8505-0151</v>
          </cell>
          <cell r="B3299" t="str">
            <v>BEAM PATH TOWER</v>
          </cell>
          <cell r="C3299" t="str">
            <v>TOWER BEAM PROFILER ASSY</v>
          </cell>
        </row>
        <row r="3300">
          <cell r="A3300" t="str">
            <v>I8505-0152</v>
          </cell>
          <cell r="B3300" t="str">
            <v>BEAM PATH TOWER</v>
          </cell>
          <cell r="C3300" t="str">
            <v>TOWER BEAM PROFILER ASSY</v>
          </cell>
        </row>
        <row r="3301">
          <cell r="A3301" t="str">
            <v>I8505-0153</v>
          </cell>
          <cell r="B3301" t="str">
            <v>BEAM PATH TOWER</v>
          </cell>
          <cell r="C3301" t="str">
            <v>TOWER BEAM PROFILER ASSY</v>
          </cell>
        </row>
        <row r="3302">
          <cell r="A3302" t="str">
            <v>I8505-0154</v>
          </cell>
          <cell r="B3302" t="str">
            <v>BEAM PATH TOWER</v>
          </cell>
          <cell r="C3302" t="str">
            <v>TOWER BEAM PROFILER ASSY</v>
          </cell>
        </row>
        <row r="3303">
          <cell r="A3303" t="str">
            <v>I8505-0155</v>
          </cell>
          <cell r="B3303" t="str">
            <v>BEAM PATH TOWER</v>
          </cell>
          <cell r="C3303" t="str">
            <v>TOWER BEAM PROFILER ASSY</v>
          </cell>
        </row>
        <row r="3304">
          <cell r="A3304" t="str">
            <v>I8505-0156</v>
          </cell>
          <cell r="B3304" t="str">
            <v>BEAM PATH TOWER</v>
          </cell>
          <cell r="C3304" t="str">
            <v>TOWER BEAM PROFILER ASSY</v>
          </cell>
        </row>
        <row r="3305">
          <cell r="A3305" t="str">
            <v>I8505-0157</v>
          </cell>
          <cell r="B3305" t="str">
            <v>BEAM PATH TOWER</v>
          </cell>
          <cell r="C3305" t="str">
            <v>TOWER BEAM PROFILER ASSY</v>
          </cell>
        </row>
        <row r="3306">
          <cell r="A3306" t="str">
            <v>I8505-0158</v>
          </cell>
          <cell r="B3306" t="str">
            <v>BEAM PATH TOWER</v>
          </cell>
          <cell r="C3306" t="str">
            <v>TOWER BEAM PROFILER ASSY</v>
          </cell>
        </row>
        <row r="3307">
          <cell r="A3307" t="str">
            <v>I8505-0159</v>
          </cell>
          <cell r="B3307" t="str">
            <v>BEAM PATH TOWER</v>
          </cell>
          <cell r="C3307" t="str">
            <v>TOWER BEAM PROFILER ASSY</v>
          </cell>
        </row>
        <row r="3308">
          <cell r="A3308" t="str">
            <v>I8505-0160</v>
          </cell>
          <cell r="B3308" t="str">
            <v>BEAM PATH TOWER</v>
          </cell>
          <cell r="C3308" t="str">
            <v>TOWER BEAM PROFILER ASSY</v>
          </cell>
        </row>
        <row r="3309">
          <cell r="A3309" t="str">
            <v>I8505-0161</v>
          </cell>
          <cell r="B3309" t="str">
            <v>BEAM PATH TOWER</v>
          </cell>
          <cell r="C3309" t="str">
            <v>CABLE ASSY, ETHERNET</v>
          </cell>
        </row>
        <row r="3310">
          <cell r="A3310" t="str">
            <v>I8505-0162</v>
          </cell>
          <cell r="B3310" t="str">
            <v>BEAM PATH TOWER</v>
          </cell>
          <cell r="C3310" t="str">
            <v>LASER TOWER MIRROR ASSY</v>
          </cell>
        </row>
        <row r="3311">
          <cell r="A3311" t="str">
            <v>I8505-0163</v>
          </cell>
          <cell r="B3311" t="str">
            <v>BEAM PATH TOWER</v>
          </cell>
          <cell r="C3311" t="str">
            <v>LASER TOWER MIRROR ASSY</v>
          </cell>
        </row>
        <row r="3312">
          <cell r="A3312" t="str">
            <v>I8505-0164</v>
          </cell>
          <cell r="B3312" t="str">
            <v>BEAM PATH TOWER</v>
          </cell>
          <cell r="C3312" t="str">
            <v>LASER TOWER MIRROR ASSY</v>
          </cell>
        </row>
        <row r="3313">
          <cell r="A3313" t="str">
            <v>I8505-0165</v>
          </cell>
          <cell r="B3313" t="str">
            <v>BEAM PATH TOWER</v>
          </cell>
          <cell r="C3313" t="str">
            <v>LASER TOWER MIRROR ASSY</v>
          </cell>
        </row>
        <row r="3314">
          <cell r="A3314" t="str">
            <v>I8505-0166</v>
          </cell>
          <cell r="B3314" t="str">
            <v>BEAM PATH TOWER</v>
          </cell>
          <cell r="C3314" t="str">
            <v>LASER TOWER MIRROR ASSY</v>
          </cell>
        </row>
        <row r="3315">
          <cell r="A3315" t="str">
            <v>I8505-0167</v>
          </cell>
          <cell r="B3315" t="str">
            <v>BEAM PATH TOWER</v>
          </cell>
          <cell r="C3315" t="str">
            <v>LASER TOWER MIRROR ASSY</v>
          </cell>
        </row>
        <row r="3316">
          <cell r="A3316" t="str">
            <v>I8505-0168</v>
          </cell>
          <cell r="B3316" t="str">
            <v>BEAM PATH TOWER</v>
          </cell>
          <cell r="C3316" t="str">
            <v>LASER TOWER MIRROR ASSY</v>
          </cell>
        </row>
        <row r="3317">
          <cell r="A3317" t="str">
            <v>I8505-0169</v>
          </cell>
          <cell r="B3317" t="str">
            <v>BEAM PATH TOWER</v>
          </cell>
          <cell r="C3317" t="str">
            <v>LASER TOWER MIRROR ASSY</v>
          </cell>
        </row>
        <row r="3318">
          <cell r="A3318" t="str">
            <v>I8505-0170</v>
          </cell>
          <cell r="B3318" t="str">
            <v>BEAM PATH TOWER</v>
          </cell>
          <cell r="C3318" t="str">
            <v>LASER TOWER MIRROR ASSY</v>
          </cell>
        </row>
        <row r="3319">
          <cell r="A3319" t="str">
            <v>I8505-0171</v>
          </cell>
          <cell r="B3319" t="str">
            <v>BEAM PATH TOWER</v>
          </cell>
          <cell r="C3319" t="str">
            <v>LASER TOWER MIRROR ASSY</v>
          </cell>
        </row>
        <row r="3320">
          <cell r="A3320" t="str">
            <v>I8505-0172</v>
          </cell>
          <cell r="B3320" t="str">
            <v>BEAM PATH TOWER</v>
          </cell>
          <cell r="C3320" t="str">
            <v>LASER TOWER MIRROR ASSY</v>
          </cell>
        </row>
        <row r="3321">
          <cell r="A3321" t="str">
            <v>I8505-0173</v>
          </cell>
          <cell r="B3321" t="str">
            <v>BEAM PATH TOWER</v>
          </cell>
          <cell r="C3321" t="str">
            <v>LASER TOWER MIRROR ASSY</v>
          </cell>
        </row>
        <row r="3322">
          <cell r="A3322" t="str">
            <v>I8505-0174</v>
          </cell>
          <cell r="B3322" t="str">
            <v>BEAM PATH TOWER</v>
          </cell>
          <cell r="C3322" t="str">
            <v>LASER TOWER MIRROR ASSY</v>
          </cell>
        </row>
        <row r="3323">
          <cell r="A3323" t="str">
            <v>I8505-0175</v>
          </cell>
          <cell r="B3323" t="str">
            <v>BEAM PATH TOWER</v>
          </cell>
          <cell r="C3323" t="str">
            <v>LASER TOWER MIRROR ASSY</v>
          </cell>
        </row>
        <row r="3324">
          <cell r="A3324" t="str">
            <v>I8505-0176</v>
          </cell>
          <cell r="B3324" t="str">
            <v>BEAM PATH TOWER</v>
          </cell>
          <cell r="C3324" t="str">
            <v>LASER TOWER MIRROR ASSY</v>
          </cell>
        </row>
        <row r="3325">
          <cell r="A3325" t="str">
            <v>I8505-0177</v>
          </cell>
          <cell r="B3325" t="str">
            <v>BEAM PATH TOWER</v>
          </cell>
          <cell r="C3325" t="str">
            <v>LASER TOWER MIRROR ASSY</v>
          </cell>
        </row>
        <row r="3326">
          <cell r="A3326" t="str">
            <v>I8505-0178</v>
          </cell>
          <cell r="B3326" t="str">
            <v>BEAM PATH TOWER</v>
          </cell>
          <cell r="C3326" t="str">
            <v>LASER TOWER MIRROR ASSY</v>
          </cell>
        </row>
        <row r="3327">
          <cell r="A3327" t="str">
            <v>I8505-0179</v>
          </cell>
          <cell r="B3327" t="str">
            <v>BEAM PATH TOWER</v>
          </cell>
          <cell r="C3327" t="str">
            <v>LASER TOWER MIRROR ASSY</v>
          </cell>
        </row>
        <row r="3328">
          <cell r="A3328" t="str">
            <v>I8505-0180</v>
          </cell>
          <cell r="B3328" t="str">
            <v>BEAM PATH TOWER</v>
          </cell>
          <cell r="C3328" t="str">
            <v>LASER TOWER MIRROR ASSY</v>
          </cell>
        </row>
        <row r="3329">
          <cell r="A3329" t="str">
            <v>I8505-0181</v>
          </cell>
          <cell r="B3329" t="str">
            <v>BEAM PATH TOWER</v>
          </cell>
          <cell r="C3329" t="str">
            <v>LASER TOWER MIRROR ASSY</v>
          </cell>
        </row>
        <row r="3330">
          <cell r="A3330" t="str">
            <v>I8505-0182</v>
          </cell>
          <cell r="B3330" t="str">
            <v>BEAM PATH TOWER</v>
          </cell>
          <cell r="C3330" t="str">
            <v>LASER TOWER MIRROR ASSY</v>
          </cell>
        </row>
        <row r="3331">
          <cell r="A3331" t="str">
            <v>I8505-0183</v>
          </cell>
          <cell r="B3331" t="str">
            <v>BEAM PATH TOWER</v>
          </cell>
          <cell r="C3331" t="str">
            <v>LASER TOWER MIRROR ASSY</v>
          </cell>
        </row>
        <row r="3332">
          <cell r="A3332" t="str">
            <v>I8505-0184</v>
          </cell>
          <cell r="B3332" t="str">
            <v>BEAM PATH TOWER</v>
          </cell>
          <cell r="C3332" t="str">
            <v>LASER TOWER MIRROR ASSY</v>
          </cell>
        </row>
        <row r="3333">
          <cell r="A3333" t="str">
            <v>I8505-0185</v>
          </cell>
          <cell r="B3333" t="str">
            <v>BEAM PATH TOWER</v>
          </cell>
          <cell r="C3333" t="str">
            <v>WINDOW PLATE ASSY</v>
          </cell>
        </row>
        <row r="3334">
          <cell r="A3334" t="str">
            <v>I8505-0186</v>
          </cell>
          <cell r="B3334" t="str">
            <v>BEAM PATH TOWER</v>
          </cell>
          <cell r="C3334" t="str">
            <v>WINDOW PLATE ASSY</v>
          </cell>
        </row>
        <row r="3335">
          <cell r="A3335" t="str">
            <v>I8505-0187</v>
          </cell>
          <cell r="B3335" t="str">
            <v>BEAM PATH TOWER</v>
          </cell>
          <cell r="C3335" t="str">
            <v>WINDOW PLATE ASSY</v>
          </cell>
        </row>
        <row r="3336">
          <cell r="A3336" t="str">
            <v>I8505-0188</v>
          </cell>
          <cell r="B3336" t="str">
            <v>BEAM PATH TOWER</v>
          </cell>
          <cell r="C3336" t="str">
            <v>WINDOW PLATE ASSY</v>
          </cell>
        </row>
        <row r="3337">
          <cell r="A3337" t="str">
            <v>I8505-0189</v>
          </cell>
          <cell r="B3337" t="str">
            <v>BEAM PATH TOWER</v>
          </cell>
          <cell r="C3337" t="str">
            <v>WINDOW PLATE ASSY</v>
          </cell>
        </row>
        <row r="3338">
          <cell r="A3338" t="str">
            <v>I8505-0190</v>
          </cell>
          <cell r="B3338" t="str">
            <v>BEAM PATH TOWER</v>
          </cell>
          <cell r="C3338" t="str">
            <v>WINDOW PLATE ASSY</v>
          </cell>
        </row>
        <row r="3339">
          <cell r="A3339" t="str">
            <v>I8505-0191</v>
          </cell>
          <cell r="B3339" t="str">
            <v>BEAM PATH TOWER</v>
          </cell>
          <cell r="C3339" t="str">
            <v>WINDOW PLATE ASSY</v>
          </cell>
        </row>
        <row r="3340">
          <cell r="A3340" t="str">
            <v>I8505-0192</v>
          </cell>
          <cell r="B3340" t="str">
            <v>BEAM PATH TOWER</v>
          </cell>
          <cell r="C3340" t="str">
            <v>WINDOW PLATE ASSY</v>
          </cell>
        </row>
        <row r="3341">
          <cell r="A3341" t="str">
            <v>I8505-0193</v>
          </cell>
          <cell r="B3341" t="str">
            <v>BEAM PATH TOWER</v>
          </cell>
          <cell r="C3341" t="str">
            <v>WINDOW PLATE ASSY</v>
          </cell>
        </row>
        <row r="3342">
          <cell r="A3342" t="str">
            <v>I8505-0194</v>
          </cell>
          <cell r="B3342" t="str">
            <v>BEAM PATH TOWER</v>
          </cell>
          <cell r="C3342" t="str">
            <v>WINDOW PLATE ASSY</v>
          </cell>
        </row>
        <row r="3343">
          <cell r="A3343" t="str">
            <v>I8505-0195</v>
          </cell>
          <cell r="B3343" t="str">
            <v>BEAM PATH TOWER</v>
          </cell>
          <cell r="C3343" t="str">
            <v>WINDOW PLATE ASSY</v>
          </cell>
        </row>
        <row r="3344">
          <cell r="A3344" t="str">
            <v>I8505-0196</v>
          </cell>
          <cell r="B3344" t="str">
            <v>BEAM PATH TOWER</v>
          </cell>
          <cell r="C3344" t="str">
            <v>WINDOW PLATE ASSY</v>
          </cell>
        </row>
        <row r="3345">
          <cell r="A3345" t="str">
            <v>I8505-0197</v>
          </cell>
          <cell r="B3345" t="str">
            <v>BEAM PATH TOWER</v>
          </cell>
          <cell r="C3345" t="str">
            <v>WINDOW PLATE ASSY</v>
          </cell>
        </row>
        <row r="3346">
          <cell r="A3346" t="str">
            <v>I8505-0198</v>
          </cell>
          <cell r="B3346" t="str">
            <v>BEAM PATH TOWER</v>
          </cell>
          <cell r="C3346" t="str">
            <v>WINDOW PLATE ASSY</v>
          </cell>
        </row>
        <row r="3347">
          <cell r="A3347" t="str">
            <v>I8505-0199</v>
          </cell>
          <cell r="B3347" t="str">
            <v>BEAM PATH TOWER</v>
          </cell>
          <cell r="C3347" t="str">
            <v>WINDOW PLATE ASSY</v>
          </cell>
        </row>
        <row r="3348">
          <cell r="A3348" t="str">
            <v>I8505-0200</v>
          </cell>
          <cell r="B3348" t="str">
            <v>SUBST Z-GAUGE</v>
          </cell>
          <cell r="C3348" t="str">
            <v>BRACKET, SENSOR, SONIC</v>
          </cell>
        </row>
        <row r="3349">
          <cell r="A3349" t="str">
            <v>I8505-0201</v>
          </cell>
          <cell r="B3349" t="str">
            <v>SUBST Z-GAUGE</v>
          </cell>
          <cell r="C3349" t="str">
            <v>BRACKET, SENSOR, SONIC</v>
          </cell>
        </row>
        <row r="3350">
          <cell r="A3350" t="str">
            <v>I8505-0202</v>
          </cell>
          <cell r="B3350" t="str">
            <v>BEAM PATH TOWER</v>
          </cell>
          <cell r="C3350" t="str">
            <v>REWORK</v>
          </cell>
        </row>
        <row r="3351">
          <cell r="A3351" t="str">
            <v>I8505-0203</v>
          </cell>
          <cell r="B3351" t="str">
            <v>CONTROLS ELECTRICAL ENCL</v>
          </cell>
          <cell r="C3351" t="str">
            <v>MODIFICATION, EE ENCLOSURE</v>
          </cell>
        </row>
        <row r="3352">
          <cell r="A3352" t="str">
            <v>I8505-0204</v>
          </cell>
          <cell r="B3352" t="str">
            <v>SUBST Z-GAUGE</v>
          </cell>
          <cell r="C3352" t="str">
            <v>BRACKET, SENSOR, SONIC</v>
          </cell>
        </row>
        <row r="3353">
          <cell r="A3353" t="str">
            <v>I8505-0205</v>
          </cell>
          <cell r="B3353" t="str">
            <v>CONTROLS ELECTRICAL ENCL</v>
          </cell>
          <cell r="C3353" t="str">
            <v>CONNECTOR PANEL ASSY</v>
          </cell>
        </row>
        <row r="3354">
          <cell r="A3354" t="str">
            <v>I8505-0206</v>
          </cell>
          <cell r="B3354" t="str">
            <v>CONTROLS ELECTRICAL ENCL</v>
          </cell>
          <cell r="C3354" t="str">
            <v>CONNECTOR PANEL ASSY</v>
          </cell>
        </row>
        <row r="3355">
          <cell r="A3355" t="str">
            <v>I8505-0207</v>
          </cell>
          <cell r="B3355" t="str">
            <v>CONTROLS ELECTRICAL ENCL</v>
          </cell>
          <cell r="C3355" t="str">
            <v>CONNECTOR PANEL ASSY</v>
          </cell>
        </row>
        <row r="3356">
          <cell r="A3356" t="str">
            <v>I8505-0208</v>
          </cell>
          <cell r="B3356" t="str">
            <v>SUBST Z-GAUGE</v>
          </cell>
          <cell r="C3356" t="str">
            <v>REWORK</v>
          </cell>
        </row>
        <row r="3357">
          <cell r="A3357" t="str">
            <v>I8505-0209</v>
          </cell>
          <cell r="B3357" t="str">
            <v>BEAM PATH TOWER</v>
          </cell>
          <cell r="C3357" t="str">
            <v>ATTENUATOR ASSY</v>
          </cell>
        </row>
        <row r="3358">
          <cell r="A3358" t="str">
            <v>I8505-0210</v>
          </cell>
          <cell r="B3358" t="str">
            <v>BEAM PATH TOWER</v>
          </cell>
          <cell r="C3358" t="str">
            <v>LASER TOWER MIRROR ASSY</v>
          </cell>
        </row>
        <row r="3359">
          <cell r="A3359" t="str">
            <v>I8505-0211</v>
          </cell>
          <cell r="B3359" t="str">
            <v>BEAM PATH TOWER</v>
          </cell>
          <cell r="C3359" t="str">
            <v>REWORK</v>
          </cell>
        </row>
        <row r="3360">
          <cell r="A3360" t="str">
            <v>I8505-0212</v>
          </cell>
          <cell r="B3360" t="str">
            <v>BEAM PATH TOWER</v>
          </cell>
          <cell r="C3360" t="str">
            <v>TOWER BEAM PROFILER ASSY</v>
          </cell>
        </row>
        <row r="3361">
          <cell r="A3361" t="str">
            <v>I8505-0213</v>
          </cell>
          <cell r="B3361" t="str">
            <v>BEAM PATH TOWER</v>
          </cell>
          <cell r="C3361" t="str">
            <v>TOWER BEAM PROFILER ASSY</v>
          </cell>
        </row>
        <row r="3362">
          <cell r="A3362" t="str">
            <v>I8505-0214</v>
          </cell>
          <cell r="B3362" t="str">
            <v>CONTROLS ELECTRICAL ENCL</v>
          </cell>
          <cell r="C3362" t="str">
            <v>OUTLET ASSY, IEC, SINGLE</v>
          </cell>
        </row>
        <row r="3363">
          <cell r="A3363" t="str">
            <v>I8505-0215</v>
          </cell>
          <cell r="B3363" t="str">
            <v>CONTROLS ELECTRICAL ENCL</v>
          </cell>
          <cell r="C3363" t="str">
            <v>OUTLET ASSY, IEC, SINGLE</v>
          </cell>
        </row>
        <row r="3364">
          <cell r="A3364" t="str">
            <v>I8505-0216</v>
          </cell>
          <cell r="B3364" t="str">
            <v>CONTROLS ELECTRICAL ENCL</v>
          </cell>
          <cell r="C3364" t="str">
            <v>MODIFICATION PANEL</v>
          </cell>
        </row>
        <row r="3365">
          <cell r="A3365" t="str">
            <v>I8505-0217</v>
          </cell>
          <cell r="B3365" t="str">
            <v>CONTROLS ELECTRICAL ENCL</v>
          </cell>
          <cell r="C3365" t="str">
            <v>RAIL MTG 10.00 LONG</v>
          </cell>
        </row>
        <row r="3366">
          <cell r="A3366" t="str">
            <v>I8505-0218</v>
          </cell>
          <cell r="B3366" t="str">
            <v>CONTROLS ELECTRICAL ENCL</v>
          </cell>
          <cell r="C3366" t="str">
            <v>RAIL MTG 12.00 LONG</v>
          </cell>
        </row>
        <row r="3367">
          <cell r="A3367" t="str">
            <v>I8505-0219</v>
          </cell>
          <cell r="B3367" t="str">
            <v>MAIN FRAME ASSY</v>
          </cell>
          <cell r="C3367" t="str">
            <v>SUB-FLOOR ASSY</v>
          </cell>
        </row>
        <row r="3368">
          <cell r="A3368" t="str">
            <v>I8505-0220</v>
          </cell>
          <cell r="B3368" t="str">
            <v>MAIN FRAME ASSY</v>
          </cell>
          <cell r="C3368" t="str">
            <v>SUB-FLOOR ASSY</v>
          </cell>
        </row>
        <row r="3369">
          <cell r="A3369" t="str">
            <v>I8505-0221</v>
          </cell>
          <cell r="B3369" t="str">
            <v>MAIN FRAME ASSY</v>
          </cell>
          <cell r="C3369" t="str">
            <v>SUB-FLOOR ASSY</v>
          </cell>
        </row>
        <row r="3370">
          <cell r="A3370" t="str">
            <v>I8505-0222</v>
          </cell>
          <cell r="B3370" t="str">
            <v>MAIN FRAME ASSY</v>
          </cell>
          <cell r="C3370" t="str">
            <v>SUB-FLOOR ASSY</v>
          </cell>
        </row>
        <row r="3371">
          <cell r="A3371" t="str">
            <v>I8505-0223</v>
          </cell>
          <cell r="B3371" t="str">
            <v>MAIN FRAME ASSY</v>
          </cell>
          <cell r="C3371" t="str">
            <v>SPACER, 1.50 X 11.00 X .75</v>
          </cell>
        </row>
        <row r="3372">
          <cell r="A3372" t="str">
            <v>I8505-0224</v>
          </cell>
          <cell r="B3372" t="str">
            <v>BEAM PATH TOWER</v>
          </cell>
          <cell r="C3372" t="str">
            <v>LASER TOWER MIRROR ASSY</v>
          </cell>
        </row>
        <row r="3373">
          <cell r="A3373" t="str">
            <v>I8505-0225</v>
          </cell>
          <cell r="B3373" t="str">
            <v>BEAM PATH TOWER</v>
          </cell>
          <cell r="C3373" t="str">
            <v>LASER TOWER MIRROR ASSY</v>
          </cell>
        </row>
        <row r="3374">
          <cell r="A3374" t="str">
            <v>I8505-0226</v>
          </cell>
          <cell r="B3374" t="str">
            <v>CONTROLS ELECTRICAL ENCL</v>
          </cell>
          <cell r="C3374" t="str">
            <v>LASER TRIGGER CONTROLLER</v>
          </cell>
        </row>
        <row r="3375">
          <cell r="A3375" t="str">
            <v>I8505-0227</v>
          </cell>
          <cell r="B3375" t="str">
            <v>CONTROLS ELECTRICAL ENCL</v>
          </cell>
          <cell r="C3375" t="str">
            <v>CABLE ASSY, ETHERNET</v>
          </cell>
        </row>
        <row r="3376">
          <cell r="A3376" t="str">
            <v>I8505-0228</v>
          </cell>
          <cell r="B3376" t="str">
            <v>CONTROLS ELECTRICAL ENCL</v>
          </cell>
          <cell r="C3376" t="str">
            <v>CABLE ASSY, ETHERNET</v>
          </cell>
        </row>
        <row r="3377">
          <cell r="A3377" t="str">
            <v>I8505-0229</v>
          </cell>
          <cell r="B3377" t="str">
            <v>CONTROLS ELECTRICAL ENCL</v>
          </cell>
          <cell r="C3377" t="str">
            <v>OUTLET ASSY, IEC, 2-GANG</v>
          </cell>
        </row>
        <row r="3378">
          <cell r="A3378" t="str">
            <v>I8505-0230</v>
          </cell>
          <cell r="B3378" t="str">
            <v>CONTROLS, HMI</v>
          </cell>
          <cell r="C3378" t="str">
            <v>CABLE ASSY, POWER, IEC-M-IEC-F</v>
          </cell>
        </row>
        <row r="3379">
          <cell r="A3379" t="str">
            <v>I8505-0231</v>
          </cell>
          <cell r="B3379" t="str">
            <v>CONTROLS, HMI</v>
          </cell>
          <cell r="C3379" t="str">
            <v>CABLE ASSY, POWER, IEC-M-IEC-F</v>
          </cell>
        </row>
        <row r="3380">
          <cell r="A3380" t="str">
            <v>I8505-0232</v>
          </cell>
          <cell r="B3380" t="str">
            <v>CONTROLS ELECTRICAL ENCL</v>
          </cell>
          <cell r="C3380" t="str">
            <v>OUTLET ASSY, IEC, 2-GANG</v>
          </cell>
        </row>
        <row r="3381">
          <cell r="A3381" t="str">
            <v>I8505-0233</v>
          </cell>
          <cell r="B3381" t="str">
            <v>MAIN FRAME ASSY</v>
          </cell>
          <cell r="C3381" t="str">
            <v>REWORK</v>
          </cell>
        </row>
        <row r="3382">
          <cell r="A3382" t="str">
            <v>I8505-0234</v>
          </cell>
          <cell r="B3382" t="str">
            <v>BEAM PATH TOWER</v>
          </cell>
          <cell r="C3382" t="str">
            <v>CABLE ASSY, 16 CONDUCTORS</v>
          </cell>
        </row>
        <row r="3383">
          <cell r="A3383" t="str">
            <v>I8505-0235</v>
          </cell>
          <cell r="B3383" t="str">
            <v>BEAM PATH OPTICS ENCLOSURE</v>
          </cell>
          <cell r="C3383" t="str">
            <v>CABLE ASSY, 14 CONDUCTORS</v>
          </cell>
        </row>
        <row r="3384">
          <cell r="A3384" t="str">
            <v>I8505-0236</v>
          </cell>
          <cell r="B3384" t="str">
            <v>BEAM PATH OPTICS ENCLOSURE</v>
          </cell>
          <cell r="C3384" t="str">
            <v>CABLE ASSY, 16 CONDUCTORS</v>
          </cell>
        </row>
        <row r="3385">
          <cell r="A3385" t="str">
            <v>I8505-0237</v>
          </cell>
          <cell r="B3385" t="str">
            <v>LASER</v>
          </cell>
          <cell r="C3385" t="str">
            <v>LASER COMMUNICATION CABLE</v>
          </cell>
        </row>
        <row r="3386">
          <cell r="A3386" t="str">
            <v>I8505-0238</v>
          </cell>
          <cell r="B3386" t="str">
            <v>LASER</v>
          </cell>
          <cell r="C3386" t="str">
            <v>LASER COMMUNICATION CABLE</v>
          </cell>
        </row>
        <row r="3387">
          <cell r="A3387" t="str">
            <v>I8505-0239</v>
          </cell>
          <cell r="B3387" t="str">
            <v>LASER</v>
          </cell>
          <cell r="C3387" t="str">
            <v>CABLE ASSY, BNC COAXIAL</v>
          </cell>
        </row>
        <row r="3388">
          <cell r="A3388" t="str">
            <v>I8505-0240</v>
          </cell>
          <cell r="B3388" t="str">
            <v>CONTROLS ELECTRICAL ENCL</v>
          </cell>
          <cell r="C3388" t="str">
            <v>REWORK</v>
          </cell>
        </row>
        <row r="3389">
          <cell r="A3389" t="str">
            <v>I8505-0241</v>
          </cell>
          <cell r="B3389" t="str">
            <v>CONTROLS, HMI</v>
          </cell>
          <cell r="C3389" t="str">
            <v>HMI ELECTRONICS</v>
          </cell>
        </row>
        <row r="3390">
          <cell r="A3390" t="str">
            <v>I8505-0242</v>
          </cell>
          <cell r="B3390" t="str">
            <v>CONTROLS ELECTRICAL ENCL</v>
          </cell>
          <cell r="C3390" t="str">
            <v>PLATE, MODIFICATION, EE</v>
          </cell>
        </row>
        <row r="3391">
          <cell r="A3391" t="str">
            <v>I8505-0243</v>
          </cell>
          <cell r="B3391" t="str">
            <v>SUBST ALIGN CAMERAS</v>
          </cell>
          <cell r="C3391" t="str">
            <v>HI/LO MAG CAMERA ASSY</v>
          </cell>
        </row>
        <row r="3392">
          <cell r="A3392" t="str">
            <v>I8505-0244</v>
          </cell>
          <cell r="B3392" t="str">
            <v>SUBST ALIGN CAMERAS</v>
          </cell>
          <cell r="C3392" t="str">
            <v>HI/LO MAG CAMERA ASSY</v>
          </cell>
        </row>
        <row r="3393">
          <cell r="A3393" t="str">
            <v>I8505-0245</v>
          </cell>
          <cell r="B3393" t="str">
            <v>SUBST ALIGN CAMERAS</v>
          </cell>
          <cell r="C3393" t="str">
            <v>HI/LO MAG CAMERA ASSY</v>
          </cell>
        </row>
        <row r="3394">
          <cell r="A3394" t="str">
            <v>I8505-0246</v>
          </cell>
          <cell r="B3394" t="str">
            <v>SUBST ALIGN CAMERAS</v>
          </cell>
          <cell r="C3394" t="str">
            <v>HI/LO MAG CAMERA ASSY</v>
          </cell>
        </row>
        <row r="3395">
          <cell r="A3395" t="str">
            <v>I8505-0248</v>
          </cell>
          <cell r="B3395" t="str">
            <v>SUBST ALIGN CAMERAS</v>
          </cell>
          <cell r="C3395" t="str">
            <v>HI/LO MAG CAMERA ASSY</v>
          </cell>
        </row>
        <row r="3396">
          <cell r="A3396" t="str">
            <v>I8505-0249</v>
          </cell>
          <cell r="B3396" t="str">
            <v>SUBST CHUCK</v>
          </cell>
          <cell r="C3396" t="str">
            <v>300MM WAFER CHUCK ASSY</v>
          </cell>
        </row>
        <row r="3397">
          <cell r="A3397" t="str">
            <v>I8505-0250</v>
          </cell>
          <cell r="B3397" t="str">
            <v>SUBST CHUCK</v>
          </cell>
          <cell r="C3397" t="str">
            <v>300MM WAFER CHUCK ASSY</v>
          </cell>
        </row>
        <row r="3398">
          <cell r="A3398" t="str">
            <v>I8505-0251</v>
          </cell>
          <cell r="B3398" t="str">
            <v>SUBST CHUCK</v>
          </cell>
          <cell r="C3398" t="str">
            <v>300MM WAFER CHUCK ASSY</v>
          </cell>
        </row>
        <row r="3399">
          <cell r="A3399" t="str">
            <v>I8505-0252</v>
          </cell>
          <cell r="B3399" t="str">
            <v>SUBST CHUCK</v>
          </cell>
          <cell r="C3399" t="str">
            <v>500MM X 610MM CHUCK ASSY</v>
          </cell>
        </row>
        <row r="3400">
          <cell r="A3400" t="str">
            <v>I8505-0253</v>
          </cell>
          <cell r="B3400" t="str">
            <v>SUBST CHUCK</v>
          </cell>
          <cell r="C3400" t="str">
            <v>500MM X 610MM CHUCK ASSY</v>
          </cell>
        </row>
        <row r="3401">
          <cell r="A3401" t="str">
            <v>I8505-0254</v>
          </cell>
          <cell r="B3401" t="str">
            <v>SUBST CHUCK</v>
          </cell>
          <cell r="C3401" t="str">
            <v>500MM X 610MM CHUCK ASSY</v>
          </cell>
        </row>
        <row r="3402">
          <cell r="A3402" t="str">
            <v>I8505-0255</v>
          </cell>
          <cell r="B3402" t="str">
            <v>SUBST CHUCK</v>
          </cell>
          <cell r="C3402" t="str">
            <v>500MM X 610MM CHUCK ASSY</v>
          </cell>
        </row>
        <row r="3403">
          <cell r="A3403" t="str">
            <v>I8505-0256</v>
          </cell>
          <cell r="B3403" t="str">
            <v>SUBST CHUCK</v>
          </cell>
          <cell r="C3403" t="str">
            <v>500MM X 610MM CHUCK ASSY</v>
          </cell>
        </row>
        <row r="3404">
          <cell r="A3404" t="str">
            <v>I8505-0257</v>
          </cell>
          <cell r="B3404" t="str">
            <v>SUBST CHUCK</v>
          </cell>
          <cell r="C3404" t="str">
            <v>500MM X 610MM CHUCK ASSY</v>
          </cell>
        </row>
        <row r="3405">
          <cell r="A3405" t="str">
            <v>I8505-0258</v>
          </cell>
          <cell r="B3405" t="str">
            <v>BEAM PATH OPTICS ENCLOSURE</v>
          </cell>
          <cell r="C3405" t="str">
            <v>OPTICS ENCLOSURE ASSY</v>
          </cell>
        </row>
        <row r="3406">
          <cell r="A3406" t="str">
            <v>I8505-0259</v>
          </cell>
          <cell r="B3406" t="str">
            <v>BEAM PATH OPTICS ENCLOSURE</v>
          </cell>
          <cell r="C3406" t="str">
            <v>OPTICS ENCLOSURE ASSY</v>
          </cell>
        </row>
        <row r="3407">
          <cell r="A3407" t="str">
            <v>I8505-0260</v>
          </cell>
          <cell r="B3407" t="str">
            <v>BEAM PATH OPTICS ENCLOSURE</v>
          </cell>
          <cell r="C3407" t="str">
            <v>OPTICS ENCLOSURE ASSY</v>
          </cell>
        </row>
        <row r="3408">
          <cell r="A3408" t="str">
            <v>I8505-0261</v>
          </cell>
          <cell r="B3408" t="str">
            <v>BEAM PATH OPTICS ENCLOSURE</v>
          </cell>
          <cell r="C3408" t="str">
            <v>OPTICS ENCLOSURE ASSY</v>
          </cell>
        </row>
        <row r="3409">
          <cell r="A3409" t="str">
            <v>I8505-0262</v>
          </cell>
          <cell r="B3409" t="str">
            <v>BEAM PATH OPTICS ENCLOSURE</v>
          </cell>
          <cell r="C3409" t="str">
            <v>OPTICS ENCLOSURE ASSY</v>
          </cell>
        </row>
        <row r="3410">
          <cell r="A3410" t="str">
            <v>I8505-0263</v>
          </cell>
          <cell r="B3410" t="str">
            <v>BEAM PATH OPTICS ENCLOSURE</v>
          </cell>
          <cell r="C3410" t="str">
            <v>OPTICS ENCLOSURE ASSY</v>
          </cell>
        </row>
        <row r="3411">
          <cell r="A3411" t="str">
            <v>I8505-0264</v>
          </cell>
          <cell r="B3411" t="str">
            <v>BEAM PATH OPTICS ENCLOSURE</v>
          </cell>
          <cell r="C3411" t="str">
            <v>OPTICS ENCLOSURE ASSY</v>
          </cell>
        </row>
        <row r="3412">
          <cell r="A3412" t="str">
            <v>I8505-0265</v>
          </cell>
          <cell r="B3412" t="str">
            <v>BEAM PATH OPTICS ENCLOSURE</v>
          </cell>
          <cell r="C3412" t="str">
            <v>OPTICS ENCLOSURE ASSY</v>
          </cell>
        </row>
        <row r="3413">
          <cell r="A3413" t="str">
            <v>I8505-0266</v>
          </cell>
          <cell r="B3413" t="str">
            <v>BEAM PATH OPTICS ENCLOSURE</v>
          </cell>
          <cell r="C3413" t="str">
            <v>OPTICS ENCLOSURE ASSY</v>
          </cell>
        </row>
        <row r="3414">
          <cell r="A3414" t="str">
            <v>I8505-0267</v>
          </cell>
          <cell r="B3414" t="str">
            <v>BEAM PATH OPTICS ENCLOSURE</v>
          </cell>
          <cell r="C3414" t="str">
            <v>OPTICS ENCLOSURE ASSY</v>
          </cell>
        </row>
        <row r="3415">
          <cell r="A3415" t="str">
            <v>I8505-0268</v>
          </cell>
          <cell r="B3415" t="str">
            <v>BEAM PATH OPTICS ENCLOSURE</v>
          </cell>
          <cell r="C3415" t="str">
            <v>OPTICS ENCLOSURE ASSY</v>
          </cell>
        </row>
        <row r="3416">
          <cell r="A3416" t="str">
            <v>I8505-0269</v>
          </cell>
          <cell r="B3416" t="str">
            <v>BEAM PATH OPTICS ENCLOSURE</v>
          </cell>
          <cell r="C3416" t="str">
            <v>OPTICS ENCLOSURE ASSY</v>
          </cell>
        </row>
        <row r="3417">
          <cell r="A3417" t="str">
            <v>I8505-0270</v>
          </cell>
          <cell r="B3417" t="str">
            <v>BEAM PATH OPTICS ENCLOSURE</v>
          </cell>
          <cell r="C3417" t="str">
            <v>OPTICS ENCLOSURE ASSY</v>
          </cell>
        </row>
        <row r="3418">
          <cell r="A3418" t="str">
            <v>I8505-0271</v>
          </cell>
          <cell r="B3418" t="str">
            <v>BEAM PATH OPTICS ENCLOSURE</v>
          </cell>
          <cell r="C3418" t="str">
            <v>OPTICS ENCLOSURE ASSY</v>
          </cell>
        </row>
        <row r="3419">
          <cell r="A3419" t="str">
            <v>I8505-0272</v>
          </cell>
          <cell r="B3419" t="str">
            <v>BEAM PATH OPTICS ENCLOSURE</v>
          </cell>
          <cell r="C3419" t="str">
            <v>OPTICS ENCLOSURE ASSY</v>
          </cell>
        </row>
        <row r="3420">
          <cell r="A3420" t="str">
            <v>I8505-0273</v>
          </cell>
          <cell r="B3420" t="str">
            <v>426-0004</v>
          </cell>
        </row>
        <row r="3421">
          <cell r="A3421" t="str">
            <v>I8505-0274</v>
          </cell>
          <cell r="B3421" t="str">
            <v>BEAM PATH OPTICS ENCLOSURE</v>
          </cell>
          <cell r="C3421" t="str">
            <v>OPTICS ENCLOSURE ASSY</v>
          </cell>
        </row>
        <row r="3422">
          <cell r="A3422" t="str">
            <v>I8505-0275</v>
          </cell>
          <cell r="B3422" t="str">
            <v>BEAM PATH OPTICS ENCLOSURE</v>
          </cell>
          <cell r="C3422" t="str">
            <v>OPTICS ENCLOSURE ASSY</v>
          </cell>
        </row>
        <row r="3423">
          <cell r="A3423" t="str">
            <v>I8505-0276</v>
          </cell>
          <cell r="B3423" t="str">
            <v>BEAM PATH OPTICS ENCLOSURE</v>
          </cell>
          <cell r="C3423" t="str">
            <v>OPTICS ENCLOSURE ASSY</v>
          </cell>
        </row>
        <row r="3424">
          <cell r="A3424" t="str">
            <v>I8505-0277</v>
          </cell>
          <cell r="B3424" t="str">
            <v>BEAM PATH OPTICS ENCLOSURE</v>
          </cell>
          <cell r="C3424" t="str">
            <v>OPTICS ENCLOSURE ASSY</v>
          </cell>
        </row>
        <row r="3425">
          <cell r="A3425" t="str">
            <v>I8505-0278</v>
          </cell>
          <cell r="B3425" t="str">
            <v>BEAM PATH OPTICS ENCLOSURE</v>
          </cell>
          <cell r="C3425" t="str">
            <v>OPTICS ENCLOSURE ASSY</v>
          </cell>
        </row>
        <row r="3426">
          <cell r="A3426" t="str">
            <v>I8505-0279</v>
          </cell>
          <cell r="B3426" t="str">
            <v>426-0004</v>
          </cell>
        </row>
        <row r="3427">
          <cell r="A3427" t="str">
            <v>I8505-0280</v>
          </cell>
          <cell r="B3427" t="str">
            <v>BEAM PATH OPTICS ENCLOSURE</v>
          </cell>
          <cell r="C3427" t="str">
            <v>OPTICS ENCLOSURE ASSY</v>
          </cell>
        </row>
        <row r="3428">
          <cell r="A3428" t="str">
            <v>I8505-0281</v>
          </cell>
          <cell r="B3428" t="str">
            <v>BEAM PATH OPTICS ENCLOSURE</v>
          </cell>
          <cell r="C3428" t="str">
            <v>OPTICS ENCLOSURE ASSY</v>
          </cell>
        </row>
        <row r="3429">
          <cell r="A3429" t="str">
            <v>I8505-0282</v>
          </cell>
          <cell r="B3429" t="str">
            <v>BEAM PATH OPTICS ENCLOSURE</v>
          </cell>
          <cell r="C3429" t="str">
            <v>OPTICS ENCLOSURE ASSY</v>
          </cell>
        </row>
        <row r="3430">
          <cell r="A3430" t="str">
            <v>I8505-0283</v>
          </cell>
          <cell r="B3430" t="str">
            <v>BEAM PATH OPTICS ENCLOSURE</v>
          </cell>
          <cell r="C3430" t="str">
            <v>OPTICS ENCLOSURE ASSY</v>
          </cell>
        </row>
        <row r="3431">
          <cell r="A3431" t="str">
            <v>I8505-0284</v>
          </cell>
          <cell r="B3431" t="str">
            <v>BEAM PATH OPTICS ENCLOSURE</v>
          </cell>
          <cell r="C3431" t="str">
            <v>OPTICS ENCLOSURE ASSY</v>
          </cell>
        </row>
        <row r="3432">
          <cell r="A3432" t="str">
            <v>I8505-0285</v>
          </cell>
          <cell r="B3432" t="str">
            <v>BEAM PATH OPTICS ENCLOSURE</v>
          </cell>
          <cell r="C3432" t="str">
            <v>OPTICS ENCLOSURE ASSY</v>
          </cell>
        </row>
        <row r="3433">
          <cell r="A3433" t="str">
            <v>I8505-0286</v>
          </cell>
          <cell r="B3433" t="str">
            <v>BEAM PATH OPTICS ENCLOSURE</v>
          </cell>
          <cell r="C3433" t="str">
            <v>OPTICS ENCLOSURE ASSY</v>
          </cell>
        </row>
        <row r="3434">
          <cell r="A3434" t="str">
            <v>I8505-0287</v>
          </cell>
          <cell r="B3434" t="str">
            <v>BEAM PATH OPTICS ENCLOSURE</v>
          </cell>
          <cell r="C3434" t="str">
            <v>OPTICS ENCLOSURE ASSY</v>
          </cell>
        </row>
        <row r="3435">
          <cell r="A3435" t="str">
            <v>I8505-0288</v>
          </cell>
          <cell r="B3435" t="str">
            <v>BEAM PATH OPTICS ENCLOSURE</v>
          </cell>
          <cell r="C3435" t="str">
            <v>OPTICS ENCLOSURE ASSY</v>
          </cell>
        </row>
        <row r="3436">
          <cell r="A3436" t="str">
            <v>I8505-0289</v>
          </cell>
          <cell r="B3436" t="str">
            <v>BEAM PATH OPTICS ENCLOSURE</v>
          </cell>
          <cell r="C3436" t="str">
            <v>OPTICS ENCLOSURE ASSY</v>
          </cell>
        </row>
        <row r="3437">
          <cell r="A3437" t="str">
            <v>I8505-0290</v>
          </cell>
          <cell r="B3437" t="str">
            <v>BEAM PATH OPTICS ENCLOSURE</v>
          </cell>
          <cell r="C3437" t="str">
            <v>OPTICS ENCLOSURE ASSY</v>
          </cell>
        </row>
        <row r="3438">
          <cell r="A3438" t="str">
            <v>I8505-0291</v>
          </cell>
          <cell r="B3438" t="str">
            <v>BEAM PATH OPTICS ENCLOSURE</v>
          </cell>
          <cell r="C3438" t="str">
            <v>OPTICS ENCLOSURE ASSY</v>
          </cell>
        </row>
        <row r="3439">
          <cell r="A3439" t="str">
            <v>I8505-0292</v>
          </cell>
          <cell r="B3439" t="str">
            <v>BEAM PATH OPTICS ENCLOSURE</v>
          </cell>
          <cell r="C3439" t="str">
            <v>OPTICS ENCLOSURE ASSY</v>
          </cell>
        </row>
        <row r="3440">
          <cell r="A3440" t="str">
            <v>I8505-0293</v>
          </cell>
          <cell r="B3440" t="str">
            <v>BEAM PATH OPTICS ENCLOSURE</v>
          </cell>
          <cell r="C3440" t="str">
            <v>OPTICS ENCLOSURE ASSY</v>
          </cell>
        </row>
        <row r="3441">
          <cell r="A3441" t="str">
            <v>I8505-0294</v>
          </cell>
          <cell r="B3441" t="str">
            <v>BEAM PATH OPTICS ENCLOSURE</v>
          </cell>
          <cell r="C3441" t="str">
            <v>OPTICS ENCLOSURE ASSY</v>
          </cell>
        </row>
        <row r="3442">
          <cell r="A3442" t="str">
            <v>I8505-0295</v>
          </cell>
          <cell r="B3442" t="str">
            <v>BEAM PATH OPTICS ENCLOSURE</v>
          </cell>
          <cell r="C3442" t="str">
            <v>OPTICS ENCLOSURE ASSY</v>
          </cell>
        </row>
        <row r="3443">
          <cell r="A3443" t="str">
            <v>I8505-0296</v>
          </cell>
          <cell r="B3443" t="str">
            <v>BEAM PATH OPTICS ENCLOSURE</v>
          </cell>
          <cell r="C3443" t="str">
            <v>OPTICS ENCLOSURE ASSY</v>
          </cell>
        </row>
        <row r="3444">
          <cell r="A3444" t="str">
            <v>I8505-0297</v>
          </cell>
          <cell r="B3444" t="str">
            <v>BEAM PATH OPTICS ENCLOSURE</v>
          </cell>
          <cell r="C3444" t="str">
            <v>OPTICS ENCLOSURE ASSY</v>
          </cell>
        </row>
        <row r="3445">
          <cell r="A3445" t="str">
            <v>I8505-0298</v>
          </cell>
          <cell r="B3445" t="str">
            <v>BEAM PATH OPTICS ENCLOSURE</v>
          </cell>
          <cell r="C3445" t="str">
            <v>OPTICS ENCLOSURE ASSY</v>
          </cell>
        </row>
        <row r="3446">
          <cell r="A3446" t="str">
            <v>I8505-0299</v>
          </cell>
          <cell r="B3446" t="str">
            <v>BEAM PATH OPTICS ENCLOSURE</v>
          </cell>
          <cell r="C3446" t="str">
            <v>OPTICS ENCLOSURE ASSY</v>
          </cell>
        </row>
        <row r="3447">
          <cell r="A3447" t="str">
            <v>I8505-0300</v>
          </cell>
          <cell r="B3447" t="str">
            <v>BEAM PATH OPTICS ENCLOSURE</v>
          </cell>
          <cell r="C3447" t="str">
            <v>OPTICS ENCLOSURE ASSY</v>
          </cell>
        </row>
        <row r="3448">
          <cell r="A3448" t="str">
            <v>I8505-0301</v>
          </cell>
          <cell r="B3448" t="str">
            <v>BEAM PATH OPTICS ENCLOSURE</v>
          </cell>
          <cell r="C3448" t="str">
            <v>OPTICS ENCLOSURE ASSY</v>
          </cell>
        </row>
        <row r="3449">
          <cell r="A3449" t="str">
            <v>I8505-0302</v>
          </cell>
          <cell r="B3449" t="str">
            <v>BEAM PATH OPTICS ENCLOSURE</v>
          </cell>
          <cell r="C3449" t="str">
            <v>OPTICS ENCLOSURE ASSY</v>
          </cell>
        </row>
        <row r="3450">
          <cell r="A3450" t="str">
            <v>I8505-0303</v>
          </cell>
          <cell r="B3450" t="str">
            <v>BEAM PATH OPTICS ENCLOSURE</v>
          </cell>
          <cell r="C3450" t="str">
            <v>OPTICS ENCLOSURE ASSY</v>
          </cell>
        </row>
        <row r="3451">
          <cell r="A3451" t="str">
            <v>I8505-0304</v>
          </cell>
          <cell r="B3451" t="str">
            <v>BEAM PATH OPTICS ENCLOSURE</v>
          </cell>
          <cell r="C3451" t="str">
            <v>OPTICS ENCLOSURE ASSY</v>
          </cell>
        </row>
        <row r="3452">
          <cell r="A3452" t="str">
            <v>I8505-0305</v>
          </cell>
          <cell r="B3452" t="str">
            <v>BEAM PATH OPTICS ENCLOSURE</v>
          </cell>
          <cell r="C3452" t="str">
            <v>OPTICS ENCLOSURE ASSY</v>
          </cell>
        </row>
        <row r="3453">
          <cell r="A3453" t="str">
            <v>I8505-0306</v>
          </cell>
          <cell r="B3453" t="str">
            <v>BEAM PATH OPTICS ENCLOSURE</v>
          </cell>
          <cell r="C3453" t="str">
            <v>OPTICS ENCLOSURE ASSY</v>
          </cell>
        </row>
        <row r="3454">
          <cell r="A3454" t="str">
            <v>I8505-0307</v>
          </cell>
          <cell r="B3454" t="str">
            <v>BEAM PATH OPTICS ENCLOSURE</v>
          </cell>
          <cell r="C3454" t="str">
            <v>OPTICS ENCLOSURE ASSY</v>
          </cell>
        </row>
        <row r="3455">
          <cell r="A3455" t="str">
            <v>I8505-0308</v>
          </cell>
          <cell r="B3455" t="str">
            <v>BEAM PATH OPTICS ENCLOSURE</v>
          </cell>
          <cell r="C3455" t="str">
            <v>OPTICS ENCLOSURE ASSY</v>
          </cell>
        </row>
        <row r="3456">
          <cell r="A3456" t="str">
            <v>I8505-0309</v>
          </cell>
          <cell r="B3456" t="str">
            <v>BEAM PATH OPTICS ENCLOSURE</v>
          </cell>
          <cell r="C3456" t="str">
            <v>OPTICS ENCLOSURE ASSY</v>
          </cell>
        </row>
        <row r="3457">
          <cell r="A3457" t="str">
            <v>I8505-0310</v>
          </cell>
          <cell r="B3457" t="str">
            <v>BEAM PATH OPTICS ENCLOSURE</v>
          </cell>
          <cell r="C3457" t="str">
            <v>OPTICS ENCLOSURE ASSY</v>
          </cell>
        </row>
        <row r="3458">
          <cell r="A3458" t="str">
            <v>I8505-0311</v>
          </cell>
          <cell r="B3458" t="str">
            <v>BEAM PATH OPTICS ENCLOSURE</v>
          </cell>
          <cell r="C3458" t="str">
            <v>OPTICS ENCLOSURE ASSY</v>
          </cell>
        </row>
        <row r="3459">
          <cell r="A3459" t="str">
            <v>I8505-0312</v>
          </cell>
          <cell r="B3459" t="str">
            <v>BEAM PATH OPTICS ENCLOSURE</v>
          </cell>
          <cell r="C3459" t="str">
            <v>OPTICS ENCLOSURE ASSY</v>
          </cell>
        </row>
        <row r="3460">
          <cell r="A3460" t="str">
            <v>I8505-0313</v>
          </cell>
          <cell r="B3460" t="str">
            <v>BEAM PATH OPTICS ENCLOSURE</v>
          </cell>
          <cell r="C3460" t="str">
            <v>OPTICS ENCLOSURE ASSY</v>
          </cell>
        </row>
        <row r="3461">
          <cell r="A3461" t="str">
            <v>I8505-0314</v>
          </cell>
          <cell r="B3461" t="str">
            <v>BEAM PATH OPTICS ENCLOSURE</v>
          </cell>
          <cell r="C3461" t="str">
            <v>OPTICS ENCLOSURE ASSY</v>
          </cell>
        </row>
        <row r="3462">
          <cell r="A3462" t="str">
            <v>I8505-0315</v>
          </cell>
          <cell r="B3462" t="str">
            <v>BEAM PATH OPTICS ENCLOSURE</v>
          </cell>
          <cell r="C3462" t="str">
            <v>OPTICS ENCLOSURE ASSY</v>
          </cell>
        </row>
        <row r="3463">
          <cell r="A3463" t="str">
            <v>I8505-0316</v>
          </cell>
          <cell r="B3463" t="str">
            <v>BEAM PATH OPTICS ENCLOSURE</v>
          </cell>
          <cell r="C3463" t="str">
            <v>OPTICS ENCLOSURE ASSY</v>
          </cell>
        </row>
        <row r="3464">
          <cell r="A3464" t="str">
            <v>I8505-0317</v>
          </cell>
          <cell r="B3464" t="str">
            <v>BEAM PATH OPTICS ENCLOSURE</v>
          </cell>
          <cell r="C3464" t="str">
            <v>OPTICS ENCLOSURE ASSY</v>
          </cell>
        </row>
        <row r="3465">
          <cell r="A3465" t="str">
            <v>I8505-0318</v>
          </cell>
          <cell r="B3465" t="str">
            <v>412-0489</v>
          </cell>
        </row>
        <row r="3466">
          <cell r="A3466" t="str">
            <v>I8505-0319</v>
          </cell>
          <cell r="B3466" t="str">
            <v>BEAM PATH OPTICS ENCLOSURE</v>
          </cell>
          <cell r="C3466" t="str">
            <v>OPTICS ENCLOSURE ASSY</v>
          </cell>
        </row>
        <row r="3467">
          <cell r="A3467" t="str">
            <v>I8505-0320</v>
          </cell>
          <cell r="B3467" t="str">
            <v>BEAM PATH OPTICS ENCLOSURE</v>
          </cell>
          <cell r="C3467" t="str">
            <v>OPTICS ENCLOSURE ASSY</v>
          </cell>
        </row>
        <row r="3468">
          <cell r="A3468" t="str">
            <v>I8505-0321</v>
          </cell>
          <cell r="B3468" t="str">
            <v>BEAM PATH OPTICS ENCLOSURE</v>
          </cell>
          <cell r="C3468" t="str">
            <v>OPTICS ENCLOSURE ASSY</v>
          </cell>
        </row>
        <row r="3469">
          <cell r="A3469" t="str">
            <v>I8505-0322</v>
          </cell>
          <cell r="B3469" t="str">
            <v>BEAM PATH OPTICS ENCLOSURE</v>
          </cell>
          <cell r="C3469" t="str">
            <v>OPTICS ENCLOSURE ASSY</v>
          </cell>
        </row>
        <row r="3470">
          <cell r="A3470" t="str">
            <v>I8505-0323</v>
          </cell>
          <cell r="B3470" t="str">
            <v>BEAM PATH OPTICS ENCLOSURE</v>
          </cell>
          <cell r="C3470" t="str">
            <v>OPTICS ENCLOSURE ASSY</v>
          </cell>
        </row>
        <row r="3471">
          <cell r="A3471" t="str">
            <v>I8505-0324</v>
          </cell>
          <cell r="B3471" t="str">
            <v>BEAM PATH OPTICS ENCLOSURE</v>
          </cell>
          <cell r="C3471" t="str">
            <v>OPTICS ENCLOSURE ASSY</v>
          </cell>
        </row>
        <row r="3472">
          <cell r="A3472" t="str">
            <v>I8505-0325</v>
          </cell>
          <cell r="B3472" t="str">
            <v>BEAM PATH OPTICS ENCLOSURE</v>
          </cell>
          <cell r="C3472" t="str">
            <v>OPTICS ENCLOSURE ASSY</v>
          </cell>
        </row>
        <row r="3473">
          <cell r="A3473" t="str">
            <v>I8505-0326</v>
          </cell>
          <cell r="B3473" t="str">
            <v>BEAM PATH OPTICS ENCLOSURE</v>
          </cell>
          <cell r="C3473" t="str">
            <v>OPTICS ENCLOSURE ASSY</v>
          </cell>
        </row>
        <row r="3474">
          <cell r="A3474" t="str">
            <v>I8505-0327</v>
          </cell>
          <cell r="B3474" t="str">
            <v>BEAM PATH OPTICS ENCLOSURE</v>
          </cell>
          <cell r="C3474" t="str">
            <v>OPTICS ENCLOSURE ASSY</v>
          </cell>
        </row>
        <row r="3475">
          <cell r="A3475" t="str">
            <v>I8505-0328</v>
          </cell>
          <cell r="B3475" t="str">
            <v>BEAM PATH OPTICS ENCLOSURE</v>
          </cell>
          <cell r="C3475" t="str">
            <v>OPTICS ENCLOSURE ASSY</v>
          </cell>
        </row>
        <row r="3476">
          <cell r="A3476" t="str">
            <v>I8505-0329</v>
          </cell>
          <cell r="B3476" t="str">
            <v>BEAM PATH OPTICS ENCLOSURE</v>
          </cell>
          <cell r="C3476" t="str">
            <v>OPTICS ENCLOSURE ASSY</v>
          </cell>
        </row>
        <row r="3477">
          <cell r="A3477" t="str">
            <v>I8505-0330</v>
          </cell>
          <cell r="B3477" t="str">
            <v>BEAM PATH OPTICS ENCLOSURE</v>
          </cell>
          <cell r="C3477" t="str">
            <v>OPTICS ENCLOSURE ASSY</v>
          </cell>
        </row>
        <row r="3478">
          <cell r="A3478" t="str">
            <v>I8505-0331</v>
          </cell>
          <cell r="B3478" t="str">
            <v>BEAM PATH OPTICS ENCLOSURE</v>
          </cell>
          <cell r="C3478" t="str">
            <v>OPTICS ENCLOSURE ASSY</v>
          </cell>
        </row>
        <row r="3479">
          <cell r="A3479" t="str">
            <v>I8505-0332</v>
          </cell>
          <cell r="B3479" t="str">
            <v>BEAM PATH OPTICS ENCLOSURE</v>
          </cell>
          <cell r="C3479" t="str">
            <v>OPTICS ENCLOSURE ASSY</v>
          </cell>
        </row>
        <row r="3480">
          <cell r="A3480" t="str">
            <v>I8505-0333</v>
          </cell>
          <cell r="B3480" t="str">
            <v>BEAM PATH OPTICS ENCLOSURE</v>
          </cell>
          <cell r="C3480" t="str">
            <v>OPTICS ENCLOSURE ASSY</v>
          </cell>
        </row>
        <row r="3481">
          <cell r="A3481" t="str">
            <v>I8505-0334</v>
          </cell>
          <cell r="B3481" t="str">
            <v>BEAM PATH OPTICS ENCLOSURE</v>
          </cell>
          <cell r="C3481" t="str">
            <v>OPTICS ENCLOSURE ASSY</v>
          </cell>
        </row>
        <row r="3482">
          <cell r="A3482" t="str">
            <v>I8505-0335</v>
          </cell>
          <cell r="B3482" t="str">
            <v>BEAM PATH OPTICS ENCLOSURE</v>
          </cell>
          <cell r="C3482" t="str">
            <v>OPTICS ENCLOSURE ASSY</v>
          </cell>
        </row>
        <row r="3483">
          <cell r="A3483" t="str">
            <v>I8505-0336</v>
          </cell>
          <cell r="B3483" t="str">
            <v>BEAM PATH OPTICS ENCLOSURE</v>
          </cell>
          <cell r="C3483" t="str">
            <v>OPTICS ENCLOSURE ASSY</v>
          </cell>
        </row>
        <row r="3484">
          <cell r="A3484" t="str">
            <v>I8505-0337</v>
          </cell>
          <cell r="B3484" t="str">
            <v>BEAM PATH OPTICS ENCLOSURE</v>
          </cell>
          <cell r="C3484" t="str">
            <v>OPTICS ENCLOSURE ASSY</v>
          </cell>
        </row>
        <row r="3485">
          <cell r="A3485" t="str">
            <v>I8505-0338</v>
          </cell>
          <cell r="B3485" t="str">
            <v>BEAM PATH OPTICS ENCLOSURE</v>
          </cell>
          <cell r="C3485" t="str">
            <v>OPTICS ENCLOSURE ASSY</v>
          </cell>
        </row>
        <row r="3486">
          <cell r="A3486" t="str">
            <v>I8505-0339</v>
          </cell>
          <cell r="B3486" t="str">
            <v>BEAM PATH OPTICS ENCLOSURE</v>
          </cell>
          <cell r="C3486" t="str">
            <v>OPTICS ENCLOSURE ASSY</v>
          </cell>
        </row>
        <row r="3487">
          <cell r="A3487" t="str">
            <v>I8505-0340</v>
          </cell>
          <cell r="B3487" t="str">
            <v>BEAM PATH OPTICS ENCLOSURE</v>
          </cell>
          <cell r="C3487" t="str">
            <v>OPTICS ENCLOSURE ASSY</v>
          </cell>
        </row>
        <row r="3488">
          <cell r="A3488" t="str">
            <v>I8505-0341</v>
          </cell>
          <cell r="B3488" t="str">
            <v>BEAM PATH OPTICS ENCLOSURE</v>
          </cell>
          <cell r="C3488" t="str">
            <v>OPTICS ENCLOSURE ASSY</v>
          </cell>
        </row>
        <row r="3489">
          <cell r="A3489" t="str">
            <v>I8505-0342</v>
          </cell>
          <cell r="B3489" t="str">
            <v>BEAM PATH OPTICS ENCLOSURE</v>
          </cell>
          <cell r="C3489" t="str">
            <v>OPTICS ENCLOSURE ASSY</v>
          </cell>
        </row>
        <row r="3490">
          <cell r="A3490" t="str">
            <v>I8505-0343</v>
          </cell>
          <cell r="B3490" t="str">
            <v>BEAM PATH OPTICS ENCLOSURE</v>
          </cell>
          <cell r="C3490" t="str">
            <v>OPTICS ENCLOSURE ASSY</v>
          </cell>
        </row>
        <row r="3491">
          <cell r="A3491" t="str">
            <v>I8505-0344</v>
          </cell>
          <cell r="B3491" t="str">
            <v>BEAM PATH OPTICS ENCLOSURE</v>
          </cell>
          <cell r="C3491" t="str">
            <v>OPTICS ENCLOSURE ASSY</v>
          </cell>
        </row>
        <row r="3492">
          <cell r="A3492" t="str">
            <v>I8505-0345</v>
          </cell>
          <cell r="B3492" t="str">
            <v>BEAM PATH OPTICS ENCLOSURE</v>
          </cell>
          <cell r="C3492" t="str">
            <v>OPTICS ENCLOSURE ASSY</v>
          </cell>
        </row>
        <row r="3493">
          <cell r="A3493" t="str">
            <v>I8505-0346</v>
          </cell>
          <cell r="B3493" t="str">
            <v>BEAM PATH OPTICS ENCLOSURE</v>
          </cell>
          <cell r="C3493" t="str">
            <v>OPTICS ENCLOSURE ASSY</v>
          </cell>
        </row>
        <row r="3494">
          <cell r="A3494" t="str">
            <v>I8505-0347</v>
          </cell>
          <cell r="B3494" t="str">
            <v>BEAM PATH OPTICS ENCLOSURE</v>
          </cell>
          <cell r="C3494" t="str">
            <v>OPTICS ENCLOSURE ASSY</v>
          </cell>
        </row>
        <row r="3495">
          <cell r="A3495" t="str">
            <v>I8505-0348</v>
          </cell>
          <cell r="B3495" t="str">
            <v>BEAM PATH OPTICS ENCLOSURE</v>
          </cell>
          <cell r="C3495" t="str">
            <v>OPTICS ENCLOSURE ASSY</v>
          </cell>
        </row>
        <row r="3496">
          <cell r="A3496" t="str">
            <v>I8505-0349</v>
          </cell>
          <cell r="B3496" t="str">
            <v>BEAM PATH OPTICS ENCLOSURE</v>
          </cell>
          <cell r="C3496" t="str">
            <v>OPTICS ENCLOSURE ASSY</v>
          </cell>
        </row>
        <row r="3497">
          <cell r="A3497" t="str">
            <v>I8505-0350</v>
          </cell>
          <cell r="B3497" t="str">
            <v>BEAM PATH OPTICS ENCLOSURE</v>
          </cell>
          <cell r="C3497" t="str">
            <v>OPTICS ENCLOSURE ASSY</v>
          </cell>
        </row>
        <row r="3498">
          <cell r="A3498" t="str">
            <v>I8505-0351</v>
          </cell>
          <cell r="B3498" t="str">
            <v>BEAM PATH OPTICS ENCLOSURE</v>
          </cell>
          <cell r="C3498" t="str">
            <v>OPTICS ENCLOSURE ASSY</v>
          </cell>
        </row>
        <row r="3499">
          <cell r="A3499" t="str">
            <v>I8505-0352</v>
          </cell>
          <cell r="B3499" t="str">
            <v>BEAM PATH OPTICS ENCLOSURE</v>
          </cell>
          <cell r="C3499" t="str">
            <v>OPTICS ENCLOSURE ASSY</v>
          </cell>
        </row>
        <row r="3500">
          <cell r="A3500" t="str">
            <v>I8505-0353</v>
          </cell>
          <cell r="B3500" t="str">
            <v>BEAM PATH OPTICS ENCLOSURE</v>
          </cell>
          <cell r="C3500" t="str">
            <v>OPTICS ENCLOSURE ASSY</v>
          </cell>
        </row>
        <row r="3501">
          <cell r="A3501" t="str">
            <v>I8505-0354</v>
          </cell>
          <cell r="B3501" t="str">
            <v>BEAM PATH OPTICS ENCLOSURE</v>
          </cell>
          <cell r="C3501" t="str">
            <v>OPTICS ENCLOSURE ASSY</v>
          </cell>
        </row>
        <row r="3502">
          <cell r="A3502" t="str">
            <v>I8505-0355</v>
          </cell>
          <cell r="B3502" t="str">
            <v>BEAM PATH OPTICS ENCLOSURE</v>
          </cell>
          <cell r="C3502" t="str">
            <v>OPTICS ENCLOSURE ASSY</v>
          </cell>
        </row>
        <row r="3503">
          <cell r="A3503" t="str">
            <v>I8505-0356</v>
          </cell>
          <cell r="B3503" t="str">
            <v>BEAM PATH OPTICS ENCLOSURE</v>
          </cell>
          <cell r="C3503" t="str">
            <v>OPTICS ENCLOSURE ASSY</v>
          </cell>
        </row>
        <row r="3504">
          <cell r="A3504" t="str">
            <v>I8505-0357</v>
          </cell>
          <cell r="B3504" t="str">
            <v>BEAM PATH OPTICS ENCLOSURE</v>
          </cell>
          <cell r="C3504" t="str">
            <v>OPTICS ENCLOSURE ASSY</v>
          </cell>
        </row>
        <row r="3505">
          <cell r="A3505" t="str">
            <v>I8505-0358</v>
          </cell>
          <cell r="B3505" t="str">
            <v>BEAM PATH OPTICS ENCLOSURE</v>
          </cell>
          <cell r="C3505" t="str">
            <v>OPTICS ENCLOSURE ASSY</v>
          </cell>
        </row>
        <row r="3506">
          <cell r="A3506" t="str">
            <v>I8505-0359</v>
          </cell>
          <cell r="B3506" t="str">
            <v>BEAM PATH OPTICS ENCLOSURE</v>
          </cell>
          <cell r="C3506" t="str">
            <v>OPTICS ENCLOSURE ASSY</v>
          </cell>
        </row>
        <row r="3507">
          <cell r="A3507" t="str">
            <v>I8505-0360</v>
          </cell>
          <cell r="B3507" t="str">
            <v>BEAM PATH OPTICS ENCLOSURE</v>
          </cell>
          <cell r="C3507" t="str">
            <v>OPTICS ENCLOSURE ASSY</v>
          </cell>
        </row>
        <row r="3508">
          <cell r="A3508" t="str">
            <v>I8505-0361</v>
          </cell>
          <cell r="B3508" t="str">
            <v>BEAM PATH OPTICS ENCLOSURE</v>
          </cell>
          <cell r="C3508" t="str">
            <v>OPTICS ENCLOSURE ASSY</v>
          </cell>
        </row>
        <row r="3509">
          <cell r="A3509" t="str">
            <v>I8505-0362</v>
          </cell>
          <cell r="B3509" t="str">
            <v>BEAM PATH OPTICS ENCLOSURE</v>
          </cell>
          <cell r="C3509" t="str">
            <v>OPTICS ENCLOSURE ASSY</v>
          </cell>
        </row>
        <row r="3510">
          <cell r="A3510" t="str">
            <v>I8505-0363</v>
          </cell>
          <cell r="B3510" t="str">
            <v>BEAM PATH OPTICS ENCLOSURE</v>
          </cell>
          <cell r="C3510" t="str">
            <v>OPTICS ENCLOSURE ASSY</v>
          </cell>
        </row>
        <row r="3511">
          <cell r="A3511" t="str">
            <v>I8505-0364</v>
          </cell>
          <cell r="B3511" t="str">
            <v>BEAM PATH OPTICS ENCLOSURE</v>
          </cell>
          <cell r="C3511" t="str">
            <v>OPTICS ENCLOSURE ASSY</v>
          </cell>
        </row>
        <row r="3512">
          <cell r="A3512" t="str">
            <v>I8505-0365</v>
          </cell>
          <cell r="B3512" t="str">
            <v>BEAM PATH OPTICS ENCLOSURE</v>
          </cell>
          <cell r="C3512" t="str">
            <v>OPTICS ENCLOSURE ASSY</v>
          </cell>
        </row>
        <row r="3513">
          <cell r="A3513" t="str">
            <v>I8505-0366</v>
          </cell>
          <cell r="B3513" t="str">
            <v>BEAM PATH OPTICS ENCLOSURE</v>
          </cell>
          <cell r="C3513" t="str">
            <v>OPTICS ENCLOSURE ASSY</v>
          </cell>
        </row>
        <row r="3514">
          <cell r="A3514" t="str">
            <v>I8505-0367</v>
          </cell>
          <cell r="B3514" t="str">
            <v>BEAM PATH OPTICS ENCLOSURE</v>
          </cell>
          <cell r="C3514" t="str">
            <v>OPTICS ENCLOSURE ASSY</v>
          </cell>
        </row>
        <row r="3515">
          <cell r="A3515" t="str">
            <v>I8505-0368</v>
          </cell>
          <cell r="B3515" t="str">
            <v>BEAM PATH OPTICS ENCLOSURE</v>
          </cell>
          <cell r="C3515" t="str">
            <v>OPTICS ENCLOSURE ASSY</v>
          </cell>
        </row>
        <row r="3516">
          <cell r="A3516" t="str">
            <v>I8505-0369</v>
          </cell>
          <cell r="B3516" t="str">
            <v>BEAM PATH OPTICS ENCLOSURE</v>
          </cell>
          <cell r="C3516" t="str">
            <v>OPTICS ENCLOSURE ASSY</v>
          </cell>
        </row>
        <row r="3517">
          <cell r="A3517" t="str">
            <v>I8505-0370</v>
          </cell>
          <cell r="B3517" t="str">
            <v>BEAM PATH OPTICS ENCLOSURE</v>
          </cell>
          <cell r="C3517" t="str">
            <v>OPTICS ENCLOSURE ASSY</v>
          </cell>
        </row>
        <row r="3518">
          <cell r="A3518" t="str">
            <v>I8505-0371</v>
          </cell>
          <cell r="B3518" t="str">
            <v>BEAM PATH OPTICS ENCLOSURE</v>
          </cell>
          <cell r="C3518" t="str">
            <v>OPTICS ENCLOSURE ASSY</v>
          </cell>
        </row>
        <row r="3519">
          <cell r="A3519" t="str">
            <v>I8505-0372</v>
          </cell>
          <cell r="B3519" t="str">
            <v>BEAM PATH OPTICS ENCLOSURE</v>
          </cell>
          <cell r="C3519" t="str">
            <v>OPTICS ENCLOSURE ASSY</v>
          </cell>
        </row>
        <row r="3520">
          <cell r="A3520" t="str">
            <v>I8505-0373</v>
          </cell>
          <cell r="B3520" t="str">
            <v>BEAM PATH OPTICS ENCLOSURE</v>
          </cell>
          <cell r="C3520" t="str">
            <v>OPTICS ENCLOSURE ASSY</v>
          </cell>
        </row>
        <row r="3521">
          <cell r="A3521" t="str">
            <v>I8505-0374</v>
          </cell>
          <cell r="B3521" t="str">
            <v>BEAM PATH OPTICS ENCLOSURE</v>
          </cell>
          <cell r="C3521" t="str">
            <v>OPTICS ENCLOSURE ASSY</v>
          </cell>
        </row>
        <row r="3522">
          <cell r="A3522" t="str">
            <v>I8505-0375</v>
          </cell>
          <cell r="B3522" t="str">
            <v>BEAM PATH OPTICS ENCLOSURE</v>
          </cell>
          <cell r="C3522" t="str">
            <v>OPTICS ENCLOSURE ASSY</v>
          </cell>
        </row>
        <row r="3523">
          <cell r="A3523" t="str">
            <v>I8505-0376</v>
          </cell>
          <cell r="B3523" t="str">
            <v>BEAM PATH OPTICS ENCLOSURE</v>
          </cell>
          <cell r="C3523" t="str">
            <v>OPTICS ENCLOSURE ASSY</v>
          </cell>
        </row>
        <row r="3524">
          <cell r="A3524" t="str">
            <v>I8505-0377</v>
          </cell>
          <cell r="B3524" t="str">
            <v>BEAM PATH OPTICS ENCLOSURE</v>
          </cell>
          <cell r="C3524" t="str">
            <v>OPTICS ENCLOSURE ASSY</v>
          </cell>
        </row>
        <row r="3525">
          <cell r="A3525" t="str">
            <v>I8505-0378</v>
          </cell>
          <cell r="B3525" t="str">
            <v>BEAM PATH OPTICS ENCLOSURE</v>
          </cell>
          <cell r="C3525" t="str">
            <v>OPTICS ENCLOSURE ASSY</v>
          </cell>
        </row>
        <row r="3526">
          <cell r="A3526" t="str">
            <v>I8505-0379</v>
          </cell>
          <cell r="B3526" t="str">
            <v>BEAM PATH OPTICS ENCLOSURE</v>
          </cell>
          <cell r="C3526" t="str">
            <v>OPTICS ENCLOSURE ASSY</v>
          </cell>
        </row>
        <row r="3527">
          <cell r="A3527" t="str">
            <v>I8505-0380</v>
          </cell>
          <cell r="B3527" t="str">
            <v>BEAM PATH OPTICS ENCLOSURE</v>
          </cell>
          <cell r="C3527" t="str">
            <v>OPTICS ENCLOSURE ASSY</v>
          </cell>
        </row>
        <row r="3528">
          <cell r="A3528" t="str">
            <v>I8505-0381</v>
          </cell>
          <cell r="B3528" t="str">
            <v>BEAM PATH OPTICS ENCLOSURE</v>
          </cell>
          <cell r="C3528" t="str">
            <v>OPTICS ENCLOSURE ASSY</v>
          </cell>
        </row>
        <row r="3529">
          <cell r="A3529" t="str">
            <v>I8505-0382</v>
          </cell>
          <cell r="B3529" t="str">
            <v>BEAM PATH OPTICS ENCLOSURE</v>
          </cell>
          <cell r="C3529" t="str">
            <v>OPTICS ENCLOSURE ASSY</v>
          </cell>
        </row>
        <row r="3530">
          <cell r="A3530" t="str">
            <v>I8505-0383</v>
          </cell>
          <cell r="B3530" t="str">
            <v>BEAM PATH OPTICS ENCLOSURE</v>
          </cell>
          <cell r="C3530" t="str">
            <v>OPTICS ENCLOSURE ASSY</v>
          </cell>
        </row>
        <row r="3531">
          <cell r="A3531" t="str">
            <v>I8505-0384</v>
          </cell>
          <cell r="B3531" t="str">
            <v>BEAM PATH OPTICS ENCLOSURE</v>
          </cell>
          <cell r="C3531" t="str">
            <v>OPTICS ENCLOSURE ASSY</v>
          </cell>
        </row>
        <row r="3532">
          <cell r="A3532" t="str">
            <v>I8505-0385</v>
          </cell>
          <cell r="B3532" t="str">
            <v>BEAM PATH OPTICS ENCLOSURE</v>
          </cell>
          <cell r="C3532" t="str">
            <v>OPTICS ENCLOSURE ASSY</v>
          </cell>
        </row>
        <row r="3533">
          <cell r="A3533" t="str">
            <v>I8505-0386</v>
          </cell>
          <cell r="B3533" t="str">
            <v>BEAM PATH OPTICS ENCLOSURE</v>
          </cell>
          <cell r="C3533" t="str">
            <v>OPTICS ENCLOSURE ASSY</v>
          </cell>
        </row>
        <row r="3534">
          <cell r="A3534" t="str">
            <v>I8505-0387</v>
          </cell>
          <cell r="B3534" t="str">
            <v>BEAM PATH OPTICS ENCLOSURE</v>
          </cell>
          <cell r="C3534" t="str">
            <v>OPTICS ENCLOSURE ASSY</v>
          </cell>
        </row>
        <row r="3535">
          <cell r="A3535" t="str">
            <v>I8505-0388</v>
          </cell>
          <cell r="B3535" t="str">
            <v>BEAM PATH OPTICS ENCLOSURE</v>
          </cell>
          <cell r="C3535" t="str">
            <v>OPTICS ENCLOSURE ASSY</v>
          </cell>
        </row>
        <row r="3536">
          <cell r="A3536" t="str">
            <v>I8505-0389</v>
          </cell>
          <cell r="B3536" t="str">
            <v>BEAM PATH OPTICS ENCLOSURE</v>
          </cell>
          <cell r="C3536" t="str">
            <v>OPTICS ENCLOSURE ASSY</v>
          </cell>
        </row>
        <row r="3537">
          <cell r="A3537" t="str">
            <v>I8505-0390</v>
          </cell>
          <cell r="B3537" t="str">
            <v>BEAM PATH OPTICS ENCLOSURE</v>
          </cell>
          <cell r="C3537" t="str">
            <v>OPTICS ENCLOSURE ASSY</v>
          </cell>
        </row>
        <row r="3538">
          <cell r="A3538" t="str">
            <v>I8505-0391</v>
          </cell>
          <cell r="B3538" t="str">
            <v>BEAM PATH OPTICS ENCLOSURE</v>
          </cell>
          <cell r="C3538" t="str">
            <v>OPTICS ENCLOSURE ASSY</v>
          </cell>
        </row>
        <row r="3539">
          <cell r="A3539" t="str">
            <v>I8505-0392</v>
          </cell>
          <cell r="B3539" t="str">
            <v>BEAM PATH OPTICS ENCLOSURE</v>
          </cell>
          <cell r="C3539" t="str">
            <v>OPTICS ENCLOSURE ASSY</v>
          </cell>
        </row>
        <row r="3540">
          <cell r="A3540" t="str">
            <v>I8505-0393</v>
          </cell>
          <cell r="B3540" t="str">
            <v>BEAM PATH OPTICS ENCLOSURE</v>
          </cell>
          <cell r="C3540" t="str">
            <v>OPTICS ENCLOSURE ASSY</v>
          </cell>
        </row>
        <row r="3541">
          <cell r="A3541" t="str">
            <v>I8505-0394</v>
          </cell>
          <cell r="B3541" t="str">
            <v>BEAM PATH OPTICS ENCLOSURE</v>
          </cell>
          <cell r="C3541" t="str">
            <v>OPTICS ENCLOSURE ASSY</v>
          </cell>
        </row>
        <row r="3542">
          <cell r="A3542" t="str">
            <v>I8505-0395</v>
          </cell>
          <cell r="B3542" t="str">
            <v>BEAM PATH OPTICS ENCLOSURE</v>
          </cell>
          <cell r="C3542" t="str">
            <v>OPTICS ENCLOSURE ASSY</v>
          </cell>
        </row>
        <row r="3543">
          <cell r="A3543" t="str">
            <v>I8505-0396</v>
          </cell>
          <cell r="B3543" t="str">
            <v>BEAM PATH OPTICS ENCLOSURE</v>
          </cell>
          <cell r="C3543" t="str">
            <v>OPTICS ENCLOSURE ASSY</v>
          </cell>
        </row>
        <row r="3544">
          <cell r="A3544" t="str">
            <v>I8505-0397</v>
          </cell>
          <cell r="B3544" t="str">
            <v>BEAM PATH OPTICS ENCLOSURE</v>
          </cell>
          <cell r="C3544" t="str">
            <v>OPTICS ENCLOSURE ASSY</v>
          </cell>
        </row>
        <row r="3545">
          <cell r="A3545" t="str">
            <v>I8505-0398</v>
          </cell>
          <cell r="B3545" t="str">
            <v>BEAM PATH ANAMORPHIC</v>
          </cell>
          <cell r="C3545" t="str">
            <v>REWORK</v>
          </cell>
        </row>
        <row r="3546">
          <cell r="A3546" t="str">
            <v>I8505-0399</v>
          </cell>
          <cell r="B3546" t="str">
            <v>BEAM PATH OPTICS ENCLOSURE</v>
          </cell>
          <cell r="C3546" t="str">
            <v>OPTICS ENCLOSURE ASSY</v>
          </cell>
        </row>
        <row r="3547">
          <cell r="A3547" t="str">
            <v>I8505-0400</v>
          </cell>
          <cell r="B3547" t="str">
            <v>BEAM PATH OPTICS ENCLOSURE</v>
          </cell>
          <cell r="C3547" t="str">
            <v>OPTICS ENCLOSURE ASSY</v>
          </cell>
        </row>
        <row r="3548">
          <cell r="A3548" t="str">
            <v>I8505-0401</v>
          </cell>
          <cell r="B3548" t="str">
            <v>BEAM PATH HOMOGENIZER</v>
          </cell>
          <cell r="C3548" t="str">
            <v>BASE, WYKO STICK LENS TEST</v>
          </cell>
        </row>
        <row r="3549">
          <cell r="A3549" t="str">
            <v>I8505-0402</v>
          </cell>
          <cell r="B3549" t="str">
            <v>BEAM PATH HOMOGENIZER</v>
          </cell>
          <cell r="C3549" t="str">
            <v>RAIL, WYKO STICK LENS TEST</v>
          </cell>
        </row>
        <row r="3550">
          <cell r="A3550" t="str">
            <v>I8505-0403</v>
          </cell>
          <cell r="B3550" t="str">
            <v>BEAM PATH HOMOGENIZER</v>
          </cell>
          <cell r="C3550" t="str">
            <v>BRACKET, ADAPTER, WYKO STICK</v>
          </cell>
        </row>
        <row r="3551">
          <cell r="A3551" t="str">
            <v>I8505-0404</v>
          </cell>
          <cell r="B3551" t="str">
            <v>SUBST POSITIONING STAGE</v>
          </cell>
          <cell r="C3551" t="str">
            <v>MODIFICATION, SUBSTRATE HOLDER</v>
          </cell>
        </row>
        <row r="3552">
          <cell r="A3552" t="str">
            <v>I8505-0405</v>
          </cell>
          <cell r="B3552" t="str">
            <v>PNEUMATICS PANEL</v>
          </cell>
          <cell r="C3552" t="str">
            <v>PNEUMATICS PANEL ASSY</v>
          </cell>
        </row>
        <row r="3553">
          <cell r="A3553" t="str">
            <v>I8505-0406</v>
          </cell>
          <cell r="B3553" t="str">
            <v>PNEUMATICS PANEL</v>
          </cell>
          <cell r="C3553" t="str">
            <v>PNEUMATICS PANEL ASSY</v>
          </cell>
        </row>
        <row r="3554">
          <cell r="A3554" t="str">
            <v>I8505-0407</v>
          </cell>
          <cell r="B3554" t="str">
            <v>PNEUMATICS PANEL</v>
          </cell>
          <cell r="C3554" t="str">
            <v>PNEUMATICS PANEL ASSY</v>
          </cell>
        </row>
        <row r="3555">
          <cell r="A3555" t="str">
            <v>I8505-0408</v>
          </cell>
          <cell r="B3555" t="str">
            <v>PNEUMATICS PANEL</v>
          </cell>
          <cell r="C3555" t="str">
            <v>PLENUM TANK ASSY</v>
          </cell>
        </row>
        <row r="3556">
          <cell r="A3556" t="str">
            <v>I8505-0409</v>
          </cell>
          <cell r="B3556" t="str">
            <v>PNEUMATICS PANEL</v>
          </cell>
          <cell r="C3556" t="str">
            <v>PLENUM TANK ASSY</v>
          </cell>
        </row>
        <row r="3557">
          <cell r="A3557" t="str">
            <v>I8505-0410</v>
          </cell>
          <cell r="B3557" t="str">
            <v>PNEUMATICS PANEL</v>
          </cell>
          <cell r="C3557" t="str">
            <v>PLENUM TANK ASSY</v>
          </cell>
        </row>
        <row r="3558">
          <cell r="A3558" t="str">
            <v>I8505-0411</v>
          </cell>
          <cell r="B3558" t="str">
            <v>PNEUMATICS PANEL</v>
          </cell>
          <cell r="C3558" t="str">
            <v>PLENUM TANK ASSY</v>
          </cell>
        </row>
        <row r="3559">
          <cell r="A3559" t="str">
            <v>I8505-0412</v>
          </cell>
          <cell r="B3559" t="str">
            <v>BEAM PATH HOMOGENIZER</v>
          </cell>
          <cell r="C3559" t="str">
            <v>STICK LENS #3</v>
          </cell>
        </row>
        <row r="3560">
          <cell r="A3560" t="str">
            <v>I8505-0413</v>
          </cell>
          <cell r="B3560" t="str">
            <v>BEAM PATH TOWER</v>
          </cell>
          <cell r="C3560" t="str">
            <v>LASER TOWER MIRROR ASSY</v>
          </cell>
        </row>
        <row r="3561">
          <cell r="A3561" t="str">
            <v>I8505-0414</v>
          </cell>
          <cell r="B3561" t="str">
            <v>BEAM PATH TOWER</v>
          </cell>
          <cell r="C3561" t="str">
            <v>LASER TOWER MIRROR ASSY</v>
          </cell>
        </row>
        <row r="3562">
          <cell r="A3562" t="str">
            <v>I8505-0415</v>
          </cell>
          <cell r="B3562" t="str">
            <v>BEAM PATH TOWER</v>
          </cell>
          <cell r="C3562" t="str">
            <v>LASER TOWER MIRROR ASSY</v>
          </cell>
        </row>
        <row r="3563">
          <cell r="A3563" t="str">
            <v>I8505-0416</v>
          </cell>
          <cell r="B3563" t="str">
            <v>BEAM PATH TOWER</v>
          </cell>
          <cell r="C3563" t="str">
            <v>LASER TOWER MIRROR ASSY</v>
          </cell>
        </row>
        <row r="3564">
          <cell r="A3564" t="str">
            <v>I8505-0417</v>
          </cell>
          <cell r="B3564" t="str">
            <v>BEAM PATH TOWER</v>
          </cell>
          <cell r="C3564" t="str">
            <v>LASER TOWER MIRROR ASSY</v>
          </cell>
        </row>
        <row r="3565">
          <cell r="A3565" t="str">
            <v>I8505-0418</v>
          </cell>
          <cell r="B3565" t="str">
            <v>BEAM PATH TOWER</v>
          </cell>
          <cell r="C3565" t="str">
            <v>LASER TOWER MIRROR ASSY</v>
          </cell>
        </row>
        <row r="3566">
          <cell r="A3566" t="str">
            <v>I8505-0419</v>
          </cell>
          <cell r="B3566" t="str">
            <v>BEAM PATH TOWER</v>
          </cell>
          <cell r="C3566" t="str">
            <v>LASER TOWER MIRROR ASSY</v>
          </cell>
        </row>
        <row r="3567">
          <cell r="A3567" t="str">
            <v>I8505-0420</v>
          </cell>
          <cell r="B3567" t="str">
            <v>BEAM PATH TOWER</v>
          </cell>
          <cell r="C3567" t="str">
            <v>LASER TOWER MIRROR ASSY</v>
          </cell>
        </row>
        <row r="3568">
          <cell r="A3568" t="str">
            <v>I8505-0421</v>
          </cell>
          <cell r="B3568" t="str">
            <v>BEAM PATH TOWER</v>
          </cell>
          <cell r="C3568" t="str">
            <v>LASER TOWER MIRROR ASSY</v>
          </cell>
        </row>
        <row r="3569">
          <cell r="A3569" t="str">
            <v>I8505-0422</v>
          </cell>
          <cell r="B3569" t="str">
            <v>BEAM PATH TOWER</v>
          </cell>
          <cell r="C3569" t="str">
            <v>LASER TOWER MIRROR ASSY</v>
          </cell>
        </row>
        <row r="3570">
          <cell r="A3570" t="str">
            <v>I8505-0423</v>
          </cell>
          <cell r="B3570" t="str">
            <v>STRUCTURE</v>
          </cell>
          <cell r="C3570" t="str">
            <v>ANAMORPHIC SUPPORT ASSY</v>
          </cell>
        </row>
        <row r="3571">
          <cell r="A3571" t="str">
            <v>I8505-0424</v>
          </cell>
          <cell r="B3571" t="str">
            <v>STRUCTURE</v>
          </cell>
          <cell r="C3571" t="str">
            <v>ANAMORPHIC SUPPORT ASSY</v>
          </cell>
        </row>
        <row r="3572">
          <cell r="A3572" t="str">
            <v>I8505-0425</v>
          </cell>
          <cell r="B3572" t="str">
            <v>STRUCTURE</v>
          </cell>
          <cell r="C3572" t="str">
            <v>ANAMORPHIC SUPPORT ASSY</v>
          </cell>
        </row>
        <row r="3573">
          <cell r="A3573" t="str">
            <v>I8505-0426</v>
          </cell>
          <cell r="B3573" t="str">
            <v>STRUCTURE</v>
          </cell>
          <cell r="C3573" t="str">
            <v>ANAMORPHIC SUPPORT ASSY</v>
          </cell>
        </row>
        <row r="3574">
          <cell r="A3574" t="str">
            <v>I8505-0427</v>
          </cell>
          <cell r="B3574" t="str">
            <v>STRUCTURE</v>
          </cell>
          <cell r="C3574" t="str">
            <v>ANAMORPHIC SUPPORT ASSY</v>
          </cell>
        </row>
        <row r="3575">
          <cell r="A3575" t="str">
            <v>I8505-0428</v>
          </cell>
          <cell r="B3575" t="str">
            <v>PNEUMATICS PANEL</v>
          </cell>
          <cell r="C3575" t="str">
            <v>NITROGEN PANEL ASSY</v>
          </cell>
        </row>
        <row r="3576">
          <cell r="A3576" t="str">
            <v>I8505-0429</v>
          </cell>
          <cell r="B3576" t="str">
            <v>PNEUMATICS PANEL</v>
          </cell>
          <cell r="C3576" t="str">
            <v>NITROGEN PANEL ASSY</v>
          </cell>
        </row>
        <row r="3577">
          <cell r="A3577" t="str">
            <v>I8505-0430</v>
          </cell>
          <cell r="B3577" t="str">
            <v>PNEUMATICS PANEL</v>
          </cell>
          <cell r="C3577" t="str">
            <v>NITROGEN PANEL ASSY</v>
          </cell>
        </row>
        <row r="3578">
          <cell r="A3578" t="str">
            <v>I8505-0431</v>
          </cell>
          <cell r="B3578" t="str">
            <v>PNEUMATICS PANEL</v>
          </cell>
          <cell r="C3578" t="str">
            <v>NITROGEN PANEL ASSY</v>
          </cell>
        </row>
        <row r="3579">
          <cell r="A3579" t="str">
            <v>I8505-0432</v>
          </cell>
          <cell r="B3579" t="str">
            <v>PNEUMATICS PANEL</v>
          </cell>
          <cell r="C3579" t="str">
            <v>NITROGEN PANEL ASSY</v>
          </cell>
        </row>
        <row r="3580">
          <cell r="A3580" t="str">
            <v>I8505-0433</v>
          </cell>
          <cell r="B3580" t="str">
            <v>PNEUMATICS PANEL</v>
          </cell>
          <cell r="C3580" t="str">
            <v>NITROGEN PANEL ASSY</v>
          </cell>
        </row>
        <row r="3581">
          <cell r="A3581" t="str">
            <v>I8505-0434</v>
          </cell>
          <cell r="B3581" t="str">
            <v>SUBST ALIGN CAMERAS</v>
          </cell>
          <cell r="C3581" t="str">
            <v>CABLE ASSY, INSIGHT STD ETHERNET</v>
          </cell>
        </row>
        <row r="3582">
          <cell r="A3582" t="str">
            <v>I8505-0435</v>
          </cell>
          <cell r="B3582" t="str">
            <v>BEAM PATH OPTICS ENCLOSURE</v>
          </cell>
          <cell r="C3582" t="str">
            <v>OPTICS ENCLOSURE ASSY</v>
          </cell>
        </row>
        <row r="3583">
          <cell r="A3583" t="str">
            <v>I8505-0436</v>
          </cell>
          <cell r="B3583" t="str">
            <v>TOOLING</v>
          </cell>
          <cell r="C3583" t="str">
            <v>LASER ALLIGNMENT, LASER ATTENUATOR</v>
          </cell>
        </row>
        <row r="3584">
          <cell r="A3584" t="str">
            <v>I8505-0437</v>
          </cell>
          <cell r="B3584" t="str">
            <v>TOOLING</v>
          </cell>
          <cell r="C3584" t="str">
            <v>LASER ALLIGNMENT, LASER TOWER INLET</v>
          </cell>
        </row>
        <row r="3585">
          <cell r="A3585" t="str">
            <v>I8505-0438</v>
          </cell>
          <cell r="B3585" t="str">
            <v>TOOLING</v>
          </cell>
          <cell r="C3585" t="str">
            <v>LASER ALLIGNMENT, LASER TOWER INLET 2</v>
          </cell>
        </row>
        <row r="3586">
          <cell r="A3586" t="str">
            <v>I8505-0439</v>
          </cell>
          <cell r="B3586" t="str">
            <v>BEAM PATH DEBRIS REMOVAL</v>
          </cell>
          <cell r="C3586" t="str">
            <v>PLATE ATTACHMENT</v>
          </cell>
        </row>
        <row r="3587">
          <cell r="A3587" t="str">
            <v>I8505-0440</v>
          </cell>
          <cell r="B3587" t="str">
            <v>BEAM PATH DEBRIS REMOVAL</v>
          </cell>
          <cell r="C3587" t="str">
            <v>BRACKET MOUNTING</v>
          </cell>
        </row>
        <row r="3588">
          <cell r="A3588" t="str">
            <v>I8505-0441</v>
          </cell>
          <cell r="B3588" t="str">
            <v>BEAM PATH DEBRIS REMOVAL</v>
          </cell>
          <cell r="C3588" t="str">
            <v>MODIFICATION, 2 1/2" TEE</v>
          </cell>
        </row>
        <row r="3589">
          <cell r="A3589" t="str">
            <v>I8505-0442</v>
          </cell>
          <cell r="B3589" t="str">
            <v xml:space="preserve"> </v>
          </cell>
        </row>
        <row r="3590">
          <cell r="A3590" t="str">
            <v>I8505-0443</v>
          </cell>
          <cell r="B3590" t="str">
            <v>SUBST Z-GAUGE</v>
          </cell>
          <cell r="C3590" t="str">
            <v>SLEEVE, Z-SENSOR</v>
          </cell>
        </row>
        <row r="3591">
          <cell r="A3591" t="str">
            <v>I8505-0444</v>
          </cell>
          <cell r="B3591" t="str">
            <v>SUBST Z-GAUGE</v>
          </cell>
          <cell r="C3591" t="str">
            <v>GAUGE, HEIGHT, Z-SENSOR</v>
          </cell>
        </row>
        <row r="3592">
          <cell r="A3592" t="str">
            <v>I8505-0445</v>
          </cell>
          <cell r="B3592" t="str">
            <v>SUBST Z-GAUGE</v>
          </cell>
          <cell r="C3592" t="str">
            <v>GAUGE, HEIGHT, KEYENCE</v>
          </cell>
        </row>
        <row r="3593">
          <cell r="A3593" t="str">
            <v>I8505-0446</v>
          </cell>
          <cell r="B3593" t="str">
            <v>BEAM PATH OPTICS ENCLOSURE</v>
          </cell>
          <cell r="C3593" t="str">
            <v>OPTICS ENCLOSURE ASSY</v>
          </cell>
        </row>
        <row r="3594">
          <cell r="A3594" t="str">
            <v>I8505-0447</v>
          </cell>
          <cell r="B3594" t="str">
            <v>BEAM PATH OPTICS ENCLOSURE</v>
          </cell>
          <cell r="C3594" t="str">
            <v>OPTICS ENCLOSURE ASSY</v>
          </cell>
        </row>
        <row r="3595">
          <cell r="A3595" t="str">
            <v>I8505-0448</v>
          </cell>
          <cell r="B3595" t="str">
            <v>BEAM PATH OPTICS ENCLOSURE</v>
          </cell>
          <cell r="C3595" t="str">
            <v>OPTICS ENCLOSURE ASSY</v>
          </cell>
        </row>
        <row r="3596">
          <cell r="A3596" t="str">
            <v>I8505-0449</v>
          </cell>
          <cell r="B3596" t="str">
            <v>BEAM PATH TOWER</v>
          </cell>
          <cell r="C3596" t="str">
            <v>WINDOW PLATE ASSY</v>
          </cell>
        </row>
        <row r="3597">
          <cell r="A3597" t="str">
            <v>I8505-0450</v>
          </cell>
          <cell r="B3597" t="str">
            <v>BEAM PATH TOWER</v>
          </cell>
          <cell r="C3597" t="str">
            <v>WINDOW PLATE ASSY</v>
          </cell>
        </row>
        <row r="3598">
          <cell r="A3598" t="str">
            <v>I8505-0451</v>
          </cell>
          <cell r="B3598" t="str">
            <v>BEAM PATH TOWER</v>
          </cell>
          <cell r="C3598" t="str">
            <v>WINDOW PLATE ASSY</v>
          </cell>
        </row>
        <row r="3599">
          <cell r="A3599" t="str">
            <v>I8505-0452</v>
          </cell>
          <cell r="B3599" t="str">
            <v>BEAM PATH TOWER</v>
          </cell>
          <cell r="C3599" t="str">
            <v>WINDOW PLATE ASSY</v>
          </cell>
        </row>
        <row r="3600">
          <cell r="A3600" t="str">
            <v>I8505-0453</v>
          </cell>
          <cell r="B3600" t="str">
            <v>BEAM PATH TOWER</v>
          </cell>
          <cell r="C3600" t="str">
            <v>WINDOW PLATE ASSY</v>
          </cell>
        </row>
        <row r="3601">
          <cell r="A3601" t="str">
            <v>I8505-0454</v>
          </cell>
          <cell r="B3601" t="str">
            <v>BEAM PATH TOWER</v>
          </cell>
          <cell r="C3601" t="str">
            <v>WINDOW PLATE ASSY</v>
          </cell>
        </row>
        <row r="3602">
          <cell r="A3602" t="str">
            <v>I8505-0455</v>
          </cell>
          <cell r="B3602" t="str">
            <v>TOOLING</v>
          </cell>
          <cell r="C3602" t="str">
            <v>TARGET, CENTERING LENS RING</v>
          </cell>
        </row>
        <row r="3603">
          <cell r="A3603" t="str">
            <v>I8505-0456</v>
          </cell>
          <cell r="B3603" t="str">
            <v>TOOLING</v>
          </cell>
          <cell r="C3603" t="str">
            <v>FIRST SURFACE TURNING MIRROR</v>
          </cell>
        </row>
        <row r="3604">
          <cell r="A3604" t="str">
            <v>I8505-0457</v>
          </cell>
          <cell r="B3604" t="str">
            <v>TOOLING</v>
          </cell>
          <cell r="C3604" t="str">
            <v>FIRST SURFACE TURNING MIRROR</v>
          </cell>
        </row>
        <row r="3605">
          <cell r="A3605" t="str">
            <v>I8505-0458</v>
          </cell>
          <cell r="B3605" t="str">
            <v>TOOLING</v>
          </cell>
          <cell r="C3605" t="str">
            <v>FIRST SURFACE TURNING MIRROR</v>
          </cell>
        </row>
        <row r="3606">
          <cell r="A3606" t="str">
            <v>I8505-0459</v>
          </cell>
          <cell r="B3606" t="str">
            <v>TOOLING</v>
          </cell>
          <cell r="C3606" t="str">
            <v>FIRST SURFACE TURNING MIRROR</v>
          </cell>
        </row>
        <row r="3607">
          <cell r="A3607" t="str">
            <v>I8505-0460</v>
          </cell>
          <cell r="B3607" t="str">
            <v>BEAM PATH OPTICS ENCLOSURE</v>
          </cell>
          <cell r="C3607" t="str">
            <v>OPTICS ENCLOSURE ASSY</v>
          </cell>
        </row>
        <row r="3608">
          <cell r="A3608" t="str">
            <v>I8505-0461</v>
          </cell>
          <cell r="B3608" t="str">
            <v>BEAM PATH OPTICS ENCLOSURE</v>
          </cell>
          <cell r="C3608" t="str">
            <v>OPTICS ENCLOSURE ASSY</v>
          </cell>
        </row>
        <row r="3609">
          <cell r="A3609" t="str">
            <v>I8505-0462</v>
          </cell>
          <cell r="B3609" t="str">
            <v>CONTROLS ELECTRICAL ENCL</v>
          </cell>
          <cell r="C3609" t="str">
            <v>CABLE ASSY, 37 CONDUCTORS</v>
          </cell>
        </row>
        <row r="3610">
          <cell r="A3610" t="str">
            <v>I8505-0463</v>
          </cell>
          <cell r="B3610" t="str">
            <v>CONTROLS ELECTRICAL ENCL</v>
          </cell>
          <cell r="C3610" t="str">
            <v>CABLE ASSY, 9D-F TO 9D-M</v>
          </cell>
        </row>
        <row r="3611">
          <cell r="A3611" t="str">
            <v>I8505-0464</v>
          </cell>
          <cell r="B3611" t="str">
            <v>CONTROLS ELECTRICAL ENCL</v>
          </cell>
          <cell r="C3611" t="str">
            <v>CABLE ASSY, POWER, IEC-M-IEC-F</v>
          </cell>
        </row>
        <row r="3612">
          <cell r="A3612" t="str">
            <v>I8505-0465</v>
          </cell>
          <cell r="B3612" t="str">
            <v>CONTROLS ELECTRICAL ENCL</v>
          </cell>
          <cell r="C3612" t="str">
            <v>CABLE ASSY, ETHERNET</v>
          </cell>
        </row>
        <row r="3613">
          <cell r="A3613" t="str">
            <v>I8505-0466</v>
          </cell>
          <cell r="B3613" t="str">
            <v>BEAM PATH OPTICS ENCLOSURE</v>
          </cell>
          <cell r="C3613" t="str">
            <v>OPTICS ENCLOSURE ASSY</v>
          </cell>
        </row>
        <row r="3614">
          <cell r="A3614" t="str">
            <v>I8505-0467</v>
          </cell>
          <cell r="B3614" t="str">
            <v>BEAM PATH OPTICS ENCLOSURE</v>
          </cell>
          <cell r="C3614" t="str">
            <v>OPTICS ENCLOSURE ASSY</v>
          </cell>
        </row>
        <row r="3615">
          <cell r="A3615" t="str">
            <v>I8505-0468</v>
          </cell>
          <cell r="B3615" t="str">
            <v>BEAM PATH OPTICS ENCLOSURE</v>
          </cell>
          <cell r="C3615" t="str">
            <v>OPTICS ENCLOSURE ASSY</v>
          </cell>
        </row>
        <row r="3616">
          <cell r="A3616" t="str">
            <v>I8505-0469</v>
          </cell>
          <cell r="B3616" t="str">
            <v>BEAM PATH TOWER</v>
          </cell>
          <cell r="C3616" t="str">
            <v>TOWER BEAM PROFILER ASSY</v>
          </cell>
        </row>
        <row r="3617">
          <cell r="A3617" t="str">
            <v>I8505-0470</v>
          </cell>
          <cell r="B3617" t="str">
            <v>BEAM PATH TOWER</v>
          </cell>
          <cell r="C3617" t="str">
            <v>TOWER BEAM PROFILER ASSY</v>
          </cell>
        </row>
        <row r="3618">
          <cell r="A3618" t="str">
            <v>I8505-0471</v>
          </cell>
          <cell r="B3618" t="str">
            <v>BEAM PATH TOWER</v>
          </cell>
          <cell r="C3618" t="str">
            <v>TOWER BEAM PROFILER ASSY</v>
          </cell>
        </row>
        <row r="3619">
          <cell r="A3619" t="str">
            <v>I8505-0472</v>
          </cell>
          <cell r="B3619" t="str">
            <v>BEAM PATH TOWER</v>
          </cell>
          <cell r="C3619" t="str">
            <v>TOWER BEAM PROFILER ASSY</v>
          </cell>
        </row>
        <row r="3620">
          <cell r="A3620" t="str">
            <v>I8505-0473</v>
          </cell>
          <cell r="B3620" t="str">
            <v>BEAM PATH TOWER</v>
          </cell>
          <cell r="C3620" t="str">
            <v>TOWER BEAM PROFILER ASSY</v>
          </cell>
        </row>
        <row r="3621">
          <cell r="A3621" t="str">
            <v>I8505-0474</v>
          </cell>
          <cell r="B3621" t="str">
            <v>BEAM PATH TOWER</v>
          </cell>
          <cell r="C3621" t="str">
            <v>TOWER BEAM PROFILER ASSY</v>
          </cell>
        </row>
        <row r="3622">
          <cell r="A3622" t="str">
            <v>I8505-0475</v>
          </cell>
          <cell r="B3622" t="str">
            <v>SUBST POSITIONING STAGE</v>
          </cell>
          <cell r="C3622" t="str">
            <v>FOCUS REF POST</v>
          </cell>
        </row>
        <row r="3623">
          <cell r="A3623" t="str">
            <v>I8505-0476</v>
          </cell>
          <cell r="B3623" t="str">
            <v>SUBST ALIGN CAMERAS</v>
          </cell>
          <cell r="C3623" t="str">
            <v>HI/LO MAG CAMERA ASSY</v>
          </cell>
        </row>
        <row r="3624">
          <cell r="A3624" t="str">
            <v>I8505-0477</v>
          </cell>
          <cell r="B3624" t="str">
            <v>SUBST ALIGN CAMERAS</v>
          </cell>
          <cell r="C3624" t="str">
            <v>HI/LO MAG CAMERA ASSY</v>
          </cell>
        </row>
        <row r="3625">
          <cell r="A3625" t="str">
            <v>I8505-0478</v>
          </cell>
          <cell r="B3625" t="str">
            <v>SUBST ALIGN CAMERAS</v>
          </cell>
          <cell r="C3625" t="str">
            <v>HI/LO MAG CAMERA ASSY</v>
          </cell>
        </row>
        <row r="3626">
          <cell r="A3626" t="str">
            <v>I8505-0479</v>
          </cell>
          <cell r="B3626" t="str">
            <v>SUBST ALIGN CAMERAS</v>
          </cell>
          <cell r="C3626" t="str">
            <v>HI/LO MAG CAMERA ASSY</v>
          </cell>
        </row>
        <row r="3627">
          <cell r="A3627" t="str">
            <v>I8505-0480</v>
          </cell>
          <cell r="B3627" t="str">
            <v>SUBST ALIGN CAMERAS</v>
          </cell>
          <cell r="C3627" t="str">
            <v>HI/LO MAG CAMERA ASSY (RVS)</v>
          </cell>
        </row>
        <row r="3628">
          <cell r="A3628" t="str">
            <v>I8505-0481</v>
          </cell>
          <cell r="B3628" t="str">
            <v>SUBST ALIGN CAMERAS</v>
          </cell>
          <cell r="C3628" t="str">
            <v>HI/LO MAG CAMERA ASSY (RVS)</v>
          </cell>
        </row>
        <row r="3629">
          <cell r="A3629" t="str">
            <v>I8505-0482</v>
          </cell>
          <cell r="B3629" t="str">
            <v>SUBST ALIGN CAMERAS</v>
          </cell>
          <cell r="C3629" t="str">
            <v>HI/LO MAG CAMERA ASSY (RVS)</v>
          </cell>
        </row>
        <row r="3630">
          <cell r="A3630" t="str">
            <v>I8505-0483</v>
          </cell>
          <cell r="B3630" t="str">
            <v>SUBST ALIGN CAMERAS</v>
          </cell>
          <cell r="C3630" t="str">
            <v>HI/LO MAG CAMERA ASSY (RVS)</v>
          </cell>
        </row>
        <row r="3631">
          <cell r="A3631" t="str">
            <v>I8505-0484</v>
          </cell>
          <cell r="B3631" t="str">
            <v>SUBST ALIGN CAMERAS</v>
          </cell>
          <cell r="C3631" t="str">
            <v>CAMERA MOUNT ASSY</v>
          </cell>
        </row>
        <row r="3632">
          <cell r="A3632" t="str">
            <v>I8505-0485</v>
          </cell>
          <cell r="B3632" t="str">
            <v>SUBST ALIGN CAMERAS</v>
          </cell>
          <cell r="C3632" t="str">
            <v>CAMERA MOUNT ASSY</v>
          </cell>
        </row>
        <row r="3633">
          <cell r="A3633" t="str">
            <v>I8505-0486</v>
          </cell>
          <cell r="B3633" t="str">
            <v>SUBST ALIGN CAMERAS</v>
          </cell>
          <cell r="C3633" t="str">
            <v>CAMERA MOUNT ASSY</v>
          </cell>
        </row>
        <row r="3634">
          <cell r="A3634" t="str">
            <v>I8505-0487</v>
          </cell>
          <cell r="B3634" t="str">
            <v>SUBST ALIGN CAMERAS</v>
          </cell>
          <cell r="C3634" t="str">
            <v>CAMERA MOUNT ASSY</v>
          </cell>
        </row>
        <row r="3635">
          <cell r="A3635" t="str">
            <v>I8505-0488</v>
          </cell>
          <cell r="B3635" t="str">
            <v>SUBST ALIGN CAMERAS</v>
          </cell>
          <cell r="C3635" t="str">
            <v>CAMERA MOUNT ASSY</v>
          </cell>
        </row>
        <row r="3636">
          <cell r="A3636" t="str">
            <v>I8505-0489</v>
          </cell>
          <cell r="B3636" t="str">
            <v>SUBST ALIGN CAMERAS</v>
          </cell>
          <cell r="C3636" t="str">
            <v>CAMERA MOUNT ASSY</v>
          </cell>
        </row>
        <row r="3637">
          <cell r="A3637" t="str">
            <v>I8505-0490</v>
          </cell>
          <cell r="B3637" t="str">
            <v>SUBST ALIGN CAMERAS</v>
          </cell>
          <cell r="C3637" t="str">
            <v>CAMERA MOUNT ASSY</v>
          </cell>
        </row>
        <row r="3638">
          <cell r="A3638" t="str">
            <v>I8505-0491</v>
          </cell>
          <cell r="B3638" t="str">
            <v>SUBST ALIGN CAMERAS</v>
          </cell>
          <cell r="C3638" t="str">
            <v>CAMERA MOUNT ASSY</v>
          </cell>
        </row>
        <row r="3639">
          <cell r="A3639" t="str">
            <v>I8505-0492</v>
          </cell>
          <cell r="B3639" t="str">
            <v>SUBST ALIGN CAMERAS</v>
          </cell>
          <cell r="C3639" t="str">
            <v>CAMERA MOUNT ASSY</v>
          </cell>
        </row>
        <row r="3640">
          <cell r="A3640" t="str">
            <v>I8505-0493</v>
          </cell>
          <cell r="B3640" t="str">
            <v>SUBST ALIGN CAMERAS</v>
          </cell>
          <cell r="C3640" t="str">
            <v>CAMERA MOUNT ASSY</v>
          </cell>
        </row>
        <row r="3641">
          <cell r="A3641" t="str">
            <v>I8505-0494</v>
          </cell>
          <cell r="B3641" t="str">
            <v>SUBST ALIGN CAMERAS</v>
          </cell>
          <cell r="C3641" t="str">
            <v>CAMERA MOUNT ASSY</v>
          </cell>
        </row>
        <row r="3642">
          <cell r="A3642" t="str">
            <v>I8505-0495</v>
          </cell>
          <cell r="B3642" t="str">
            <v>SUBST ALIGN CAMERAS</v>
          </cell>
          <cell r="C3642" t="str">
            <v>CAMERA MOUNT ASSY</v>
          </cell>
        </row>
        <row r="3643">
          <cell r="A3643" t="str">
            <v>I8505-0496</v>
          </cell>
          <cell r="B3643" t="str">
            <v>SUBST ALIGN CAMERAS</v>
          </cell>
          <cell r="C3643" t="str">
            <v>CAMERA MOUNT ASSY</v>
          </cell>
        </row>
        <row r="3644">
          <cell r="A3644" t="str">
            <v>I8505-0497</v>
          </cell>
          <cell r="B3644" t="str">
            <v>SUBST ALIGN CAMERAS</v>
          </cell>
          <cell r="C3644" t="str">
            <v>CAMERA MOUNT ASSY</v>
          </cell>
        </row>
        <row r="3645">
          <cell r="A3645" t="str">
            <v>I8505-0498</v>
          </cell>
          <cell r="B3645" t="str">
            <v>SUBST ALIGN CAMERAS</v>
          </cell>
          <cell r="C3645" t="str">
            <v>CAMERA MOUNT ASSY</v>
          </cell>
        </row>
        <row r="3646">
          <cell r="A3646" t="str">
            <v>I8505-0499</v>
          </cell>
          <cell r="B3646" t="str">
            <v>BEAM PATH OPTICS ENCLOSURE</v>
          </cell>
          <cell r="C3646" t="str">
            <v>PROTECTIVE WINDOW ASSY, 2X, 308NM</v>
          </cell>
        </row>
        <row r="3647">
          <cell r="A3647" t="str">
            <v>I8505-0500</v>
          </cell>
          <cell r="B3647" t="str">
            <v>BEAM PATH OPTICS ENCLOSURE</v>
          </cell>
          <cell r="C3647" t="str">
            <v>PROTECTIVE WINDOW ASSY, 2X, 308NM</v>
          </cell>
        </row>
        <row r="3648">
          <cell r="A3648" t="str">
            <v>I8505-0501</v>
          </cell>
          <cell r="B3648" t="str">
            <v>BEAM PATH OPTICS ENCLOSURE</v>
          </cell>
          <cell r="C3648" t="str">
            <v>PROTECTIVE WINDOW ASSY, 2X, 308NM</v>
          </cell>
        </row>
        <row r="3649">
          <cell r="A3649" t="str">
            <v>I8505-0502</v>
          </cell>
          <cell r="B3649" t="str">
            <v>BEAM PATH OPTICS ENCLOSURE</v>
          </cell>
          <cell r="C3649" t="str">
            <v>PROTECTIVE WINDOW ASSY, 2X, 308NM</v>
          </cell>
        </row>
        <row r="3650">
          <cell r="A3650" t="str">
            <v>I8505-0503</v>
          </cell>
          <cell r="B3650" t="str">
            <v>BEAM PATH OPTICS ENCLOSURE</v>
          </cell>
          <cell r="C3650" t="str">
            <v>PROTECTIVE WINDOW ASSY, 2X, 308NM</v>
          </cell>
        </row>
        <row r="3651">
          <cell r="A3651" t="str">
            <v>I8505-0504</v>
          </cell>
          <cell r="B3651" t="str">
            <v>BEAM PATH OPTICS ENCLOSURE</v>
          </cell>
          <cell r="C3651" t="str">
            <v>PROTECTIVE WINDOW ASSY, 2X, 308NM</v>
          </cell>
        </row>
        <row r="3652">
          <cell r="A3652" t="str">
            <v>I8505-0505</v>
          </cell>
          <cell r="B3652" t="str">
            <v>BEAM PATH OPTICS ENCLOSURE</v>
          </cell>
          <cell r="C3652" t="str">
            <v>OPTICS ENCLOSURE ASSY</v>
          </cell>
        </row>
        <row r="3653">
          <cell r="A3653" t="str">
            <v>I8505-0506</v>
          </cell>
          <cell r="B3653" t="str">
            <v>BEAM PATH OPTICS ENCLOSURE</v>
          </cell>
          <cell r="C3653" t="str">
            <v>OPTICS ENCLOSURE ASSY</v>
          </cell>
        </row>
        <row r="3654">
          <cell r="A3654" t="str">
            <v>I8505-0507</v>
          </cell>
          <cell r="B3654" t="str">
            <v>BEAM PATH TOWER</v>
          </cell>
          <cell r="C3654" t="str">
            <v>LASER TOWER MIRROR ASSY</v>
          </cell>
        </row>
        <row r="3655">
          <cell r="A3655" t="str">
            <v>I8505-0508</v>
          </cell>
          <cell r="B3655" t="str">
            <v>BEAM PATH TOWER</v>
          </cell>
          <cell r="C3655" t="str">
            <v>LASER TOWER MIRROR ASSY</v>
          </cell>
        </row>
        <row r="3656">
          <cell r="A3656" t="str">
            <v>I8505-0509</v>
          </cell>
          <cell r="B3656" t="str">
            <v>BEAM PATH TOWER</v>
          </cell>
          <cell r="C3656" t="str">
            <v>TOWER BEAM PROFILER ASSY</v>
          </cell>
        </row>
        <row r="3657">
          <cell r="A3657" t="str">
            <v>I8505-0510</v>
          </cell>
          <cell r="B3657" t="str">
            <v>SUBST Z-GAUGE</v>
          </cell>
          <cell r="C3657" t="str">
            <v>Z-GAUGE ASSY, OPTICAL</v>
          </cell>
        </row>
        <row r="3658">
          <cell r="A3658" t="str">
            <v>I8505-0511</v>
          </cell>
          <cell r="B3658" t="str">
            <v>SUBST Z-GAUGE</v>
          </cell>
          <cell r="C3658" t="str">
            <v>Z-GAUGE ASSY, OPTICAL</v>
          </cell>
        </row>
        <row r="3659">
          <cell r="A3659" t="str">
            <v>I8505-0512</v>
          </cell>
          <cell r="B3659" t="str">
            <v>SUBST Z-GAUGE</v>
          </cell>
          <cell r="C3659" t="str">
            <v>Z-GAUGE ASSY, OPTICAL</v>
          </cell>
        </row>
        <row r="3660">
          <cell r="A3660" t="str">
            <v>I8505-0513</v>
          </cell>
          <cell r="B3660" t="str">
            <v xml:space="preserve"> </v>
          </cell>
        </row>
        <row r="3661">
          <cell r="A3661" t="str">
            <v>I8505-0514</v>
          </cell>
          <cell r="B3661" t="str">
            <v>SUBST Z-GAUGE</v>
          </cell>
          <cell r="C3661" t="str">
            <v>Z-GAUGE ASSY, ULTRASONIC</v>
          </cell>
        </row>
        <row r="3662">
          <cell r="A3662" t="str">
            <v>I8505-0515</v>
          </cell>
          <cell r="B3662" t="str">
            <v>SUBST Z-GAUGE</v>
          </cell>
          <cell r="C3662" t="str">
            <v>Z-GAUGE ASSY, ULTRASONIC</v>
          </cell>
        </row>
        <row r="3663">
          <cell r="A3663" t="str">
            <v>I8505-0516</v>
          </cell>
          <cell r="B3663" t="str">
            <v>SUBST Z-GAUGE</v>
          </cell>
          <cell r="C3663" t="str">
            <v>Z-GAUGE ASSY, ULTRASONIC</v>
          </cell>
        </row>
        <row r="3664">
          <cell r="A3664" t="str">
            <v>I8505-0517</v>
          </cell>
          <cell r="B3664" t="str">
            <v>SUBST Z-GAUGE</v>
          </cell>
          <cell r="C3664" t="str">
            <v>Z-GAUGE ASSY, ULTRASONIC</v>
          </cell>
        </row>
        <row r="3665">
          <cell r="A3665" t="str">
            <v>I8505-0518</v>
          </cell>
          <cell r="B3665" t="str">
            <v>SUBST Z-GAUGE</v>
          </cell>
          <cell r="C3665" t="str">
            <v>Z-GAUGE ASSY, ULTRASONIC</v>
          </cell>
        </row>
        <row r="3666">
          <cell r="A3666" t="str">
            <v>I8505-0519</v>
          </cell>
          <cell r="B3666" t="str">
            <v>SUBST Z-GAUGE</v>
          </cell>
          <cell r="C3666" t="str">
            <v>Z-GAUGE ASSY, ULTRASONIC</v>
          </cell>
        </row>
        <row r="3667">
          <cell r="A3667" t="str">
            <v>I8505-0520</v>
          </cell>
          <cell r="B3667" t="str">
            <v>SUBST Z-GAUGE</v>
          </cell>
          <cell r="C3667" t="str">
            <v>Z-GAUGE ASSY, ULTRASONIC</v>
          </cell>
        </row>
        <row r="3668">
          <cell r="A3668" t="str">
            <v>I8505-0521</v>
          </cell>
          <cell r="B3668" t="str">
            <v>SUBST Z-GAUGE</v>
          </cell>
          <cell r="C3668" t="str">
            <v>Z-GAUGE ASSY, ULTRASONIC</v>
          </cell>
        </row>
        <row r="3669">
          <cell r="A3669" t="str">
            <v>I8505-0522</v>
          </cell>
          <cell r="B3669" t="str">
            <v>SUBST Z-GAUGE</v>
          </cell>
          <cell r="C3669" t="str">
            <v>Z-GAUGE ASSY, ULTRASONIC</v>
          </cell>
        </row>
        <row r="3670">
          <cell r="A3670" t="str">
            <v>I8505-0523</v>
          </cell>
          <cell r="B3670" t="str">
            <v>SUBST Z-GAUGE</v>
          </cell>
          <cell r="C3670" t="str">
            <v>GAUGE, HEIGHT, Z SENSORS</v>
          </cell>
        </row>
        <row r="3671">
          <cell r="A3671" t="str">
            <v>I8505-0524</v>
          </cell>
          <cell r="B3671" t="str">
            <v>SUBST Z-GAUGE</v>
          </cell>
          <cell r="C3671" t="str">
            <v>Z-GAUGE ASSY, ULTRASONIC, EXTENDED</v>
          </cell>
        </row>
        <row r="3672">
          <cell r="A3672" t="str">
            <v>I8505-0525</v>
          </cell>
          <cell r="B3672" t="str">
            <v>SUBST Z-GAUGE</v>
          </cell>
          <cell r="C3672" t="str">
            <v>Z-GAUGE ASSY, ULTRASONIC, EXTENDED</v>
          </cell>
        </row>
        <row r="3673">
          <cell r="A3673" t="str">
            <v>I8505-0526</v>
          </cell>
          <cell r="B3673" t="str">
            <v>SUBST Z-GAUGE</v>
          </cell>
          <cell r="C3673" t="str">
            <v>Z-GAUGE ASSY, ULTRASONIC, EXTENDED</v>
          </cell>
        </row>
        <row r="3674">
          <cell r="A3674" t="str">
            <v>I8505-0527</v>
          </cell>
          <cell r="B3674" t="str">
            <v>SUBST Z-GAUGE</v>
          </cell>
          <cell r="C3674" t="str">
            <v>Z-GAUGE ASSY, ULTRASONIC, EXTENDED</v>
          </cell>
        </row>
        <row r="3675">
          <cell r="A3675" t="str">
            <v>I8505-0528</v>
          </cell>
          <cell r="B3675" t="str">
            <v>SUBST Z-GAUGE</v>
          </cell>
          <cell r="C3675" t="str">
            <v>Z-GAUGE ASSY, ULTRASONIC, EXTENDED</v>
          </cell>
        </row>
        <row r="3676">
          <cell r="A3676" t="str">
            <v>I8505-0529</v>
          </cell>
          <cell r="B3676" t="str">
            <v>BEAM PATH OPTICS ENCLOSURE</v>
          </cell>
          <cell r="C3676" t="str">
            <v>PROTECTIVE WINDOW ASSY, 2X, 308NM</v>
          </cell>
        </row>
        <row r="3677">
          <cell r="A3677" t="str">
            <v>I8505-0530</v>
          </cell>
          <cell r="B3677" t="str">
            <v>BEAM PATH OPTICS ENCLOSURE</v>
          </cell>
          <cell r="C3677" t="str">
            <v>PROTECTIVE WINDOW ASSY, 2X, 308NM</v>
          </cell>
        </row>
        <row r="3678">
          <cell r="A3678" t="str">
            <v>I8505-0531</v>
          </cell>
          <cell r="B3678" t="str">
            <v>BEAM PATH OPTICS ENCLOSURE</v>
          </cell>
          <cell r="C3678" t="str">
            <v>OPTICS ENCLOSURE ASSY</v>
          </cell>
        </row>
        <row r="3679">
          <cell r="A3679" t="str">
            <v>I8505-0532</v>
          </cell>
          <cell r="B3679" t="str">
            <v>TOOLING</v>
          </cell>
          <cell r="C3679" t="str">
            <v>HARTMAN PLATE ASSY</v>
          </cell>
        </row>
        <row r="3680">
          <cell r="A3680" t="str">
            <v>I8505-0533</v>
          </cell>
          <cell r="B3680" t="str">
            <v>TOOLING</v>
          </cell>
          <cell r="C3680" t="str">
            <v>HARTMAN PLATE ASSY</v>
          </cell>
        </row>
        <row r="3681">
          <cell r="A3681" t="str">
            <v>I8505-0534</v>
          </cell>
          <cell r="B3681" t="str">
            <v>TOOLING</v>
          </cell>
          <cell r="C3681" t="str">
            <v>HARTMAN PLATE ASSY</v>
          </cell>
        </row>
        <row r="3682">
          <cell r="A3682" t="str">
            <v>I8505-0535</v>
          </cell>
          <cell r="B3682" t="str">
            <v>BEAM PATH TOWER</v>
          </cell>
          <cell r="C3682" t="str">
            <v>WINDOW PLATE ASSY</v>
          </cell>
        </row>
        <row r="3683">
          <cell r="A3683" t="str">
            <v>I8505-0536</v>
          </cell>
          <cell r="B3683" t="str">
            <v>BEAM PATH TOWER</v>
          </cell>
          <cell r="C3683" t="str">
            <v>TOWER BEAM PROFILER ASSY</v>
          </cell>
        </row>
        <row r="3684">
          <cell r="A3684" t="str">
            <v>I8505-0537</v>
          </cell>
          <cell r="B3684" t="str">
            <v>BEAM PATH TOWER</v>
          </cell>
          <cell r="C3684" t="str">
            <v>TOWER BEAM PROFILER ASSY</v>
          </cell>
        </row>
        <row r="3685">
          <cell r="A3685" t="str">
            <v>I8505-0538</v>
          </cell>
          <cell r="B3685" t="str">
            <v>BEAM PATH TOWER</v>
          </cell>
          <cell r="C3685" t="str">
            <v>WINDOW PLATE ASSY</v>
          </cell>
        </row>
        <row r="3686">
          <cell r="A3686" t="str">
            <v>I8505-0539</v>
          </cell>
          <cell r="B3686" t="str">
            <v>BEAM PATH TOWER</v>
          </cell>
          <cell r="C3686" t="str">
            <v>WINDOW PLATE ASSY</v>
          </cell>
        </row>
        <row r="3687">
          <cell r="A3687" t="str">
            <v>I8505-0540</v>
          </cell>
          <cell r="B3687" t="str">
            <v>BEAM PATH TOWER</v>
          </cell>
          <cell r="C3687" t="str">
            <v>WINDOW PLATE ASSY</v>
          </cell>
        </row>
        <row r="3688">
          <cell r="A3688" t="str">
            <v>I8505-0541</v>
          </cell>
          <cell r="B3688" t="str">
            <v>BEAM PATH TOWER</v>
          </cell>
          <cell r="C3688" t="str">
            <v>WINDOW PLATE ASSY</v>
          </cell>
        </row>
        <row r="3689">
          <cell r="A3689" t="str">
            <v>I8505-0542</v>
          </cell>
          <cell r="B3689" t="str">
            <v>BEAM PATH TOWER</v>
          </cell>
          <cell r="C3689" t="str">
            <v>WINDOW PLATE ASSY</v>
          </cell>
        </row>
        <row r="3690">
          <cell r="A3690" t="str">
            <v>I8505-0543</v>
          </cell>
          <cell r="B3690" t="str">
            <v>SUBST ALIGN CAMERAS</v>
          </cell>
          <cell r="C3690" t="str">
            <v>ILLUMINATOR BOX ASSY</v>
          </cell>
        </row>
        <row r="3691">
          <cell r="A3691" t="str">
            <v>I8505-0544</v>
          </cell>
          <cell r="B3691" t="str">
            <v>SUBST ALIGN CAMERAS</v>
          </cell>
          <cell r="C3691" t="str">
            <v>HI/LO MAG CAMERA ASSY</v>
          </cell>
        </row>
        <row r="3692">
          <cell r="A3692" t="str">
            <v>I8505-0545</v>
          </cell>
          <cell r="B3692" t="str">
            <v>SUBST ALIGN CAMERAS</v>
          </cell>
          <cell r="C3692" t="str">
            <v>HI/LO MAG CAMERA ASSY (RVS)</v>
          </cell>
        </row>
        <row r="3693">
          <cell r="A3693" t="str">
            <v>I8505-0546</v>
          </cell>
          <cell r="B3693" t="str">
            <v>CONTROLS ELECTRICAL ENCL</v>
          </cell>
          <cell r="C3693" t="str">
            <v>REWORK</v>
          </cell>
        </row>
        <row r="3694">
          <cell r="A3694" t="str">
            <v>I8505-0547</v>
          </cell>
          <cell r="B3694" t="str">
            <v>SUBST ALIGN CAMERAS</v>
          </cell>
          <cell r="C3694" t="str">
            <v>HI/LO MAG CAMERA ASSY (RVS)</v>
          </cell>
        </row>
        <row r="3695">
          <cell r="A3695" t="str">
            <v>I8505-0548</v>
          </cell>
          <cell r="B3695" t="str">
            <v>SUBST ALIGN CAMERAS</v>
          </cell>
          <cell r="C3695" t="str">
            <v>HI/LO MAG CAMERA ASSY (RVS)</v>
          </cell>
        </row>
        <row r="3696">
          <cell r="A3696" t="str">
            <v>I8505-0549</v>
          </cell>
          <cell r="B3696" t="str">
            <v>SUBST ALIGN CAMERAS</v>
          </cell>
          <cell r="C3696" t="str">
            <v>CAMERA MOUNT ASSY</v>
          </cell>
        </row>
        <row r="3697">
          <cell r="A3697" t="str">
            <v>I8505-0550</v>
          </cell>
          <cell r="B3697" t="str">
            <v>SUBST ALIGN CAMERAS</v>
          </cell>
          <cell r="C3697" t="str">
            <v>CABLE ASSY, INSIGHT STD ETHERNET</v>
          </cell>
        </row>
        <row r="3698">
          <cell r="A3698" t="str">
            <v>I8505-0551</v>
          </cell>
          <cell r="B3698" t="str">
            <v>SUBST Z-GAUGE</v>
          </cell>
          <cell r="C3698" t="str">
            <v>Z-GAUGE ASSY, OPTICAL</v>
          </cell>
        </row>
        <row r="3699">
          <cell r="A3699" t="str">
            <v>I8505-0552</v>
          </cell>
          <cell r="B3699" t="str">
            <v>SUBST Z-GAUGE</v>
          </cell>
          <cell r="C3699" t="str">
            <v>Z-GAUGE ASSY, OPTICAL</v>
          </cell>
        </row>
        <row r="3700">
          <cell r="A3700" t="str">
            <v>I8505-0553</v>
          </cell>
          <cell r="B3700" t="str">
            <v>SUBST ALIGN CAMERAS</v>
          </cell>
          <cell r="C3700" t="str">
            <v>HI/LO MAG CAMERA ASSY</v>
          </cell>
        </row>
        <row r="3701">
          <cell r="A3701" t="str">
            <v>I8505-0554</v>
          </cell>
          <cell r="B3701" t="str">
            <v>SUBST ALIGN CAMERAS</v>
          </cell>
          <cell r="C3701" t="str">
            <v>HI/LO MAG CAMERA ASSY</v>
          </cell>
        </row>
        <row r="3702">
          <cell r="A3702" t="str">
            <v>I8505-0555</v>
          </cell>
          <cell r="B3702" t="str">
            <v>SUBST ALIGN CAMERAS</v>
          </cell>
          <cell r="C3702" t="str">
            <v>HI/LO MAG CAMERA ASSY (RVS)</v>
          </cell>
        </row>
        <row r="3703">
          <cell r="A3703" t="str">
            <v>I8505-0556</v>
          </cell>
          <cell r="B3703" t="str">
            <v>SUBST ALIGN CAMERAS</v>
          </cell>
          <cell r="C3703" t="str">
            <v>HI/LO MAG CAMERA ASSY (RVS)</v>
          </cell>
        </row>
        <row r="3704">
          <cell r="A3704" t="str">
            <v>I8505-0557</v>
          </cell>
          <cell r="B3704" t="str">
            <v>SUBST ALIGN CAMERAS</v>
          </cell>
          <cell r="C3704" t="str">
            <v>HI/LO MAG CAMERA ASSY (RVS)</v>
          </cell>
        </row>
        <row r="3705">
          <cell r="A3705" t="str">
            <v>I8505-0558</v>
          </cell>
          <cell r="B3705" t="str">
            <v>SUBST ALIGN CAMERAS</v>
          </cell>
          <cell r="C3705" t="str">
            <v>HI/LO MAG CAMERA ASSY (RVS)</v>
          </cell>
        </row>
        <row r="3706">
          <cell r="A3706" t="str">
            <v>I8505-0559</v>
          </cell>
          <cell r="B3706" t="str">
            <v>BEAM PATH OPTICS ENCLOSURE</v>
          </cell>
          <cell r="C3706" t="str">
            <v>OPTICS ENCLOSURE ASSY</v>
          </cell>
        </row>
        <row r="3707">
          <cell r="A3707" t="str">
            <v>I8505-0560</v>
          </cell>
          <cell r="B3707" t="str">
            <v>BEAM PATH OPTICS ENCLOSURE</v>
          </cell>
          <cell r="C3707" t="str">
            <v>OPTICS ENCLOSURE ASSY</v>
          </cell>
        </row>
        <row r="3708">
          <cell r="A3708" t="str">
            <v>I8505-0561</v>
          </cell>
          <cell r="B3708" t="str">
            <v>BEAM PATH OPTICS ENCLOSURE</v>
          </cell>
          <cell r="C3708" t="str">
            <v>OPTICS ENCLOSURE ASSY</v>
          </cell>
        </row>
        <row r="3709">
          <cell r="A3709" t="str">
            <v>I8505-0562</v>
          </cell>
          <cell r="B3709" t="str">
            <v>BEAM PATH OPTICS ENCLOSURE</v>
          </cell>
          <cell r="C3709" t="str">
            <v>OPTICS ENCLOSURE ASSY</v>
          </cell>
        </row>
        <row r="3710">
          <cell r="A3710" t="str">
            <v>I8505-0563</v>
          </cell>
          <cell r="B3710" t="str">
            <v>BEAM PATH OPTICS ENCLOSURE</v>
          </cell>
          <cell r="C3710" t="str">
            <v>OPTICS ENCLOSURE ASSY</v>
          </cell>
        </row>
        <row r="3711">
          <cell r="A3711" t="str">
            <v>I8505-0564</v>
          </cell>
          <cell r="B3711" t="str">
            <v>BEAM PATH OPTICS ENCLOSURE</v>
          </cell>
          <cell r="C3711" t="str">
            <v>OPTICS ENCLOSURE ASSY</v>
          </cell>
        </row>
        <row r="3712">
          <cell r="A3712" t="str">
            <v>I8505-0565</v>
          </cell>
          <cell r="B3712" t="str">
            <v>CONTROLS, HMI</v>
          </cell>
          <cell r="C3712" t="str">
            <v>HMI LCD ASSY</v>
          </cell>
        </row>
        <row r="3713">
          <cell r="A3713" t="str">
            <v>I8505-0566</v>
          </cell>
          <cell r="B3713" t="str">
            <v>CONTROLS, HMI</v>
          </cell>
          <cell r="C3713" t="str">
            <v>HMI ARM ASSY</v>
          </cell>
        </row>
        <row r="3714">
          <cell r="A3714" t="str">
            <v>I8505-0567</v>
          </cell>
          <cell r="B3714" t="str">
            <v>CONTROLS, HMI</v>
          </cell>
          <cell r="C3714" t="str">
            <v>HMI ARM ASSY</v>
          </cell>
        </row>
        <row r="3715">
          <cell r="A3715" t="str">
            <v>I8505-0568</v>
          </cell>
          <cell r="B3715" t="str">
            <v>BEAM PATH OPTICS ENCLOSURE</v>
          </cell>
          <cell r="C3715" t="str">
            <v>PROTECTIVE WINDOW ASSY, 2X, 308NM</v>
          </cell>
        </row>
        <row r="3716">
          <cell r="A3716" t="str">
            <v>I8505-0569</v>
          </cell>
          <cell r="B3716" t="str">
            <v>BEAM PATH OPTICS ENCLOSURE</v>
          </cell>
          <cell r="C3716" t="str">
            <v>PROTECTIVE WINDOW ASSY, 2X, 308NM</v>
          </cell>
        </row>
        <row r="3717">
          <cell r="A3717" t="str">
            <v>I8505-0570</v>
          </cell>
          <cell r="B3717" t="str">
            <v>BEAM PATH OPTICS ENCLOSURE</v>
          </cell>
          <cell r="C3717" t="str">
            <v>PROTECTIVE WINDOW ASSY, 2X, 308NM</v>
          </cell>
        </row>
        <row r="3718">
          <cell r="A3718" t="str">
            <v>I8505-0571</v>
          </cell>
          <cell r="B3718" t="str">
            <v>BEAM PATH OPTICS ENCLOSURE</v>
          </cell>
          <cell r="C3718" t="str">
            <v>PROTECTIVE WINDOW ASSY, 2X, 308NM</v>
          </cell>
        </row>
        <row r="3719">
          <cell r="A3719" t="str">
            <v>I8505-0572</v>
          </cell>
          <cell r="B3719" t="str">
            <v>BEAM PATH OPTICS ENCLOSURE</v>
          </cell>
          <cell r="C3719" t="str">
            <v>OPTICS ENCLOSURE ASSY</v>
          </cell>
        </row>
        <row r="3720">
          <cell r="A3720" t="str">
            <v>I8505-0573</v>
          </cell>
          <cell r="B3720" t="str">
            <v>BEAM PATH OPTICS ENCLOSURE</v>
          </cell>
          <cell r="C3720" t="str">
            <v>OPTICS ENCLOSURE ASSY</v>
          </cell>
        </row>
        <row r="3721">
          <cell r="A3721" t="str">
            <v>I8505-0574</v>
          </cell>
          <cell r="B3721" t="str">
            <v>CONTROLS ELECTRICAL ENCL</v>
          </cell>
          <cell r="C3721" t="str">
            <v>INTERLOCK, E-STOP</v>
          </cell>
        </row>
        <row r="3722">
          <cell r="A3722" t="str">
            <v>I8505-0575</v>
          </cell>
          <cell r="B3722" t="str">
            <v>CONTROLS ELECTRICAL ENCL</v>
          </cell>
          <cell r="C3722" t="str">
            <v>INTERLOCK, E-STOP</v>
          </cell>
        </row>
        <row r="3723">
          <cell r="A3723" t="str">
            <v>I8505-0576</v>
          </cell>
          <cell r="B3723" t="str">
            <v>TOOLING</v>
          </cell>
          <cell r="C3723" t="str">
            <v>ATTENUATOR HOLDER</v>
          </cell>
        </row>
        <row r="3724">
          <cell r="A3724" t="str">
            <v>I8505-0577</v>
          </cell>
          <cell r="B3724" t="str">
            <v>TOOLING</v>
          </cell>
          <cell r="C3724" t="str">
            <v>ATTENUATOR COVER</v>
          </cell>
        </row>
        <row r="3725">
          <cell r="A3725" t="str">
            <v>I8505-0578</v>
          </cell>
          <cell r="B3725" t="str">
            <v>TOOLING</v>
          </cell>
          <cell r="C3725" t="str">
            <v>ATTENUATOR HOLDER</v>
          </cell>
        </row>
        <row r="3726">
          <cell r="A3726" t="str">
            <v>I8505-0579</v>
          </cell>
          <cell r="B3726" t="str">
            <v>TOOLING</v>
          </cell>
          <cell r="C3726" t="str">
            <v>ATTENUATOR COVER</v>
          </cell>
        </row>
        <row r="3727">
          <cell r="A3727" t="str">
            <v>I8505-0580</v>
          </cell>
          <cell r="B3727" t="str">
            <v>TOOLING</v>
          </cell>
          <cell r="C3727" t="str">
            <v>MOUNT, LENS, SEAL</v>
          </cell>
        </row>
        <row r="3728">
          <cell r="A3728" t="str">
            <v>I8505-0581</v>
          </cell>
          <cell r="B3728" t="str">
            <v>SUBST ALIGN CAMERAS</v>
          </cell>
          <cell r="C3728" t="str">
            <v>HI/LO MAG CAMERA ASSY</v>
          </cell>
        </row>
        <row r="3729">
          <cell r="A3729" t="str">
            <v>I8505-0582</v>
          </cell>
          <cell r="B3729" t="str">
            <v>SUBST ALIGN CAMERAS</v>
          </cell>
          <cell r="C3729" t="str">
            <v>HI/LO MAG CAMERA ASSY</v>
          </cell>
        </row>
        <row r="3730">
          <cell r="A3730" t="str">
            <v>I8505-0583</v>
          </cell>
          <cell r="B3730" t="str">
            <v>TOOLING</v>
          </cell>
          <cell r="C3730" t="str">
            <v>REWORK</v>
          </cell>
        </row>
        <row r="3731">
          <cell r="A3731" t="str">
            <v>I8505-0584</v>
          </cell>
          <cell r="B3731" t="str">
            <v>ENCLOSURE CHAMBER</v>
          </cell>
          <cell r="C3731" t="str">
            <v>426 CHAMBER ASSY</v>
          </cell>
        </row>
        <row r="3732">
          <cell r="A3732" t="str">
            <v>I8505-0585</v>
          </cell>
          <cell r="B3732" t="str">
            <v>ENCLOSURE CHAMBER</v>
          </cell>
          <cell r="C3732" t="str">
            <v>426 CHAMBER ASSY</v>
          </cell>
        </row>
        <row r="3733">
          <cell r="A3733" t="str">
            <v>I8505-0586</v>
          </cell>
          <cell r="B3733" t="str">
            <v>ENCLOSURE CHAMBER</v>
          </cell>
          <cell r="C3733" t="str">
            <v>426 CHAMBER ASSY</v>
          </cell>
        </row>
        <row r="3734">
          <cell r="A3734" t="str">
            <v>I8505-0587</v>
          </cell>
          <cell r="B3734" t="str">
            <v>ENCLOSURE CHAMBER</v>
          </cell>
          <cell r="C3734" t="str">
            <v>426 CHAMBER ASSY</v>
          </cell>
        </row>
        <row r="3735">
          <cell r="A3735" t="str">
            <v>I8505-0588</v>
          </cell>
          <cell r="B3735" t="str">
            <v>ENCLOSURE CHAMBER</v>
          </cell>
          <cell r="C3735" t="str">
            <v>426 CHAMBER ASSY</v>
          </cell>
        </row>
        <row r="3736">
          <cell r="A3736" t="str">
            <v>I8505-0589</v>
          </cell>
          <cell r="B3736" t="str">
            <v>ENCLOSURE CHAMBER</v>
          </cell>
          <cell r="C3736" t="str">
            <v>426 CHAMBER ASSY</v>
          </cell>
        </row>
        <row r="3737">
          <cell r="A3737" t="str">
            <v>I8505-0590</v>
          </cell>
          <cell r="B3737" t="str">
            <v>ENCLOSURE CHAMBER</v>
          </cell>
          <cell r="C3737" t="str">
            <v>426 CHAMBER ASSY</v>
          </cell>
        </row>
        <row r="3738">
          <cell r="A3738" t="str">
            <v>I8505-0591</v>
          </cell>
          <cell r="B3738" t="str">
            <v>ENCLOSURE CHAMBER</v>
          </cell>
          <cell r="C3738" t="str">
            <v>426 CHAMBER ASSY</v>
          </cell>
        </row>
        <row r="3739">
          <cell r="A3739" t="str">
            <v>I8505-0592</v>
          </cell>
          <cell r="B3739" t="str">
            <v>ENCLOSURE CHAMBER</v>
          </cell>
          <cell r="C3739" t="str">
            <v>426 CHAMBER ASSY</v>
          </cell>
        </row>
        <row r="3740">
          <cell r="A3740" t="str">
            <v>I8505-0593</v>
          </cell>
          <cell r="B3740" t="str">
            <v>ENCLOSURE CHAMBER</v>
          </cell>
          <cell r="C3740" t="str">
            <v>426 CHAMBER ASSY</v>
          </cell>
        </row>
        <row r="3741">
          <cell r="A3741" t="str">
            <v>I8505-0594</v>
          </cell>
          <cell r="B3741" t="str">
            <v>ENCLOSURE CHAMBER</v>
          </cell>
          <cell r="C3741" t="str">
            <v>426 CHAMBER ASSY</v>
          </cell>
        </row>
        <row r="3742">
          <cell r="A3742" t="str">
            <v>I8505-0595</v>
          </cell>
          <cell r="B3742" t="str">
            <v>ENCLOSURE CHAMBER</v>
          </cell>
          <cell r="C3742" t="str">
            <v>426 CHAMBER ASSY</v>
          </cell>
        </row>
        <row r="3743">
          <cell r="A3743" t="str">
            <v>I8505-0596</v>
          </cell>
          <cell r="B3743" t="str">
            <v>ENCLOSURE CHAMBER</v>
          </cell>
          <cell r="C3743" t="str">
            <v>426 CHAMBER ASSY</v>
          </cell>
        </row>
        <row r="3744">
          <cell r="A3744" t="str">
            <v>I8505-0597</v>
          </cell>
          <cell r="B3744" t="str">
            <v>ENCLOSURE CHAMBER</v>
          </cell>
          <cell r="C3744" t="str">
            <v>426 CHAMBER ASSY</v>
          </cell>
        </row>
        <row r="3745">
          <cell r="A3745" t="str">
            <v>I8505-0598</v>
          </cell>
          <cell r="B3745" t="str">
            <v>ENCLOSURE CHAMBER</v>
          </cell>
          <cell r="C3745" t="str">
            <v>426 CHAMBER ASSY</v>
          </cell>
        </row>
        <row r="3746">
          <cell r="A3746" t="str">
            <v>I8505-0599</v>
          </cell>
          <cell r="B3746" t="str">
            <v>ENCLOSURE CHAMBER</v>
          </cell>
          <cell r="C3746" t="str">
            <v>426 CHAMBER ASSY</v>
          </cell>
        </row>
        <row r="3747">
          <cell r="A3747" t="str">
            <v>I8505-0600</v>
          </cell>
          <cell r="B3747" t="str">
            <v>CONTROLS, HMI</v>
          </cell>
          <cell r="C3747" t="str">
            <v>HMI ASSY</v>
          </cell>
        </row>
        <row r="3748">
          <cell r="A3748" t="str">
            <v>I8505-0601</v>
          </cell>
          <cell r="B3748" t="str">
            <v>CONTROLS, HMI</v>
          </cell>
          <cell r="C3748" t="str">
            <v>HMI ASSY</v>
          </cell>
        </row>
        <row r="3749">
          <cell r="A3749" t="str">
            <v>I8505-0602</v>
          </cell>
          <cell r="B3749" t="str">
            <v>CONTROLS, HMI</v>
          </cell>
          <cell r="C3749" t="str">
            <v>HMI ASSY</v>
          </cell>
        </row>
        <row r="3750">
          <cell r="A3750" t="str">
            <v>I8505-0603</v>
          </cell>
          <cell r="B3750" t="str">
            <v>CONTROLS, HMI</v>
          </cell>
          <cell r="C3750" t="str">
            <v>HMI ASSY</v>
          </cell>
        </row>
        <row r="3751">
          <cell r="A3751" t="str">
            <v>I8505-0604</v>
          </cell>
          <cell r="B3751" t="str">
            <v>CONTROLS, HMI</v>
          </cell>
          <cell r="C3751" t="str">
            <v>HMI ASSY</v>
          </cell>
        </row>
        <row r="3752">
          <cell r="A3752" t="str">
            <v>I8505-0605</v>
          </cell>
          <cell r="B3752" t="str">
            <v>CONTROLS, HMI</v>
          </cell>
          <cell r="C3752" t="str">
            <v>HMI ASSY</v>
          </cell>
        </row>
        <row r="3753">
          <cell r="A3753" t="str">
            <v>I8505-0606</v>
          </cell>
          <cell r="B3753" t="str">
            <v>CONTROLS, HMI</v>
          </cell>
          <cell r="C3753" t="str">
            <v>HMI ASSY</v>
          </cell>
        </row>
        <row r="3754">
          <cell r="A3754" t="str">
            <v>I8505-0607</v>
          </cell>
          <cell r="B3754" t="str">
            <v>CONTROLS, HMI</v>
          </cell>
          <cell r="C3754" t="str">
            <v>HMI ASSY</v>
          </cell>
        </row>
        <row r="3755">
          <cell r="A3755" t="str">
            <v>I8505-0608</v>
          </cell>
          <cell r="B3755" t="str">
            <v>CONTROLS, HMI</v>
          </cell>
          <cell r="C3755" t="str">
            <v>HMI ASSY</v>
          </cell>
        </row>
        <row r="3756">
          <cell r="A3756" t="str">
            <v>I8505-0609</v>
          </cell>
          <cell r="B3756" t="str">
            <v>CONTROLS, HMI</v>
          </cell>
          <cell r="C3756" t="str">
            <v>HMI ASSY</v>
          </cell>
        </row>
        <row r="3757">
          <cell r="A3757" t="str">
            <v>I8505-0610</v>
          </cell>
          <cell r="B3757" t="str">
            <v>CONTROLS, HMI</v>
          </cell>
          <cell r="C3757" t="str">
            <v>HMI ASSY</v>
          </cell>
        </row>
        <row r="3758">
          <cell r="A3758" t="str">
            <v>I8505-0611</v>
          </cell>
          <cell r="B3758" t="str">
            <v>CONTROLS, HMI</v>
          </cell>
          <cell r="C3758" t="str">
            <v>HMI ASSY</v>
          </cell>
        </row>
        <row r="3759">
          <cell r="A3759" t="str">
            <v>I8505-0612</v>
          </cell>
          <cell r="B3759" t="str">
            <v>CONTROLS, HMI</v>
          </cell>
          <cell r="C3759" t="str">
            <v>HMI CABLE ASSY</v>
          </cell>
        </row>
        <row r="3760">
          <cell r="A3760" t="str">
            <v>I8505-0613</v>
          </cell>
          <cell r="B3760" t="str">
            <v>CONTROLS, HMI</v>
          </cell>
          <cell r="C3760" t="str">
            <v>HMI CABLE ASSY</v>
          </cell>
        </row>
        <row r="3761">
          <cell r="A3761" t="str">
            <v>I8505-0614</v>
          </cell>
          <cell r="B3761" t="str">
            <v>CONTROLS ELECTRICAL ENCL</v>
          </cell>
          <cell r="C3761" t="str">
            <v>CABLE ASSY, POWER, IEC-M-IEC-F</v>
          </cell>
        </row>
        <row r="3762">
          <cell r="A3762" t="str">
            <v>I8505-0615</v>
          </cell>
        </row>
        <row r="3763">
          <cell r="A3763" t="str">
            <v>I8505-0616</v>
          </cell>
        </row>
        <row r="3764">
          <cell r="A3764" t="str">
            <v>I8505-0617</v>
          </cell>
        </row>
        <row r="3765">
          <cell r="A3765" t="str">
            <v>I8505-0618</v>
          </cell>
        </row>
        <row r="3766">
          <cell r="A3766" t="str">
            <v>I8505-0619</v>
          </cell>
        </row>
        <row r="3767">
          <cell r="A3767" t="str">
            <v>I8505-0620</v>
          </cell>
        </row>
        <row r="3768">
          <cell r="A3768" t="str">
            <v>I8505-0621</v>
          </cell>
        </row>
        <row r="3769">
          <cell r="A3769" t="str">
            <v>I8505-0622</v>
          </cell>
        </row>
        <row r="3770">
          <cell r="A3770" t="str">
            <v>I8505-0623</v>
          </cell>
        </row>
        <row r="3771">
          <cell r="A3771" t="str">
            <v>I8505-0624</v>
          </cell>
        </row>
        <row r="3772">
          <cell r="A3772" t="str">
            <v>I8505-0625</v>
          </cell>
        </row>
        <row r="3773">
          <cell r="A3773" t="str">
            <v>I8505-0626</v>
          </cell>
        </row>
        <row r="3774">
          <cell r="A3774" t="str">
            <v>I8505-0627</v>
          </cell>
        </row>
        <row r="3775">
          <cell r="A3775" t="str">
            <v>I8505-0628</v>
          </cell>
        </row>
        <row r="3776">
          <cell r="A3776" t="str">
            <v>I8505-0629</v>
          </cell>
        </row>
        <row r="3777">
          <cell r="A3777" t="str">
            <v>I8505-0630</v>
          </cell>
        </row>
        <row r="3778">
          <cell r="A3778" t="str">
            <v>I8505-0631</v>
          </cell>
        </row>
        <row r="3779">
          <cell r="A3779" t="str">
            <v>I8505-0632</v>
          </cell>
        </row>
        <row r="3780">
          <cell r="A3780" t="str">
            <v>I8505-0633</v>
          </cell>
        </row>
        <row r="3781">
          <cell r="A3781" t="str">
            <v>I8505-0634</v>
          </cell>
        </row>
        <row r="3782">
          <cell r="A3782" t="str">
            <v>I8505-0635</v>
          </cell>
        </row>
        <row r="3783">
          <cell r="A3783" t="str">
            <v>I8505-0636</v>
          </cell>
        </row>
        <row r="3784">
          <cell r="A3784" t="str">
            <v>I8505-0637</v>
          </cell>
        </row>
        <row r="3785">
          <cell r="A3785" t="str">
            <v>I8505-0638</v>
          </cell>
        </row>
        <row r="3786">
          <cell r="A3786" t="str">
            <v>I8505-0639</v>
          </cell>
        </row>
        <row r="3787">
          <cell r="A3787" t="str">
            <v>I8505-0640</v>
          </cell>
        </row>
        <row r="3788">
          <cell r="A3788" t="str">
            <v>I8505-0641</v>
          </cell>
        </row>
        <row r="3789">
          <cell r="A3789" t="str">
            <v>I8505-0642</v>
          </cell>
        </row>
        <row r="3790">
          <cell r="A3790" t="str">
            <v>I8505-0643</v>
          </cell>
        </row>
        <row r="3791">
          <cell r="A3791" t="str">
            <v>I8505-0644</v>
          </cell>
        </row>
        <row r="3792">
          <cell r="A3792" t="str">
            <v>I8505-0645</v>
          </cell>
        </row>
        <row r="3793">
          <cell r="A3793" t="str">
            <v>I8505-0646</v>
          </cell>
        </row>
        <row r="3794">
          <cell r="A3794" t="str">
            <v>I8505-0647</v>
          </cell>
        </row>
        <row r="3795">
          <cell r="A3795" t="str">
            <v>I8505-0648</v>
          </cell>
        </row>
        <row r="3796">
          <cell r="A3796" t="str">
            <v>I8505-0649</v>
          </cell>
        </row>
        <row r="3797">
          <cell r="A3797" t="str">
            <v>I8505-0650</v>
          </cell>
        </row>
        <row r="3798">
          <cell r="A3798" t="str">
            <v>I8505-0651</v>
          </cell>
        </row>
        <row r="3799">
          <cell r="A3799" t="str">
            <v>I8505-0652</v>
          </cell>
        </row>
        <row r="3800">
          <cell r="A3800" t="str">
            <v>I8505-0653</v>
          </cell>
        </row>
        <row r="3801">
          <cell r="A3801" t="str">
            <v>I8505-0654</v>
          </cell>
        </row>
        <row r="3802">
          <cell r="A3802" t="str">
            <v>I8505-0655</v>
          </cell>
        </row>
        <row r="3803">
          <cell r="A3803" t="str">
            <v>I8505-0656</v>
          </cell>
        </row>
        <row r="3804">
          <cell r="A3804" t="str">
            <v>I8505-0657</v>
          </cell>
        </row>
        <row r="3805">
          <cell r="A3805" t="str">
            <v>I8505-0658</v>
          </cell>
        </row>
        <row r="3806">
          <cell r="A3806" t="str">
            <v>I8505-0659</v>
          </cell>
        </row>
        <row r="3807">
          <cell r="A3807" t="str">
            <v>I8505-0660</v>
          </cell>
        </row>
        <row r="3808">
          <cell r="A3808" t="str">
            <v>I8505-0661</v>
          </cell>
        </row>
        <row r="3809">
          <cell r="A3809" t="str">
            <v>I8505-0662</v>
          </cell>
        </row>
        <row r="3810">
          <cell r="A3810" t="str">
            <v>I8505-0663</v>
          </cell>
        </row>
        <row r="3811">
          <cell r="A3811" t="str">
            <v>I8505-0664</v>
          </cell>
        </row>
        <row r="3812">
          <cell r="A3812" t="str">
            <v>I8505-0665</v>
          </cell>
        </row>
        <row r="3813">
          <cell r="A3813" t="str">
            <v>I8505-0666</v>
          </cell>
        </row>
        <row r="3814">
          <cell r="A3814" t="str">
            <v>I8505-0667</v>
          </cell>
        </row>
        <row r="3815">
          <cell r="A3815" t="str">
            <v>I8505-0668</v>
          </cell>
        </row>
        <row r="3816">
          <cell r="A3816" t="str">
            <v>I8505-0669</v>
          </cell>
        </row>
        <row r="3817">
          <cell r="A3817" t="str">
            <v>I8505-0670</v>
          </cell>
        </row>
        <row r="3818">
          <cell r="A3818" t="str">
            <v>I8505-0671</v>
          </cell>
        </row>
        <row r="3819">
          <cell r="A3819" t="str">
            <v>I8505-0672</v>
          </cell>
        </row>
        <row r="3820">
          <cell r="A3820" t="str">
            <v>I8505-0673</v>
          </cell>
        </row>
        <row r="3821">
          <cell r="A3821" t="str">
            <v>I8505-0674</v>
          </cell>
        </row>
        <row r="3822">
          <cell r="A3822" t="str">
            <v>I8505-0675</v>
          </cell>
        </row>
        <row r="3823">
          <cell r="A3823" t="str">
            <v>I8505-0676</v>
          </cell>
        </row>
        <row r="3824">
          <cell r="A3824" t="str">
            <v>I8505-0677</v>
          </cell>
        </row>
        <row r="3825">
          <cell r="A3825" t="str">
            <v>I8505-0678</v>
          </cell>
        </row>
        <row r="3826">
          <cell r="A3826" t="str">
            <v>I8505-0679</v>
          </cell>
        </row>
        <row r="3827">
          <cell r="A3827" t="str">
            <v>I8505-0680</v>
          </cell>
        </row>
        <row r="3828">
          <cell r="A3828" t="str">
            <v>I8505-0681</v>
          </cell>
        </row>
        <row r="3829">
          <cell r="A3829" t="str">
            <v>I8505-0682</v>
          </cell>
        </row>
        <row r="3830">
          <cell r="A3830" t="str">
            <v>I8505-0683</v>
          </cell>
        </row>
        <row r="3831">
          <cell r="A3831" t="str">
            <v>I8505-0684</v>
          </cell>
        </row>
        <row r="3832">
          <cell r="A3832" t="str">
            <v>I8505-0685</v>
          </cell>
        </row>
        <row r="3833">
          <cell r="A3833" t="str">
            <v>I8505-0686</v>
          </cell>
        </row>
        <row r="3834">
          <cell r="A3834" t="str">
            <v>I8505-0687</v>
          </cell>
        </row>
        <row r="3835">
          <cell r="A3835" t="str">
            <v>I8505-0688</v>
          </cell>
        </row>
        <row r="3836">
          <cell r="A3836" t="str">
            <v>I8505-0689</v>
          </cell>
        </row>
        <row r="3837">
          <cell r="A3837" t="str">
            <v>I8505-0690</v>
          </cell>
        </row>
        <row r="3838">
          <cell r="A3838" t="str">
            <v>I8505-0691</v>
          </cell>
        </row>
        <row r="3839">
          <cell r="A3839" t="str">
            <v>I8505-0692</v>
          </cell>
        </row>
        <row r="3840">
          <cell r="A3840" t="str">
            <v>I8505-0693</v>
          </cell>
        </row>
        <row r="3841">
          <cell r="A3841" t="str">
            <v>I8505-0694</v>
          </cell>
        </row>
        <row r="3842">
          <cell r="A3842" t="str">
            <v>I8505-0695</v>
          </cell>
          <cell r="B3842" t="str">
            <v>BEAM PATH UV METER</v>
          </cell>
          <cell r="C3842" t="str">
            <v>LABMAX CLAMP ASSY</v>
          </cell>
        </row>
        <row r="3843">
          <cell r="A3843" t="str">
            <v>I8505-0696</v>
          </cell>
          <cell r="B3843" t="str">
            <v>BEAM PATH UV METER</v>
          </cell>
          <cell r="C3843" t="str">
            <v>LABMAX CLAMP ASSY</v>
          </cell>
        </row>
        <row r="3844">
          <cell r="A3844" t="str">
            <v>I8505-0697</v>
          </cell>
          <cell r="B3844" t="str">
            <v>BEAM PATH UV METER</v>
          </cell>
          <cell r="C3844" t="str">
            <v>LABMAX CLAMP ASSY</v>
          </cell>
        </row>
        <row r="3845">
          <cell r="A3845" t="str">
            <v>I8505-0698</v>
          </cell>
          <cell r="B3845" t="str">
            <v>SUBST POSITIONING STAGE</v>
          </cell>
          <cell r="C3845" t="str">
            <v>SUBSTRATE LOAD BUTTON, SENSOR ASSY</v>
          </cell>
        </row>
        <row r="3846">
          <cell r="A3846" t="str">
            <v>I8505-0699</v>
          </cell>
          <cell r="B3846" t="str">
            <v>SUBST POSITIONING STAGE</v>
          </cell>
          <cell r="C3846" t="str">
            <v>SUBSTRATE LOAD BUTTON, SENSOR ASSY</v>
          </cell>
        </row>
        <row r="3847">
          <cell r="A3847" t="str">
            <v>I8505-0700</v>
          </cell>
          <cell r="B3847" t="str">
            <v>SUBST POSITIONING STAGE</v>
          </cell>
          <cell r="C3847" t="str">
            <v>BRACKET, STAGE, AEROTECH</v>
          </cell>
        </row>
        <row r="3848">
          <cell r="A3848" t="str">
            <v>I8505-0701</v>
          </cell>
          <cell r="B3848" t="str">
            <v>SUBST CHUCK</v>
          </cell>
          <cell r="C3848" t="str">
            <v>500MM X 610MM CHUCK ASSY</v>
          </cell>
        </row>
        <row r="3849">
          <cell r="A3849" t="str">
            <v>I8505-0702</v>
          </cell>
          <cell r="B3849" t="str">
            <v>SUBST CHUCK</v>
          </cell>
          <cell r="C3849" t="str">
            <v>500MM X 610MM CHUCK ASSY</v>
          </cell>
        </row>
        <row r="3850">
          <cell r="A3850" t="str">
            <v>I8505-0703</v>
          </cell>
          <cell r="B3850" t="str">
            <v>ENCLOSURE CHAMBER</v>
          </cell>
          <cell r="C3850" t="str">
            <v>426 CHAMBER ASSY</v>
          </cell>
        </row>
        <row r="3851">
          <cell r="A3851" t="str">
            <v>I8505-0704</v>
          </cell>
          <cell r="B3851" t="str">
            <v>ENCLOSURE CHAMBER</v>
          </cell>
          <cell r="C3851" t="str">
            <v>426 CHAMBER ASSY</v>
          </cell>
        </row>
        <row r="3852">
          <cell r="A3852" t="str">
            <v>I8505-0705</v>
          </cell>
          <cell r="B3852" t="str">
            <v>ENCLOSURE CHAMBER</v>
          </cell>
          <cell r="C3852" t="str">
            <v>426 CHAMBER ASSY</v>
          </cell>
        </row>
        <row r="3853">
          <cell r="A3853" t="str">
            <v>I8505-0706</v>
          </cell>
          <cell r="B3853" t="str">
            <v>ENCLOSURE CHAMBER</v>
          </cell>
          <cell r="C3853" t="str">
            <v>426 CHAMBER ASSY</v>
          </cell>
        </row>
        <row r="3854">
          <cell r="A3854" t="str">
            <v>I8505-0707</v>
          </cell>
          <cell r="B3854" t="str">
            <v>ENCLOSURE CHAMBER</v>
          </cell>
          <cell r="C3854" t="str">
            <v>426 CHAMBER ASSY</v>
          </cell>
        </row>
        <row r="3855">
          <cell r="A3855" t="str">
            <v>I8505-0708</v>
          </cell>
          <cell r="B3855" t="str">
            <v>ENCLOSURE CHAMBER</v>
          </cell>
          <cell r="C3855" t="str">
            <v>426 CHAMBER ASSY</v>
          </cell>
        </row>
        <row r="3856">
          <cell r="A3856" t="str">
            <v>I8505-0709</v>
          </cell>
          <cell r="B3856" t="str">
            <v>ENCLOSURE CHAMBER</v>
          </cell>
          <cell r="C3856" t="str">
            <v>426 CHAMBER ASSY</v>
          </cell>
        </row>
        <row r="3857">
          <cell r="A3857" t="str">
            <v>I8505-0710</v>
          </cell>
          <cell r="B3857" t="str">
            <v>ENCLOSURE CHAMBER</v>
          </cell>
          <cell r="C3857" t="str">
            <v>426 CHAMBER ASSY</v>
          </cell>
        </row>
        <row r="3858">
          <cell r="A3858" t="str">
            <v>I8505-0711</v>
          </cell>
          <cell r="B3858" t="str">
            <v>ENCLOSURE CHAMBER</v>
          </cell>
          <cell r="C3858" t="str">
            <v>426 CHAMBER ASSY</v>
          </cell>
        </row>
        <row r="3859">
          <cell r="A3859" t="str">
            <v>I8505-0712</v>
          </cell>
          <cell r="B3859" t="str">
            <v>ENCLOSURE CHAMBER</v>
          </cell>
          <cell r="C3859" t="str">
            <v>426 CHAMBER ASSY</v>
          </cell>
        </row>
        <row r="3860">
          <cell r="A3860" t="str">
            <v>I8505-0713</v>
          </cell>
          <cell r="B3860" t="str">
            <v>ENCLOSURE CHAMBER</v>
          </cell>
          <cell r="C3860" t="str">
            <v>426 CHAMBER ASSY</v>
          </cell>
        </row>
        <row r="3861">
          <cell r="A3861" t="str">
            <v>I8505-0714</v>
          </cell>
          <cell r="B3861" t="str">
            <v>ENCLOSURE CHAMBER</v>
          </cell>
          <cell r="C3861" t="str">
            <v>426 CHAMBER ASSY</v>
          </cell>
        </row>
        <row r="3862">
          <cell r="A3862" t="str">
            <v>I8505-0715</v>
          </cell>
        </row>
        <row r="3863">
          <cell r="A3863" t="str">
            <v>I8505-0716</v>
          </cell>
          <cell r="B3863" t="str">
            <v>ENCLOSURE CHAMBER</v>
          </cell>
          <cell r="C3863" t="str">
            <v>426 CHAMBER ASSY</v>
          </cell>
        </row>
        <row r="3864">
          <cell r="A3864" t="str">
            <v>I8505-0717</v>
          </cell>
          <cell r="B3864" t="str">
            <v>ENCLOSURE CHAMBER</v>
          </cell>
          <cell r="C3864" t="str">
            <v>426 CHAMBER ASSY</v>
          </cell>
        </row>
        <row r="3865">
          <cell r="A3865" t="str">
            <v>I8505-0718</v>
          </cell>
          <cell r="B3865" t="str">
            <v>ENCLOSURE CHAMBER</v>
          </cell>
          <cell r="C3865" t="str">
            <v>426 CHAMBER ASSY</v>
          </cell>
        </row>
        <row r="3866">
          <cell r="A3866" t="str">
            <v>I8505-0719</v>
          </cell>
          <cell r="B3866" t="str">
            <v>ENCLOSURE CHAMBER</v>
          </cell>
          <cell r="C3866" t="str">
            <v>426 CHAMBER ASSY</v>
          </cell>
        </row>
        <row r="3867">
          <cell r="A3867" t="str">
            <v>I8505-0720</v>
          </cell>
          <cell r="B3867" t="str">
            <v>ENCLOSURE CHAMBER</v>
          </cell>
          <cell r="C3867" t="str">
            <v>426 CHAMBER ASSY</v>
          </cell>
        </row>
        <row r="3868">
          <cell r="A3868" t="str">
            <v>I8505-0721</v>
          </cell>
          <cell r="B3868" t="str">
            <v>ENCLOSURE CHAMBER</v>
          </cell>
          <cell r="C3868" t="str">
            <v>426 CHAMBER ASSY</v>
          </cell>
        </row>
        <row r="3869">
          <cell r="A3869" t="str">
            <v>I8505-0722</v>
          </cell>
          <cell r="B3869" t="str">
            <v>ENCLOSURE CHAMBER</v>
          </cell>
          <cell r="C3869" t="str">
            <v>426 CHAMBER ASSY</v>
          </cell>
        </row>
        <row r="3870">
          <cell r="A3870" t="str">
            <v>I8505-0723</v>
          </cell>
          <cell r="B3870" t="str">
            <v>ENCLOSURE CHAMBER</v>
          </cell>
          <cell r="C3870" t="str">
            <v>426 CHAMBER ASSY</v>
          </cell>
        </row>
        <row r="3871">
          <cell r="A3871" t="str">
            <v>I8505-0724</v>
          </cell>
          <cell r="B3871" t="str">
            <v>ENCLOSURE CHAMBER</v>
          </cell>
          <cell r="C3871" t="str">
            <v>426 CHAMBER ASSY</v>
          </cell>
        </row>
        <row r="3872">
          <cell r="A3872" t="str">
            <v>I8505-0725</v>
          </cell>
          <cell r="B3872" t="str">
            <v>ENCLOSURE CHAMBER</v>
          </cell>
          <cell r="C3872" t="str">
            <v>426 CHAMBER ASSY</v>
          </cell>
        </row>
        <row r="3873">
          <cell r="A3873" t="str">
            <v>I8505-0726</v>
          </cell>
          <cell r="B3873" t="str">
            <v>ENCLOSURE CHAMBER</v>
          </cell>
          <cell r="C3873" t="str">
            <v>426 CHAMBER ASSY</v>
          </cell>
        </row>
        <row r="3874">
          <cell r="A3874" t="str">
            <v>I8505-0727</v>
          </cell>
          <cell r="B3874" t="str">
            <v>ENCLOSURE CHAMBER</v>
          </cell>
          <cell r="C3874" t="str">
            <v>426 CHAMBER ASSY</v>
          </cell>
        </row>
        <row r="3875">
          <cell r="A3875" t="str">
            <v>I8505-0728</v>
          </cell>
          <cell r="B3875" t="str">
            <v>ENCLOSURE CHAMBER</v>
          </cell>
          <cell r="C3875" t="str">
            <v>426 CHAMBER ASSY</v>
          </cell>
        </row>
        <row r="3876">
          <cell r="A3876" t="str">
            <v>I8505-0729</v>
          </cell>
          <cell r="B3876" t="str">
            <v>ENCLOSURE CHAMBER</v>
          </cell>
          <cell r="C3876" t="str">
            <v>426 CHAMBER ASSY</v>
          </cell>
        </row>
        <row r="3877">
          <cell r="A3877" t="str">
            <v>I8505-0730</v>
          </cell>
          <cell r="B3877" t="str">
            <v>ENCLOSURE CHAMBER</v>
          </cell>
          <cell r="C3877" t="str">
            <v>426 CHAMBER ASSY</v>
          </cell>
        </row>
        <row r="3878">
          <cell r="A3878" t="str">
            <v>I8505-0731</v>
          </cell>
          <cell r="B3878" t="str">
            <v>ENCLOSURE CHAMBER</v>
          </cell>
          <cell r="C3878" t="str">
            <v>426 CHAMBER ASSY</v>
          </cell>
        </row>
        <row r="3879">
          <cell r="A3879" t="str">
            <v>I8505-0732</v>
          </cell>
          <cell r="B3879" t="str">
            <v>ENCLOSURE CHAMBER</v>
          </cell>
          <cell r="C3879" t="str">
            <v>426 CHAMBER ASSY</v>
          </cell>
        </row>
        <row r="3880">
          <cell r="A3880" t="str">
            <v>I8505-0733</v>
          </cell>
          <cell r="B3880" t="str">
            <v>ENCLOSURE CHAMBER</v>
          </cell>
          <cell r="C3880" t="str">
            <v>426 CHAMBER ASSY</v>
          </cell>
        </row>
        <row r="3881">
          <cell r="A3881" t="str">
            <v>I8505-0734</v>
          </cell>
          <cell r="B3881" t="str">
            <v>ENCLOSURE CHAMBER</v>
          </cell>
          <cell r="C3881" t="str">
            <v>426 CHAMBER ASSY</v>
          </cell>
        </row>
        <row r="3882">
          <cell r="A3882" t="str">
            <v>I8505-0735</v>
          </cell>
          <cell r="B3882" t="str">
            <v>ENCLOSURE CHAMBER</v>
          </cell>
          <cell r="C3882" t="str">
            <v>426 CHAMBER ASSY</v>
          </cell>
        </row>
        <row r="3883">
          <cell r="A3883" t="str">
            <v>I8505-0736</v>
          </cell>
          <cell r="B3883" t="str">
            <v>ENCLOSURE CHAMBER</v>
          </cell>
          <cell r="C3883" t="str">
            <v>426 CHAMBER ASSY</v>
          </cell>
        </row>
        <row r="3884">
          <cell r="A3884" t="str">
            <v>I8505-0737</v>
          </cell>
          <cell r="B3884" t="str">
            <v>ENCLOSURE CHAMBER</v>
          </cell>
          <cell r="C3884" t="str">
            <v>426 CHAMBER ASSY</v>
          </cell>
        </row>
        <row r="3885">
          <cell r="A3885" t="str">
            <v>I8505-0738</v>
          </cell>
          <cell r="B3885" t="str">
            <v>ENCLOSURE CHAMBER</v>
          </cell>
          <cell r="C3885" t="str">
            <v>426 CHAMBER ASSY</v>
          </cell>
        </row>
        <row r="3886">
          <cell r="A3886" t="str">
            <v>I8505-0739</v>
          </cell>
        </row>
        <row r="3887">
          <cell r="A3887" t="str">
            <v>I8505-0740</v>
          </cell>
        </row>
        <row r="3888">
          <cell r="A3888" t="str">
            <v>I8505-0741</v>
          </cell>
        </row>
        <row r="3889">
          <cell r="A3889" t="str">
            <v>I8505-0742</v>
          </cell>
        </row>
        <row r="3890">
          <cell r="A3890" t="str">
            <v>I8505-0743</v>
          </cell>
        </row>
        <row r="3891">
          <cell r="A3891" t="str">
            <v>I8505-0744</v>
          </cell>
        </row>
        <row r="3892">
          <cell r="A3892" t="str">
            <v>I8505-0745</v>
          </cell>
        </row>
        <row r="3893">
          <cell r="A3893" t="str">
            <v>I8505-0746</v>
          </cell>
        </row>
        <row r="3894">
          <cell r="A3894" t="str">
            <v>I8505-0747</v>
          </cell>
        </row>
        <row r="3895">
          <cell r="A3895" t="str">
            <v>I8505-0748</v>
          </cell>
        </row>
        <row r="3896">
          <cell r="A3896" t="str">
            <v>I8505-0749</v>
          </cell>
        </row>
        <row r="3897">
          <cell r="A3897" t="str">
            <v>I8505-0750</v>
          </cell>
        </row>
        <row r="3898">
          <cell r="A3898" t="str">
            <v>I8505-0751</v>
          </cell>
        </row>
        <row r="3899">
          <cell r="A3899" t="str">
            <v>I8505-0752</v>
          </cell>
        </row>
        <row r="3900">
          <cell r="A3900" t="str">
            <v>I8505-0753</v>
          </cell>
        </row>
        <row r="3901">
          <cell r="A3901" t="str">
            <v>I8505-0754</v>
          </cell>
        </row>
        <row r="3902">
          <cell r="A3902" t="str">
            <v>I8505-0755</v>
          </cell>
        </row>
        <row r="3903">
          <cell r="A3903" t="str">
            <v>I8505-0756</v>
          </cell>
        </row>
        <row r="3904">
          <cell r="A3904" t="str">
            <v>I8505-0757</v>
          </cell>
        </row>
        <row r="3905">
          <cell r="A3905" t="str">
            <v>I8505-0758</v>
          </cell>
        </row>
        <row r="3906">
          <cell r="A3906" t="str">
            <v>I8505-0759</v>
          </cell>
        </row>
        <row r="3907">
          <cell r="A3907" t="str">
            <v>I8505-0760</v>
          </cell>
        </row>
        <row r="3908">
          <cell r="A3908" t="str">
            <v>I8505-0761</v>
          </cell>
        </row>
        <row r="3909">
          <cell r="A3909" t="str">
            <v>I8505-0762</v>
          </cell>
        </row>
        <row r="3910">
          <cell r="A3910" t="str">
            <v>I8505-0763</v>
          </cell>
        </row>
        <row r="3911">
          <cell r="A3911" t="str">
            <v>I8505-0764</v>
          </cell>
        </row>
        <row r="3912">
          <cell r="A3912" t="str">
            <v>I8505-0765</v>
          </cell>
        </row>
        <row r="3913">
          <cell r="A3913" t="str">
            <v>I8505-0766</v>
          </cell>
        </row>
        <row r="3914">
          <cell r="A3914" t="str">
            <v>I8505-0767</v>
          </cell>
        </row>
        <row r="3915">
          <cell r="A3915" t="str">
            <v>I8505-0768</v>
          </cell>
        </row>
        <row r="3916">
          <cell r="A3916" t="str">
            <v>I8505-0769</v>
          </cell>
        </row>
        <row r="3917">
          <cell r="A3917" t="str">
            <v>I8505-0770</v>
          </cell>
        </row>
        <row r="3918">
          <cell r="A3918" t="str">
            <v>I8505-0771</v>
          </cell>
        </row>
        <row r="3919">
          <cell r="A3919" t="str">
            <v>I8505-0772</v>
          </cell>
        </row>
        <row r="3920">
          <cell r="A3920" t="str">
            <v>I8505-0773</v>
          </cell>
        </row>
        <row r="3921">
          <cell r="A3921" t="str">
            <v>I8505-0774</v>
          </cell>
        </row>
        <row r="3922">
          <cell r="A3922" t="str">
            <v>I8505-0775</v>
          </cell>
        </row>
        <row r="3923">
          <cell r="A3923" t="str">
            <v>I8505-0776</v>
          </cell>
        </row>
        <row r="3924">
          <cell r="A3924" t="str">
            <v>I8505-0777</v>
          </cell>
        </row>
        <row r="3925">
          <cell r="A3925" t="str">
            <v>I8505-0778</v>
          </cell>
        </row>
        <row r="3926">
          <cell r="A3926" t="str">
            <v>I8505-0779</v>
          </cell>
          <cell r="B3926" t="str">
            <v>ENCLOSURE CHAMBER</v>
          </cell>
          <cell r="C3926" t="str">
            <v>426 CHAMBER ASSY</v>
          </cell>
        </row>
        <row r="3927">
          <cell r="A3927" t="str">
            <v>I8505-0780</v>
          </cell>
          <cell r="B3927" t="str">
            <v>ENCLOSURE CHAMBER</v>
          </cell>
          <cell r="C3927" t="str">
            <v>426 CHAMBER ASSY</v>
          </cell>
        </row>
        <row r="3928">
          <cell r="A3928" t="str">
            <v>I8505-0781</v>
          </cell>
          <cell r="B3928" t="str">
            <v>ENCLOSURE CHAMBER</v>
          </cell>
          <cell r="C3928" t="str">
            <v>426 CHAMBER ASSY</v>
          </cell>
        </row>
        <row r="3929">
          <cell r="A3929" t="str">
            <v>I8505-0782</v>
          </cell>
          <cell r="B3929" t="str">
            <v>ENCLOSURE CHAMBER</v>
          </cell>
          <cell r="C3929" t="str">
            <v>426 CHAMBER ASSY</v>
          </cell>
        </row>
        <row r="3930">
          <cell r="A3930" t="str">
            <v>I8505-0783</v>
          </cell>
          <cell r="B3930" t="str">
            <v>ENCLOSURE CHAMBER</v>
          </cell>
          <cell r="C3930" t="str">
            <v>426 CHAMBER ASSY</v>
          </cell>
        </row>
        <row r="3931">
          <cell r="A3931" t="str">
            <v>I8505-0784</v>
          </cell>
          <cell r="B3931" t="str">
            <v>ENCLOSURE CHAMBER</v>
          </cell>
          <cell r="C3931" t="str">
            <v>426 CHAMBER ASSY</v>
          </cell>
        </row>
        <row r="3932">
          <cell r="A3932" t="str">
            <v>I8505-0785</v>
          </cell>
          <cell r="B3932" t="str">
            <v>ENCLOSURE CHAMBER</v>
          </cell>
          <cell r="C3932" t="str">
            <v>426 CHAMBER ASSY</v>
          </cell>
        </row>
        <row r="3933">
          <cell r="A3933" t="str">
            <v>I8505-0786</v>
          </cell>
          <cell r="B3933" t="str">
            <v>ENCLOSURE CHAMBER</v>
          </cell>
          <cell r="C3933" t="str">
            <v>426 CHAMBER ASSY</v>
          </cell>
        </row>
        <row r="3934">
          <cell r="A3934" t="str">
            <v>I8505-0787</v>
          </cell>
          <cell r="B3934" t="str">
            <v>ENCLOSURE CHAMBER</v>
          </cell>
          <cell r="C3934" t="str">
            <v>426 CHAMBER ASSY</v>
          </cell>
        </row>
        <row r="3935">
          <cell r="A3935" t="str">
            <v>I8505-0788</v>
          </cell>
          <cell r="B3935" t="str">
            <v>ENCLOSURE CHAMBER</v>
          </cell>
          <cell r="C3935" t="str">
            <v>426 CHAMBER ASSY</v>
          </cell>
        </row>
        <row r="3936">
          <cell r="A3936" t="str">
            <v>I8505-0789</v>
          </cell>
        </row>
        <row r="3937">
          <cell r="A3937" t="str">
            <v>I8505-0790</v>
          </cell>
        </row>
        <row r="3938">
          <cell r="A3938" t="str">
            <v>I8505-0791</v>
          </cell>
        </row>
        <row r="3939">
          <cell r="A3939" t="str">
            <v>I8505-0792</v>
          </cell>
        </row>
        <row r="3940">
          <cell r="A3940" t="str">
            <v>I8505-0793</v>
          </cell>
        </row>
        <row r="3941">
          <cell r="A3941" t="str">
            <v>I8505-0794</v>
          </cell>
        </row>
        <row r="3942">
          <cell r="A3942" t="str">
            <v>I8505-0795</v>
          </cell>
        </row>
        <row r="3943">
          <cell r="A3943" t="str">
            <v>I8505-0796</v>
          </cell>
        </row>
        <row r="3944">
          <cell r="A3944" t="str">
            <v>I8505-0797</v>
          </cell>
        </row>
        <row r="3945">
          <cell r="A3945" t="str">
            <v>I8505-0798</v>
          </cell>
        </row>
        <row r="3946">
          <cell r="A3946" t="str">
            <v>I8505-0799</v>
          </cell>
        </row>
        <row r="3947">
          <cell r="A3947" t="str">
            <v>I8505-0800</v>
          </cell>
        </row>
        <row r="3948">
          <cell r="A3948" t="str">
            <v>I8505-0801</v>
          </cell>
          <cell r="B3948" t="str">
            <v>ENCLOSURE CHAMBER</v>
          </cell>
          <cell r="C3948" t="str">
            <v>426 CHAMBER ASSY</v>
          </cell>
        </row>
        <row r="3949">
          <cell r="A3949" t="str">
            <v>I8505-0802</v>
          </cell>
          <cell r="B3949" t="str">
            <v>ENCLOSURE CHAMBER</v>
          </cell>
          <cell r="C3949" t="str">
            <v>426 CHAMBER ASSY</v>
          </cell>
        </row>
        <row r="3950">
          <cell r="A3950" t="str">
            <v>I8505-0803</v>
          </cell>
          <cell r="B3950" t="str">
            <v>ENCLOSURE CHAMBER</v>
          </cell>
          <cell r="C3950" t="str">
            <v>426 CHAMBER ASSY</v>
          </cell>
        </row>
        <row r="3951">
          <cell r="A3951" t="str">
            <v>I8505-0804</v>
          </cell>
          <cell r="B3951" t="str">
            <v>ENCLOSURE CHAMBER</v>
          </cell>
          <cell r="C3951" t="str">
            <v>426 CHAMBER ASSY</v>
          </cell>
        </row>
        <row r="3952">
          <cell r="A3952" t="str">
            <v>I8505-0805</v>
          </cell>
          <cell r="B3952" t="str">
            <v>ENCLOSURE CHAMBER</v>
          </cell>
          <cell r="C3952" t="str">
            <v>426 CHAMBER ASSY</v>
          </cell>
        </row>
        <row r="3953">
          <cell r="A3953" t="str">
            <v>I8505-0806</v>
          </cell>
          <cell r="B3953" t="str">
            <v>ENCLOSURE CHAMBER</v>
          </cell>
          <cell r="C3953" t="str">
            <v>426 CHAMBER ASSY</v>
          </cell>
        </row>
        <row r="3954">
          <cell r="A3954" t="str">
            <v>I8505-0807</v>
          </cell>
          <cell r="B3954" t="str">
            <v>ENCLOSURE CHAMBER</v>
          </cell>
          <cell r="C3954" t="str">
            <v>426 CHAMBER ASSY</v>
          </cell>
        </row>
        <row r="3955">
          <cell r="A3955" t="str">
            <v>I8505-0808</v>
          </cell>
          <cell r="B3955" t="str">
            <v>ENCLOSURE CHAMBER</v>
          </cell>
          <cell r="C3955" t="str">
            <v>426 CHAMBER ASSY</v>
          </cell>
        </row>
        <row r="3956">
          <cell r="A3956" t="str">
            <v>I8505-0809</v>
          </cell>
          <cell r="B3956" t="str">
            <v>ENCLOSURE CHAMBER</v>
          </cell>
          <cell r="C3956" t="str">
            <v>426 CHAMBER ASSY</v>
          </cell>
        </row>
        <row r="3957">
          <cell r="A3957" t="str">
            <v>I8505-0810</v>
          </cell>
          <cell r="B3957" t="str">
            <v>ENCLOSURE CHAMBER</v>
          </cell>
          <cell r="C3957" t="str">
            <v>426 CHAMBER ASSY</v>
          </cell>
        </row>
        <row r="3958">
          <cell r="A3958" t="str">
            <v>I8505-0811</v>
          </cell>
          <cell r="B3958" t="str">
            <v>ENCLOSURE CHAMBER</v>
          </cell>
          <cell r="C3958" t="str">
            <v>426 CHAMBER ASSY</v>
          </cell>
        </row>
        <row r="3959">
          <cell r="A3959" t="str">
            <v>I8505-0812</v>
          </cell>
          <cell r="B3959" t="str">
            <v>ENCLOSURE CHAMBER</v>
          </cell>
          <cell r="C3959" t="str">
            <v>426 CHAMBER ASSY</v>
          </cell>
        </row>
        <row r="3960">
          <cell r="A3960" t="str">
            <v>I8505-0813</v>
          </cell>
          <cell r="B3960" t="str">
            <v>ENCLOSURE CHAMBER</v>
          </cell>
          <cell r="C3960" t="str">
            <v>426 CHAMBER ASSY</v>
          </cell>
        </row>
        <row r="3961">
          <cell r="A3961" t="str">
            <v>I8505-0814</v>
          </cell>
          <cell r="B3961" t="str">
            <v>ENCLOSURE CHAMBER</v>
          </cell>
          <cell r="C3961" t="str">
            <v>426 CHAMBER ASSY</v>
          </cell>
        </row>
        <row r="3962">
          <cell r="A3962" t="str">
            <v>I8505-0815</v>
          </cell>
          <cell r="B3962" t="str">
            <v>ENCLOSURE CHAMBER</v>
          </cell>
          <cell r="C3962" t="str">
            <v>426 CHAMBER ASSY</v>
          </cell>
        </row>
        <row r="3963">
          <cell r="A3963" t="str">
            <v>I8505-0816</v>
          </cell>
          <cell r="B3963" t="str">
            <v>ENCLOSURE CHAMBER</v>
          </cell>
          <cell r="C3963" t="str">
            <v>426 CHAMBER ASSY</v>
          </cell>
        </row>
        <row r="3964">
          <cell r="A3964" t="str">
            <v>I8505-0817</v>
          </cell>
          <cell r="B3964" t="str">
            <v>ENCLOSURE CHAMBER</v>
          </cell>
          <cell r="C3964" t="str">
            <v>426 CHAMBER ASSY</v>
          </cell>
        </row>
        <row r="3965">
          <cell r="A3965" t="str">
            <v>I8505-0818</v>
          </cell>
          <cell r="B3965" t="str">
            <v>ENCLOSURE CHAMBER</v>
          </cell>
          <cell r="C3965" t="str">
            <v>426 CHAMBER ASSY</v>
          </cell>
        </row>
        <row r="3966">
          <cell r="A3966" t="str">
            <v>I8505-0819</v>
          </cell>
          <cell r="B3966" t="str">
            <v>ENCLOSURE CHAMBER</v>
          </cell>
          <cell r="C3966" t="str">
            <v>426 CHAMBER ASSY</v>
          </cell>
        </row>
        <row r="3967">
          <cell r="A3967" t="str">
            <v>I8505-0820</v>
          </cell>
          <cell r="B3967" t="str">
            <v>ENCLOSURE CHAMBER</v>
          </cell>
          <cell r="C3967" t="str">
            <v>426 CHAMBER ASSY</v>
          </cell>
        </row>
        <row r="3968">
          <cell r="A3968" t="str">
            <v>I8505-0821</v>
          </cell>
          <cell r="B3968" t="str">
            <v>ENCLOSURE CHAMBER</v>
          </cell>
          <cell r="C3968" t="str">
            <v>426 CHAMBER ASSY</v>
          </cell>
        </row>
        <row r="3969">
          <cell r="A3969" t="str">
            <v>I8505-0822</v>
          </cell>
          <cell r="B3969" t="str">
            <v>ENCLOSURE CHAMBER</v>
          </cell>
          <cell r="C3969" t="str">
            <v>426 CHAMBER ASSY</v>
          </cell>
        </row>
        <row r="3970">
          <cell r="A3970" t="str">
            <v>I8505-0823</v>
          </cell>
          <cell r="B3970" t="str">
            <v>ENCLOSURE CHAMBER</v>
          </cell>
          <cell r="C3970" t="str">
            <v>426 CHAMBER ASSY</v>
          </cell>
        </row>
        <row r="3971">
          <cell r="A3971" t="str">
            <v>I8505-0824</v>
          </cell>
          <cell r="B3971" t="str">
            <v>ENCLOSURE CHAMBER</v>
          </cell>
          <cell r="C3971" t="str">
            <v>426 CHAMBER ASSY</v>
          </cell>
        </row>
        <row r="3972">
          <cell r="A3972" t="str">
            <v>I8505-0825</v>
          </cell>
          <cell r="B3972" t="str">
            <v>ENCLOSURE CHAMBER</v>
          </cell>
          <cell r="C3972" t="str">
            <v>426 CHAMBER ASSY</v>
          </cell>
        </row>
        <row r="3973">
          <cell r="A3973" t="str">
            <v>I8505-0826</v>
          </cell>
          <cell r="B3973" t="str">
            <v>ENCLOSURE CHAMBER</v>
          </cell>
          <cell r="C3973" t="str">
            <v>426 CHAMBER ASSY</v>
          </cell>
        </row>
        <row r="3974">
          <cell r="A3974" t="str">
            <v>I8505-0827</v>
          </cell>
          <cell r="B3974" t="str">
            <v>ENCLOSURE CHAMBER</v>
          </cell>
          <cell r="C3974" t="str">
            <v>426 CHAMBER ASSY</v>
          </cell>
        </row>
        <row r="3975">
          <cell r="A3975" t="str">
            <v>I8505-0828</v>
          </cell>
          <cell r="B3975" t="str">
            <v>ENCLOSURE CHAMBER</v>
          </cell>
          <cell r="C3975" t="str">
            <v>426 CHAMBER ASSY</v>
          </cell>
        </row>
        <row r="3976">
          <cell r="A3976" t="str">
            <v>I8505-0829</v>
          </cell>
          <cell r="B3976" t="str">
            <v>ENCLOSURE CHAMBER</v>
          </cell>
          <cell r="C3976" t="str">
            <v>426 CHAMBER ASSY</v>
          </cell>
        </row>
        <row r="3977">
          <cell r="A3977" t="str">
            <v>I8505-0830</v>
          </cell>
          <cell r="B3977" t="str">
            <v>ENCLOSURE CHAMBER</v>
          </cell>
          <cell r="C3977" t="str">
            <v>426 CHAMBER ASSY</v>
          </cell>
        </row>
        <row r="3978">
          <cell r="A3978" t="str">
            <v>I8505-0831</v>
          </cell>
          <cell r="B3978" t="str">
            <v>ENCLOSURE CHAMBER</v>
          </cell>
          <cell r="C3978" t="str">
            <v>426 CHAMBER ASSY</v>
          </cell>
        </row>
        <row r="3979">
          <cell r="A3979" t="str">
            <v>I8505-0832</v>
          </cell>
          <cell r="B3979" t="str">
            <v>ENCLOSURE CHAMBER</v>
          </cell>
          <cell r="C3979" t="str">
            <v>426 CHAMBER ASSY</v>
          </cell>
        </row>
        <row r="3980">
          <cell r="A3980" t="str">
            <v>I8505-0833</v>
          </cell>
          <cell r="B3980" t="str">
            <v>ENCLOSURE CHAMBER</v>
          </cell>
          <cell r="C3980" t="str">
            <v>426 CHAMBER ASSY</v>
          </cell>
        </row>
        <row r="3981">
          <cell r="A3981" t="str">
            <v>I8505-0834</v>
          </cell>
          <cell r="B3981" t="str">
            <v>ENCLOSURE CHAMBER</v>
          </cell>
          <cell r="C3981" t="str">
            <v>426 CHAMBER ASSY</v>
          </cell>
        </row>
        <row r="3982">
          <cell r="A3982" t="str">
            <v>I8505-0835</v>
          </cell>
          <cell r="B3982" t="str">
            <v>ENCLOSURE CHAMBER</v>
          </cell>
          <cell r="C3982" t="str">
            <v>426 CHAMBER ASSY</v>
          </cell>
        </row>
        <row r="3983">
          <cell r="A3983" t="str">
            <v>I8505-0836</v>
          </cell>
          <cell r="B3983" t="str">
            <v>ENCLOSURE CHAMBER</v>
          </cell>
          <cell r="C3983" t="str">
            <v>426 CHAMBER ASSY</v>
          </cell>
        </row>
        <row r="3984">
          <cell r="A3984" t="str">
            <v>I8505-0837</v>
          </cell>
          <cell r="B3984" t="str">
            <v>ENCLOSURE CHAMBER</v>
          </cell>
          <cell r="C3984" t="str">
            <v>426 CHAMBER ASSY</v>
          </cell>
        </row>
        <row r="3985">
          <cell r="A3985" t="str">
            <v>I8505-0838</v>
          </cell>
          <cell r="B3985" t="str">
            <v>ENCLOSURE CHAMBER</v>
          </cell>
          <cell r="C3985" t="str">
            <v>426 CHAMBER ASSY</v>
          </cell>
        </row>
        <row r="3986">
          <cell r="A3986" t="str">
            <v>I8505-0839</v>
          </cell>
          <cell r="B3986" t="str">
            <v>ENCLOSURE CHAMBER</v>
          </cell>
          <cell r="C3986" t="str">
            <v>426 CHAMBER ASSY</v>
          </cell>
        </row>
        <row r="3987">
          <cell r="A3987" t="str">
            <v>I8505-0840</v>
          </cell>
          <cell r="B3987" t="str">
            <v>ENCLOSURE CHAMBER</v>
          </cell>
          <cell r="C3987" t="str">
            <v>426 CHAMBER ASSY</v>
          </cell>
        </row>
        <row r="3988">
          <cell r="A3988" t="str">
            <v>I8505-0841</v>
          </cell>
          <cell r="B3988" t="str">
            <v>ENCLOSURE CHAMBER</v>
          </cell>
          <cell r="C3988" t="str">
            <v>426 CHAMBER ASSY</v>
          </cell>
        </row>
        <row r="3989">
          <cell r="A3989" t="str">
            <v>I8505-0842</v>
          </cell>
          <cell r="B3989" t="str">
            <v>ENCLOSURE CHAMBER</v>
          </cell>
          <cell r="C3989" t="str">
            <v>426 CHAMBER ASSY</v>
          </cell>
        </row>
        <row r="3990">
          <cell r="A3990" t="str">
            <v>I8505-0843</v>
          </cell>
          <cell r="B3990" t="str">
            <v>ENCLOSURE CHAMBER</v>
          </cell>
          <cell r="C3990" t="str">
            <v>426 CHAMBER ASSY</v>
          </cell>
        </row>
        <row r="3991">
          <cell r="A3991" t="str">
            <v>I8505-0844</v>
          </cell>
          <cell r="B3991" t="str">
            <v>ENCLOSURE CHAMBER</v>
          </cell>
          <cell r="C3991" t="str">
            <v>426 CHAMBER ASSY</v>
          </cell>
        </row>
        <row r="3992">
          <cell r="A3992" t="str">
            <v>I8505-0845</v>
          </cell>
          <cell r="B3992" t="str">
            <v>ENCLOSURE CHAMBER</v>
          </cell>
          <cell r="C3992" t="str">
            <v>426 CHAMBER ASSY</v>
          </cell>
        </row>
        <row r="3993">
          <cell r="A3993" t="str">
            <v>I8505-0846</v>
          </cell>
          <cell r="B3993" t="str">
            <v>ENCLOSURE CHAMBER</v>
          </cell>
          <cell r="C3993" t="str">
            <v>426 CHAMBER ASSY</v>
          </cell>
        </row>
        <row r="3994">
          <cell r="A3994" t="str">
            <v>I8505-0847</v>
          </cell>
          <cell r="B3994" t="str">
            <v>SUBST ALIGN CAMERAS</v>
          </cell>
          <cell r="C3994" t="str">
            <v>ILLUMINATOR MODULE ASSY - QUAD LAMP</v>
          </cell>
        </row>
        <row r="3995">
          <cell r="A3995" t="str">
            <v>I8505-0848</v>
          </cell>
          <cell r="B3995" t="str">
            <v>SUBST ALIGN CAMERAS</v>
          </cell>
          <cell r="C3995" t="str">
            <v>ILLUMINATOR MODULE ASSY - QUAD LAMP</v>
          </cell>
        </row>
        <row r="3996">
          <cell r="A3996" t="str">
            <v>I8505-0849</v>
          </cell>
          <cell r="B3996" t="str">
            <v>SUBST ALIGN CAMERAS</v>
          </cell>
          <cell r="C3996" t="str">
            <v>ILLUMINATOR MODULE ASSY - QUAD LAMP</v>
          </cell>
        </row>
        <row r="3997">
          <cell r="A3997" t="str">
            <v>I8505-0850</v>
          </cell>
          <cell r="B3997" t="str">
            <v>SUBST ALIGN CAMERAS</v>
          </cell>
          <cell r="C3997" t="str">
            <v>ILLUMINATOR MODULE ASSY - QUAD LAMP</v>
          </cell>
        </row>
        <row r="3998">
          <cell r="A3998" t="str">
            <v>I8505-0851</v>
          </cell>
          <cell r="B3998" t="str">
            <v>SUBST ALIGN CAMERAS</v>
          </cell>
          <cell r="C3998" t="str">
            <v>ILLUMINATOR MODULE ASSY - QUAD LAMP</v>
          </cell>
        </row>
        <row r="3999">
          <cell r="A3999" t="str">
            <v>I8505-0852</v>
          </cell>
          <cell r="B3999" t="str">
            <v>CONTROLS, HMI</v>
          </cell>
          <cell r="C3999" t="str">
            <v>HMI ASSY</v>
          </cell>
        </row>
        <row r="4000">
          <cell r="A4000" t="str">
            <v>I8505-0853</v>
          </cell>
          <cell r="B4000" t="str">
            <v>BEAM PATH OPTICS ENCLOSURE</v>
          </cell>
          <cell r="C4000" t="str">
            <v>OPTICS ENCLOSURE ASSY</v>
          </cell>
        </row>
        <row r="4001">
          <cell r="A4001" t="str">
            <v>I8505-0854</v>
          </cell>
          <cell r="B4001" t="str">
            <v>BEAM PATH OPTICS ENCLOSURE</v>
          </cell>
          <cell r="C4001" t="str">
            <v>OPTICS ENCLOSURE ASSY</v>
          </cell>
        </row>
        <row r="4002">
          <cell r="A4002" t="str">
            <v>I8505-0855</v>
          </cell>
          <cell r="B4002" t="str">
            <v>SUBST CHUCK</v>
          </cell>
          <cell r="C4002" t="str">
            <v xml:space="preserve">VHB FOLI TAPE </v>
          </cell>
        </row>
        <row r="4003">
          <cell r="A4003" t="str">
            <v>I8505-0856</v>
          </cell>
          <cell r="B4003" t="str">
            <v>CONTROLS ELECTRICAL ENCL</v>
          </cell>
          <cell r="C4003" t="str">
            <v>BLOCK OFF, E-STOP</v>
          </cell>
        </row>
        <row r="4004">
          <cell r="A4004" t="str">
            <v>I8505-0857</v>
          </cell>
          <cell r="B4004" t="str">
            <v>BEAM PATH OPTICS ENCLOSURE</v>
          </cell>
          <cell r="C4004" t="str">
            <v>OPTICS ENCLOSURE ASSY</v>
          </cell>
        </row>
        <row r="4005">
          <cell r="A4005" t="str">
            <v>I8505-0858</v>
          </cell>
          <cell r="B4005" t="str">
            <v>CONTROLS, HMI</v>
          </cell>
          <cell r="C4005" t="str">
            <v>HMI ASSY</v>
          </cell>
        </row>
        <row r="4006">
          <cell r="A4006" t="str">
            <v>I8505-0859</v>
          </cell>
          <cell r="B4006" t="str">
            <v>CONTROLS, HMI</v>
          </cell>
          <cell r="C4006" t="str">
            <v>HMI ASSY</v>
          </cell>
        </row>
        <row r="4007">
          <cell r="A4007" t="str">
            <v>IA213-0000</v>
          </cell>
          <cell r="B4007" t="str">
            <v>M380</v>
          </cell>
        </row>
        <row r="4008">
          <cell r="A4008" t="str">
            <v>IA213-0001</v>
          </cell>
          <cell r="B4008" t="str">
            <v>M380</v>
          </cell>
        </row>
        <row r="4009">
          <cell r="A4009" t="str">
            <v>IA213-0002</v>
          </cell>
          <cell r="B4009" t="str">
            <v>Structure</v>
          </cell>
        </row>
        <row r="4010">
          <cell r="A4010" t="str">
            <v>IA213-0003</v>
          </cell>
          <cell r="B4010" t="str">
            <v>Translation Stage</v>
          </cell>
        </row>
        <row r="4011">
          <cell r="A4011" t="str">
            <v>IA213-0004</v>
          </cell>
          <cell r="B4011" t="str">
            <v>Micropositioner</v>
          </cell>
        </row>
        <row r="4012">
          <cell r="A4012" t="str">
            <v>IA213-0005</v>
          </cell>
          <cell r="B4012" t="str">
            <v>Substrate Chuck</v>
          </cell>
        </row>
        <row r="4013">
          <cell r="A4013" t="str">
            <v>IA213-0006</v>
          </cell>
          <cell r="B4013" t="str">
            <v>Substrate Load/Unload</v>
          </cell>
        </row>
        <row r="4014">
          <cell r="A4014" t="str">
            <v>IA213-0007</v>
          </cell>
          <cell r="B4014" t="str">
            <v>Mask Chuck</v>
          </cell>
        </row>
        <row r="4015">
          <cell r="A4015" t="str">
            <v>IA213-0008</v>
          </cell>
          <cell r="B4015" t="str">
            <v>Illumination</v>
          </cell>
        </row>
        <row r="4016">
          <cell r="A4016" t="str">
            <v>IA213-0009</v>
          </cell>
          <cell r="B4016" t="str">
            <v>Optical Imaging</v>
          </cell>
        </row>
        <row r="4017">
          <cell r="A4017" t="str">
            <v>IA213-0010</v>
          </cell>
          <cell r="B4017" t="str">
            <v>Vision</v>
          </cell>
        </row>
        <row r="4018">
          <cell r="A4018" t="str">
            <v>IA213-0011</v>
          </cell>
          <cell r="B4018" t="str">
            <v>Z Gauge</v>
          </cell>
        </row>
        <row r="4019">
          <cell r="A4019" t="str">
            <v>IA213-0012</v>
          </cell>
          <cell r="B4019" t="str">
            <v>Controls</v>
          </cell>
        </row>
        <row r="4020">
          <cell r="A4020" t="str">
            <v>IA213-0013</v>
          </cell>
          <cell r="B4020" t="str">
            <v>HMI</v>
          </cell>
        </row>
        <row r="4021">
          <cell r="A4021" t="str">
            <v>IA213-0014</v>
          </cell>
          <cell r="B4021" t="str">
            <v>Power Distribution</v>
          </cell>
        </row>
        <row r="4022">
          <cell r="A4022" t="str">
            <v>IA213-0015</v>
          </cell>
          <cell r="B4022" t="str">
            <v>Enclosure &amp; ECU</v>
          </cell>
        </row>
        <row r="4023">
          <cell r="A4023" t="str">
            <v>IA213-0016</v>
          </cell>
          <cell r="B4023" t="str">
            <v>Tooling</v>
          </cell>
        </row>
        <row r="4024">
          <cell r="A4024" t="str">
            <v>IA213-0017</v>
          </cell>
          <cell r="B4024" t="str">
            <v>Tooling</v>
          </cell>
        </row>
        <row r="4025">
          <cell r="A4025" t="str">
            <v>IA213-0018</v>
          </cell>
          <cell r="B4025" t="str">
            <v>Structure</v>
          </cell>
          <cell r="C4025" t="str">
            <v>Projection Lens Mount Assy</v>
          </cell>
        </row>
        <row r="4026">
          <cell r="A4026" t="str">
            <v>IA213-0019</v>
          </cell>
          <cell r="B4026" t="str">
            <v>Structure</v>
          </cell>
          <cell r="C4026" t="str">
            <v>Projection Lens Mount Assy</v>
          </cell>
        </row>
        <row r="4027">
          <cell r="A4027" t="str">
            <v>IA213-0020</v>
          </cell>
          <cell r="B4027" t="str">
            <v>Structure</v>
          </cell>
          <cell r="C4027" t="str">
            <v>Projection Lens Mount Assy</v>
          </cell>
        </row>
        <row r="4028">
          <cell r="A4028" t="str">
            <v>IA213-0021</v>
          </cell>
          <cell r="B4028" t="str">
            <v>Structure</v>
          </cell>
          <cell r="C4028" t="str">
            <v>Projection Lens Mount Assy</v>
          </cell>
        </row>
        <row r="4029">
          <cell r="A4029" t="str">
            <v>IA213-0022</v>
          </cell>
          <cell r="B4029" t="str">
            <v>Structure</v>
          </cell>
          <cell r="C4029" t="str">
            <v>Projection Lens Mount Assy</v>
          </cell>
        </row>
        <row r="4030">
          <cell r="A4030" t="str">
            <v>IA213-0023</v>
          </cell>
          <cell r="B4030" t="str">
            <v>Structure</v>
          </cell>
          <cell r="C4030" t="str">
            <v>Projection Lens Mount Assy</v>
          </cell>
        </row>
        <row r="4031">
          <cell r="A4031" t="str">
            <v>IA213-0024</v>
          </cell>
          <cell r="B4031" t="str">
            <v>Structure</v>
          </cell>
          <cell r="C4031" t="str">
            <v>Projection Lens Mount Assy</v>
          </cell>
        </row>
        <row r="4032">
          <cell r="A4032" t="str">
            <v>IA213-0025</v>
          </cell>
          <cell r="B4032" t="str">
            <v>Structure</v>
          </cell>
          <cell r="C4032" t="str">
            <v>Projection Lens Mount Assy</v>
          </cell>
        </row>
        <row r="4033">
          <cell r="A4033" t="str">
            <v>IA213-0026</v>
          </cell>
          <cell r="B4033" t="str">
            <v>Structure</v>
          </cell>
          <cell r="C4033" t="str">
            <v>Projection Lens Mount Assy</v>
          </cell>
        </row>
        <row r="4034">
          <cell r="A4034" t="str">
            <v>IA213-0027</v>
          </cell>
          <cell r="B4034" t="str">
            <v>Structure</v>
          </cell>
          <cell r="C4034" t="str">
            <v>Projection Lens Mount Assy</v>
          </cell>
        </row>
        <row r="4035">
          <cell r="A4035" t="str">
            <v>IA213-0028</v>
          </cell>
          <cell r="B4035" t="str">
            <v>Structure</v>
          </cell>
          <cell r="C4035" t="str">
            <v>Main Frame Assy</v>
          </cell>
        </row>
        <row r="4036">
          <cell r="A4036" t="str">
            <v>IA213-0029</v>
          </cell>
          <cell r="B4036" t="str">
            <v>Structure</v>
          </cell>
          <cell r="C4036" t="str">
            <v>Main Frame Assy</v>
          </cell>
        </row>
        <row r="4037">
          <cell r="A4037" t="str">
            <v>IA213-0030</v>
          </cell>
          <cell r="B4037" t="str">
            <v>Structure</v>
          </cell>
          <cell r="C4037" t="str">
            <v>Main Frame Assy</v>
          </cell>
        </row>
        <row r="4038">
          <cell r="A4038" t="str">
            <v>IA213-0031</v>
          </cell>
          <cell r="B4038" t="str">
            <v>Structure</v>
          </cell>
          <cell r="C4038" t="str">
            <v>Main Granite Structure</v>
          </cell>
        </row>
        <row r="4039">
          <cell r="A4039" t="str">
            <v>IA213-0032</v>
          </cell>
          <cell r="B4039" t="str">
            <v>Structure</v>
          </cell>
          <cell r="C4039" t="str">
            <v>Main Granite Structure</v>
          </cell>
        </row>
        <row r="4040">
          <cell r="A4040" t="str">
            <v>IA213-0033</v>
          </cell>
          <cell r="B4040" t="str">
            <v>Structure</v>
          </cell>
          <cell r="C4040" t="str">
            <v>Main Granite Structure</v>
          </cell>
        </row>
        <row r="4041">
          <cell r="A4041" t="str">
            <v>IA213-0034</v>
          </cell>
          <cell r="B4041" t="str">
            <v>Structure</v>
          </cell>
          <cell r="C4041" t="str">
            <v>Main Granite Structure</v>
          </cell>
        </row>
        <row r="4042">
          <cell r="A4042" t="str">
            <v>IA213-0035</v>
          </cell>
          <cell r="B4042" t="str">
            <v>Structure</v>
          </cell>
          <cell r="C4042" t="str">
            <v>Main Granite Structure</v>
          </cell>
        </row>
        <row r="4043">
          <cell r="A4043" t="str">
            <v>IA213-0036</v>
          </cell>
          <cell r="B4043" t="str">
            <v>Structure</v>
          </cell>
          <cell r="C4043" t="str">
            <v>Main Granite Structure</v>
          </cell>
        </row>
        <row r="4044">
          <cell r="A4044" t="str">
            <v>IA213-0037</v>
          </cell>
          <cell r="B4044" t="str">
            <v>Structure</v>
          </cell>
          <cell r="C4044" t="str">
            <v>Main Granite Structure</v>
          </cell>
        </row>
        <row r="4045">
          <cell r="A4045" t="str">
            <v>IA213-0038</v>
          </cell>
          <cell r="B4045" t="str">
            <v>HMI</v>
          </cell>
          <cell r="C4045" t="str">
            <v>HMI Assy</v>
          </cell>
        </row>
        <row r="4046">
          <cell r="A4046" t="str">
            <v>IA213-0039</v>
          </cell>
          <cell r="B4046" t="str">
            <v>HMI</v>
          </cell>
          <cell r="C4046" t="str">
            <v>Operator Control Box</v>
          </cell>
        </row>
        <row r="4047">
          <cell r="A4047" t="str">
            <v>IA213-0040</v>
          </cell>
          <cell r="B4047" t="str">
            <v>HMI</v>
          </cell>
          <cell r="C4047" t="str">
            <v>HMI Cable Assy</v>
          </cell>
        </row>
        <row r="4048">
          <cell r="A4048" t="str">
            <v>IA213-0041</v>
          </cell>
          <cell r="B4048" t="str">
            <v>HMI</v>
          </cell>
          <cell r="C4048" t="str">
            <v>HMI Arm Assy</v>
          </cell>
        </row>
        <row r="4049">
          <cell r="A4049" t="str">
            <v>IA213-0042</v>
          </cell>
          <cell r="B4049" t="str">
            <v>HMI</v>
          </cell>
          <cell r="C4049" t="str">
            <v>Operator Control Box</v>
          </cell>
        </row>
        <row r="4050">
          <cell r="A4050" t="str">
            <v>IA213-0043</v>
          </cell>
          <cell r="B4050" t="str">
            <v>HMI</v>
          </cell>
          <cell r="C4050" t="str">
            <v>Operator Control Box</v>
          </cell>
        </row>
        <row r="4051">
          <cell r="A4051" t="str">
            <v>IA213-0044</v>
          </cell>
          <cell r="B4051" t="str">
            <v>HMI</v>
          </cell>
          <cell r="C4051" t="str">
            <v>Operator Control Box</v>
          </cell>
        </row>
        <row r="4052">
          <cell r="A4052" t="str">
            <v>IA213-0045</v>
          </cell>
          <cell r="B4052" t="str">
            <v>HMI</v>
          </cell>
          <cell r="C4052" t="str">
            <v>Operator Control Box</v>
          </cell>
        </row>
        <row r="4053">
          <cell r="A4053" t="str">
            <v>IA213-0046</v>
          </cell>
          <cell r="B4053" t="str">
            <v>HMI</v>
          </cell>
          <cell r="C4053" t="str">
            <v>HMI Cable Assy</v>
          </cell>
        </row>
        <row r="4054">
          <cell r="A4054" t="str">
            <v>IA213-0047</v>
          </cell>
          <cell r="B4054" t="str">
            <v>HMI</v>
          </cell>
          <cell r="C4054" t="str">
            <v>HMI Cable Assy</v>
          </cell>
        </row>
        <row r="4055">
          <cell r="A4055" t="str">
            <v>IA213-0048</v>
          </cell>
          <cell r="B4055" t="str">
            <v>HMI</v>
          </cell>
          <cell r="C4055" t="str">
            <v>HMI Cable Assy</v>
          </cell>
        </row>
        <row r="4056">
          <cell r="A4056" t="str">
            <v>IA213-0049</v>
          </cell>
          <cell r="B4056" t="str">
            <v>HMI</v>
          </cell>
          <cell r="C4056" t="str">
            <v>HMI Arm Assy</v>
          </cell>
        </row>
        <row r="4057">
          <cell r="A4057" t="str">
            <v>IA213-0050</v>
          </cell>
          <cell r="B4057" t="str">
            <v>HMI</v>
          </cell>
          <cell r="C4057" t="str">
            <v>Operator Control Box</v>
          </cell>
        </row>
        <row r="4058">
          <cell r="A4058" t="str">
            <v>IA213-0051</v>
          </cell>
          <cell r="B4058" t="str">
            <v>HMI</v>
          </cell>
          <cell r="C4058" t="str">
            <v>Operator Control Box</v>
          </cell>
        </row>
        <row r="4059">
          <cell r="A4059" t="str">
            <v>IA213-0052</v>
          </cell>
          <cell r="B4059" t="str">
            <v>Tooling</v>
          </cell>
          <cell r="C4059" t="str">
            <v>Mag Test Plate Assy</v>
          </cell>
        </row>
        <row r="4060">
          <cell r="A4060" t="str">
            <v>IA213-0053</v>
          </cell>
          <cell r="B4060" t="str">
            <v>Tooling</v>
          </cell>
          <cell r="C4060" t="str">
            <v>Mag Test Plate Assy</v>
          </cell>
        </row>
        <row r="4061">
          <cell r="A4061" t="str">
            <v>IA213-0054</v>
          </cell>
          <cell r="B4061" t="str">
            <v>Tooling</v>
          </cell>
          <cell r="C4061" t="str">
            <v>Mag Test Plate Assy</v>
          </cell>
        </row>
        <row r="4062">
          <cell r="A4062" t="str">
            <v>IA213-0055</v>
          </cell>
          <cell r="B4062" t="str">
            <v>Tooling</v>
          </cell>
          <cell r="C4062" t="str">
            <v>Mag Test Plate Assy</v>
          </cell>
        </row>
        <row r="4063">
          <cell r="A4063" t="str">
            <v>IA213-0056</v>
          </cell>
          <cell r="B4063" t="str">
            <v>Tooling</v>
          </cell>
          <cell r="C4063" t="str">
            <v>Mag Test Plate Assy</v>
          </cell>
        </row>
        <row r="4064">
          <cell r="A4064" t="str">
            <v>IA213-0057</v>
          </cell>
          <cell r="B4064" t="str">
            <v>Tooling</v>
          </cell>
          <cell r="C4064" t="str">
            <v>Mag Test Plate Assy</v>
          </cell>
        </row>
        <row r="4065">
          <cell r="A4065" t="str">
            <v>IA213-0058</v>
          </cell>
          <cell r="B4065" t="str">
            <v>Tooling</v>
          </cell>
          <cell r="C4065" t="str">
            <v>Mag Test Plate Assy</v>
          </cell>
        </row>
        <row r="4066">
          <cell r="A4066" t="str">
            <v>IA213-0059</v>
          </cell>
          <cell r="B4066" t="str">
            <v>Tooling</v>
          </cell>
          <cell r="C4066" t="str">
            <v>Mag Test Plate Assy</v>
          </cell>
        </row>
        <row r="4067">
          <cell r="A4067" t="str">
            <v>IA213-0060</v>
          </cell>
          <cell r="B4067" t="str">
            <v>Optical Imaging</v>
          </cell>
          <cell r="C4067" t="str">
            <v>1ST Turning Mirror Mount Assy</v>
          </cell>
        </row>
        <row r="4068">
          <cell r="A4068" t="str">
            <v>IA213-0061</v>
          </cell>
          <cell r="B4068" t="str">
            <v>Optical Imaging</v>
          </cell>
          <cell r="C4068" t="str">
            <v>1ST Turning Mirror Mount Assy</v>
          </cell>
        </row>
        <row r="4069">
          <cell r="A4069" t="str">
            <v>IA213-0062</v>
          </cell>
          <cell r="B4069" t="str">
            <v>Optical Imaging</v>
          </cell>
          <cell r="C4069" t="str">
            <v>1ST Turning Mirror Mount Assy</v>
          </cell>
        </row>
        <row r="4070">
          <cell r="A4070" t="str">
            <v>IA213-0063</v>
          </cell>
          <cell r="B4070" t="str">
            <v>Optical Imaging</v>
          </cell>
          <cell r="C4070" t="str">
            <v>1ST Turning Mirror Mount Assy</v>
          </cell>
        </row>
        <row r="4071">
          <cell r="A4071" t="str">
            <v>IA213-0064</v>
          </cell>
          <cell r="B4071" t="str">
            <v>Optical Imaging</v>
          </cell>
          <cell r="C4071" t="str">
            <v>1ST Turning Mirror Mount Assy</v>
          </cell>
        </row>
        <row r="4072">
          <cell r="A4072" t="str">
            <v>IA213-0065</v>
          </cell>
          <cell r="B4072" t="str">
            <v>Optical Imaging</v>
          </cell>
          <cell r="C4072" t="str">
            <v>1ST Turning Mirror Mount Assy</v>
          </cell>
        </row>
        <row r="4073">
          <cell r="A4073" t="str">
            <v>IA213-0066</v>
          </cell>
          <cell r="B4073" t="str">
            <v>Optical Imaging</v>
          </cell>
          <cell r="C4073" t="str">
            <v>1ST Turning Mirror Mount Assy</v>
          </cell>
        </row>
        <row r="4074">
          <cell r="A4074" t="str">
            <v>IA213-0067</v>
          </cell>
          <cell r="B4074" t="str">
            <v>Optical Imaging</v>
          </cell>
          <cell r="C4074" t="str">
            <v>1ST Turning Mirror Mount Assy</v>
          </cell>
        </row>
        <row r="4075">
          <cell r="A4075" t="str">
            <v>IA213-0068</v>
          </cell>
          <cell r="B4075" t="str">
            <v>Optical Imaging</v>
          </cell>
          <cell r="C4075" t="str">
            <v>1ST Turning Mirror Mount Assy</v>
          </cell>
        </row>
        <row r="4076">
          <cell r="A4076" t="str">
            <v>IA213-0069</v>
          </cell>
          <cell r="B4076" t="str">
            <v>Optical Imaging</v>
          </cell>
          <cell r="C4076" t="str">
            <v>1ST Turning Mirror Mount Assy</v>
          </cell>
        </row>
        <row r="4077">
          <cell r="A4077" t="str">
            <v>IA213-0070</v>
          </cell>
          <cell r="B4077" t="str">
            <v>Optical Imaging</v>
          </cell>
          <cell r="C4077" t="str">
            <v>1ST Turning Mirror Mount Assy</v>
          </cell>
        </row>
        <row r="4078">
          <cell r="A4078" t="str">
            <v>IA213-0071</v>
          </cell>
          <cell r="B4078" t="str">
            <v>Optical Imaging</v>
          </cell>
          <cell r="C4078" t="str">
            <v>1ST Turning Mirror Mount Assy</v>
          </cell>
        </row>
        <row r="4079">
          <cell r="A4079" t="str">
            <v>IA213-0072</v>
          </cell>
          <cell r="B4079" t="str">
            <v>Optical Imaging</v>
          </cell>
          <cell r="C4079" t="str">
            <v>1ST Turning Mirror Mount Assy</v>
          </cell>
        </row>
        <row r="4080">
          <cell r="A4080" t="str">
            <v>IA213-0073</v>
          </cell>
          <cell r="B4080" t="str">
            <v>Optical Imaging</v>
          </cell>
          <cell r="C4080" t="str">
            <v>1ST Turning Mirror Mount Assy</v>
          </cell>
        </row>
        <row r="4081">
          <cell r="A4081" t="str">
            <v>IA213-0074</v>
          </cell>
          <cell r="B4081" t="str">
            <v>Optical Imaging</v>
          </cell>
          <cell r="C4081" t="str">
            <v>1ST Turning Mirror Mount Assy</v>
          </cell>
        </row>
        <row r="4082">
          <cell r="A4082" t="str">
            <v>IA213-0075</v>
          </cell>
          <cell r="B4082" t="str">
            <v>Optical Imaging</v>
          </cell>
          <cell r="C4082" t="str">
            <v>1ST Turning Mirror Mount Assy</v>
          </cell>
        </row>
        <row r="4083">
          <cell r="A4083" t="str">
            <v>IA213-0076</v>
          </cell>
          <cell r="B4083" t="str">
            <v>Optical Imaging</v>
          </cell>
          <cell r="C4083" t="str">
            <v>1ST Turning Mirror Mount Assy</v>
          </cell>
        </row>
        <row r="4084">
          <cell r="A4084" t="str">
            <v>IA213-0077</v>
          </cell>
          <cell r="B4084" t="str">
            <v>Optical Imaging</v>
          </cell>
          <cell r="C4084" t="str">
            <v>1ST Turning Mirror Mount Assy</v>
          </cell>
        </row>
        <row r="4085">
          <cell r="A4085" t="str">
            <v>IA213-0078</v>
          </cell>
          <cell r="B4085" t="str">
            <v>Optical Imaging</v>
          </cell>
          <cell r="C4085" t="str">
            <v>1ST Turning Mirror Mount Assy</v>
          </cell>
        </row>
        <row r="4086">
          <cell r="A4086" t="str">
            <v>IA213-0079</v>
          </cell>
          <cell r="B4086" t="str">
            <v>Optical Imaging</v>
          </cell>
          <cell r="C4086" t="str">
            <v>1ST Turning Mirror Mount Assy</v>
          </cell>
        </row>
        <row r="4087">
          <cell r="A4087" t="str">
            <v>IA213-0080</v>
          </cell>
          <cell r="B4087" t="str">
            <v>Optical Imaging</v>
          </cell>
          <cell r="C4087" t="str">
            <v>1ST Turning Mirror Mount Assy</v>
          </cell>
        </row>
        <row r="4088">
          <cell r="A4088" t="str">
            <v>IA213-0081</v>
          </cell>
          <cell r="B4088" t="str">
            <v>Optical Imaging</v>
          </cell>
          <cell r="C4088" t="str">
            <v>1ST Turning Mirror Mount Assy</v>
          </cell>
        </row>
        <row r="4089">
          <cell r="A4089" t="str">
            <v>IA213-0082</v>
          </cell>
          <cell r="B4089" t="str">
            <v>Optical Imaging</v>
          </cell>
          <cell r="C4089" t="str">
            <v>1ST Turning Mirror Mount Assy</v>
          </cell>
        </row>
        <row r="4090">
          <cell r="A4090" t="str">
            <v>IA213-0083</v>
          </cell>
          <cell r="B4090" t="str">
            <v>Optical Imaging</v>
          </cell>
          <cell r="C4090" t="str">
            <v>1ST Turning Mirror Mount Assy</v>
          </cell>
        </row>
        <row r="4091">
          <cell r="A4091" t="str">
            <v>IA213-0084</v>
          </cell>
          <cell r="B4091" t="str">
            <v>Optical Imaging</v>
          </cell>
          <cell r="C4091" t="str">
            <v>1ST Turning Mirror Mount Assy</v>
          </cell>
        </row>
        <row r="4092">
          <cell r="A4092" t="str">
            <v>IA213-0085</v>
          </cell>
          <cell r="B4092" t="str">
            <v>Optical Imaging</v>
          </cell>
          <cell r="C4092" t="str">
            <v>1ST Turning Mirror Mount Assy</v>
          </cell>
        </row>
        <row r="4093">
          <cell r="A4093" t="str">
            <v>IA213-0086</v>
          </cell>
          <cell r="B4093" t="str">
            <v>Optical Imaging</v>
          </cell>
          <cell r="C4093" t="str">
            <v>1ST Turning Mirror Mount Assy</v>
          </cell>
        </row>
        <row r="4094">
          <cell r="A4094" t="str">
            <v>IA213-0087</v>
          </cell>
          <cell r="B4094" t="str">
            <v>Optical Imaging</v>
          </cell>
          <cell r="C4094" t="str">
            <v>1ST Turning Mirror Mount Assy</v>
          </cell>
        </row>
        <row r="4095">
          <cell r="A4095" t="str">
            <v>IA213-0088</v>
          </cell>
          <cell r="B4095" t="str">
            <v>Tooling</v>
          </cell>
          <cell r="C4095" t="str">
            <v>Pad, Mount Mirror Back</v>
          </cell>
        </row>
        <row r="4096">
          <cell r="A4096" t="str">
            <v>IA213-0089</v>
          </cell>
          <cell r="B4096" t="str">
            <v>Tooling</v>
          </cell>
          <cell r="C4096" t="str">
            <v>Pad, Mount Mirror End</v>
          </cell>
        </row>
        <row r="4097">
          <cell r="A4097" t="str">
            <v>IA213-0090</v>
          </cell>
          <cell r="B4097" t="str">
            <v>Mask Chuck</v>
          </cell>
          <cell r="C4097" t="str">
            <v>Mask Mount System Assy</v>
          </cell>
        </row>
        <row r="4098">
          <cell r="A4098" t="str">
            <v>IA213-0091</v>
          </cell>
          <cell r="B4098" t="str">
            <v>Mask Chuck</v>
          </cell>
          <cell r="C4098" t="str">
            <v>Mask Mount System Assy</v>
          </cell>
        </row>
        <row r="4099">
          <cell r="A4099" t="str">
            <v>IA213-0092</v>
          </cell>
          <cell r="B4099" t="str">
            <v>Mask Chuck</v>
          </cell>
          <cell r="C4099" t="str">
            <v>Mask Mount System Assy</v>
          </cell>
        </row>
        <row r="4100">
          <cell r="A4100" t="str">
            <v>IA213-0093</v>
          </cell>
          <cell r="B4100" t="str">
            <v>Mask Chuck</v>
          </cell>
          <cell r="C4100" t="str">
            <v>Mask Mount System Assy</v>
          </cell>
        </row>
        <row r="4101">
          <cell r="A4101" t="str">
            <v>IA213-0094</v>
          </cell>
          <cell r="B4101" t="str">
            <v>Mask Chuck</v>
          </cell>
          <cell r="C4101" t="str">
            <v>Mask Mount System Assy</v>
          </cell>
        </row>
        <row r="4102">
          <cell r="A4102" t="str">
            <v>IA213-0095</v>
          </cell>
          <cell r="B4102" t="str">
            <v>Mask Chuck</v>
          </cell>
          <cell r="C4102" t="str">
            <v>Mask Mount System Assy</v>
          </cell>
        </row>
        <row r="4103">
          <cell r="A4103" t="str">
            <v>IA213-0096</v>
          </cell>
          <cell r="B4103" t="str">
            <v>Mask Chuck</v>
          </cell>
          <cell r="C4103" t="str">
            <v>Mask Mount System Assy</v>
          </cell>
        </row>
        <row r="4104">
          <cell r="A4104" t="str">
            <v>IA213-0097</v>
          </cell>
          <cell r="B4104" t="str">
            <v>Mask Chuck</v>
          </cell>
          <cell r="C4104" t="str">
            <v>Mask Mount System Assy</v>
          </cell>
        </row>
        <row r="4105">
          <cell r="A4105" t="str">
            <v>IA213-0098</v>
          </cell>
          <cell r="B4105" t="str">
            <v>Mask Chuck</v>
          </cell>
          <cell r="C4105" t="str">
            <v>Mask Mount System Assy</v>
          </cell>
        </row>
        <row r="4106">
          <cell r="A4106" t="str">
            <v>IA213-0099</v>
          </cell>
          <cell r="B4106" t="str">
            <v>Mask Chuck</v>
          </cell>
          <cell r="C4106" t="str">
            <v>Mask Mount System Assy</v>
          </cell>
        </row>
        <row r="4107">
          <cell r="A4107" t="str">
            <v>IA213-0100</v>
          </cell>
          <cell r="B4107" t="str">
            <v>Mask Chuck</v>
          </cell>
          <cell r="C4107" t="str">
            <v>Mask Mount System Assy</v>
          </cell>
        </row>
        <row r="4108">
          <cell r="A4108" t="str">
            <v>IA213-0101</v>
          </cell>
          <cell r="B4108" t="str">
            <v>Mask Chuck</v>
          </cell>
          <cell r="C4108" t="str">
            <v>Mask Mount System Assy</v>
          </cell>
        </row>
        <row r="4109">
          <cell r="A4109" t="str">
            <v>IA213-0102</v>
          </cell>
          <cell r="B4109" t="str">
            <v>Mask Chuck</v>
          </cell>
          <cell r="C4109" t="str">
            <v>Mask Mount System Assy</v>
          </cell>
        </row>
        <row r="4110">
          <cell r="A4110" t="str">
            <v>IA213-0103</v>
          </cell>
          <cell r="B4110" t="str">
            <v>Mask Chuck</v>
          </cell>
          <cell r="C4110" t="str">
            <v>Mask Mount System Assy</v>
          </cell>
        </row>
        <row r="4111">
          <cell r="A4111" t="str">
            <v>IA213-0104</v>
          </cell>
          <cell r="B4111" t="str">
            <v>Mask Chuck</v>
          </cell>
          <cell r="C4111" t="str">
            <v>Mask Mount System Assy</v>
          </cell>
        </row>
        <row r="4112">
          <cell r="A4112" t="str">
            <v>IA213-0105</v>
          </cell>
          <cell r="B4112" t="str">
            <v>Mask Chuck</v>
          </cell>
          <cell r="C4112" t="str">
            <v>Mask Mount System Assy</v>
          </cell>
        </row>
        <row r="4113">
          <cell r="A4113" t="str">
            <v>IA213-0106</v>
          </cell>
          <cell r="B4113" t="str">
            <v>Mask Chuck</v>
          </cell>
          <cell r="C4113" t="str">
            <v>Mask Mount System Assy</v>
          </cell>
        </row>
        <row r="4114">
          <cell r="A4114" t="str">
            <v>IA213-0107</v>
          </cell>
          <cell r="B4114" t="str">
            <v>Mask Chuck</v>
          </cell>
          <cell r="C4114" t="str">
            <v>Mask Mount System Assy</v>
          </cell>
        </row>
        <row r="4115">
          <cell r="A4115" t="str">
            <v>IA213-0108</v>
          </cell>
          <cell r="B4115" t="str">
            <v>Mask Chuck</v>
          </cell>
          <cell r="C4115" t="str">
            <v>Mask Mount System Assy</v>
          </cell>
        </row>
        <row r="4116">
          <cell r="A4116" t="str">
            <v>IA213-0109</v>
          </cell>
          <cell r="B4116" t="str">
            <v>Mask Chuck</v>
          </cell>
          <cell r="C4116" t="str">
            <v>Mask Mount System Assy</v>
          </cell>
        </row>
        <row r="4117">
          <cell r="A4117" t="str">
            <v>IA213-0110</v>
          </cell>
          <cell r="B4117" t="str">
            <v>Mask Chuck</v>
          </cell>
          <cell r="C4117" t="str">
            <v>Mask Mount System Assy</v>
          </cell>
        </row>
        <row r="4118">
          <cell r="A4118" t="str">
            <v>IA213-0111</v>
          </cell>
          <cell r="B4118" t="str">
            <v>Mask Chuck</v>
          </cell>
          <cell r="C4118" t="str">
            <v>Mask Mount System Assy</v>
          </cell>
        </row>
        <row r="4119">
          <cell r="A4119" t="str">
            <v>IA213-0112</v>
          </cell>
          <cell r="B4119" t="str">
            <v>Mask Chuck</v>
          </cell>
          <cell r="C4119" t="str">
            <v>Mask Mount System Assy</v>
          </cell>
        </row>
        <row r="4120">
          <cell r="A4120" t="str">
            <v>IA213-0113</v>
          </cell>
          <cell r="B4120" t="str">
            <v>Mask Chuck</v>
          </cell>
          <cell r="C4120" t="str">
            <v>Mask Mount System Assy</v>
          </cell>
        </row>
        <row r="4121">
          <cell r="A4121" t="str">
            <v>IA213-0114</v>
          </cell>
          <cell r="B4121" t="str">
            <v>Mask Chuck</v>
          </cell>
          <cell r="C4121" t="str">
            <v>Mask Mount System Assy</v>
          </cell>
        </row>
        <row r="4122">
          <cell r="A4122" t="str">
            <v>IA213-0115</v>
          </cell>
          <cell r="B4122" t="str">
            <v>Mask Chuck</v>
          </cell>
          <cell r="C4122" t="str">
            <v>Mask Mount System Assy</v>
          </cell>
        </row>
        <row r="4123">
          <cell r="A4123" t="str">
            <v>IA213-0116</v>
          </cell>
          <cell r="B4123" t="str">
            <v>Mask Chuck</v>
          </cell>
          <cell r="C4123" t="str">
            <v>Mask Mount System Assy</v>
          </cell>
        </row>
        <row r="4124">
          <cell r="A4124" t="str">
            <v>IA213-0117</v>
          </cell>
          <cell r="B4124" t="str">
            <v>Mask Chuck</v>
          </cell>
          <cell r="C4124" t="str">
            <v>Mask Mount System Assy</v>
          </cell>
        </row>
        <row r="4125">
          <cell r="A4125" t="str">
            <v>IA213-0118</v>
          </cell>
          <cell r="B4125" t="str">
            <v>Mask Chuck</v>
          </cell>
          <cell r="C4125" t="str">
            <v>Mask Mount System Assy</v>
          </cell>
        </row>
        <row r="4126">
          <cell r="A4126" t="str">
            <v>IA213-0119</v>
          </cell>
          <cell r="B4126" t="str">
            <v>Mask Chuck</v>
          </cell>
          <cell r="C4126" t="str">
            <v>Mask Mount System Assy</v>
          </cell>
        </row>
        <row r="4127">
          <cell r="A4127" t="str">
            <v>IA213-0120</v>
          </cell>
          <cell r="B4127" t="str">
            <v>Mask Chuck</v>
          </cell>
          <cell r="C4127" t="str">
            <v>Mask Mount System Assy</v>
          </cell>
        </row>
        <row r="4128">
          <cell r="A4128" t="str">
            <v>IA213-0121</v>
          </cell>
          <cell r="B4128" t="str">
            <v>Mask Chuck</v>
          </cell>
          <cell r="C4128" t="str">
            <v>Mask Mount System Assy</v>
          </cell>
        </row>
        <row r="4129">
          <cell r="A4129" t="str">
            <v>IA213-0122</v>
          </cell>
          <cell r="B4129" t="str">
            <v>Mask Chuck</v>
          </cell>
          <cell r="C4129" t="str">
            <v>Mask Mount System Assy</v>
          </cell>
        </row>
        <row r="4130">
          <cell r="A4130" t="str">
            <v>IA213-0123</v>
          </cell>
          <cell r="B4130" t="str">
            <v>Mask Chuck</v>
          </cell>
          <cell r="C4130" t="str">
            <v>Mask Mount System Assy</v>
          </cell>
        </row>
        <row r="4131">
          <cell r="A4131" t="str">
            <v>IA213-0124</v>
          </cell>
          <cell r="B4131" t="str">
            <v>Mask Chuck</v>
          </cell>
          <cell r="C4131" t="str">
            <v>Mask Mount System Assy</v>
          </cell>
        </row>
        <row r="4132">
          <cell r="A4132" t="str">
            <v>IA213-0125</v>
          </cell>
          <cell r="B4132" t="str">
            <v>Mask Chuck</v>
          </cell>
          <cell r="C4132" t="str">
            <v>Mask Mount System Assy</v>
          </cell>
        </row>
        <row r="4133">
          <cell r="A4133" t="str">
            <v>IA213-0126</v>
          </cell>
          <cell r="B4133" t="str">
            <v>Mask Chuck</v>
          </cell>
          <cell r="C4133" t="str">
            <v>Mask Mount System Assy</v>
          </cell>
        </row>
        <row r="4134">
          <cell r="A4134" t="str">
            <v>IA213-0127</v>
          </cell>
          <cell r="B4134" t="str">
            <v>Mask Chuck</v>
          </cell>
          <cell r="C4134" t="str">
            <v>Mask Mount System Assy</v>
          </cell>
        </row>
        <row r="4135">
          <cell r="A4135" t="str">
            <v>IA213-0128</v>
          </cell>
          <cell r="B4135" t="str">
            <v>Mask Chuck</v>
          </cell>
          <cell r="C4135" t="str">
            <v>Mask Mount System Assy</v>
          </cell>
        </row>
        <row r="4136">
          <cell r="A4136" t="str">
            <v>IA213-0129</v>
          </cell>
          <cell r="B4136" t="str">
            <v>Mask Chuck</v>
          </cell>
          <cell r="C4136" t="str">
            <v>Mask Mount System Assy</v>
          </cell>
        </row>
        <row r="4137">
          <cell r="A4137" t="str">
            <v>IA213-0130</v>
          </cell>
          <cell r="B4137" t="str">
            <v>Mask Chuck</v>
          </cell>
          <cell r="C4137" t="str">
            <v>Mask Mount System Assy</v>
          </cell>
        </row>
        <row r="4138">
          <cell r="A4138" t="str">
            <v>IA213-0131</v>
          </cell>
          <cell r="B4138" t="str">
            <v>Mask Chuck</v>
          </cell>
          <cell r="C4138" t="str">
            <v>Mask Mount System Assy</v>
          </cell>
        </row>
        <row r="4139">
          <cell r="A4139" t="str">
            <v>IA213-0132</v>
          </cell>
          <cell r="B4139" t="str">
            <v>Mask Chuck</v>
          </cell>
          <cell r="C4139" t="str">
            <v>Mask Mount System Assy</v>
          </cell>
        </row>
        <row r="4140">
          <cell r="A4140" t="str">
            <v>IA213-0133</v>
          </cell>
          <cell r="B4140" t="str">
            <v>Mask Chuck</v>
          </cell>
          <cell r="C4140" t="str">
            <v>Mask Mount System Assy</v>
          </cell>
        </row>
        <row r="4141">
          <cell r="A4141" t="str">
            <v>IA213-0134</v>
          </cell>
          <cell r="B4141" t="str">
            <v>Mask Chuck</v>
          </cell>
          <cell r="C4141" t="str">
            <v>Mask Mount System Assy</v>
          </cell>
        </row>
        <row r="4142">
          <cell r="A4142" t="str">
            <v>IA213-0135</v>
          </cell>
          <cell r="B4142" t="str">
            <v>Mask Chuck</v>
          </cell>
          <cell r="C4142" t="str">
            <v>Mask Mount System Assy</v>
          </cell>
        </row>
        <row r="4143">
          <cell r="A4143" t="str">
            <v>IA213-0136</v>
          </cell>
          <cell r="B4143" t="str">
            <v>Mask Chuck</v>
          </cell>
          <cell r="C4143" t="str">
            <v>Mask Mount System Assy</v>
          </cell>
        </row>
        <row r="4144">
          <cell r="A4144" t="str">
            <v>IA213-0137</v>
          </cell>
          <cell r="B4144" t="str">
            <v>Mask Chuck</v>
          </cell>
          <cell r="C4144" t="str">
            <v>Mask Mount System Assy</v>
          </cell>
        </row>
        <row r="4145">
          <cell r="A4145" t="str">
            <v>IA213-0138</v>
          </cell>
          <cell r="B4145" t="str">
            <v>Mask Chuck</v>
          </cell>
          <cell r="C4145" t="str">
            <v>Mask Mount System Assy</v>
          </cell>
        </row>
        <row r="4146">
          <cell r="A4146" t="str">
            <v>IA213-0139</v>
          </cell>
          <cell r="B4146" t="str">
            <v>Mask Chuck</v>
          </cell>
          <cell r="C4146" t="str">
            <v>Mask Mount System Assy</v>
          </cell>
        </row>
        <row r="4147">
          <cell r="A4147" t="str">
            <v>IA213-0140</v>
          </cell>
          <cell r="B4147" t="str">
            <v>Mask Chuck</v>
          </cell>
          <cell r="C4147" t="str">
            <v>Mask Mount System Assy</v>
          </cell>
        </row>
        <row r="4148">
          <cell r="A4148" t="str">
            <v>IA213-0141</v>
          </cell>
          <cell r="B4148" t="str">
            <v>Mask Chuck</v>
          </cell>
          <cell r="C4148" t="str">
            <v>Mask Mount System Assy</v>
          </cell>
        </row>
        <row r="4149">
          <cell r="A4149" t="str">
            <v>IA213-0142</v>
          </cell>
          <cell r="B4149" t="str">
            <v>Mask Chuck</v>
          </cell>
          <cell r="C4149" t="str">
            <v>Mask Mount System Assy</v>
          </cell>
        </row>
        <row r="4150">
          <cell r="A4150" t="str">
            <v>IA213-0143</v>
          </cell>
          <cell r="B4150" t="str">
            <v>Mask Chuck</v>
          </cell>
          <cell r="C4150" t="str">
            <v>Mask Mount System Assy</v>
          </cell>
        </row>
        <row r="4151">
          <cell r="A4151" t="str">
            <v>IA213-0144</v>
          </cell>
          <cell r="B4151" t="str">
            <v>Mask Chuck</v>
          </cell>
          <cell r="C4151" t="str">
            <v>Mask Mount System Assy</v>
          </cell>
        </row>
        <row r="4152">
          <cell r="A4152" t="str">
            <v>IA213-0145</v>
          </cell>
          <cell r="B4152" t="str">
            <v>Mask Chuck</v>
          </cell>
          <cell r="C4152" t="str">
            <v>Mask Mount System Assy</v>
          </cell>
        </row>
        <row r="4153">
          <cell r="A4153" t="str">
            <v>IA213-0146</v>
          </cell>
          <cell r="B4153" t="str">
            <v>Mask Chuck</v>
          </cell>
          <cell r="C4153" t="str">
            <v>Mask Mount System Assy</v>
          </cell>
        </row>
        <row r="4154">
          <cell r="A4154" t="str">
            <v>IA213-0147</v>
          </cell>
          <cell r="B4154" t="str">
            <v>Mask Chuck</v>
          </cell>
          <cell r="C4154" t="str">
            <v>Mask Mount System Assy</v>
          </cell>
        </row>
        <row r="4155">
          <cell r="A4155" t="str">
            <v>IA213-0148</v>
          </cell>
          <cell r="B4155" t="str">
            <v>Mask Chuck</v>
          </cell>
          <cell r="C4155" t="str">
            <v>Mask Mount System Assy</v>
          </cell>
        </row>
        <row r="4156">
          <cell r="A4156" t="str">
            <v>IA213-0149</v>
          </cell>
        </row>
        <row r="4157">
          <cell r="A4157" t="str">
            <v>IA213-0150</v>
          </cell>
        </row>
        <row r="4158">
          <cell r="A4158" t="str">
            <v>IA213-0151</v>
          </cell>
        </row>
        <row r="4159">
          <cell r="A4159" t="str">
            <v>IA213-0152</v>
          </cell>
        </row>
        <row r="4160">
          <cell r="A4160" t="str">
            <v>IA213-0153</v>
          </cell>
          <cell r="B4160" t="str">
            <v>Mask Chuck</v>
          </cell>
          <cell r="C4160" t="str">
            <v>Mask Mount System Assy</v>
          </cell>
        </row>
        <row r="4161">
          <cell r="A4161" t="str">
            <v>IA213-0154</v>
          </cell>
        </row>
        <row r="4162">
          <cell r="A4162" t="str">
            <v>IA213-0155</v>
          </cell>
        </row>
        <row r="4163">
          <cell r="A4163" t="str">
            <v>IA213-0156</v>
          </cell>
          <cell r="B4163" t="str">
            <v>Mask Chuck</v>
          </cell>
          <cell r="C4163" t="str">
            <v>Mask Mount System Assy</v>
          </cell>
        </row>
        <row r="4164">
          <cell r="A4164" t="str">
            <v>IA213-0157</v>
          </cell>
          <cell r="B4164" t="str">
            <v>Mask Chuck</v>
          </cell>
          <cell r="C4164" t="str">
            <v>Mask Mount System Assy</v>
          </cell>
        </row>
        <row r="4165">
          <cell r="A4165" t="str">
            <v>IA213-0158</v>
          </cell>
        </row>
        <row r="4166">
          <cell r="A4166" t="str">
            <v>IA213-0159</v>
          </cell>
          <cell r="B4166" t="str">
            <v>Mask Chuck</v>
          </cell>
          <cell r="C4166" t="str">
            <v>Mask Mount System Assy</v>
          </cell>
        </row>
        <row r="4167">
          <cell r="A4167" t="str">
            <v>IA213-0160</v>
          </cell>
          <cell r="B4167" t="str">
            <v>Mask Chuck</v>
          </cell>
          <cell r="C4167" t="str">
            <v>Mask Mount System Assy</v>
          </cell>
        </row>
        <row r="4168">
          <cell r="A4168" t="str">
            <v>IA213-0161</v>
          </cell>
          <cell r="B4168" t="str">
            <v>Mask Chuck</v>
          </cell>
          <cell r="C4168" t="str">
            <v>Mask Mount System Assy</v>
          </cell>
        </row>
        <row r="4169">
          <cell r="A4169" t="str">
            <v>IA213-0162</v>
          </cell>
          <cell r="B4169" t="str">
            <v>Mask Chuck</v>
          </cell>
          <cell r="C4169" t="str">
            <v>Mask Mount System Assy</v>
          </cell>
        </row>
        <row r="4170">
          <cell r="A4170" t="str">
            <v>IA213-0163</v>
          </cell>
          <cell r="B4170" t="str">
            <v>Mask Chuck</v>
          </cell>
          <cell r="C4170" t="str">
            <v>Mask Mount System Assy</v>
          </cell>
        </row>
        <row r="4171">
          <cell r="A4171" t="str">
            <v>IA213-0164</v>
          </cell>
          <cell r="B4171" t="str">
            <v>Mask Chuck</v>
          </cell>
          <cell r="C4171" t="str">
            <v>Mask Mount System Assy</v>
          </cell>
        </row>
        <row r="4172">
          <cell r="A4172" t="str">
            <v>IA213-0165</v>
          </cell>
          <cell r="B4172" t="str">
            <v>Mask Chuck</v>
          </cell>
          <cell r="C4172" t="str">
            <v>Mask Mount System Assy</v>
          </cell>
        </row>
        <row r="4173">
          <cell r="A4173" t="str">
            <v>IA213-0166</v>
          </cell>
          <cell r="B4173" t="str">
            <v>Structure</v>
          </cell>
        </row>
        <row r="4174">
          <cell r="A4174" t="str">
            <v>IA213-0167</v>
          </cell>
          <cell r="B4174" t="str">
            <v>Mask Chuck</v>
          </cell>
          <cell r="C4174" t="str">
            <v>Mask Mount System Assy</v>
          </cell>
        </row>
        <row r="4175">
          <cell r="A4175" t="str">
            <v>IA213-0168</v>
          </cell>
          <cell r="B4175" t="str">
            <v>Illumination</v>
          </cell>
          <cell r="C4175" t="str">
            <v>Illuminator Structure Assy</v>
          </cell>
        </row>
        <row r="4176">
          <cell r="A4176" t="str">
            <v>IA213-0169</v>
          </cell>
          <cell r="B4176" t="str">
            <v>Illumination</v>
          </cell>
          <cell r="C4176" t="str">
            <v>Illuminator Structure Assy</v>
          </cell>
        </row>
        <row r="4177">
          <cell r="A4177" t="str">
            <v>IA213-0170</v>
          </cell>
          <cell r="B4177" t="str">
            <v>Illumination</v>
          </cell>
          <cell r="C4177" t="str">
            <v>Illuminator Structure Assy</v>
          </cell>
        </row>
        <row r="4178">
          <cell r="A4178" t="str">
            <v>IA213-0171</v>
          </cell>
          <cell r="B4178" t="str">
            <v>Illumination</v>
          </cell>
          <cell r="C4178" t="str">
            <v>Illuminator Structure Assy</v>
          </cell>
        </row>
        <row r="4179">
          <cell r="A4179" t="str">
            <v>IA213-0172</v>
          </cell>
          <cell r="B4179" t="str">
            <v>Illumination</v>
          </cell>
          <cell r="C4179" t="str">
            <v>Illuminator Structure Assy</v>
          </cell>
        </row>
        <row r="4180">
          <cell r="A4180" t="str">
            <v>IA213-0173</v>
          </cell>
          <cell r="B4180" t="str">
            <v>Illumination</v>
          </cell>
          <cell r="C4180" t="str">
            <v>Illuminator Structure Assy</v>
          </cell>
        </row>
        <row r="4181">
          <cell r="A4181" t="str">
            <v>IA213-0174</v>
          </cell>
          <cell r="B4181" t="str">
            <v>Illumination</v>
          </cell>
          <cell r="C4181" t="str">
            <v>Illuminator Structure Assy</v>
          </cell>
        </row>
        <row r="4182">
          <cell r="A4182" t="str">
            <v>IA213-0175</v>
          </cell>
          <cell r="B4182" t="str">
            <v>Illumination</v>
          </cell>
          <cell r="C4182" t="str">
            <v>Illuminator Structure Assy</v>
          </cell>
        </row>
        <row r="4183">
          <cell r="A4183" t="str">
            <v>IA213-0176</v>
          </cell>
          <cell r="B4183" t="str">
            <v>Illumination</v>
          </cell>
          <cell r="C4183" t="str">
            <v>Illuminator Structure Assy</v>
          </cell>
        </row>
        <row r="4184">
          <cell r="A4184" t="str">
            <v>IA213-0177</v>
          </cell>
          <cell r="B4184" t="str">
            <v>Illumination</v>
          </cell>
          <cell r="C4184" t="str">
            <v>Illuminator Structure Assy</v>
          </cell>
        </row>
        <row r="4185">
          <cell r="A4185" t="str">
            <v>IA213-0178</v>
          </cell>
        </row>
        <row r="4186">
          <cell r="A4186" t="str">
            <v>IA213-0179</v>
          </cell>
          <cell r="B4186" t="str">
            <v>Illumination</v>
          </cell>
          <cell r="C4186" t="str">
            <v>Illuminator Structure Assy</v>
          </cell>
        </row>
        <row r="4187">
          <cell r="A4187" t="str">
            <v>IA213-0180</v>
          </cell>
          <cell r="B4187" t="str">
            <v>Illumination</v>
          </cell>
          <cell r="C4187" t="str">
            <v>Illuminator Structure Assy</v>
          </cell>
        </row>
        <row r="4188">
          <cell r="A4188" t="str">
            <v>IA213-0181</v>
          </cell>
          <cell r="B4188" t="str">
            <v>Illumination</v>
          </cell>
          <cell r="C4188" t="str">
            <v>Illuminator Structure Assy</v>
          </cell>
        </row>
        <row r="4189">
          <cell r="A4189" t="str">
            <v>IA213-0182</v>
          </cell>
          <cell r="B4189" t="str">
            <v>Illumination</v>
          </cell>
          <cell r="C4189" t="str">
            <v>Illuminator Structure Assy</v>
          </cell>
        </row>
        <row r="4190">
          <cell r="A4190" t="str">
            <v>IA213-0183</v>
          </cell>
          <cell r="B4190" t="str">
            <v>Illumination</v>
          </cell>
          <cell r="C4190" t="str">
            <v>Illuminator Structure Assy</v>
          </cell>
        </row>
        <row r="4191">
          <cell r="A4191" t="str">
            <v>IA213-0184</v>
          </cell>
          <cell r="B4191" t="str">
            <v>Illumination</v>
          </cell>
          <cell r="C4191" t="str">
            <v>Illuminator Structure Assy</v>
          </cell>
        </row>
        <row r="4192">
          <cell r="A4192" t="str">
            <v>IA213-0185</v>
          </cell>
          <cell r="B4192" t="str">
            <v>Illumination</v>
          </cell>
          <cell r="C4192" t="str">
            <v>Illuminator Structure Assy</v>
          </cell>
        </row>
        <row r="4193">
          <cell r="A4193" t="str">
            <v>IA213-0186</v>
          </cell>
          <cell r="B4193" t="str">
            <v>Illumination</v>
          </cell>
          <cell r="C4193" t="str">
            <v>Illuminator Structure Assy</v>
          </cell>
        </row>
        <row r="4194">
          <cell r="A4194" t="str">
            <v>IA213-0187</v>
          </cell>
          <cell r="B4194" t="str">
            <v>Illumination</v>
          </cell>
          <cell r="C4194" t="str">
            <v>Illuminator Structure Assy</v>
          </cell>
        </row>
        <row r="4195">
          <cell r="A4195" t="str">
            <v>IA213-0188</v>
          </cell>
          <cell r="B4195" t="str">
            <v>Illumination</v>
          </cell>
          <cell r="C4195" t="str">
            <v>Illuminator Structure Assy</v>
          </cell>
        </row>
        <row r="4196">
          <cell r="A4196" t="str">
            <v>IA213-0189</v>
          </cell>
          <cell r="B4196" t="str">
            <v>Illumination</v>
          </cell>
          <cell r="C4196" t="str">
            <v>Illuminator Structure Assy</v>
          </cell>
        </row>
        <row r="4197">
          <cell r="A4197" t="str">
            <v>IA213-0190</v>
          </cell>
          <cell r="B4197" t="str">
            <v>Illumination</v>
          </cell>
          <cell r="C4197" t="str">
            <v>Illuminator Structure Assy</v>
          </cell>
        </row>
        <row r="4198">
          <cell r="A4198" t="str">
            <v>IA213-0191</v>
          </cell>
          <cell r="B4198" t="str">
            <v>Illumination</v>
          </cell>
          <cell r="C4198" t="str">
            <v>Illuminator Structure Assy</v>
          </cell>
        </row>
        <row r="4199">
          <cell r="A4199" t="str">
            <v>IA213-0192</v>
          </cell>
          <cell r="B4199" t="str">
            <v>Illumination</v>
          </cell>
          <cell r="C4199" t="str">
            <v>Illuminator Structure Assy</v>
          </cell>
        </row>
        <row r="4200">
          <cell r="A4200" t="str">
            <v>IA213-0193</v>
          </cell>
          <cell r="B4200" t="str">
            <v>Illumination</v>
          </cell>
          <cell r="C4200" t="str">
            <v>Illuminator Structure Assy</v>
          </cell>
        </row>
        <row r="4201">
          <cell r="A4201" t="str">
            <v>IA213-0194</v>
          </cell>
          <cell r="B4201" t="str">
            <v>Illumination</v>
          </cell>
          <cell r="C4201" t="str">
            <v>Illuminator Structure Assy</v>
          </cell>
        </row>
        <row r="4202">
          <cell r="A4202" t="str">
            <v>IA213-0195</v>
          </cell>
          <cell r="B4202" t="str">
            <v>Illumination</v>
          </cell>
          <cell r="C4202" t="str">
            <v>Illuminator Structure Assy</v>
          </cell>
        </row>
        <row r="4203">
          <cell r="A4203" t="str">
            <v>IA213-0196</v>
          </cell>
        </row>
        <row r="4204">
          <cell r="A4204" t="str">
            <v>IA213-0197</v>
          </cell>
          <cell r="B4204" t="str">
            <v>Illumination</v>
          </cell>
          <cell r="C4204" t="str">
            <v>Illuminator Structure Assy</v>
          </cell>
        </row>
        <row r="4205">
          <cell r="A4205" t="str">
            <v>IA213-0198</v>
          </cell>
          <cell r="B4205" t="str">
            <v>Illumination</v>
          </cell>
          <cell r="C4205" t="str">
            <v>Illuminator Structure Assy</v>
          </cell>
        </row>
        <row r="4206">
          <cell r="A4206" t="str">
            <v>IA213-0199</v>
          </cell>
          <cell r="B4206" t="str">
            <v>Illumination</v>
          </cell>
          <cell r="C4206" t="str">
            <v>Illuminator Structure Assy</v>
          </cell>
        </row>
        <row r="4207">
          <cell r="A4207" t="str">
            <v>IA213-0200</v>
          </cell>
          <cell r="B4207" t="str">
            <v>Illumination</v>
          </cell>
          <cell r="C4207" t="str">
            <v>Illuminator Structure Assy</v>
          </cell>
        </row>
        <row r="4208">
          <cell r="A4208" t="str">
            <v>IA213-0201</v>
          </cell>
          <cell r="B4208" t="str">
            <v>Illumination</v>
          </cell>
          <cell r="C4208" t="str">
            <v>Illuminator Structure Assy</v>
          </cell>
        </row>
        <row r="4209">
          <cell r="A4209" t="str">
            <v>IA213-0202</v>
          </cell>
          <cell r="B4209" t="str">
            <v>Illumination</v>
          </cell>
          <cell r="C4209" t="str">
            <v>Illuminator Structure Assy</v>
          </cell>
        </row>
        <row r="4210">
          <cell r="A4210" t="str">
            <v>IA213-0203</v>
          </cell>
          <cell r="B4210" t="str">
            <v>Illumination</v>
          </cell>
          <cell r="C4210" t="str">
            <v>Illuminator Structure Assy</v>
          </cell>
        </row>
        <row r="4211">
          <cell r="A4211" t="str">
            <v>IA213-0204</v>
          </cell>
          <cell r="B4211" t="str">
            <v>Illumination</v>
          </cell>
          <cell r="C4211" t="str">
            <v>Illuminator Structure Assy</v>
          </cell>
        </row>
        <row r="4212">
          <cell r="A4212" t="str">
            <v>IA213-0205</v>
          </cell>
          <cell r="B4212" t="str">
            <v>Illumination</v>
          </cell>
          <cell r="C4212" t="str">
            <v>Illuminator Structure Assy</v>
          </cell>
        </row>
        <row r="4213">
          <cell r="A4213" t="str">
            <v>IA213-0206</v>
          </cell>
          <cell r="B4213" t="str">
            <v>Illumination</v>
          </cell>
          <cell r="C4213" t="str">
            <v>Illuminator Structure Assy</v>
          </cell>
        </row>
        <row r="4214">
          <cell r="A4214" t="str">
            <v>IA213-0207</v>
          </cell>
          <cell r="B4214" t="str">
            <v>Illumination</v>
          </cell>
          <cell r="C4214" t="str">
            <v>Illuminator Structure Assy</v>
          </cell>
        </row>
        <row r="4215">
          <cell r="A4215" t="str">
            <v>IA213-0208</v>
          </cell>
          <cell r="B4215" t="str">
            <v>Illumination</v>
          </cell>
          <cell r="C4215" t="str">
            <v>Illuminator Structure Assy</v>
          </cell>
        </row>
        <row r="4216">
          <cell r="A4216" t="str">
            <v>IA213-0209</v>
          </cell>
          <cell r="B4216" t="str">
            <v>Illumination</v>
          </cell>
          <cell r="C4216" t="str">
            <v>Illuminator Structure Assy</v>
          </cell>
        </row>
        <row r="4217">
          <cell r="A4217" t="str">
            <v>IA213-0210</v>
          </cell>
          <cell r="B4217" t="str">
            <v>Illumination</v>
          </cell>
          <cell r="C4217" t="str">
            <v>Illuminator Structure Assy</v>
          </cell>
        </row>
        <row r="4218">
          <cell r="A4218" t="str">
            <v>IA213-0211</v>
          </cell>
          <cell r="B4218" t="str">
            <v>Illumination</v>
          </cell>
          <cell r="C4218" t="str">
            <v>Illuminator Structure Assy</v>
          </cell>
        </row>
        <row r="4219">
          <cell r="A4219" t="str">
            <v>IA213-0212</v>
          </cell>
          <cell r="B4219" t="str">
            <v>Illumination</v>
          </cell>
          <cell r="C4219" t="str">
            <v>Illuminator Structure Assy</v>
          </cell>
        </row>
        <row r="4220">
          <cell r="A4220" t="str">
            <v>IA213-0213</v>
          </cell>
          <cell r="B4220" t="str">
            <v>Illumination</v>
          </cell>
          <cell r="C4220" t="str">
            <v>Illuminator Structure Assy</v>
          </cell>
        </row>
        <row r="4221">
          <cell r="A4221" t="str">
            <v>IA213-0214</v>
          </cell>
          <cell r="B4221" t="str">
            <v>Illumination</v>
          </cell>
          <cell r="C4221" t="str">
            <v>Illuminator Structure Assy</v>
          </cell>
        </row>
        <row r="4222">
          <cell r="A4222" t="str">
            <v>IA213-0215</v>
          </cell>
          <cell r="B4222" t="str">
            <v>Illumination</v>
          </cell>
          <cell r="C4222" t="str">
            <v>Illuminator Structure Assy</v>
          </cell>
        </row>
        <row r="4223">
          <cell r="A4223" t="str">
            <v>IA213-0216</v>
          </cell>
          <cell r="B4223" t="str">
            <v>Structure</v>
          </cell>
          <cell r="C4223" t="str">
            <v>Projection Lens Mount Assy</v>
          </cell>
        </row>
        <row r="4224">
          <cell r="A4224" t="str">
            <v>IA213-0217</v>
          </cell>
          <cell r="B4224" t="str">
            <v>Mask Chuck</v>
          </cell>
          <cell r="C4224" t="str">
            <v>Mask Mount System Assy</v>
          </cell>
        </row>
        <row r="4225">
          <cell r="A4225" t="str">
            <v>IA213-0218</v>
          </cell>
          <cell r="B4225" t="str">
            <v>Mask Chuck</v>
          </cell>
          <cell r="C4225" t="str">
            <v>Mask Mount System Assy</v>
          </cell>
        </row>
        <row r="4226">
          <cell r="A4226" t="str">
            <v>IA213-0219</v>
          </cell>
          <cell r="B4226" t="str">
            <v>Power Distribution</v>
          </cell>
          <cell r="C4226" t="str">
            <v>A-Box Assy</v>
          </cell>
        </row>
        <row r="4227">
          <cell r="A4227" t="str">
            <v>IA213-0220</v>
          </cell>
          <cell r="B4227" t="str">
            <v>Power Distribution</v>
          </cell>
          <cell r="C4227" t="str">
            <v>A-Box Assy</v>
          </cell>
        </row>
        <row r="4228">
          <cell r="A4228" t="str">
            <v>IA213-0221</v>
          </cell>
          <cell r="B4228" t="str">
            <v>Power Distribution</v>
          </cell>
          <cell r="C4228" t="str">
            <v>A-Box Assy</v>
          </cell>
        </row>
        <row r="4229">
          <cell r="A4229" t="str">
            <v>IA213-0222</v>
          </cell>
          <cell r="B4229" t="str">
            <v>Power Distribution</v>
          </cell>
          <cell r="C4229" t="str">
            <v>A-Box Assy</v>
          </cell>
        </row>
        <row r="4230">
          <cell r="A4230" t="str">
            <v>IA213-0223</v>
          </cell>
          <cell r="B4230" t="str">
            <v>Power Distribution</v>
          </cell>
          <cell r="C4230" t="str">
            <v>A-Box Assy</v>
          </cell>
        </row>
        <row r="4231">
          <cell r="A4231" t="str">
            <v>IA213-0224</v>
          </cell>
          <cell r="B4231" t="str">
            <v>Power Distribution</v>
          </cell>
          <cell r="C4231" t="str">
            <v>A-Box Assy</v>
          </cell>
        </row>
        <row r="4232">
          <cell r="A4232" t="str">
            <v>IA213-0225</v>
          </cell>
          <cell r="B4232" t="str">
            <v>Power Distribution</v>
          </cell>
          <cell r="C4232" t="str">
            <v>A-Box Assy</v>
          </cell>
        </row>
        <row r="4233">
          <cell r="A4233" t="str">
            <v>IA213-0226</v>
          </cell>
          <cell r="B4233" t="str">
            <v>Power Distribution</v>
          </cell>
          <cell r="C4233" t="str">
            <v>A-Box Assy</v>
          </cell>
        </row>
        <row r="4234">
          <cell r="A4234" t="str">
            <v>IA213-0227</v>
          </cell>
          <cell r="B4234" t="str">
            <v>Power Distribution</v>
          </cell>
          <cell r="C4234" t="str">
            <v>Panel Assy, HMI Control</v>
          </cell>
        </row>
        <row r="4235">
          <cell r="A4235" t="str">
            <v>IA213-0228</v>
          </cell>
          <cell r="B4235" t="str">
            <v>Power Distribution</v>
          </cell>
          <cell r="C4235" t="str">
            <v>Panel Assy, HMI Control</v>
          </cell>
        </row>
        <row r="4236">
          <cell r="A4236" t="str">
            <v>IA213-0229</v>
          </cell>
          <cell r="B4236" t="str">
            <v>Power Distribution</v>
          </cell>
          <cell r="C4236" t="str">
            <v>Panel Assy, HMI Control</v>
          </cell>
        </row>
        <row r="4237">
          <cell r="A4237" t="str">
            <v>IA213-0230</v>
          </cell>
          <cell r="B4237" t="str">
            <v>Power Distribution</v>
          </cell>
          <cell r="C4237" t="str">
            <v>Cable Assy, 16 Conductors</v>
          </cell>
        </row>
        <row r="4238">
          <cell r="A4238" t="str">
            <v>IA213-0231</v>
          </cell>
          <cell r="B4238" t="str">
            <v>Mask Chuck</v>
          </cell>
          <cell r="C4238" t="str">
            <v>Mirror Slide Assembly</v>
          </cell>
        </row>
        <row r="4239">
          <cell r="A4239" t="str">
            <v>IA213-0232</v>
          </cell>
          <cell r="B4239" t="str">
            <v>Mask Chuck</v>
          </cell>
          <cell r="C4239" t="str">
            <v>Mirror Slide Assembly</v>
          </cell>
        </row>
        <row r="4240">
          <cell r="A4240" t="str">
            <v>IA213-0233</v>
          </cell>
          <cell r="B4240" t="str">
            <v>Mask Chuck</v>
          </cell>
          <cell r="C4240" t="str">
            <v>Mirror Slide Assembly</v>
          </cell>
        </row>
        <row r="4241">
          <cell r="A4241" t="str">
            <v>IA213-0234</v>
          </cell>
          <cell r="B4241" t="str">
            <v>Mask Chuck</v>
          </cell>
          <cell r="C4241" t="str">
            <v>Mirror Slide Assembly</v>
          </cell>
        </row>
        <row r="4242">
          <cell r="A4242" t="str">
            <v>IA213-0235</v>
          </cell>
          <cell r="B4242" t="str">
            <v>Mask Chuck</v>
          </cell>
          <cell r="C4242" t="str">
            <v>Mirror Slide Assembly</v>
          </cell>
        </row>
        <row r="4243">
          <cell r="A4243" t="str">
            <v>IA213-0236</v>
          </cell>
          <cell r="B4243" t="str">
            <v>Mask Chuck</v>
          </cell>
          <cell r="C4243" t="str">
            <v>Mirror Slide Assembly</v>
          </cell>
        </row>
        <row r="4244">
          <cell r="A4244" t="str">
            <v>IA213-0237</v>
          </cell>
          <cell r="B4244" t="str">
            <v>Mask Chuck</v>
          </cell>
          <cell r="C4244" t="str">
            <v>Mirror Slide Assembly</v>
          </cell>
        </row>
        <row r="4245">
          <cell r="A4245" t="str">
            <v>IA213-0238</v>
          </cell>
          <cell r="B4245" t="str">
            <v>Mask Chuck</v>
          </cell>
          <cell r="C4245" t="str">
            <v>Mirror Slide Assembly</v>
          </cell>
        </row>
        <row r="4246">
          <cell r="A4246" t="str">
            <v>IA213-0239</v>
          </cell>
          <cell r="B4246" t="str">
            <v>Mask Chuck</v>
          </cell>
          <cell r="C4246" t="str">
            <v>Mirror Slide Assembly</v>
          </cell>
        </row>
        <row r="4247">
          <cell r="A4247" t="str">
            <v>IA213-0240</v>
          </cell>
          <cell r="B4247" t="str">
            <v>Mask Chuck</v>
          </cell>
          <cell r="C4247" t="str">
            <v>Mirror Slide Assembly</v>
          </cell>
        </row>
        <row r="4248">
          <cell r="A4248" t="str">
            <v>IA213-0241</v>
          </cell>
          <cell r="B4248" t="str">
            <v>Mask Chuck</v>
          </cell>
          <cell r="C4248" t="str">
            <v>Mirror Slide Assembly</v>
          </cell>
        </row>
        <row r="4249">
          <cell r="A4249" t="str">
            <v>IA213-0242</v>
          </cell>
          <cell r="B4249" t="str">
            <v>Mask Chuck</v>
          </cell>
          <cell r="C4249" t="str">
            <v>Mirror Slide Assembly</v>
          </cell>
        </row>
        <row r="4250">
          <cell r="A4250" t="str">
            <v>IA213-0243</v>
          </cell>
          <cell r="B4250" t="str">
            <v>Mask Chuck</v>
          </cell>
          <cell r="C4250" t="str">
            <v>Mirror Slide Assembly</v>
          </cell>
        </row>
        <row r="4251">
          <cell r="A4251" t="str">
            <v>IA213-0244</v>
          </cell>
          <cell r="B4251" t="str">
            <v>Mask Chuck</v>
          </cell>
          <cell r="C4251" t="str">
            <v>Mirror Slide Assembly</v>
          </cell>
        </row>
        <row r="4252">
          <cell r="A4252" t="str">
            <v>IA213-0245</v>
          </cell>
          <cell r="B4252" t="str">
            <v>Mask Chuck</v>
          </cell>
          <cell r="C4252" t="str">
            <v>Mirror Slide Assembly</v>
          </cell>
        </row>
        <row r="4253">
          <cell r="A4253" t="str">
            <v>IA213-0246</v>
          </cell>
          <cell r="B4253" t="str">
            <v>Mask Chuck</v>
          </cell>
          <cell r="C4253" t="str">
            <v>Mirror Slide Assembly</v>
          </cell>
        </row>
        <row r="4254">
          <cell r="A4254" t="str">
            <v>IA213-0247</v>
          </cell>
          <cell r="B4254" t="str">
            <v>Mask Chuck</v>
          </cell>
          <cell r="C4254" t="str">
            <v>Mirror Slide Assembly</v>
          </cell>
        </row>
        <row r="4255">
          <cell r="A4255" t="str">
            <v>IA213-0248</v>
          </cell>
          <cell r="B4255" t="str">
            <v>Mask Chuck</v>
          </cell>
          <cell r="C4255" t="str">
            <v>Mirror Slide Assembly</v>
          </cell>
        </row>
        <row r="4256">
          <cell r="A4256" t="str">
            <v>IA213-0249</v>
          </cell>
          <cell r="B4256" t="str">
            <v>Mask Chuck</v>
          </cell>
          <cell r="C4256" t="str">
            <v>Mirror Slide Assembly</v>
          </cell>
        </row>
        <row r="4257">
          <cell r="A4257" t="str">
            <v>IA213-0250</v>
          </cell>
          <cell r="B4257" t="str">
            <v>Mask Chuck</v>
          </cell>
          <cell r="C4257" t="str">
            <v>Mirror Slide Assembly</v>
          </cell>
        </row>
        <row r="4258">
          <cell r="A4258" t="str">
            <v>IA213-0251</v>
          </cell>
          <cell r="B4258" t="str">
            <v>Mask Chuck</v>
          </cell>
          <cell r="C4258" t="str">
            <v>Mirror Slide Assembly</v>
          </cell>
        </row>
        <row r="4259">
          <cell r="A4259" t="str">
            <v>IA213-0252</v>
          </cell>
          <cell r="B4259" t="str">
            <v>Mask Chuck</v>
          </cell>
          <cell r="C4259" t="str">
            <v>Mirror Slide Assembly</v>
          </cell>
        </row>
        <row r="4260">
          <cell r="A4260" t="str">
            <v>IA213-0253</v>
          </cell>
          <cell r="B4260" t="str">
            <v>Mask Chuck</v>
          </cell>
          <cell r="C4260" t="str">
            <v>Mirror Slide Assembly</v>
          </cell>
        </row>
        <row r="4261">
          <cell r="A4261" t="str">
            <v>IA213-0254</v>
          </cell>
          <cell r="B4261" t="str">
            <v>Mask Chuck</v>
          </cell>
          <cell r="C4261" t="str">
            <v>Mirror Slide Assembly</v>
          </cell>
        </row>
        <row r="4262">
          <cell r="A4262" t="str">
            <v>IA213-0255</v>
          </cell>
          <cell r="B4262" t="str">
            <v>Mask Chuck</v>
          </cell>
          <cell r="C4262" t="str">
            <v>Mirror Slide Assembly</v>
          </cell>
        </row>
        <row r="4263">
          <cell r="A4263" t="str">
            <v>IA213-0256</v>
          </cell>
          <cell r="B4263" t="str">
            <v>Mask Chuck</v>
          </cell>
          <cell r="C4263" t="str">
            <v>Mirror Slide Assembly</v>
          </cell>
        </row>
        <row r="4264">
          <cell r="A4264" t="str">
            <v>IA213-0257</v>
          </cell>
          <cell r="B4264" t="str">
            <v>Mask Chuck</v>
          </cell>
          <cell r="C4264" t="str">
            <v>Mirror Slide Assembly</v>
          </cell>
        </row>
        <row r="4265">
          <cell r="A4265" t="str">
            <v>IA213-0258</v>
          </cell>
          <cell r="B4265" t="str">
            <v>Mask Chuck</v>
          </cell>
          <cell r="C4265" t="str">
            <v>Mirror Slide Assembly</v>
          </cell>
        </row>
        <row r="4266">
          <cell r="A4266" t="str">
            <v>IA213-0259</v>
          </cell>
          <cell r="B4266" t="str">
            <v>Mask Chuck</v>
          </cell>
          <cell r="C4266" t="str">
            <v>Mirror Slide Assembly</v>
          </cell>
        </row>
        <row r="4267">
          <cell r="A4267" t="str">
            <v>IA213-0260</v>
          </cell>
          <cell r="B4267" t="str">
            <v>Mask Chuck</v>
          </cell>
          <cell r="C4267" t="str">
            <v>Mirror Slide Assembly</v>
          </cell>
        </row>
        <row r="4268">
          <cell r="A4268" t="str">
            <v>IA213-0261</v>
          </cell>
          <cell r="B4268" t="str">
            <v>Mask Chuck</v>
          </cell>
          <cell r="C4268" t="str">
            <v>Mirror Slide Assembly</v>
          </cell>
        </row>
        <row r="4269">
          <cell r="A4269" t="str">
            <v>IA213-0262</v>
          </cell>
          <cell r="B4269" t="str">
            <v>Mask Chuck</v>
          </cell>
          <cell r="C4269" t="str">
            <v>Mirror Slide Assembly</v>
          </cell>
        </row>
        <row r="4270">
          <cell r="A4270" t="str">
            <v>IA213-0263</v>
          </cell>
          <cell r="B4270" t="str">
            <v>Mask Chuck</v>
          </cell>
          <cell r="C4270" t="str">
            <v>Mirror Slide Assembly</v>
          </cell>
        </row>
        <row r="4271">
          <cell r="A4271" t="str">
            <v>IA213-0264</v>
          </cell>
          <cell r="B4271" t="str">
            <v>Mask Chuck</v>
          </cell>
          <cell r="C4271" t="str">
            <v>Mirror Slide Assembly</v>
          </cell>
        </row>
        <row r="4272">
          <cell r="A4272" t="str">
            <v>IA213-0265</v>
          </cell>
          <cell r="B4272" t="str">
            <v>Mask Chuck</v>
          </cell>
          <cell r="C4272" t="str">
            <v>Mirror Slide Assembly</v>
          </cell>
        </row>
        <row r="4273">
          <cell r="A4273" t="str">
            <v>IA213-0266</v>
          </cell>
          <cell r="B4273" t="str">
            <v>Mask Chuck</v>
          </cell>
          <cell r="C4273" t="str">
            <v>Mirror Slide Assembly</v>
          </cell>
        </row>
        <row r="4274">
          <cell r="A4274" t="str">
            <v>IA213-0267</v>
          </cell>
          <cell r="B4274" t="str">
            <v>Mask Chuck</v>
          </cell>
          <cell r="C4274" t="str">
            <v>Mirror Slide Assembly</v>
          </cell>
        </row>
        <row r="4275">
          <cell r="A4275" t="str">
            <v>IA213-0268</v>
          </cell>
          <cell r="B4275" t="str">
            <v>Mask Chuck</v>
          </cell>
          <cell r="C4275" t="str">
            <v>Mirror Slide Assembly</v>
          </cell>
        </row>
        <row r="4276">
          <cell r="A4276" t="str">
            <v>IA213-0269</v>
          </cell>
          <cell r="B4276" t="str">
            <v>Mask Chuck</v>
          </cell>
          <cell r="C4276" t="str">
            <v>Mirror Slide Assembly</v>
          </cell>
        </row>
        <row r="4277">
          <cell r="A4277" t="str">
            <v>IA213-0270</v>
          </cell>
          <cell r="B4277" t="str">
            <v>Mask Chuck</v>
          </cell>
          <cell r="C4277" t="str">
            <v>Mirror Slide Assembly</v>
          </cell>
        </row>
        <row r="4278">
          <cell r="A4278" t="str">
            <v>IA213-0271</v>
          </cell>
          <cell r="B4278" t="str">
            <v>Mask Chuck</v>
          </cell>
          <cell r="C4278" t="str">
            <v>Mirror Slide Assembly</v>
          </cell>
        </row>
        <row r="4279">
          <cell r="A4279" t="str">
            <v>IA213-0272</v>
          </cell>
          <cell r="B4279" t="str">
            <v>Illumination</v>
          </cell>
          <cell r="C4279" t="str">
            <v>Illuminator Structure Assy</v>
          </cell>
        </row>
        <row r="4280">
          <cell r="A4280" t="str">
            <v>IA213-0273</v>
          </cell>
          <cell r="B4280" t="str">
            <v>Illumination</v>
          </cell>
          <cell r="C4280" t="str">
            <v>Illuminator Structure Assy</v>
          </cell>
        </row>
        <row r="4281">
          <cell r="A4281" t="str">
            <v>IA213-0274</v>
          </cell>
          <cell r="B4281" t="str">
            <v>Structure</v>
          </cell>
          <cell r="C4281" t="str">
            <v>Projection Lens Mount Assy</v>
          </cell>
        </row>
        <row r="4282">
          <cell r="A4282" t="str">
            <v>IA213-0275</v>
          </cell>
          <cell r="B4282" t="str">
            <v>Controls</v>
          </cell>
          <cell r="C4282" t="str">
            <v>Illuminator Module Assy</v>
          </cell>
        </row>
        <row r="4283">
          <cell r="A4283" t="str">
            <v>IA213-0276</v>
          </cell>
          <cell r="B4283" t="str">
            <v>Controls</v>
          </cell>
          <cell r="C4283" t="str">
            <v>Illuminator Module Sub Assy</v>
          </cell>
        </row>
        <row r="4284">
          <cell r="A4284" t="str">
            <v>IA213-0277</v>
          </cell>
          <cell r="B4284" t="str">
            <v>Controls</v>
          </cell>
          <cell r="C4284" t="str">
            <v>Filter Housing Assy</v>
          </cell>
        </row>
        <row r="4285">
          <cell r="A4285" t="str">
            <v>IA213-0278</v>
          </cell>
          <cell r="B4285" t="str">
            <v>Controls</v>
          </cell>
          <cell r="C4285" t="str">
            <v>Illuminator Module Sub Assy</v>
          </cell>
        </row>
        <row r="4286">
          <cell r="A4286" t="str">
            <v>IA213-0279</v>
          </cell>
          <cell r="B4286" t="str">
            <v>Controls</v>
          </cell>
          <cell r="C4286" t="str">
            <v>Illuminator Module Sub Assy</v>
          </cell>
        </row>
        <row r="4287">
          <cell r="A4287" t="str">
            <v>IA213-0280</v>
          </cell>
          <cell r="B4287" t="str">
            <v>Controls</v>
          </cell>
          <cell r="C4287" t="str">
            <v>Illuminator Module Sub Assy</v>
          </cell>
        </row>
        <row r="4288">
          <cell r="A4288" t="str">
            <v>IA213-0281</v>
          </cell>
          <cell r="B4288" t="str">
            <v>Controls</v>
          </cell>
          <cell r="C4288" t="str">
            <v>Illuminator Module Sub Assy</v>
          </cell>
        </row>
        <row r="4289">
          <cell r="A4289" t="str">
            <v>IA213-0282</v>
          </cell>
          <cell r="B4289" t="str">
            <v>Controls</v>
          </cell>
          <cell r="C4289" t="str">
            <v>Illuminator Module Sub Assy</v>
          </cell>
        </row>
        <row r="4290">
          <cell r="A4290" t="str">
            <v>IA213-0283</v>
          </cell>
          <cell r="B4290" t="str">
            <v>Controls</v>
          </cell>
          <cell r="C4290" t="str">
            <v>Filter Housing Assy</v>
          </cell>
        </row>
        <row r="4291">
          <cell r="A4291" t="str">
            <v>IA213-0284</v>
          </cell>
          <cell r="B4291" t="str">
            <v>Controls</v>
          </cell>
          <cell r="C4291" t="str">
            <v>Filter Housing Assy</v>
          </cell>
        </row>
        <row r="4292">
          <cell r="A4292" t="str">
            <v>IA213-0285</v>
          </cell>
          <cell r="B4292" t="str">
            <v>Controls</v>
          </cell>
          <cell r="C4292" t="str">
            <v>Illuminator Module Sub Assy</v>
          </cell>
        </row>
        <row r="4293">
          <cell r="A4293" t="str">
            <v>IA213-0286</v>
          </cell>
          <cell r="B4293" t="str">
            <v>Controls</v>
          </cell>
          <cell r="C4293" t="str">
            <v>Illuminator Module Sub Assy</v>
          </cell>
        </row>
        <row r="4294">
          <cell r="A4294" t="str">
            <v>IA213-0287</v>
          </cell>
          <cell r="B4294" t="str">
            <v>Controls</v>
          </cell>
          <cell r="C4294" t="str">
            <v>Illuminator Module Sub Assy</v>
          </cell>
        </row>
        <row r="4295">
          <cell r="A4295" t="str">
            <v>IA213-0288</v>
          </cell>
          <cell r="B4295" t="str">
            <v>Controls</v>
          </cell>
          <cell r="C4295" t="str">
            <v>Illuminator Module Sub Assy</v>
          </cell>
        </row>
        <row r="4296">
          <cell r="A4296" t="str">
            <v>IA213-0289</v>
          </cell>
          <cell r="B4296" t="str">
            <v>Controls</v>
          </cell>
          <cell r="C4296" t="str">
            <v>Illuminator Module Sub Assy</v>
          </cell>
        </row>
        <row r="4297">
          <cell r="A4297" t="str">
            <v>IA213-0290</v>
          </cell>
          <cell r="B4297" t="str">
            <v>Controls</v>
          </cell>
          <cell r="C4297" t="str">
            <v>DC Enclosure Assy</v>
          </cell>
        </row>
        <row r="4298">
          <cell r="A4298" t="str">
            <v>IA213-0291</v>
          </cell>
          <cell r="B4298" t="str">
            <v>Controls</v>
          </cell>
          <cell r="C4298" t="str">
            <v>DC Backplate Assy</v>
          </cell>
        </row>
        <row r="4299">
          <cell r="A4299" t="str">
            <v>IA213-0292</v>
          </cell>
          <cell r="B4299" t="str">
            <v>Controls</v>
          </cell>
          <cell r="C4299" t="str">
            <v>DC Backplate Assy</v>
          </cell>
        </row>
        <row r="4300">
          <cell r="A4300" t="str">
            <v>IA213-0293</v>
          </cell>
          <cell r="B4300" t="str">
            <v>Controls</v>
          </cell>
          <cell r="C4300" t="str">
            <v>DC Backplate Assy</v>
          </cell>
        </row>
        <row r="4301">
          <cell r="A4301" t="str">
            <v>IA213-0294</v>
          </cell>
          <cell r="B4301" t="str">
            <v>Controls</v>
          </cell>
          <cell r="C4301" t="str">
            <v>DC Backplate Assy</v>
          </cell>
        </row>
        <row r="4302">
          <cell r="A4302" t="str">
            <v>IA213-0295</v>
          </cell>
          <cell r="B4302" t="str">
            <v>Controls</v>
          </cell>
          <cell r="C4302" t="str">
            <v>DC Backplate Assy</v>
          </cell>
        </row>
        <row r="4303">
          <cell r="A4303" t="str">
            <v>IA213-0296</v>
          </cell>
          <cell r="B4303" t="str">
            <v>Controls</v>
          </cell>
          <cell r="C4303" t="str">
            <v>DC Backplate Assy</v>
          </cell>
        </row>
        <row r="4304">
          <cell r="A4304" t="str">
            <v>IA213-0297</v>
          </cell>
          <cell r="B4304" t="str">
            <v>Controls</v>
          </cell>
          <cell r="C4304" t="str">
            <v>DC Backplate Assy</v>
          </cell>
        </row>
        <row r="4305">
          <cell r="A4305" t="str">
            <v>IA213-0298</v>
          </cell>
          <cell r="B4305" t="str">
            <v>Controls</v>
          </cell>
          <cell r="C4305" t="str">
            <v>DC Backplate Assy</v>
          </cell>
        </row>
        <row r="4306">
          <cell r="A4306" t="str">
            <v>IA213-0299</v>
          </cell>
          <cell r="B4306" t="str">
            <v>Mask Chuck</v>
          </cell>
          <cell r="C4306" t="str">
            <v>Cable Assy, Shielded Ethernet</v>
          </cell>
        </row>
        <row r="4307">
          <cell r="A4307" t="str">
            <v>IA213-0300</v>
          </cell>
          <cell r="B4307" t="str">
            <v>Mask Chuck</v>
          </cell>
          <cell r="C4307" t="str">
            <v>Cable Assy, 14 Conductors</v>
          </cell>
        </row>
        <row r="4308">
          <cell r="A4308" t="str">
            <v>IA213-0301</v>
          </cell>
          <cell r="B4308" t="str">
            <v>Vision</v>
          </cell>
          <cell r="C4308" t="str">
            <v>Vision Camera Mount Assy</v>
          </cell>
        </row>
        <row r="4309">
          <cell r="A4309" t="str">
            <v>IA213-0302</v>
          </cell>
          <cell r="B4309" t="str">
            <v>Vision</v>
          </cell>
          <cell r="C4309" t="str">
            <v>Vision Camera Mount Assy</v>
          </cell>
        </row>
        <row r="4310">
          <cell r="A4310" t="str">
            <v>IA213-0303</v>
          </cell>
          <cell r="B4310" t="str">
            <v>Vision</v>
          </cell>
          <cell r="C4310" t="str">
            <v>Vision Camera Mount Assy</v>
          </cell>
        </row>
        <row r="4311">
          <cell r="A4311" t="str">
            <v>IA213-0304</v>
          </cell>
          <cell r="B4311" t="str">
            <v>Vision</v>
          </cell>
          <cell r="C4311" t="str">
            <v>Vision Camera Mount Assy</v>
          </cell>
        </row>
        <row r="4312">
          <cell r="A4312" t="str">
            <v>IA213-0305</v>
          </cell>
          <cell r="B4312" t="str">
            <v>Vision</v>
          </cell>
          <cell r="C4312" t="str">
            <v>Vision Camera Mount Assy</v>
          </cell>
        </row>
        <row r="4313">
          <cell r="A4313" t="str">
            <v>IA213-0306</v>
          </cell>
          <cell r="B4313" t="str">
            <v>Mask Chuck</v>
          </cell>
          <cell r="C4313" t="str">
            <v>Mirror Slide Assembly</v>
          </cell>
        </row>
        <row r="4314">
          <cell r="A4314" t="str">
            <v>IA213-0307</v>
          </cell>
          <cell r="B4314" t="str">
            <v>Illumination</v>
          </cell>
          <cell r="C4314" t="str">
            <v>Illuminator Structure Assy</v>
          </cell>
        </row>
        <row r="4315">
          <cell r="A4315" t="str">
            <v>IA213-0308</v>
          </cell>
          <cell r="B4315" t="str">
            <v>Mask Chuck</v>
          </cell>
          <cell r="C4315" t="str">
            <v>Mask Mount System Assy</v>
          </cell>
        </row>
        <row r="4316">
          <cell r="A4316" t="str">
            <v>IA213-0309</v>
          </cell>
          <cell r="B4316" t="str">
            <v>Mask Chuck</v>
          </cell>
          <cell r="C4316" t="str">
            <v>Mask Mount System Assy</v>
          </cell>
        </row>
        <row r="4317">
          <cell r="A4317" t="str">
            <v>IA213-0310</v>
          </cell>
          <cell r="B4317" t="str">
            <v>Mask Chuck</v>
          </cell>
          <cell r="C4317" t="str">
            <v>Mask Mount System Assy</v>
          </cell>
        </row>
        <row r="4318">
          <cell r="A4318" t="str">
            <v>IA213-0311</v>
          </cell>
          <cell r="B4318" t="str">
            <v>Mask Chuck</v>
          </cell>
          <cell r="C4318" t="str">
            <v>Mask Mount System Assy</v>
          </cell>
        </row>
        <row r="4319">
          <cell r="A4319" t="str">
            <v>IA213-0312</v>
          </cell>
          <cell r="B4319" t="str">
            <v>Mask Chuck</v>
          </cell>
          <cell r="C4319" t="str">
            <v>Mask Mount System Assy</v>
          </cell>
        </row>
        <row r="4320">
          <cell r="A4320" t="str">
            <v>IA213-0313</v>
          </cell>
          <cell r="B4320" t="str">
            <v>Mask Chuck</v>
          </cell>
          <cell r="C4320" t="str">
            <v>Mask Mount System Assy</v>
          </cell>
        </row>
        <row r="4321">
          <cell r="A4321" t="str">
            <v>IA213-0314</v>
          </cell>
          <cell r="B4321" t="str">
            <v>Mask Chuck</v>
          </cell>
          <cell r="C4321" t="str">
            <v>Mask Mount System Assy</v>
          </cell>
        </row>
        <row r="4322">
          <cell r="A4322" t="str">
            <v>IA213-0315</v>
          </cell>
          <cell r="B4322" t="str">
            <v>Z-Gauge</v>
          </cell>
          <cell r="C4322" t="str">
            <v>Z-Gauge Cable Pkg</v>
          </cell>
        </row>
        <row r="4323">
          <cell r="A4323" t="str">
            <v>IA213-0316</v>
          </cell>
          <cell r="B4323" t="str">
            <v>Z-Gauge</v>
          </cell>
          <cell r="C4323" t="str">
            <v>Z-Gauge Cable Pkg</v>
          </cell>
        </row>
        <row r="4324">
          <cell r="A4324" t="str">
            <v>IA213-0317</v>
          </cell>
          <cell r="B4324" t="str">
            <v>Z-Gauge</v>
          </cell>
          <cell r="C4324" t="str">
            <v>Z-Gauge Cable Pkg</v>
          </cell>
        </row>
        <row r="4325">
          <cell r="A4325" t="str">
            <v>IA213-0318</v>
          </cell>
          <cell r="B4325" t="str">
            <v>Z-Gauge</v>
          </cell>
          <cell r="C4325" t="str">
            <v>Z-Gauge Cable Pkg</v>
          </cell>
        </row>
        <row r="4326">
          <cell r="A4326" t="str">
            <v>IA213-0319</v>
          </cell>
          <cell r="B4326" t="str">
            <v>Z-Gauge</v>
          </cell>
          <cell r="C4326" t="str">
            <v>Extender, 19 Inch Rack</v>
          </cell>
        </row>
        <row r="4327">
          <cell r="A4327" t="str">
            <v>IA213-0320</v>
          </cell>
          <cell r="B4327" t="str">
            <v>Z-Gauge</v>
          </cell>
          <cell r="C4327" t="str">
            <v>Plate, Cross, 19 Inch Rack</v>
          </cell>
        </row>
        <row r="4328">
          <cell r="A4328" t="str">
            <v>IA213-0321</v>
          </cell>
          <cell r="B4328" t="str">
            <v>Controls</v>
          </cell>
          <cell r="C4328" t="str">
            <v>Extender, 19 Inch Rack</v>
          </cell>
        </row>
        <row r="4329">
          <cell r="A4329" t="str">
            <v>IA213-0322</v>
          </cell>
          <cell r="B4329" t="str">
            <v>Controls</v>
          </cell>
          <cell r="C4329" t="str">
            <v>Plate, Cross, 19 Inch Rack</v>
          </cell>
        </row>
        <row r="4330">
          <cell r="A4330" t="str">
            <v>IA213-0323</v>
          </cell>
          <cell r="B4330" t="str">
            <v>Illumination</v>
          </cell>
          <cell r="C4330" t="str">
            <v>Homogenizer-Condenser Lens Assy</v>
          </cell>
        </row>
        <row r="4331">
          <cell r="A4331" t="str">
            <v>IA213-0324</v>
          </cell>
          <cell r="B4331" t="str">
            <v>Illumination</v>
          </cell>
          <cell r="C4331" t="str">
            <v>Homogenizer-Condenser Lens Assy</v>
          </cell>
        </row>
        <row r="4332">
          <cell r="A4332" t="str">
            <v>IA213-0325</v>
          </cell>
          <cell r="B4332" t="str">
            <v>Illumination</v>
          </cell>
          <cell r="C4332" t="str">
            <v>Homogenizer-Condenser Lens Assy</v>
          </cell>
        </row>
        <row r="4333">
          <cell r="A4333" t="str">
            <v>IA213-0326</v>
          </cell>
          <cell r="B4333" t="str">
            <v>Illumination</v>
          </cell>
          <cell r="C4333" t="str">
            <v>Homogenizer-Condenser Lens Assy</v>
          </cell>
        </row>
        <row r="4334">
          <cell r="A4334" t="str">
            <v>IA213-0327</v>
          </cell>
          <cell r="B4334" t="str">
            <v>Illumination</v>
          </cell>
          <cell r="C4334" t="str">
            <v>Homogenizer-Condenser Lens Assy</v>
          </cell>
        </row>
        <row r="4335">
          <cell r="A4335" t="str">
            <v>IA213-0328</v>
          </cell>
          <cell r="B4335" t="str">
            <v>Illumination</v>
          </cell>
          <cell r="C4335" t="str">
            <v>Homogenizer-Condenser Lens Assy</v>
          </cell>
        </row>
        <row r="4336">
          <cell r="A4336" t="str">
            <v>IA213-0329</v>
          </cell>
          <cell r="B4336" t="str">
            <v>Illumination</v>
          </cell>
          <cell r="C4336" t="str">
            <v>Homogenizer-Condenser Lens Assy</v>
          </cell>
        </row>
        <row r="4337">
          <cell r="A4337" t="str">
            <v>IA213-0330</v>
          </cell>
          <cell r="B4337" t="str">
            <v>Illumination</v>
          </cell>
          <cell r="C4337" t="str">
            <v>Homogenizer-Condenser Lens Assy</v>
          </cell>
        </row>
        <row r="4338">
          <cell r="A4338" t="str">
            <v>IA213-0331</v>
          </cell>
          <cell r="B4338" t="str">
            <v>Illumination</v>
          </cell>
          <cell r="C4338" t="str">
            <v>Homogenizer-Condenser Lens Assy</v>
          </cell>
        </row>
        <row r="4339">
          <cell r="A4339" t="str">
            <v>IA213-0332</v>
          </cell>
          <cell r="B4339" t="str">
            <v>Illumination</v>
          </cell>
          <cell r="C4339" t="str">
            <v>Homogenizer-Condenser Lens Assy</v>
          </cell>
        </row>
        <row r="4340">
          <cell r="A4340" t="str">
            <v>IA213-0333</v>
          </cell>
          <cell r="B4340" t="str">
            <v>Illumination</v>
          </cell>
          <cell r="C4340" t="str">
            <v>Homogenizer-Condenser Lens Assy</v>
          </cell>
        </row>
        <row r="4341">
          <cell r="A4341" t="str">
            <v>IA213-0334</v>
          </cell>
          <cell r="B4341" t="str">
            <v>Illumination</v>
          </cell>
          <cell r="C4341" t="str">
            <v>Homogenizer-Condenser Lens Assy</v>
          </cell>
        </row>
        <row r="4342">
          <cell r="A4342" t="str">
            <v>IA213-0335</v>
          </cell>
          <cell r="B4342" t="str">
            <v>Illumination</v>
          </cell>
          <cell r="C4342" t="str">
            <v>Homogenizer-Condenser Lens Assy</v>
          </cell>
        </row>
        <row r="4343">
          <cell r="A4343" t="str">
            <v>IA213-0336</v>
          </cell>
          <cell r="B4343" t="str">
            <v>Illumination</v>
          </cell>
          <cell r="C4343" t="str">
            <v>Homogenizer-Condenser Lens Assy</v>
          </cell>
        </row>
        <row r="4344">
          <cell r="A4344" t="str">
            <v>IA213-0337</v>
          </cell>
          <cell r="B4344" t="str">
            <v>Illumination</v>
          </cell>
          <cell r="C4344" t="str">
            <v>Homogenizer-Condenser Lens Assy</v>
          </cell>
        </row>
        <row r="4345">
          <cell r="A4345" t="str">
            <v>IA213-0338</v>
          </cell>
          <cell r="B4345" t="str">
            <v>Illumination</v>
          </cell>
          <cell r="C4345" t="str">
            <v>Homogenizer-Condenser Lens Assy</v>
          </cell>
        </row>
        <row r="4346">
          <cell r="A4346" t="str">
            <v>IA213-0339</v>
          </cell>
          <cell r="B4346" t="str">
            <v>Illumination</v>
          </cell>
          <cell r="C4346" t="str">
            <v>Homogenizer-Condenser Lens Assy</v>
          </cell>
        </row>
        <row r="4347">
          <cell r="A4347" t="str">
            <v>IA213-0340</v>
          </cell>
          <cell r="B4347" t="str">
            <v>Illumination</v>
          </cell>
          <cell r="C4347" t="str">
            <v>Homogenizer-Condenser Lens Assy</v>
          </cell>
        </row>
        <row r="4348">
          <cell r="A4348" t="str">
            <v>IA213-0341</v>
          </cell>
          <cell r="B4348" t="str">
            <v>Illumination</v>
          </cell>
          <cell r="C4348" t="str">
            <v>Homogenizer-Condenser Lens Assy</v>
          </cell>
        </row>
        <row r="4349">
          <cell r="A4349" t="str">
            <v>IA213-0342</v>
          </cell>
          <cell r="B4349" t="str">
            <v>Illumination</v>
          </cell>
          <cell r="C4349" t="str">
            <v>Homogenizer-Condenser Lens Assy</v>
          </cell>
        </row>
        <row r="4350">
          <cell r="A4350" t="str">
            <v>IA213-0343</v>
          </cell>
          <cell r="B4350" t="str">
            <v>Illumination</v>
          </cell>
          <cell r="C4350" t="str">
            <v>Homogenizer-Condenser Lens Assy</v>
          </cell>
        </row>
        <row r="4351">
          <cell r="A4351" t="str">
            <v>IA213-0344</v>
          </cell>
          <cell r="B4351" t="str">
            <v>Illumination</v>
          </cell>
          <cell r="C4351" t="str">
            <v>Homogenizer-Condenser Lens Assy</v>
          </cell>
        </row>
        <row r="4352">
          <cell r="A4352" t="str">
            <v>IA213-0345</v>
          </cell>
          <cell r="B4352" t="str">
            <v>Illumination</v>
          </cell>
          <cell r="C4352" t="str">
            <v>Homogenizer-Condenser Lens Assy</v>
          </cell>
        </row>
        <row r="4353">
          <cell r="A4353" t="str">
            <v>IA213-0346</v>
          </cell>
          <cell r="B4353" t="str">
            <v>Illumination</v>
          </cell>
          <cell r="C4353" t="str">
            <v>Homogenizer-Condenser Lens Assy</v>
          </cell>
        </row>
        <row r="4354">
          <cell r="A4354" t="str">
            <v>IA213-0347</v>
          </cell>
          <cell r="B4354" t="str">
            <v>Illumination</v>
          </cell>
          <cell r="C4354" t="str">
            <v>Homogenizer-Condenser Lens Assy</v>
          </cell>
        </row>
        <row r="4355">
          <cell r="A4355" t="str">
            <v>IA213-0348</v>
          </cell>
          <cell r="B4355" t="str">
            <v>Illumination</v>
          </cell>
          <cell r="C4355" t="str">
            <v>Homogenizer-Condenser Lens Assy</v>
          </cell>
        </row>
        <row r="4356">
          <cell r="A4356" t="str">
            <v>IA213-0349</v>
          </cell>
          <cell r="B4356" t="str">
            <v>Illumination</v>
          </cell>
          <cell r="C4356" t="str">
            <v>Homogenizer-Condenser Lens Assy</v>
          </cell>
        </row>
        <row r="4357">
          <cell r="A4357" t="str">
            <v>IA213-0350</v>
          </cell>
          <cell r="B4357" t="str">
            <v>Illumination</v>
          </cell>
          <cell r="C4357" t="str">
            <v>Homogenizer-Condenser Lens Assy</v>
          </cell>
        </row>
        <row r="4358">
          <cell r="A4358" t="str">
            <v>IA213-0351</v>
          </cell>
          <cell r="B4358" t="str">
            <v>Illumination</v>
          </cell>
          <cell r="C4358" t="str">
            <v>Homogenizer-Condenser Lens Assy</v>
          </cell>
        </row>
        <row r="4359">
          <cell r="A4359" t="str">
            <v>IA213-0352</v>
          </cell>
          <cell r="B4359" t="str">
            <v>Illumination</v>
          </cell>
          <cell r="C4359" t="str">
            <v>Homogenizer-Condenser Lens Assy</v>
          </cell>
        </row>
        <row r="4360">
          <cell r="A4360" t="str">
            <v>IA213-0353</v>
          </cell>
          <cell r="B4360" t="str">
            <v>Illumination</v>
          </cell>
          <cell r="C4360" t="str">
            <v>Homogenizer-Condenser Lens Assy</v>
          </cell>
        </row>
        <row r="4361">
          <cell r="A4361" t="str">
            <v>IA213-0354</v>
          </cell>
          <cell r="B4361" t="str">
            <v>Illumination</v>
          </cell>
          <cell r="C4361" t="str">
            <v>Homogenizer-Condenser Lens Assy</v>
          </cell>
        </row>
        <row r="4362">
          <cell r="A4362" t="str">
            <v>IA213-0355</v>
          </cell>
          <cell r="B4362" t="str">
            <v>Illumination</v>
          </cell>
          <cell r="C4362" t="str">
            <v>Homogenizer-Condenser Lens Assy</v>
          </cell>
        </row>
        <row r="4363">
          <cell r="A4363" t="str">
            <v>IA213-0356</v>
          </cell>
          <cell r="B4363" t="str">
            <v>Illumination</v>
          </cell>
          <cell r="C4363" t="str">
            <v>Homogenizer-Condenser Lens Assy</v>
          </cell>
        </row>
        <row r="4364">
          <cell r="A4364" t="str">
            <v>IA213-0357</v>
          </cell>
          <cell r="B4364" t="str">
            <v>Illumination</v>
          </cell>
          <cell r="C4364" t="str">
            <v>Homogenizer-Condenser Lens Assy</v>
          </cell>
        </row>
        <row r="4365">
          <cell r="A4365" t="str">
            <v>IA213-0358</v>
          </cell>
          <cell r="B4365" t="str">
            <v>Illumination</v>
          </cell>
          <cell r="C4365" t="str">
            <v>Homogenizer-Condenser Lens Assy</v>
          </cell>
        </row>
        <row r="4366">
          <cell r="A4366" t="str">
            <v>IA213-0359</v>
          </cell>
          <cell r="B4366" t="str">
            <v>Mask Chuck</v>
          </cell>
          <cell r="C4366" t="str">
            <v>Mirror Slide Assembly</v>
          </cell>
        </row>
        <row r="4367">
          <cell r="A4367" t="str">
            <v>IA213-0360</v>
          </cell>
          <cell r="B4367" t="str">
            <v>Micropositioner</v>
          </cell>
          <cell r="C4367" t="str">
            <v>Stage &amp; Calibration Stage Assy</v>
          </cell>
        </row>
        <row r="4368">
          <cell r="A4368" t="str">
            <v>IA213-0361</v>
          </cell>
          <cell r="B4368" t="str">
            <v>Micropositioner</v>
          </cell>
          <cell r="C4368" t="str">
            <v>Stage &amp; Calibration Stage Assy</v>
          </cell>
        </row>
        <row r="4369">
          <cell r="A4369" t="str">
            <v>IA213-0362</v>
          </cell>
          <cell r="B4369" t="str">
            <v>Micropositioner</v>
          </cell>
          <cell r="C4369" t="str">
            <v>Stage &amp; Calibration Stage Assy</v>
          </cell>
        </row>
        <row r="4370">
          <cell r="A4370" t="str">
            <v>IA213-0363</v>
          </cell>
          <cell r="B4370" t="str">
            <v>Micropositioner</v>
          </cell>
          <cell r="C4370" t="str">
            <v>Stage &amp; Calibration Stage Assy</v>
          </cell>
        </row>
        <row r="4371">
          <cell r="A4371" t="str">
            <v>IA213-0364</v>
          </cell>
          <cell r="B4371" t="str">
            <v>Micropositioner</v>
          </cell>
          <cell r="C4371" t="str">
            <v>Stage &amp; Calibration Stage Assy</v>
          </cell>
        </row>
        <row r="4372">
          <cell r="A4372" t="str">
            <v>IA213-0365</v>
          </cell>
          <cell r="B4372" t="str">
            <v>Micropositioner</v>
          </cell>
          <cell r="C4372" t="str">
            <v>Stage &amp; Calibration Stage Assy</v>
          </cell>
        </row>
        <row r="4373">
          <cell r="A4373" t="str">
            <v>IA213-0366</v>
          </cell>
          <cell r="B4373" t="str">
            <v>Micropositioner</v>
          </cell>
          <cell r="C4373" t="str">
            <v>Stage &amp; Calibration Stage Assy</v>
          </cell>
        </row>
        <row r="4374">
          <cell r="A4374" t="str">
            <v>IA213-0367</v>
          </cell>
          <cell r="B4374" t="str">
            <v>Micropositioner</v>
          </cell>
          <cell r="C4374" t="str">
            <v>Stage &amp; Calibration Stage Assy</v>
          </cell>
        </row>
        <row r="4375">
          <cell r="A4375" t="str">
            <v>IA213-0368</v>
          </cell>
          <cell r="B4375" t="str">
            <v>Micropositioner</v>
          </cell>
          <cell r="C4375" t="str">
            <v>Stage &amp; Calibration Stage Assy</v>
          </cell>
        </row>
        <row r="4376">
          <cell r="A4376" t="str">
            <v>IA213-0369</v>
          </cell>
          <cell r="B4376" t="str">
            <v>Micropositioner</v>
          </cell>
          <cell r="C4376" t="str">
            <v>Stage &amp; Calibration Stage Assy</v>
          </cell>
        </row>
        <row r="4377">
          <cell r="A4377" t="str">
            <v>IA213-0370</v>
          </cell>
          <cell r="B4377" t="str">
            <v>Micropositioner</v>
          </cell>
          <cell r="C4377" t="str">
            <v>Stage &amp; Calibration Stage Assy</v>
          </cell>
        </row>
        <row r="4378">
          <cell r="A4378" t="str">
            <v>IA213-0371</v>
          </cell>
          <cell r="B4378" t="str">
            <v>Micropositioner</v>
          </cell>
          <cell r="C4378" t="str">
            <v>Stage &amp; Calibration Stage Assy</v>
          </cell>
        </row>
        <row r="4379">
          <cell r="A4379" t="str">
            <v>IA213-0372</v>
          </cell>
          <cell r="B4379" t="str">
            <v>Micropositioner</v>
          </cell>
          <cell r="C4379" t="str">
            <v>Stage &amp; Calibration Stage Assy</v>
          </cell>
        </row>
        <row r="4380">
          <cell r="A4380" t="str">
            <v>IA213-0373</v>
          </cell>
          <cell r="B4380" t="str">
            <v>Micropositioner</v>
          </cell>
          <cell r="C4380" t="str">
            <v>Stage &amp; Calibration Stage Assy</v>
          </cell>
        </row>
        <row r="4381">
          <cell r="A4381" t="str">
            <v>IA213-0374</v>
          </cell>
          <cell r="B4381" t="str">
            <v>Micropositioner</v>
          </cell>
          <cell r="C4381" t="str">
            <v>Stage &amp; Calibration Stage Assy</v>
          </cell>
        </row>
        <row r="4382">
          <cell r="A4382" t="str">
            <v>IA213-0375</v>
          </cell>
          <cell r="B4382" t="str">
            <v>Micropositioner</v>
          </cell>
          <cell r="C4382" t="str">
            <v>Stage &amp; Calibration Stage Assy</v>
          </cell>
        </row>
        <row r="4383">
          <cell r="A4383" t="str">
            <v>IA213-0376</v>
          </cell>
          <cell r="B4383" t="str">
            <v>Micropositioner</v>
          </cell>
          <cell r="C4383" t="str">
            <v>Stage &amp; Calibration Stage Assy</v>
          </cell>
        </row>
        <row r="4384">
          <cell r="A4384" t="str">
            <v>IA213-0377</v>
          </cell>
          <cell r="B4384" t="str">
            <v>Micropositioner</v>
          </cell>
          <cell r="C4384" t="str">
            <v>Stage &amp; Calibration Stage Assy</v>
          </cell>
        </row>
        <row r="4385">
          <cell r="A4385" t="str">
            <v>IA213-0378</v>
          </cell>
          <cell r="B4385" t="str">
            <v>Micropositioner</v>
          </cell>
          <cell r="C4385" t="str">
            <v>Stage &amp; Calibration Stage Assy</v>
          </cell>
        </row>
        <row r="4386">
          <cell r="A4386" t="str">
            <v>IA213-0379</v>
          </cell>
          <cell r="B4386" t="str">
            <v>Micropositioner</v>
          </cell>
          <cell r="C4386" t="str">
            <v>Stage &amp; Calibration Stage Assy</v>
          </cell>
        </row>
        <row r="4387">
          <cell r="A4387" t="str">
            <v>IA213-0380</v>
          </cell>
          <cell r="B4387" t="str">
            <v>Micropositioner</v>
          </cell>
          <cell r="C4387" t="str">
            <v>Stage &amp; Calibration Stage Assy</v>
          </cell>
        </row>
        <row r="4388">
          <cell r="A4388" t="str">
            <v>IA213-0381</v>
          </cell>
          <cell r="B4388" t="str">
            <v>Substrate Load/Unload</v>
          </cell>
          <cell r="C4388" t="str">
            <v>Cable Assy, Ethernet</v>
          </cell>
        </row>
        <row r="4389">
          <cell r="A4389" t="str">
            <v>IA213-0382</v>
          </cell>
          <cell r="B4389" t="str">
            <v>Enclosure &amp; ECU</v>
          </cell>
          <cell r="C4389" t="str">
            <v>Air Handler Assy</v>
          </cell>
        </row>
        <row r="4390">
          <cell r="A4390" t="str">
            <v>IA213-0383</v>
          </cell>
        </row>
        <row r="4391">
          <cell r="A4391" t="str">
            <v>IA213-0384</v>
          </cell>
        </row>
        <row r="4392">
          <cell r="A4392" t="str">
            <v>IA213-0385</v>
          </cell>
          <cell r="B4392" t="str">
            <v>Enclosure &amp; ECU</v>
          </cell>
          <cell r="C4392" t="str">
            <v>Air Handler Assy</v>
          </cell>
        </row>
        <row r="4393">
          <cell r="A4393" t="str">
            <v>IA213-0386</v>
          </cell>
        </row>
        <row r="4394">
          <cell r="A4394" t="str">
            <v>IA213-0387</v>
          </cell>
        </row>
        <row r="4395">
          <cell r="A4395" t="str">
            <v>IA213-0388</v>
          </cell>
        </row>
        <row r="4396">
          <cell r="A4396" t="str">
            <v>IA213-0389</v>
          </cell>
        </row>
        <row r="4397">
          <cell r="A4397" t="str">
            <v>IA213-0390</v>
          </cell>
          <cell r="B4397" t="str">
            <v>Enclosure &amp; ECU</v>
          </cell>
          <cell r="C4397" t="str">
            <v>Air Handler Assy</v>
          </cell>
        </row>
        <row r="4398">
          <cell r="A4398" t="str">
            <v>IA213-0391</v>
          </cell>
        </row>
        <row r="4399">
          <cell r="A4399" t="str">
            <v>IA213-0392</v>
          </cell>
          <cell r="B4399" t="str">
            <v>Enclosure &amp; ECU</v>
          </cell>
          <cell r="C4399" t="str">
            <v>Air Handler Assy</v>
          </cell>
        </row>
        <row r="4400">
          <cell r="A4400" t="str">
            <v>IA213-0393</v>
          </cell>
          <cell r="B4400" t="str">
            <v>Enclosure &amp; ECU</v>
          </cell>
          <cell r="C4400" t="str">
            <v>Air Handler Assy</v>
          </cell>
        </row>
        <row r="4401">
          <cell r="A4401" t="str">
            <v>IA213-0394</v>
          </cell>
        </row>
        <row r="4402">
          <cell r="A4402" t="str">
            <v>IA213-0395</v>
          </cell>
        </row>
        <row r="4403">
          <cell r="A4403" t="str">
            <v>IA213-0396</v>
          </cell>
        </row>
        <row r="4404">
          <cell r="A4404" t="str">
            <v>IA213-0397</v>
          </cell>
        </row>
        <row r="4405">
          <cell r="A4405" t="str">
            <v>IA213-0398</v>
          </cell>
        </row>
        <row r="4406">
          <cell r="A4406" t="str">
            <v>IA213-0399</v>
          </cell>
          <cell r="B4406" t="str">
            <v>Enclosure &amp; ECU</v>
          </cell>
          <cell r="C4406" t="str">
            <v>Air Handler Assy</v>
          </cell>
        </row>
        <row r="4407">
          <cell r="A4407" t="str">
            <v>IA213-0400</v>
          </cell>
          <cell r="B4407" t="str">
            <v>Enclosure &amp; ECU</v>
          </cell>
          <cell r="C4407" t="str">
            <v>Air Handler Assy</v>
          </cell>
        </row>
        <row r="4408">
          <cell r="A4408" t="str">
            <v>IA213-0401</v>
          </cell>
          <cell r="B4408" t="str">
            <v>Vision</v>
          </cell>
          <cell r="C4408" t="str">
            <v>Vision Assy</v>
          </cell>
        </row>
        <row r="4409">
          <cell r="A4409" t="str">
            <v>IA213-0402</v>
          </cell>
          <cell r="B4409" t="str">
            <v>Vision</v>
          </cell>
          <cell r="C4409" t="str">
            <v>Vision Assy</v>
          </cell>
        </row>
        <row r="4410">
          <cell r="A4410" t="str">
            <v>IA213-0403</v>
          </cell>
          <cell r="B4410" t="str">
            <v>Vision</v>
          </cell>
          <cell r="C4410" t="str">
            <v>Vision Assy</v>
          </cell>
        </row>
        <row r="4411">
          <cell r="A4411" t="str">
            <v>IA213-0404</v>
          </cell>
          <cell r="B4411" t="str">
            <v>Vision</v>
          </cell>
          <cell r="C4411" t="str">
            <v>Vision Assy</v>
          </cell>
        </row>
        <row r="4412">
          <cell r="A4412" t="str">
            <v>IA213-0405</v>
          </cell>
          <cell r="B4412" t="str">
            <v>Vision</v>
          </cell>
          <cell r="C4412" t="str">
            <v>Vision Assy</v>
          </cell>
        </row>
        <row r="4413">
          <cell r="A4413" t="str">
            <v>IA213-0406</v>
          </cell>
          <cell r="B4413" t="str">
            <v>Vision</v>
          </cell>
          <cell r="C4413" t="str">
            <v>Vision Assy</v>
          </cell>
        </row>
        <row r="4414">
          <cell r="A4414" t="str">
            <v>IA213-0407</v>
          </cell>
          <cell r="B4414" t="str">
            <v>Vision</v>
          </cell>
          <cell r="C4414" t="str">
            <v>Vision Assy</v>
          </cell>
        </row>
        <row r="4415">
          <cell r="A4415" t="str">
            <v>IA213-0408</v>
          </cell>
          <cell r="B4415" t="str">
            <v>Vision</v>
          </cell>
          <cell r="C4415" t="str">
            <v>Vision Assy</v>
          </cell>
        </row>
        <row r="4416">
          <cell r="A4416" t="str">
            <v>IA213-0409</v>
          </cell>
          <cell r="B4416" t="str">
            <v>Vision</v>
          </cell>
          <cell r="C4416" t="str">
            <v>Vision Assy</v>
          </cell>
        </row>
        <row r="4417">
          <cell r="A4417" t="str">
            <v>IA213-0410</v>
          </cell>
          <cell r="B4417" t="str">
            <v>Vision</v>
          </cell>
          <cell r="C4417" t="str">
            <v>Vision Assy</v>
          </cell>
        </row>
        <row r="4418">
          <cell r="A4418" t="str">
            <v>IA213-0411</v>
          </cell>
          <cell r="B4418" t="str">
            <v>Vision</v>
          </cell>
          <cell r="C4418" t="str">
            <v>Vision Assy</v>
          </cell>
        </row>
        <row r="4419">
          <cell r="A4419" t="str">
            <v>IA213-0412</v>
          </cell>
          <cell r="B4419" t="str">
            <v>Vision</v>
          </cell>
          <cell r="C4419" t="str">
            <v>Vision Assy</v>
          </cell>
        </row>
        <row r="4420">
          <cell r="A4420" t="str">
            <v>IA213-0413</v>
          </cell>
          <cell r="B4420" t="str">
            <v>Vision</v>
          </cell>
          <cell r="C4420" t="str">
            <v>Vision Assy</v>
          </cell>
        </row>
        <row r="4421">
          <cell r="A4421" t="str">
            <v>IA213-0414</v>
          </cell>
          <cell r="B4421" t="str">
            <v>Vision</v>
          </cell>
          <cell r="C4421" t="str">
            <v>Vision Assy</v>
          </cell>
        </row>
        <row r="4422">
          <cell r="A4422" t="str">
            <v>IA213-0415</v>
          </cell>
          <cell r="B4422" t="str">
            <v>Vision</v>
          </cell>
          <cell r="C4422" t="str">
            <v>Vision Assy</v>
          </cell>
        </row>
        <row r="4423">
          <cell r="A4423" t="str">
            <v>IA213-0416</v>
          </cell>
          <cell r="B4423" t="str">
            <v>Vision</v>
          </cell>
          <cell r="C4423" t="str">
            <v>Vision Assy</v>
          </cell>
        </row>
        <row r="4424">
          <cell r="A4424" t="str">
            <v>IA213-0417</v>
          </cell>
          <cell r="B4424" t="str">
            <v>Vision</v>
          </cell>
          <cell r="C4424" t="str">
            <v>Vision Assy</v>
          </cell>
        </row>
        <row r="4425">
          <cell r="A4425" t="str">
            <v>IA213-0418</v>
          </cell>
          <cell r="B4425" t="str">
            <v>Vision</v>
          </cell>
          <cell r="C4425" t="str">
            <v>Vision Assy</v>
          </cell>
        </row>
        <row r="4426">
          <cell r="A4426" t="str">
            <v>IA213-0419</v>
          </cell>
          <cell r="B4426" t="str">
            <v>Vision</v>
          </cell>
          <cell r="C4426" t="str">
            <v>Vision Assy</v>
          </cell>
        </row>
        <row r="4427">
          <cell r="A4427" t="str">
            <v>IA213-0420</v>
          </cell>
          <cell r="B4427" t="str">
            <v>Vision</v>
          </cell>
          <cell r="C4427" t="str">
            <v>Vision Assy</v>
          </cell>
        </row>
        <row r="4428">
          <cell r="A4428" t="str">
            <v>IA213-0421</v>
          </cell>
          <cell r="B4428" t="str">
            <v>Vision</v>
          </cell>
          <cell r="C4428" t="str">
            <v>Vision Assy</v>
          </cell>
        </row>
        <row r="4429">
          <cell r="A4429" t="str">
            <v>IA213-0422</v>
          </cell>
          <cell r="B4429" t="str">
            <v>Vision</v>
          </cell>
          <cell r="C4429" t="str">
            <v>Vision Assy</v>
          </cell>
        </row>
        <row r="4430">
          <cell r="A4430" t="str">
            <v>IA213-0423</v>
          </cell>
          <cell r="B4430" t="str">
            <v>Vision</v>
          </cell>
          <cell r="C4430" t="str">
            <v>Vision Assy</v>
          </cell>
        </row>
        <row r="4431">
          <cell r="A4431" t="str">
            <v>IA213-0424</v>
          </cell>
          <cell r="B4431" t="str">
            <v>Vision</v>
          </cell>
          <cell r="C4431" t="str">
            <v>Vision Assy</v>
          </cell>
        </row>
        <row r="4432">
          <cell r="A4432" t="str">
            <v>IA213-0425</v>
          </cell>
          <cell r="B4432" t="str">
            <v>Vision</v>
          </cell>
          <cell r="C4432" t="str">
            <v>Vision Assy</v>
          </cell>
        </row>
        <row r="4433">
          <cell r="A4433" t="str">
            <v>IA213-0426</v>
          </cell>
          <cell r="B4433" t="str">
            <v>Vision</v>
          </cell>
          <cell r="C4433" t="str">
            <v>Vision Assy</v>
          </cell>
        </row>
        <row r="4434">
          <cell r="A4434" t="str">
            <v>IA213-0427</v>
          </cell>
          <cell r="B4434" t="str">
            <v>Vision</v>
          </cell>
          <cell r="C4434" t="str">
            <v>Vision Assy</v>
          </cell>
        </row>
        <row r="4435">
          <cell r="A4435" t="str">
            <v>IA213-0428</v>
          </cell>
          <cell r="B4435" t="str">
            <v>Vision</v>
          </cell>
          <cell r="C4435" t="str">
            <v>Vision Assy</v>
          </cell>
        </row>
        <row r="4436">
          <cell r="A4436" t="str">
            <v>IA213-0429</v>
          </cell>
          <cell r="B4436" t="str">
            <v>Vision</v>
          </cell>
          <cell r="C4436" t="str">
            <v>Vision Assy</v>
          </cell>
        </row>
        <row r="4437">
          <cell r="A4437" t="str">
            <v>IA213-0430</v>
          </cell>
          <cell r="B4437" t="str">
            <v>Vision</v>
          </cell>
          <cell r="C4437" t="str">
            <v>Vision Assy</v>
          </cell>
        </row>
        <row r="4438">
          <cell r="A4438" t="str">
            <v>IA213-0431</v>
          </cell>
          <cell r="B4438" t="str">
            <v>Vision</v>
          </cell>
          <cell r="C4438" t="str">
            <v>Vision Assy</v>
          </cell>
        </row>
        <row r="4439">
          <cell r="A4439" t="str">
            <v>IA213-0432</v>
          </cell>
          <cell r="B4439" t="str">
            <v>Vision</v>
          </cell>
          <cell r="C4439" t="str">
            <v>Vision Assy</v>
          </cell>
        </row>
        <row r="4440">
          <cell r="A4440" t="str">
            <v>IA213-0433</v>
          </cell>
          <cell r="B4440" t="str">
            <v>Vision</v>
          </cell>
          <cell r="C4440" t="str">
            <v>Vision Assy</v>
          </cell>
        </row>
        <row r="4441">
          <cell r="A4441" t="str">
            <v>IA213-0434</v>
          </cell>
          <cell r="B4441" t="str">
            <v>Vision</v>
          </cell>
          <cell r="C4441" t="str">
            <v>Vision Assy</v>
          </cell>
        </row>
        <row r="4442">
          <cell r="A4442" t="str">
            <v>IA213-0435</v>
          </cell>
          <cell r="B4442" t="str">
            <v>Vision</v>
          </cell>
          <cell r="C4442" t="str">
            <v>Vision Assy</v>
          </cell>
        </row>
        <row r="4443">
          <cell r="A4443" t="str">
            <v>IA213-0436</v>
          </cell>
          <cell r="B4443" t="str">
            <v>Vision</v>
          </cell>
          <cell r="C4443" t="str">
            <v>Vision Assy</v>
          </cell>
        </row>
        <row r="4444">
          <cell r="A4444" t="str">
            <v>IA213-0437</v>
          </cell>
          <cell r="B4444" t="str">
            <v>Vision</v>
          </cell>
          <cell r="C4444" t="str">
            <v>Vision Assy</v>
          </cell>
        </row>
        <row r="4445">
          <cell r="A4445" t="str">
            <v>IA213-0438</v>
          </cell>
          <cell r="B4445" t="str">
            <v>Controls</v>
          </cell>
          <cell r="C4445" t="str">
            <v>Pneumatic Panel Assy</v>
          </cell>
        </row>
        <row r="4446">
          <cell r="A4446" t="str">
            <v>IA213-0439</v>
          </cell>
          <cell r="B4446" t="str">
            <v>Controls</v>
          </cell>
          <cell r="C4446" t="str">
            <v>Pneumatic Panel Assy</v>
          </cell>
        </row>
        <row r="4447">
          <cell r="A4447" t="str">
            <v>IA213-0440</v>
          </cell>
          <cell r="B4447" t="str">
            <v>Controls</v>
          </cell>
          <cell r="C4447" t="str">
            <v>Pneumatic Panel Assy</v>
          </cell>
        </row>
        <row r="4448">
          <cell r="A4448" t="str">
            <v>IA213-0441</v>
          </cell>
          <cell r="B4448" t="str">
            <v>Controls</v>
          </cell>
          <cell r="C4448" t="str">
            <v>Pneumatic Panel Assy</v>
          </cell>
        </row>
        <row r="4449">
          <cell r="A4449" t="str">
            <v>IA213-0442</v>
          </cell>
          <cell r="B4449" t="str">
            <v>Controls</v>
          </cell>
          <cell r="C4449" t="str">
            <v>Pneumatic Panel Assy</v>
          </cell>
        </row>
        <row r="4450">
          <cell r="A4450" t="str">
            <v>IA213-0443</v>
          </cell>
          <cell r="B4450" t="str">
            <v>Controls</v>
          </cell>
          <cell r="C4450" t="str">
            <v>Pneumatic Panel Assy</v>
          </cell>
        </row>
        <row r="4451">
          <cell r="A4451" t="str">
            <v>IA213-0444</v>
          </cell>
          <cell r="B4451" t="str">
            <v>Controls</v>
          </cell>
          <cell r="C4451" t="str">
            <v>Pneumatic Panel Assy</v>
          </cell>
        </row>
        <row r="4452">
          <cell r="A4452" t="str">
            <v>IA213-0445</v>
          </cell>
          <cell r="B4452" t="str">
            <v>Controls</v>
          </cell>
          <cell r="C4452" t="str">
            <v>Pneumatic Panel Assy</v>
          </cell>
        </row>
        <row r="4453">
          <cell r="A4453" t="str">
            <v>IA213-0446</v>
          </cell>
          <cell r="B4453" t="str">
            <v>Controls</v>
          </cell>
          <cell r="C4453" t="str">
            <v>Pneumatic Panel Assy</v>
          </cell>
        </row>
        <row r="4454">
          <cell r="A4454" t="str">
            <v>IA213-0447</v>
          </cell>
          <cell r="B4454" t="str">
            <v>Controls</v>
          </cell>
          <cell r="C4454" t="str">
            <v>Pneumatic Panel Assy</v>
          </cell>
        </row>
        <row r="4455">
          <cell r="A4455" t="str">
            <v>IA213-0448</v>
          </cell>
          <cell r="B4455" t="str">
            <v>Controls</v>
          </cell>
          <cell r="C4455" t="str">
            <v>Cable Package</v>
          </cell>
        </row>
        <row r="4456">
          <cell r="A4456" t="str">
            <v>IA213-0449</v>
          </cell>
          <cell r="B4456" t="str">
            <v>Controls</v>
          </cell>
          <cell r="C4456" t="str">
            <v>Cable Package</v>
          </cell>
        </row>
        <row r="4457">
          <cell r="A4457" t="str">
            <v>IA213-0450</v>
          </cell>
          <cell r="B4457" t="str">
            <v>Controls</v>
          </cell>
          <cell r="C4457" t="str">
            <v>Cable Package</v>
          </cell>
        </row>
        <row r="4458">
          <cell r="A4458" t="str">
            <v>IA213-0451</v>
          </cell>
          <cell r="B4458" t="str">
            <v>Controls</v>
          </cell>
          <cell r="C4458" t="str">
            <v>Cable Package</v>
          </cell>
        </row>
        <row r="4459">
          <cell r="A4459" t="str">
            <v>IA213-0452</v>
          </cell>
          <cell r="B4459" t="str">
            <v>Enclosure &amp; ECU</v>
          </cell>
          <cell r="C4459" t="str">
            <v>Cable Assy</v>
          </cell>
        </row>
        <row r="4460">
          <cell r="A4460" t="str">
            <v>IA213-0453</v>
          </cell>
          <cell r="B4460" t="str">
            <v>Optical Imaging</v>
          </cell>
          <cell r="C4460" t="str">
            <v>Cable Package</v>
          </cell>
        </row>
        <row r="4461">
          <cell r="A4461" t="str">
            <v>IA213-0454</v>
          </cell>
          <cell r="B4461" t="str">
            <v>Optical Imaging</v>
          </cell>
          <cell r="C4461" t="str">
            <v>Cable Package</v>
          </cell>
        </row>
        <row r="4462">
          <cell r="A4462" t="str">
            <v>IA213-0455</v>
          </cell>
          <cell r="B4462" t="str">
            <v>Optical Imaging</v>
          </cell>
          <cell r="C4462" t="str">
            <v>Cable Package</v>
          </cell>
        </row>
        <row r="4463">
          <cell r="A4463" t="str">
            <v>IA213-0456</v>
          </cell>
          <cell r="B4463" t="str">
            <v>Optical Imaging</v>
          </cell>
          <cell r="C4463" t="str">
            <v>Cable Package</v>
          </cell>
        </row>
        <row r="4464">
          <cell r="A4464" t="str">
            <v>IA213-0457</v>
          </cell>
          <cell r="B4464" t="str">
            <v>Optical Imaging</v>
          </cell>
          <cell r="C4464" t="str">
            <v>Cable Package</v>
          </cell>
        </row>
        <row r="4465">
          <cell r="A4465" t="str">
            <v>IA213-0458</v>
          </cell>
          <cell r="B4465" t="str">
            <v>Optical Imaging</v>
          </cell>
          <cell r="C4465" t="str">
            <v>Cable Package</v>
          </cell>
        </row>
        <row r="4466">
          <cell r="A4466" t="str">
            <v>IA213-0459</v>
          </cell>
          <cell r="B4466" t="str">
            <v>Z-Gauge</v>
          </cell>
          <cell r="C4466" t="str">
            <v>Z-Gauge Cable Pkg</v>
          </cell>
        </row>
        <row r="4467">
          <cell r="A4467" t="str">
            <v>IA213-0460</v>
          </cell>
          <cell r="B4467" t="str">
            <v>Z-Gauge</v>
          </cell>
          <cell r="C4467" t="str">
            <v>Z-Gauge Cable Pkg</v>
          </cell>
        </row>
        <row r="4468">
          <cell r="A4468" t="str">
            <v>IA213-0461</v>
          </cell>
          <cell r="B4468" t="str">
            <v>Z-Gauge</v>
          </cell>
          <cell r="C4468" t="str">
            <v>Z-Gauge Cable Pkg</v>
          </cell>
        </row>
        <row r="4469">
          <cell r="A4469" t="str">
            <v>IA213-0462</v>
          </cell>
          <cell r="B4469" t="str">
            <v>Controls</v>
          </cell>
          <cell r="C4469" t="str">
            <v>Cable Package</v>
          </cell>
        </row>
        <row r="4470">
          <cell r="A4470" t="str">
            <v>IA213-0463</v>
          </cell>
          <cell r="B4470" t="str">
            <v>Controls</v>
          </cell>
          <cell r="C4470" t="str">
            <v>Cable Package</v>
          </cell>
        </row>
        <row r="4471">
          <cell r="A4471" t="str">
            <v>IA213-0464</v>
          </cell>
          <cell r="B4471" t="str">
            <v>Controls</v>
          </cell>
          <cell r="C4471" t="str">
            <v>Cable Package</v>
          </cell>
        </row>
        <row r="4472">
          <cell r="A4472" t="str">
            <v>IA213-0465</v>
          </cell>
          <cell r="B4472" t="str">
            <v>Controls</v>
          </cell>
          <cell r="C4472" t="str">
            <v>Cable Package</v>
          </cell>
        </row>
        <row r="4473">
          <cell r="A4473" t="str">
            <v>IA213-0466</v>
          </cell>
          <cell r="B4473" t="str">
            <v>Controls</v>
          </cell>
          <cell r="C4473" t="str">
            <v>Cable Package</v>
          </cell>
        </row>
        <row r="4474">
          <cell r="A4474" t="str">
            <v>IA213-0467</v>
          </cell>
          <cell r="B4474" t="str">
            <v>Controls</v>
          </cell>
          <cell r="C4474" t="str">
            <v>Cable Package</v>
          </cell>
        </row>
        <row r="4475">
          <cell r="A4475" t="str">
            <v>IA213-0468</v>
          </cell>
          <cell r="B4475" t="str">
            <v>Controls</v>
          </cell>
          <cell r="C4475" t="str">
            <v>Cable Package</v>
          </cell>
        </row>
        <row r="4476">
          <cell r="A4476" t="str">
            <v>IA213-0469</v>
          </cell>
          <cell r="B4476" t="str">
            <v>Controls</v>
          </cell>
          <cell r="C4476" t="str">
            <v>Cable Package</v>
          </cell>
        </row>
        <row r="4477">
          <cell r="A4477" t="str">
            <v>IA213-0470</v>
          </cell>
          <cell r="B4477" t="str">
            <v>Vision</v>
          </cell>
          <cell r="C4477" t="str">
            <v>Vision Cable Package</v>
          </cell>
        </row>
        <row r="4478">
          <cell r="A4478" t="str">
            <v>IA213-0471</v>
          </cell>
          <cell r="B4478" t="str">
            <v>Vision</v>
          </cell>
          <cell r="C4478" t="str">
            <v>Vision Cable Package</v>
          </cell>
        </row>
        <row r="4479">
          <cell r="A4479" t="str">
            <v>IA213-0472</v>
          </cell>
          <cell r="B4479" t="str">
            <v>Vision</v>
          </cell>
          <cell r="C4479" t="str">
            <v>Vision Cable Package</v>
          </cell>
        </row>
        <row r="4480">
          <cell r="A4480" t="str">
            <v>IA213-0473</v>
          </cell>
          <cell r="B4480" t="str">
            <v>Vision</v>
          </cell>
          <cell r="C4480" t="str">
            <v>Vision Cable Package</v>
          </cell>
        </row>
        <row r="4481">
          <cell r="A4481" t="str">
            <v>IA213-0474</v>
          </cell>
          <cell r="B4481" t="str">
            <v>Vision</v>
          </cell>
          <cell r="C4481" t="str">
            <v>Vision Cable Package</v>
          </cell>
        </row>
        <row r="4482">
          <cell r="A4482" t="str">
            <v>IA213-0475</v>
          </cell>
          <cell r="B4482" t="str">
            <v>Vision</v>
          </cell>
          <cell r="C4482" t="str">
            <v>Vision Cable Package</v>
          </cell>
        </row>
        <row r="4483">
          <cell r="A4483" t="str">
            <v>IA213-0476</v>
          </cell>
          <cell r="B4483" t="str">
            <v>Mask Chuck</v>
          </cell>
          <cell r="C4483" t="str">
            <v>Mask Mount System Assy</v>
          </cell>
        </row>
        <row r="4484">
          <cell r="A4484" t="str">
            <v>IA213-0477</v>
          </cell>
          <cell r="B4484" t="str">
            <v>Illumination</v>
          </cell>
          <cell r="C4484" t="str">
            <v>Plate, Mount, Lamp House</v>
          </cell>
        </row>
        <row r="4485">
          <cell r="A4485" t="str">
            <v>IA213-0478</v>
          </cell>
          <cell r="B4485" t="str">
            <v>Controls</v>
          </cell>
          <cell r="C4485" t="str">
            <v>PLC Software</v>
          </cell>
        </row>
        <row r="4486">
          <cell r="A4486" t="str">
            <v>IA213-0479</v>
          </cell>
          <cell r="B4486" t="str">
            <v>Mask Chuck</v>
          </cell>
          <cell r="C4486" t="str">
            <v>Mask Mount System Assy</v>
          </cell>
        </row>
        <row r="4487">
          <cell r="A4487" t="str">
            <v>IA213-0480</v>
          </cell>
          <cell r="B4487" t="str">
            <v>Mask Chuck</v>
          </cell>
          <cell r="C4487" t="str">
            <v>Mask Mount System Assy</v>
          </cell>
        </row>
        <row r="4488">
          <cell r="A4488" t="str">
            <v>IA213-0481</v>
          </cell>
          <cell r="B4488" t="str">
            <v>Illumination</v>
          </cell>
          <cell r="C4488" t="str">
            <v>Screw Adjustment</v>
          </cell>
        </row>
        <row r="4489">
          <cell r="A4489" t="str">
            <v>IA213-0482</v>
          </cell>
          <cell r="B4489" t="str">
            <v>Illumination</v>
          </cell>
          <cell r="C4489" t="str">
            <v>Illuminator Structure Assy</v>
          </cell>
        </row>
        <row r="4490">
          <cell r="A4490" t="str">
            <v>IA213-0483</v>
          </cell>
          <cell r="B4490" t="str">
            <v>Illumination</v>
          </cell>
          <cell r="C4490" t="str">
            <v>Illuminator Structure Assy</v>
          </cell>
        </row>
        <row r="4491">
          <cell r="A4491" t="str">
            <v>IA213-0484</v>
          </cell>
          <cell r="B4491" t="str">
            <v>Illumination</v>
          </cell>
          <cell r="C4491" t="str">
            <v>Illuminator Structure Assy</v>
          </cell>
        </row>
        <row r="4492">
          <cell r="A4492" t="str">
            <v>IA213-0485</v>
          </cell>
          <cell r="B4492" t="str">
            <v>Illumination</v>
          </cell>
          <cell r="C4492" t="str">
            <v>Illuminator Structure Assy</v>
          </cell>
        </row>
        <row r="4493">
          <cell r="A4493" t="str">
            <v>IA213-0486</v>
          </cell>
          <cell r="B4493" t="str">
            <v>Illumination</v>
          </cell>
          <cell r="C4493" t="str">
            <v>Illuminator Structure Assy</v>
          </cell>
        </row>
        <row r="4494">
          <cell r="A4494" t="str">
            <v>IA213-0487</v>
          </cell>
          <cell r="B4494" t="str">
            <v>Illumination</v>
          </cell>
          <cell r="C4494" t="str">
            <v>Illuminator Structure Assy</v>
          </cell>
        </row>
        <row r="4495">
          <cell r="A4495" t="str">
            <v>IA213-0488</v>
          </cell>
          <cell r="B4495" t="str">
            <v>Illumination</v>
          </cell>
          <cell r="C4495" t="str">
            <v>Illuminator Structure Assy</v>
          </cell>
        </row>
        <row r="4496">
          <cell r="A4496" t="str">
            <v>IA213-0489</v>
          </cell>
          <cell r="B4496" t="str">
            <v>Illumination</v>
          </cell>
          <cell r="C4496" t="str">
            <v>Illuminator Structure Assy</v>
          </cell>
        </row>
        <row r="4497">
          <cell r="A4497" t="str">
            <v>IA213-0490</v>
          </cell>
          <cell r="B4497" t="str">
            <v>Illumination</v>
          </cell>
          <cell r="C4497" t="str">
            <v>Illuminator Structure Assy</v>
          </cell>
        </row>
        <row r="4498">
          <cell r="A4498" t="str">
            <v>IA213-0491</v>
          </cell>
          <cell r="B4498" t="str">
            <v>Illumination</v>
          </cell>
          <cell r="C4498" t="str">
            <v>Illuminator Structure Assy</v>
          </cell>
        </row>
        <row r="4499">
          <cell r="A4499" t="str">
            <v>IA213-0492</v>
          </cell>
          <cell r="B4499" t="str">
            <v>Illumination</v>
          </cell>
          <cell r="C4499" t="str">
            <v>Illuminator Structure Assy</v>
          </cell>
        </row>
        <row r="4500">
          <cell r="A4500" t="str">
            <v>IA213-0493</v>
          </cell>
          <cell r="B4500" t="str">
            <v>Illumination</v>
          </cell>
          <cell r="C4500" t="str">
            <v>Illuminator Structure Assy</v>
          </cell>
        </row>
        <row r="4501">
          <cell r="A4501" t="str">
            <v>IA213-0494</v>
          </cell>
          <cell r="B4501" t="str">
            <v>Illumination</v>
          </cell>
          <cell r="C4501" t="str">
            <v>Illuminator Structure Assy</v>
          </cell>
        </row>
        <row r="4502">
          <cell r="A4502" t="str">
            <v>IA213-0495</v>
          </cell>
          <cell r="B4502" t="str">
            <v>Illumination</v>
          </cell>
          <cell r="C4502" t="str">
            <v>Illuminator Structure Assy</v>
          </cell>
        </row>
        <row r="4503">
          <cell r="A4503" t="str">
            <v>IA213-0496</v>
          </cell>
          <cell r="B4503" t="str">
            <v>Illumination</v>
          </cell>
          <cell r="C4503" t="str">
            <v>Illuminator Structure Assy</v>
          </cell>
        </row>
        <row r="4504">
          <cell r="A4504" t="str">
            <v>IA213-0497</v>
          </cell>
          <cell r="B4504" t="str">
            <v>Illumination</v>
          </cell>
          <cell r="C4504" t="str">
            <v>Illuminator Structure Assy</v>
          </cell>
        </row>
        <row r="4505">
          <cell r="A4505" t="str">
            <v>IA213-0498</v>
          </cell>
          <cell r="B4505" t="str">
            <v>Illumination</v>
          </cell>
          <cell r="C4505" t="str">
            <v>Illuminator Structure Assy</v>
          </cell>
        </row>
        <row r="4506">
          <cell r="A4506" t="str">
            <v>IA213-0499</v>
          </cell>
          <cell r="B4506" t="str">
            <v>Illumination</v>
          </cell>
          <cell r="C4506" t="str">
            <v>Illuminator Structure Assy</v>
          </cell>
        </row>
        <row r="4507">
          <cell r="A4507" t="str">
            <v>IA213-0500</v>
          </cell>
          <cell r="B4507" t="str">
            <v>Illumination</v>
          </cell>
          <cell r="C4507" t="str">
            <v>Illuminator Structure Assy</v>
          </cell>
        </row>
        <row r="4508">
          <cell r="A4508" t="str">
            <v>IA213-0501</v>
          </cell>
          <cell r="B4508" t="str">
            <v>Illumination</v>
          </cell>
          <cell r="C4508" t="str">
            <v>Illuminator Structure Assy</v>
          </cell>
        </row>
        <row r="4509">
          <cell r="A4509" t="str">
            <v>IA213-0502</v>
          </cell>
          <cell r="B4509" t="str">
            <v>Vision</v>
          </cell>
          <cell r="C4509" t="str">
            <v>Vision Camera Mount Assy</v>
          </cell>
        </row>
        <row r="4510">
          <cell r="A4510" t="str">
            <v>IA213-0503</v>
          </cell>
          <cell r="B4510" t="str">
            <v>Micropositioner</v>
          </cell>
          <cell r="C4510" t="str">
            <v>Hexapod Cable Package</v>
          </cell>
        </row>
        <row r="4511">
          <cell r="A4511" t="str">
            <v>IA213-0504</v>
          </cell>
          <cell r="B4511" t="str">
            <v>Micropositioner</v>
          </cell>
          <cell r="C4511" t="str">
            <v>Hexapod Cable Package</v>
          </cell>
        </row>
        <row r="4512">
          <cell r="A4512" t="str">
            <v>IA213-0505</v>
          </cell>
          <cell r="B4512" t="str">
            <v>Micropositioner</v>
          </cell>
          <cell r="C4512" t="str">
            <v>Hexapod Cable Package</v>
          </cell>
        </row>
        <row r="4513">
          <cell r="A4513" t="str">
            <v>IA213-0506</v>
          </cell>
          <cell r="B4513" t="str">
            <v>Micropositioner</v>
          </cell>
          <cell r="C4513" t="str">
            <v>Hexapod Cable Package</v>
          </cell>
        </row>
        <row r="4514">
          <cell r="A4514" t="str">
            <v>IA213-0507</v>
          </cell>
          <cell r="B4514" t="str">
            <v>Illumination</v>
          </cell>
          <cell r="C4514" t="str">
            <v>Illuminator Structure Assy</v>
          </cell>
        </row>
        <row r="4515">
          <cell r="A4515" t="str">
            <v>IA213-0508</v>
          </cell>
          <cell r="B4515" t="str">
            <v>Illumination</v>
          </cell>
          <cell r="C4515" t="str">
            <v>Illuminator Structure Assy</v>
          </cell>
        </row>
        <row r="4516">
          <cell r="A4516" t="str">
            <v>IA213-0509</v>
          </cell>
          <cell r="B4516" t="str">
            <v>Controls</v>
          </cell>
          <cell r="C4516" t="str">
            <v>EE Stack Rack Assy</v>
          </cell>
        </row>
        <row r="4517">
          <cell r="A4517" t="str">
            <v>IA213-0510</v>
          </cell>
          <cell r="B4517" t="str">
            <v>Controls</v>
          </cell>
          <cell r="C4517" t="str">
            <v>EE Stack Rack Assy</v>
          </cell>
        </row>
        <row r="4518">
          <cell r="A4518" t="str">
            <v>IA213-0511</v>
          </cell>
          <cell r="B4518" t="str">
            <v>Controls</v>
          </cell>
          <cell r="C4518" t="str">
            <v>EE Stack Rack Assy</v>
          </cell>
        </row>
        <row r="4519">
          <cell r="A4519" t="str">
            <v>IA213-0512</v>
          </cell>
          <cell r="B4519" t="str">
            <v>Controls</v>
          </cell>
          <cell r="C4519" t="str">
            <v>EE Stack Rack Assy</v>
          </cell>
        </row>
        <row r="4520">
          <cell r="A4520" t="str">
            <v>IA213-0513</v>
          </cell>
          <cell r="B4520" t="str">
            <v>Controls</v>
          </cell>
          <cell r="C4520" t="str">
            <v>EE Stack Rack Assy</v>
          </cell>
        </row>
        <row r="4521">
          <cell r="A4521" t="str">
            <v>IA213-0514</v>
          </cell>
          <cell r="B4521" t="str">
            <v>Controls</v>
          </cell>
          <cell r="C4521" t="str">
            <v>EE Stack Rack Assy</v>
          </cell>
        </row>
        <row r="4522">
          <cell r="A4522" t="str">
            <v>IA213-0515</v>
          </cell>
          <cell r="B4522" t="str">
            <v>Controls</v>
          </cell>
          <cell r="C4522" t="str">
            <v>EE Stack Rack Assy</v>
          </cell>
        </row>
        <row r="4523">
          <cell r="A4523" t="str">
            <v>IA213-0516</v>
          </cell>
          <cell r="B4523" t="str">
            <v>Enclosure &amp; ECU</v>
          </cell>
          <cell r="C4523" t="str">
            <v>Chamber Assy</v>
          </cell>
        </row>
        <row r="4524">
          <cell r="A4524" t="str">
            <v>IA213-0517</v>
          </cell>
          <cell r="B4524" t="str">
            <v>Enclosure &amp; ECU</v>
          </cell>
          <cell r="C4524" t="str">
            <v>Chamber Assy</v>
          </cell>
        </row>
        <row r="4525">
          <cell r="A4525" t="str">
            <v>IA213-0518</v>
          </cell>
          <cell r="B4525" t="str">
            <v>Enclosure &amp; ECU</v>
          </cell>
          <cell r="C4525" t="str">
            <v>Chamber Assy</v>
          </cell>
        </row>
        <row r="4526">
          <cell r="A4526" t="str">
            <v>IA213-0519</v>
          </cell>
          <cell r="B4526" t="str">
            <v>Enclosure &amp; ECU</v>
          </cell>
          <cell r="C4526" t="str">
            <v>Chamber Assy</v>
          </cell>
        </row>
        <row r="4527">
          <cell r="A4527" t="str">
            <v>IA213-0520</v>
          </cell>
          <cell r="B4527" t="str">
            <v>Enclosure &amp; ECU</v>
          </cell>
          <cell r="C4527" t="str">
            <v>Chamber Assy</v>
          </cell>
        </row>
        <row r="4528">
          <cell r="A4528" t="str">
            <v>IA213-0521</v>
          </cell>
          <cell r="B4528" t="str">
            <v>Enclosure &amp; ECU</v>
          </cell>
          <cell r="C4528" t="str">
            <v>Chamber Assy</v>
          </cell>
        </row>
        <row r="4529">
          <cell r="A4529" t="str">
            <v>IA213-0522</v>
          </cell>
          <cell r="B4529" t="str">
            <v>Enclosure &amp; ECU</v>
          </cell>
          <cell r="C4529" t="str">
            <v>Chamber Assy</v>
          </cell>
        </row>
        <row r="4530">
          <cell r="A4530" t="str">
            <v>IA213-0523</v>
          </cell>
          <cell r="B4530" t="str">
            <v>Enclosure &amp; ECU</v>
          </cell>
          <cell r="C4530" t="str">
            <v>Chamber Assy</v>
          </cell>
        </row>
        <row r="4531">
          <cell r="A4531" t="str">
            <v>IA213-0524</v>
          </cell>
          <cell r="B4531" t="str">
            <v>Enclosure &amp; ECU</v>
          </cell>
          <cell r="C4531" t="str">
            <v>Chamber Assy</v>
          </cell>
        </row>
        <row r="4532">
          <cell r="A4532" t="str">
            <v>IA213-0525</v>
          </cell>
          <cell r="B4532" t="str">
            <v>Enclosure &amp; ECU</v>
          </cell>
          <cell r="C4532" t="str">
            <v>Chamber Assy</v>
          </cell>
        </row>
        <row r="4533">
          <cell r="A4533" t="str">
            <v>IA213-0526</v>
          </cell>
          <cell r="B4533" t="str">
            <v>Enclosure &amp; ECU</v>
          </cell>
          <cell r="C4533" t="str">
            <v>Chamber Assy</v>
          </cell>
        </row>
        <row r="4534">
          <cell r="A4534" t="str">
            <v>IA213-0527</v>
          </cell>
          <cell r="B4534" t="str">
            <v>Enclosure &amp; ECU</v>
          </cell>
          <cell r="C4534" t="str">
            <v>Chamber Assy</v>
          </cell>
        </row>
        <row r="4535">
          <cell r="A4535" t="str">
            <v>IA213-0528</v>
          </cell>
          <cell r="B4535" t="str">
            <v>Enclosure &amp; ECU</v>
          </cell>
          <cell r="C4535" t="str">
            <v>Chamber Assy</v>
          </cell>
        </row>
        <row r="4536">
          <cell r="A4536" t="str">
            <v>IA213-0529</v>
          </cell>
          <cell r="B4536" t="str">
            <v>Enclosure &amp; ECU</v>
          </cell>
          <cell r="C4536" t="str">
            <v>Chamber Assy</v>
          </cell>
        </row>
        <row r="4537">
          <cell r="A4537" t="str">
            <v>IA213-0530</v>
          </cell>
          <cell r="B4537" t="str">
            <v>Enclosure &amp; ECU</v>
          </cell>
          <cell r="C4537" t="str">
            <v>Chamber Assy</v>
          </cell>
        </row>
        <row r="4538">
          <cell r="A4538" t="str">
            <v>IA213-0531</v>
          </cell>
          <cell r="B4538" t="str">
            <v>Enclosure &amp; ECU</v>
          </cell>
          <cell r="C4538" t="str">
            <v>Chamber Assy</v>
          </cell>
        </row>
        <row r="4539">
          <cell r="A4539" t="str">
            <v>IA213-0532</v>
          </cell>
          <cell r="B4539" t="str">
            <v>Enclosure &amp; ECU</v>
          </cell>
          <cell r="C4539" t="str">
            <v>Chamber Assy</v>
          </cell>
        </row>
        <row r="4540">
          <cell r="A4540" t="str">
            <v>IA213-0533</v>
          </cell>
          <cell r="B4540" t="str">
            <v>Enclosure &amp; ECU</v>
          </cell>
          <cell r="C4540" t="str">
            <v>Chamber Assy</v>
          </cell>
        </row>
        <row r="4541">
          <cell r="A4541" t="str">
            <v>IA213-0534</v>
          </cell>
          <cell r="B4541" t="str">
            <v>Enclosure &amp; ECU</v>
          </cell>
          <cell r="C4541" t="str">
            <v>Chamber Assy</v>
          </cell>
        </row>
        <row r="4542">
          <cell r="A4542" t="str">
            <v>IA213-0535</v>
          </cell>
          <cell r="B4542" t="str">
            <v>Enclosure &amp; ECU</v>
          </cell>
          <cell r="C4542" t="str">
            <v>Chamber Assy</v>
          </cell>
        </row>
        <row r="4543">
          <cell r="A4543" t="str">
            <v>IA213-0536</v>
          </cell>
          <cell r="B4543" t="str">
            <v>Enclosure &amp; ECU</v>
          </cell>
          <cell r="C4543" t="str">
            <v>Weldment, Elbow Duct</v>
          </cell>
        </row>
        <row r="4544">
          <cell r="A4544" t="str">
            <v>IA213-0537</v>
          </cell>
          <cell r="B4544" t="str">
            <v>Enclosure &amp; ECU</v>
          </cell>
          <cell r="C4544" t="str">
            <v>Weldment, Transition Duct</v>
          </cell>
        </row>
        <row r="4545">
          <cell r="A4545" t="str">
            <v>IA213-0538</v>
          </cell>
          <cell r="B4545" t="str">
            <v>Enclosure &amp; ECU</v>
          </cell>
          <cell r="C4545" t="str">
            <v>Cable Assy, Shielded Ethernet</v>
          </cell>
        </row>
        <row r="4546">
          <cell r="A4546" t="str">
            <v>IA213-0539</v>
          </cell>
          <cell r="B4546" t="str">
            <v>Enclosure &amp; ECU</v>
          </cell>
          <cell r="C4546" t="str">
            <v>Chamber Assy</v>
          </cell>
        </row>
        <row r="4547">
          <cell r="A4547" t="str">
            <v>IA213-0540</v>
          </cell>
          <cell r="B4547" t="str">
            <v>Enclosure &amp; ECU</v>
          </cell>
          <cell r="C4547" t="str">
            <v>Air Handler Assy</v>
          </cell>
        </row>
        <row r="4548">
          <cell r="A4548" t="str">
            <v>IA213-0541</v>
          </cell>
          <cell r="B4548" t="str">
            <v>Enclosure &amp; ECU</v>
          </cell>
          <cell r="C4548" t="str">
            <v>Air Handler Assy</v>
          </cell>
        </row>
        <row r="4549">
          <cell r="A4549" t="str">
            <v>IA213-0542</v>
          </cell>
          <cell r="B4549" t="str">
            <v>Enclosure &amp; ECU</v>
          </cell>
          <cell r="C4549" t="str">
            <v>Air Handler Assy</v>
          </cell>
        </row>
        <row r="4550">
          <cell r="A4550" t="str">
            <v>IA213-0543</v>
          </cell>
          <cell r="B4550" t="str">
            <v>Enclosure &amp; ECU</v>
          </cell>
          <cell r="C4550" t="str">
            <v>Air Handler Assy</v>
          </cell>
        </row>
        <row r="4551">
          <cell r="A4551" t="str">
            <v>IA213-0544</v>
          </cell>
          <cell r="B4551" t="str">
            <v>Tooling</v>
          </cell>
          <cell r="C4551" t="str">
            <v>Mask, Centering, Alignment</v>
          </cell>
        </row>
        <row r="4552">
          <cell r="A4552" t="str">
            <v>IA213-0545</v>
          </cell>
          <cell r="B4552" t="str">
            <v>Tooling</v>
          </cell>
          <cell r="C4552" t="str">
            <v>Hartman Plate Assy</v>
          </cell>
        </row>
        <row r="4553">
          <cell r="A4553" t="str">
            <v>IA213-0546</v>
          </cell>
          <cell r="B4553" t="str">
            <v>Tooling</v>
          </cell>
          <cell r="C4553" t="str">
            <v>Hartman Plate Assy</v>
          </cell>
        </row>
        <row r="4554">
          <cell r="A4554" t="str">
            <v>IA213-0547</v>
          </cell>
          <cell r="B4554" t="str">
            <v>Tooling</v>
          </cell>
          <cell r="C4554" t="str">
            <v>Hartman Plate Assy</v>
          </cell>
        </row>
        <row r="4555">
          <cell r="A4555" t="str">
            <v>IA213-0548</v>
          </cell>
          <cell r="B4555" t="str">
            <v>Tooling</v>
          </cell>
          <cell r="C4555" t="str">
            <v>Hartman Plate Assy</v>
          </cell>
        </row>
        <row r="4556">
          <cell r="A4556" t="str">
            <v>IA213-0549</v>
          </cell>
          <cell r="B4556" t="str">
            <v>Illumination</v>
          </cell>
          <cell r="C4556" t="str">
            <v>Illumination Cable Pkg</v>
          </cell>
        </row>
        <row r="4557">
          <cell r="A4557" t="str">
            <v>IA213-0550</v>
          </cell>
          <cell r="B4557" t="str">
            <v>Illumination</v>
          </cell>
          <cell r="C4557" t="str">
            <v>Illumination Cable Pkg</v>
          </cell>
        </row>
        <row r="4558">
          <cell r="A4558" t="str">
            <v>IA213-0551</v>
          </cell>
          <cell r="B4558" t="str">
            <v>Illumination</v>
          </cell>
          <cell r="C4558" t="str">
            <v>Illumination Cable Pkg</v>
          </cell>
        </row>
        <row r="4559">
          <cell r="A4559" t="str">
            <v>IA213-0552</v>
          </cell>
          <cell r="B4559" t="str">
            <v>Illumination</v>
          </cell>
          <cell r="C4559" t="str">
            <v>Illumination Cable Pkg</v>
          </cell>
        </row>
        <row r="4560">
          <cell r="A4560" t="str">
            <v>IA213-0553</v>
          </cell>
          <cell r="B4560" t="str">
            <v>Illumination</v>
          </cell>
          <cell r="C4560" t="str">
            <v>Illumination Cable Pkg</v>
          </cell>
        </row>
        <row r="4561">
          <cell r="A4561" t="str">
            <v>IA213-0554</v>
          </cell>
          <cell r="B4561" t="str">
            <v>Illumination</v>
          </cell>
          <cell r="C4561" t="str">
            <v>Illumination Cable Pkg</v>
          </cell>
        </row>
        <row r="4562">
          <cell r="A4562" t="str">
            <v>IA213-0555</v>
          </cell>
          <cell r="B4562" t="str">
            <v>Illumination</v>
          </cell>
          <cell r="C4562" t="str">
            <v>Illuminator Structure Assy</v>
          </cell>
        </row>
        <row r="4563">
          <cell r="A4563" t="str">
            <v>IA213-0556</v>
          </cell>
          <cell r="B4563" t="str">
            <v>Illumination</v>
          </cell>
          <cell r="C4563" t="str">
            <v>Illuminator Structure Assy</v>
          </cell>
        </row>
        <row r="4564">
          <cell r="A4564" t="str">
            <v>IA213-0557</v>
          </cell>
          <cell r="B4564" t="str">
            <v>Illumination</v>
          </cell>
          <cell r="C4564" t="str">
            <v>Illuminator Structure Assy</v>
          </cell>
        </row>
        <row r="4565">
          <cell r="A4565" t="str">
            <v>IA213-0558</v>
          </cell>
          <cell r="B4565" t="str">
            <v>Illumination</v>
          </cell>
          <cell r="C4565" t="str">
            <v>Illuminator Structure Assy</v>
          </cell>
        </row>
        <row r="4566">
          <cell r="A4566" t="str">
            <v>IA213-0559</v>
          </cell>
          <cell r="B4566" t="str">
            <v>Tooling</v>
          </cell>
          <cell r="C4566" t="str">
            <v>Stage Planarization Assy</v>
          </cell>
        </row>
        <row r="4567">
          <cell r="A4567" t="str">
            <v>IA213-0560</v>
          </cell>
          <cell r="B4567" t="str">
            <v>Tooling</v>
          </cell>
          <cell r="C4567" t="str">
            <v>Stage Planarization Assy</v>
          </cell>
        </row>
        <row r="4568">
          <cell r="A4568" t="str">
            <v>IA213-0561</v>
          </cell>
          <cell r="B4568" t="str">
            <v>Tooling</v>
          </cell>
          <cell r="C4568" t="str">
            <v>Stage Planarization Assy</v>
          </cell>
        </row>
        <row r="4569">
          <cell r="A4569" t="str">
            <v>IA213-0562</v>
          </cell>
          <cell r="B4569" t="str">
            <v>Tooling</v>
          </cell>
          <cell r="C4569" t="str">
            <v>Stage Planarization Assy</v>
          </cell>
        </row>
        <row r="4570">
          <cell r="A4570" t="str">
            <v>IA213-0563</v>
          </cell>
          <cell r="B4570" t="str">
            <v>Tooling</v>
          </cell>
          <cell r="C4570" t="str">
            <v>Stage Planarization Assy</v>
          </cell>
        </row>
        <row r="4571">
          <cell r="A4571" t="str">
            <v>IA213-0564</v>
          </cell>
          <cell r="B4571" t="str">
            <v>Tooling</v>
          </cell>
          <cell r="C4571" t="str">
            <v>Stage Planarization Assy</v>
          </cell>
        </row>
        <row r="4572">
          <cell r="A4572" t="str">
            <v>IA213-0565</v>
          </cell>
          <cell r="B4572" t="str">
            <v>Tooling</v>
          </cell>
          <cell r="C4572" t="str">
            <v>Stage Planarization Assy</v>
          </cell>
        </row>
        <row r="4573">
          <cell r="A4573" t="str">
            <v>IA213-0566</v>
          </cell>
          <cell r="B4573" t="str">
            <v>Tooling</v>
          </cell>
          <cell r="C4573" t="str">
            <v>Stage Planarization Assy</v>
          </cell>
        </row>
        <row r="4574">
          <cell r="A4574" t="str">
            <v>IA213-0567</v>
          </cell>
          <cell r="B4574" t="str">
            <v>Tooling</v>
          </cell>
          <cell r="C4574" t="str">
            <v>Stage Planarization Assy</v>
          </cell>
        </row>
        <row r="4575">
          <cell r="A4575" t="str">
            <v>IA213-0568</v>
          </cell>
          <cell r="B4575" t="str">
            <v>Tooling</v>
          </cell>
          <cell r="C4575" t="str">
            <v>Stage Planarization Assy</v>
          </cell>
        </row>
        <row r="4576">
          <cell r="A4576" t="str">
            <v>IA213-0569</v>
          </cell>
          <cell r="B4576" t="str">
            <v>Tooling</v>
          </cell>
          <cell r="C4576" t="str">
            <v>Stage Planarization Assy</v>
          </cell>
        </row>
        <row r="4577">
          <cell r="A4577" t="str">
            <v>IA213-0570</v>
          </cell>
          <cell r="B4577" t="str">
            <v>Tooling</v>
          </cell>
          <cell r="C4577" t="str">
            <v>Calibration Fixture</v>
          </cell>
        </row>
        <row r="4578">
          <cell r="A4578" t="str">
            <v>IA213-0571</v>
          </cell>
          <cell r="B4578" t="str">
            <v>Tooling</v>
          </cell>
          <cell r="C4578" t="str">
            <v>Calibration Fixture</v>
          </cell>
        </row>
        <row r="4579">
          <cell r="A4579" t="str">
            <v>IA213-0572</v>
          </cell>
          <cell r="B4579" t="str">
            <v>Tooling</v>
          </cell>
          <cell r="C4579" t="str">
            <v>Calibration Fixture</v>
          </cell>
        </row>
        <row r="4580">
          <cell r="A4580" t="str">
            <v>IA213-0573</v>
          </cell>
          <cell r="B4580" t="str">
            <v>Tooling</v>
          </cell>
          <cell r="C4580" t="str">
            <v>Calibration Fixture</v>
          </cell>
        </row>
        <row r="4581">
          <cell r="A4581" t="str">
            <v>IA213-0574</v>
          </cell>
          <cell r="B4581" t="str">
            <v>Tooling</v>
          </cell>
          <cell r="C4581" t="str">
            <v>Calibration Fixture</v>
          </cell>
        </row>
        <row r="4582">
          <cell r="A4582" t="str">
            <v>IA213-0575</v>
          </cell>
          <cell r="B4582" t="str">
            <v>Tooling</v>
          </cell>
          <cell r="C4582" t="str">
            <v>Calibration Fixture</v>
          </cell>
        </row>
        <row r="4583">
          <cell r="A4583" t="str">
            <v>IA213-0576</v>
          </cell>
          <cell r="B4583" t="str">
            <v>Tooling</v>
          </cell>
          <cell r="C4583" t="str">
            <v>Calibration Fixture</v>
          </cell>
        </row>
        <row r="4584">
          <cell r="A4584" t="str">
            <v>IA213-0577</v>
          </cell>
          <cell r="B4584" t="str">
            <v>Tooling</v>
          </cell>
          <cell r="C4584" t="str">
            <v>Calibration Fixture</v>
          </cell>
        </row>
        <row r="4585">
          <cell r="A4585" t="str">
            <v>IA213-0578</v>
          </cell>
          <cell r="B4585" t="str">
            <v>Tooling</v>
          </cell>
          <cell r="C4585" t="str">
            <v>Calibration Fixture</v>
          </cell>
        </row>
        <row r="4586">
          <cell r="A4586" t="str">
            <v>IA213-0579</v>
          </cell>
          <cell r="B4586" t="str">
            <v>Tooling</v>
          </cell>
          <cell r="C4586" t="str">
            <v>Calibration Fixture</v>
          </cell>
        </row>
        <row r="4587">
          <cell r="A4587" t="str">
            <v>IA213-0580</v>
          </cell>
          <cell r="B4587" t="str">
            <v>Tooling</v>
          </cell>
          <cell r="C4587" t="str">
            <v>Calibration Fixture</v>
          </cell>
        </row>
        <row r="4588">
          <cell r="A4588" t="str">
            <v>IA213-0581</v>
          </cell>
          <cell r="B4588" t="str">
            <v>Tooling</v>
          </cell>
          <cell r="C4588" t="str">
            <v>Calibration Fixture</v>
          </cell>
        </row>
        <row r="4589">
          <cell r="A4589" t="str">
            <v>IA213-0582</v>
          </cell>
          <cell r="B4589" t="str">
            <v>Tooling</v>
          </cell>
          <cell r="C4589" t="str">
            <v>Calibration Fixture</v>
          </cell>
        </row>
        <row r="4590">
          <cell r="A4590" t="str">
            <v>IA213-0583</v>
          </cell>
          <cell r="B4590" t="str">
            <v>Tooling</v>
          </cell>
          <cell r="C4590" t="str">
            <v>Collimator, Hene Mount Assy</v>
          </cell>
        </row>
        <row r="4591">
          <cell r="A4591" t="str">
            <v>IA213-0584</v>
          </cell>
          <cell r="B4591" t="str">
            <v>Tooling</v>
          </cell>
          <cell r="C4591" t="str">
            <v>Collimator, Hene Mount Assy</v>
          </cell>
        </row>
        <row r="4592">
          <cell r="A4592" t="str">
            <v>IA213-0585</v>
          </cell>
          <cell r="B4592" t="str">
            <v>Tooling</v>
          </cell>
          <cell r="C4592" t="str">
            <v>Collimator, Hene Mount Assy</v>
          </cell>
        </row>
        <row r="4593">
          <cell r="A4593" t="str">
            <v>IA213-0586</v>
          </cell>
          <cell r="B4593" t="str">
            <v>Tooling</v>
          </cell>
          <cell r="C4593" t="str">
            <v>Collimator, Hene Mount Assy</v>
          </cell>
        </row>
        <row r="4594">
          <cell r="A4594" t="str">
            <v>IA213-0587</v>
          </cell>
          <cell r="B4594" t="str">
            <v>Tooling</v>
          </cell>
          <cell r="C4594" t="str">
            <v>Collimator, Hene Mount Assy</v>
          </cell>
        </row>
        <row r="4595">
          <cell r="A4595" t="str">
            <v>IA213-0588</v>
          </cell>
          <cell r="B4595" t="str">
            <v>Tooling</v>
          </cell>
          <cell r="C4595" t="str">
            <v>Collimator, Hene Mount Assy</v>
          </cell>
        </row>
        <row r="4596">
          <cell r="A4596" t="str">
            <v>IA213-0589</v>
          </cell>
          <cell r="B4596" t="str">
            <v>Tooling</v>
          </cell>
          <cell r="C4596" t="str">
            <v>Collimator, Hene Mount Assy</v>
          </cell>
        </row>
        <row r="4597">
          <cell r="A4597" t="str">
            <v>IA213-0590</v>
          </cell>
          <cell r="B4597" t="str">
            <v>Illumination</v>
          </cell>
          <cell r="C4597" t="str">
            <v>Illumination Cable Pkg</v>
          </cell>
        </row>
        <row r="4598">
          <cell r="A4598" t="str">
            <v>IA213-0591</v>
          </cell>
          <cell r="B4598" t="str">
            <v>Illumination</v>
          </cell>
          <cell r="C4598" t="str">
            <v>Illuminator Structure Assy</v>
          </cell>
        </row>
        <row r="4599">
          <cell r="A4599" t="str">
            <v>IA213-0592</v>
          </cell>
          <cell r="B4599" t="str">
            <v>Illumination</v>
          </cell>
          <cell r="C4599" t="str">
            <v>Illuminator Structure Assy</v>
          </cell>
        </row>
        <row r="4600">
          <cell r="A4600" t="str">
            <v>IA213-0593</v>
          </cell>
          <cell r="B4600" t="str">
            <v>Structure</v>
          </cell>
          <cell r="C4600" t="str">
            <v>Projection Lens Mount Assy</v>
          </cell>
        </row>
        <row r="4601">
          <cell r="A4601" t="str">
            <v>IA213-0594</v>
          </cell>
          <cell r="B4601" t="str">
            <v>Illumination</v>
          </cell>
          <cell r="C4601" t="str">
            <v>Illuminator Structure Assy</v>
          </cell>
        </row>
        <row r="4602">
          <cell r="A4602" t="str">
            <v>IA213-0595</v>
          </cell>
          <cell r="B4602" t="str">
            <v>Enclosure &amp; ECU</v>
          </cell>
          <cell r="C4602" t="str">
            <v>Air Handler Assy</v>
          </cell>
        </row>
        <row r="4603">
          <cell r="A4603" t="str">
            <v>IA213-0596</v>
          </cell>
          <cell r="B4603" t="str">
            <v>Structure</v>
          </cell>
          <cell r="C4603" t="str">
            <v>Projection Lens Mount Assy</v>
          </cell>
        </row>
        <row r="4604">
          <cell r="A4604" t="str">
            <v>IA213-0597</v>
          </cell>
          <cell r="B4604" t="str">
            <v>Illumination</v>
          </cell>
          <cell r="C4604" t="str">
            <v>Illuminator Structure Assy</v>
          </cell>
        </row>
        <row r="4605">
          <cell r="A4605" t="str">
            <v>IA213-0598</v>
          </cell>
          <cell r="B4605" t="str">
            <v>Illumination</v>
          </cell>
          <cell r="C4605" t="str">
            <v>Illuminator Structure Assy</v>
          </cell>
        </row>
        <row r="4606">
          <cell r="A4606" t="str">
            <v>IA213-0599</v>
          </cell>
          <cell r="B4606" t="str">
            <v>Illumination</v>
          </cell>
          <cell r="C4606" t="str">
            <v>Illuminator Structure Assy</v>
          </cell>
        </row>
        <row r="4607">
          <cell r="A4607" t="str">
            <v>IA213-0600</v>
          </cell>
          <cell r="B4607" t="str">
            <v>Illumination</v>
          </cell>
          <cell r="C4607" t="str">
            <v>Illuminator Structure Assy</v>
          </cell>
        </row>
        <row r="4608">
          <cell r="A4608" t="str">
            <v>IA213-0601</v>
          </cell>
          <cell r="B4608" t="str">
            <v>Illumination</v>
          </cell>
          <cell r="C4608" t="str">
            <v>Homogenizer-Condenser Lens Assy</v>
          </cell>
        </row>
        <row r="4609">
          <cell r="A4609" t="str">
            <v>IA213-0602</v>
          </cell>
          <cell r="B4609" t="str">
            <v>Illumination</v>
          </cell>
          <cell r="C4609" t="str">
            <v>Homogenizer-Condenser Lens Assy</v>
          </cell>
        </row>
        <row r="4610">
          <cell r="A4610" t="str">
            <v>IA213-0603</v>
          </cell>
          <cell r="B4610" t="str">
            <v>Illumination</v>
          </cell>
          <cell r="C4610" t="str">
            <v>Homogenizer-Condenser Lens Assy</v>
          </cell>
        </row>
        <row r="4611">
          <cell r="A4611" t="str">
            <v>IA213-0604</v>
          </cell>
          <cell r="B4611" t="str">
            <v>Illumination</v>
          </cell>
          <cell r="C4611" t="str">
            <v>Homogenizer-Condenser Lens Assy</v>
          </cell>
        </row>
        <row r="4612">
          <cell r="A4612" t="str">
            <v>IA213-0605</v>
          </cell>
          <cell r="B4612" t="str">
            <v>Vision</v>
          </cell>
          <cell r="C4612" t="str">
            <v>Vision Cable Package</v>
          </cell>
        </row>
        <row r="4613">
          <cell r="A4613" t="str">
            <v>IA213-0606</v>
          </cell>
          <cell r="B4613" t="str">
            <v>Vision</v>
          </cell>
          <cell r="C4613" t="str">
            <v>Vision Cable Package</v>
          </cell>
        </row>
        <row r="4614">
          <cell r="A4614" t="str">
            <v>IA213-0607</v>
          </cell>
          <cell r="B4614" t="str">
            <v>Vision</v>
          </cell>
          <cell r="C4614" t="str">
            <v>Vision Cable Package</v>
          </cell>
        </row>
        <row r="4615">
          <cell r="A4615" t="str">
            <v>IA213-0608</v>
          </cell>
          <cell r="B4615" t="str">
            <v>Vision</v>
          </cell>
          <cell r="C4615" t="str">
            <v>Vision Cable Package</v>
          </cell>
        </row>
        <row r="4616">
          <cell r="A4616" t="str">
            <v>IA213-0609</v>
          </cell>
          <cell r="B4616" t="str">
            <v>Vision</v>
          </cell>
          <cell r="C4616" t="str">
            <v>Vision Cable Package</v>
          </cell>
        </row>
        <row r="4617">
          <cell r="A4617" t="str">
            <v>IA213-0610</v>
          </cell>
          <cell r="B4617" t="str">
            <v>Vision</v>
          </cell>
          <cell r="C4617" t="str">
            <v>Vision Cable Package</v>
          </cell>
        </row>
        <row r="4618">
          <cell r="A4618" t="str">
            <v>IA213-0611</v>
          </cell>
        </row>
        <row r="4619">
          <cell r="A4619" t="str">
            <v>IA213-0612</v>
          </cell>
          <cell r="B4619" t="str">
            <v>Illumination</v>
          </cell>
          <cell r="C4619" t="str">
            <v>Illumination Detection Assy</v>
          </cell>
        </row>
        <row r="4620">
          <cell r="A4620" t="str">
            <v>IA213-0613</v>
          </cell>
          <cell r="B4620" t="str">
            <v>Illumination</v>
          </cell>
          <cell r="C4620" t="str">
            <v>Illumination Detection Assy</v>
          </cell>
        </row>
        <row r="4621">
          <cell r="A4621" t="str">
            <v>IA213-0614</v>
          </cell>
          <cell r="B4621" t="str">
            <v>Illumination</v>
          </cell>
          <cell r="C4621" t="str">
            <v>Illumination Detection Assy</v>
          </cell>
        </row>
        <row r="4622">
          <cell r="A4622" t="str">
            <v>IA213-0615</v>
          </cell>
          <cell r="B4622" t="str">
            <v>Illumination</v>
          </cell>
          <cell r="C4622" t="str">
            <v>Illumination Detection Assy</v>
          </cell>
        </row>
        <row r="4623">
          <cell r="A4623" t="str">
            <v>IA213-0616</v>
          </cell>
          <cell r="B4623" t="str">
            <v>Illumination</v>
          </cell>
          <cell r="C4623" t="str">
            <v>Illumination Detection Assy</v>
          </cell>
        </row>
        <row r="4624">
          <cell r="A4624" t="str">
            <v>IA213-0617</v>
          </cell>
          <cell r="B4624" t="str">
            <v>Illumination</v>
          </cell>
          <cell r="C4624" t="str">
            <v>Illumination Detection Assy</v>
          </cell>
        </row>
        <row r="4625">
          <cell r="A4625" t="str">
            <v>IA213-0618</v>
          </cell>
          <cell r="B4625" t="str">
            <v>Illumination</v>
          </cell>
          <cell r="C4625" t="str">
            <v>Illumination Detection Assy</v>
          </cell>
        </row>
        <row r="4626">
          <cell r="A4626" t="str">
            <v>IA213-0619</v>
          </cell>
          <cell r="B4626" t="str">
            <v>Illumination</v>
          </cell>
          <cell r="C4626" t="str">
            <v>Illumination Detection Assy</v>
          </cell>
        </row>
        <row r="4627">
          <cell r="A4627" t="str">
            <v>IA213-0620</v>
          </cell>
          <cell r="B4627" t="str">
            <v>Structure</v>
          </cell>
          <cell r="C4627" t="str">
            <v>Projection Lens Mount Assy</v>
          </cell>
        </row>
        <row r="4628">
          <cell r="A4628" t="str">
            <v>IA213-0621</v>
          </cell>
          <cell r="B4628" t="str">
            <v>Structure</v>
          </cell>
          <cell r="C4628" t="str">
            <v>Projection Lens Mount Assy</v>
          </cell>
        </row>
        <row r="4629">
          <cell r="A4629" t="str">
            <v>IA213-0622</v>
          </cell>
          <cell r="B4629" t="str">
            <v>Illumination</v>
          </cell>
          <cell r="C4629" t="str">
            <v>Illumination Cable Pkg</v>
          </cell>
        </row>
        <row r="4630">
          <cell r="A4630" t="str">
            <v>IA213-0623</v>
          </cell>
          <cell r="B4630" t="str">
            <v>Illumination</v>
          </cell>
          <cell r="C4630" t="str">
            <v>Homogenizer-Condenser Lens Assy</v>
          </cell>
        </row>
        <row r="4631">
          <cell r="A4631" t="str">
            <v>IA213-0624</v>
          </cell>
          <cell r="B4631" t="str">
            <v>Illumination</v>
          </cell>
          <cell r="C4631" t="str">
            <v>Homogenizer-Condenser Lens Assy</v>
          </cell>
        </row>
        <row r="4632">
          <cell r="A4632" t="str">
            <v>IA213-0625</v>
          </cell>
          <cell r="B4632" t="str">
            <v>Illumination</v>
          </cell>
          <cell r="C4632" t="str">
            <v>Homogenizer-Condenser Lens Assy</v>
          </cell>
        </row>
        <row r="4633">
          <cell r="A4633" t="str">
            <v>IA213-0626</v>
          </cell>
          <cell r="B4633" t="str">
            <v>Illumination</v>
          </cell>
          <cell r="C4633" t="str">
            <v>Homogenizer-Condenser Lens Assy</v>
          </cell>
        </row>
        <row r="4634">
          <cell r="A4634" t="str">
            <v>IA213-0627</v>
          </cell>
          <cell r="B4634" t="str">
            <v>Illumination</v>
          </cell>
          <cell r="C4634" t="str">
            <v>Homogenizer-Condenser Lens Assy</v>
          </cell>
        </row>
        <row r="4635">
          <cell r="A4635" t="str">
            <v>IA213-0628</v>
          </cell>
          <cell r="B4635" t="str">
            <v>Illumination</v>
          </cell>
          <cell r="C4635" t="str">
            <v>Homogenizer-Condenser Lens Assy</v>
          </cell>
        </row>
        <row r="4636">
          <cell r="A4636" t="str">
            <v>IA213-0629</v>
          </cell>
          <cell r="B4636" t="str">
            <v>Illumination</v>
          </cell>
          <cell r="C4636" t="str">
            <v>Homogenizer-Condenser Lens Assy</v>
          </cell>
        </row>
        <row r="4637">
          <cell r="A4637" t="str">
            <v>IA213-0630</v>
          </cell>
          <cell r="B4637" t="str">
            <v>Illumination</v>
          </cell>
          <cell r="C4637" t="str">
            <v>Illuminator Structure Assy</v>
          </cell>
        </row>
        <row r="4638">
          <cell r="A4638" t="str">
            <v>IA213-0631</v>
          </cell>
          <cell r="B4638" t="str">
            <v>Illumination</v>
          </cell>
          <cell r="C4638" t="str">
            <v>Illuminator Structure Assy</v>
          </cell>
        </row>
        <row r="4639">
          <cell r="A4639" t="str">
            <v>IA213-0632</v>
          </cell>
          <cell r="B4639" t="str">
            <v>Illumination</v>
          </cell>
          <cell r="C4639" t="str">
            <v>Homogenizer-Condenser Lens Assy</v>
          </cell>
        </row>
        <row r="4640">
          <cell r="A4640" t="str">
            <v>IA213-0633</v>
          </cell>
          <cell r="B4640" t="str">
            <v>Illumination</v>
          </cell>
          <cell r="C4640" t="str">
            <v>Homogenizer-Condenser Lens Assy</v>
          </cell>
        </row>
        <row r="4641">
          <cell r="A4641" t="str">
            <v>IA213-0634</v>
          </cell>
          <cell r="B4641" t="str">
            <v>Illumination</v>
          </cell>
          <cell r="C4641" t="str">
            <v>Illuminator Structure Assy</v>
          </cell>
        </row>
        <row r="4642">
          <cell r="A4642" t="str">
            <v>IA213-0635</v>
          </cell>
          <cell r="B4642" t="str">
            <v>Illumination</v>
          </cell>
          <cell r="C4642" t="str">
            <v>Illuminator Structure Assy</v>
          </cell>
        </row>
        <row r="4643">
          <cell r="A4643" t="str">
            <v>IA213-0636</v>
          </cell>
          <cell r="B4643" t="str">
            <v>Illumination</v>
          </cell>
          <cell r="C4643" t="str">
            <v>Illuminator Structure Assy</v>
          </cell>
        </row>
        <row r="4644">
          <cell r="A4644" t="str">
            <v>IA213-0637</v>
          </cell>
          <cell r="B4644" t="str">
            <v>Optical Imaging</v>
          </cell>
          <cell r="C4644" t="str">
            <v>Cable Package</v>
          </cell>
        </row>
        <row r="4645">
          <cell r="A4645" t="str">
            <v>IA213-0638</v>
          </cell>
          <cell r="B4645" t="str">
            <v>Vision</v>
          </cell>
          <cell r="C4645" t="str">
            <v>Vision Cable Package</v>
          </cell>
        </row>
        <row r="4646">
          <cell r="A4646" t="str">
            <v>IA213-0639</v>
          </cell>
          <cell r="B4646" t="str">
            <v>Vision</v>
          </cell>
          <cell r="C4646" t="str">
            <v>Vision Cable Package</v>
          </cell>
        </row>
        <row r="4647">
          <cell r="A4647" t="str">
            <v>IA213-0640</v>
          </cell>
          <cell r="B4647" t="str">
            <v>Vision</v>
          </cell>
          <cell r="C4647" t="str">
            <v>Vision Assy</v>
          </cell>
        </row>
        <row r="4648">
          <cell r="A4648" t="str">
            <v>IA213-0641</v>
          </cell>
          <cell r="B4648" t="str">
            <v>Illumination</v>
          </cell>
          <cell r="C4648" t="str">
            <v>Illuminator Structure Assy</v>
          </cell>
        </row>
        <row r="4649">
          <cell r="A4649" t="str">
            <v>IA213-0642</v>
          </cell>
          <cell r="B4649" t="str">
            <v>Illumination</v>
          </cell>
          <cell r="C4649" t="str">
            <v>Illuminator Structure Assy</v>
          </cell>
        </row>
        <row r="4650">
          <cell r="A4650" t="str">
            <v>IA213-0643</v>
          </cell>
          <cell r="B4650" t="str">
            <v>Controls</v>
          </cell>
          <cell r="C4650" t="str">
            <v>Cable Package</v>
          </cell>
        </row>
        <row r="4651">
          <cell r="A4651" t="str">
            <v>IA213-0644</v>
          </cell>
          <cell r="B4651" t="str">
            <v>Optical Imaging</v>
          </cell>
          <cell r="C4651" t="str">
            <v>1ST Turning Mirror Mount Assy</v>
          </cell>
        </row>
        <row r="4652">
          <cell r="A4652" t="str">
            <v>IA213-0645</v>
          </cell>
          <cell r="B4652" t="str">
            <v>Vision</v>
          </cell>
          <cell r="C4652" t="str">
            <v>Vision Cable Package</v>
          </cell>
        </row>
        <row r="4653">
          <cell r="A4653" t="str">
            <v>IA213-0646</v>
          </cell>
          <cell r="B4653" t="str">
            <v>Vision</v>
          </cell>
          <cell r="C4653" t="str">
            <v>Vision Cable Package</v>
          </cell>
        </row>
        <row r="4654">
          <cell r="A4654" t="str">
            <v>IA213-0647</v>
          </cell>
          <cell r="B4654" t="str">
            <v>Vision</v>
          </cell>
          <cell r="C4654" t="str">
            <v>Vision Cable Package</v>
          </cell>
        </row>
        <row r="4655">
          <cell r="A4655" t="str">
            <v>IA213-0648</v>
          </cell>
          <cell r="B4655" t="str">
            <v>Vision</v>
          </cell>
          <cell r="C4655" t="str">
            <v>Vision Cable Package</v>
          </cell>
        </row>
        <row r="4656">
          <cell r="A4656" t="str">
            <v>IA213-0649</v>
          </cell>
          <cell r="B4656" t="str">
            <v>Tooling</v>
          </cell>
          <cell r="C4656" t="str">
            <v>Mirror Mount Cover Assy</v>
          </cell>
        </row>
        <row r="4657">
          <cell r="A4657" t="str">
            <v>IA213-0650</v>
          </cell>
          <cell r="B4657" t="str">
            <v>Tooling</v>
          </cell>
          <cell r="C4657" t="str">
            <v>Mirror Mount Cover Assy</v>
          </cell>
        </row>
        <row r="4658">
          <cell r="A4658" t="str">
            <v>IA213-0651</v>
          </cell>
          <cell r="B4658" t="str">
            <v>Micropositioner</v>
          </cell>
          <cell r="C4658" t="str">
            <v>Hexapod Cable Package</v>
          </cell>
        </row>
        <row r="4659">
          <cell r="A4659" t="str">
            <v>IA213-0652</v>
          </cell>
          <cell r="B4659" t="str">
            <v>Optical Imaging</v>
          </cell>
          <cell r="C4659" t="str">
            <v>1ST Turning Mirror Mount Assy</v>
          </cell>
        </row>
        <row r="4660">
          <cell r="A4660" t="str">
            <v>IA213-0653</v>
          </cell>
          <cell r="B4660" t="str">
            <v>Controls</v>
          </cell>
          <cell r="C4660" t="str">
            <v>Cable Package</v>
          </cell>
        </row>
        <row r="4661">
          <cell r="A4661" t="str">
            <v>IA213-0654</v>
          </cell>
          <cell r="B4661" t="str">
            <v>Controls</v>
          </cell>
          <cell r="C4661" t="str">
            <v>Cable Package</v>
          </cell>
        </row>
        <row r="4662">
          <cell r="A4662" t="str">
            <v>IA213-0655</v>
          </cell>
          <cell r="B4662" t="str">
            <v>Vision</v>
          </cell>
          <cell r="C4662" t="str">
            <v>Vision Cable Package</v>
          </cell>
        </row>
        <row r="4663">
          <cell r="A4663" t="str">
            <v>IA213-0656</v>
          </cell>
          <cell r="B4663" t="str">
            <v>Vision</v>
          </cell>
          <cell r="C4663" t="str">
            <v>Vision Cable Package</v>
          </cell>
        </row>
        <row r="4664">
          <cell r="A4664" t="str">
            <v>IA213-0657</v>
          </cell>
          <cell r="B4664" t="str">
            <v>Enclosure &amp; ECU</v>
          </cell>
          <cell r="C4664" t="str">
            <v>Chamber Assy</v>
          </cell>
        </row>
        <row r="4665">
          <cell r="A4665" t="str">
            <v>IA213-0658</v>
          </cell>
          <cell r="B4665" t="str">
            <v>Tooling</v>
          </cell>
          <cell r="C4665" t="str">
            <v>Lens Support, Shipping</v>
          </cell>
        </row>
        <row r="4666">
          <cell r="A4666" t="str">
            <v>IA213-0659</v>
          </cell>
          <cell r="B4666" t="str">
            <v>Tooling</v>
          </cell>
          <cell r="C4666" t="str">
            <v>Lens Support, Shipping</v>
          </cell>
        </row>
        <row r="4667">
          <cell r="A4667" t="str">
            <v>IA213-0660</v>
          </cell>
          <cell r="B4667" t="str">
            <v>Tooling</v>
          </cell>
          <cell r="C4667" t="str">
            <v>Lens Support, Shipping</v>
          </cell>
        </row>
        <row r="4668">
          <cell r="A4668" t="str">
            <v>IA213-0661</v>
          </cell>
          <cell r="B4668" t="str">
            <v>Tooling</v>
          </cell>
          <cell r="C4668" t="str">
            <v>Lens Support, Shipping</v>
          </cell>
        </row>
        <row r="4669">
          <cell r="A4669" t="str">
            <v>IA213-0662</v>
          </cell>
          <cell r="B4669" t="str">
            <v>Tooling</v>
          </cell>
          <cell r="C4669" t="str">
            <v>Lens Support, Shipping</v>
          </cell>
        </row>
        <row r="4670">
          <cell r="A4670" t="str">
            <v>IA213-0663</v>
          </cell>
          <cell r="B4670" t="str">
            <v>Tooling</v>
          </cell>
          <cell r="C4670" t="str">
            <v>Lens Support, Shipping</v>
          </cell>
        </row>
        <row r="4671">
          <cell r="A4671" t="str">
            <v>IA213-0664</v>
          </cell>
          <cell r="B4671" t="str">
            <v>Tooling</v>
          </cell>
          <cell r="C4671" t="str">
            <v>Lens Support, Shipping</v>
          </cell>
        </row>
        <row r="4672">
          <cell r="A4672" t="str">
            <v>IA213-0665</v>
          </cell>
          <cell r="B4672" t="str">
            <v>Tooling</v>
          </cell>
          <cell r="C4672" t="str">
            <v>Lens Support, Shipping</v>
          </cell>
        </row>
        <row r="4673">
          <cell r="A4673" t="str">
            <v>IA213-0666</v>
          </cell>
          <cell r="B4673" t="str">
            <v>Tooling</v>
          </cell>
          <cell r="C4673" t="str">
            <v>Lens Support, Shipping</v>
          </cell>
        </row>
        <row r="4674">
          <cell r="A4674" t="str">
            <v>IA213-0667</v>
          </cell>
          <cell r="B4674" t="str">
            <v>Tooling</v>
          </cell>
          <cell r="C4674" t="str">
            <v>Lens Support, Shipping</v>
          </cell>
        </row>
        <row r="4675">
          <cell r="A4675" t="str">
            <v>IA213-0668</v>
          </cell>
          <cell r="B4675" t="str">
            <v>Tooling</v>
          </cell>
          <cell r="C4675" t="str">
            <v>Lens Support, Shipping</v>
          </cell>
        </row>
        <row r="4676">
          <cell r="A4676" t="str">
            <v>IA213-0669</v>
          </cell>
          <cell r="B4676" t="str">
            <v>Controls</v>
          </cell>
          <cell r="C4676" t="str">
            <v>Cable Pkg</v>
          </cell>
        </row>
        <row r="4677">
          <cell r="A4677" t="str">
            <v>IA213-0670</v>
          </cell>
          <cell r="B4677" t="str">
            <v>Controls</v>
          </cell>
          <cell r="C4677" t="str">
            <v>Cable Pkg</v>
          </cell>
        </row>
        <row r="4678">
          <cell r="A4678" t="str">
            <v>IA213-0671</v>
          </cell>
          <cell r="B4678" t="str">
            <v>Controls</v>
          </cell>
          <cell r="C4678" t="str">
            <v>Cable Pkg</v>
          </cell>
        </row>
        <row r="4679">
          <cell r="A4679" t="str">
            <v>IA213-0672</v>
          </cell>
          <cell r="B4679" t="str">
            <v>Controls</v>
          </cell>
          <cell r="C4679" t="str">
            <v>Cable Pkg</v>
          </cell>
        </row>
        <row r="4680">
          <cell r="A4680" t="str">
            <v>IA213-0673</v>
          </cell>
          <cell r="B4680" t="str">
            <v>Controls</v>
          </cell>
          <cell r="C4680" t="str">
            <v>Cable Pkg</v>
          </cell>
        </row>
        <row r="4681">
          <cell r="A4681" t="str">
            <v>IA213-0674</v>
          </cell>
          <cell r="B4681" t="str">
            <v>Controls</v>
          </cell>
          <cell r="C4681" t="str">
            <v>Cable Package</v>
          </cell>
        </row>
        <row r="4682">
          <cell r="A4682" t="str">
            <v>IA213-0675</v>
          </cell>
          <cell r="B4682" t="str">
            <v>Controls</v>
          </cell>
          <cell r="C4682" t="str">
            <v>Cable Package</v>
          </cell>
        </row>
        <row r="4683">
          <cell r="A4683" t="str">
            <v>IA213-0676</v>
          </cell>
          <cell r="B4683" t="str">
            <v>Mask Chuck</v>
          </cell>
          <cell r="C4683" t="str">
            <v>E-Stop Assembly Top Mount</v>
          </cell>
        </row>
        <row r="4684">
          <cell r="A4684" t="str">
            <v>IA213-0677</v>
          </cell>
          <cell r="B4684" t="str">
            <v>Mask Chuck</v>
          </cell>
          <cell r="C4684" t="str">
            <v>E-Stop Assembly Top Mount</v>
          </cell>
        </row>
        <row r="4685">
          <cell r="A4685" t="str">
            <v>IA213-0678</v>
          </cell>
          <cell r="B4685" t="str">
            <v>Illumination</v>
          </cell>
          <cell r="C4685" t="str">
            <v>Illumination Detection Assy</v>
          </cell>
        </row>
        <row r="4686">
          <cell r="A4686" t="str">
            <v>IA213-0679</v>
          </cell>
          <cell r="B4686" t="str">
            <v>Illumination</v>
          </cell>
          <cell r="C4686" t="str">
            <v>Illumination Detection Assy</v>
          </cell>
        </row>
        <row r="4687">
          <cell r="A4687" t="str">
            <v>IA213-0680</v>
          </cell>
          <cell r="B4687" t="str">
            <v>Illumination</v>
          </cell>
          <cell r="C4687" t="str">
            <v>Illumination Detection Assy</v>
          </cell>
        </row>
        <row r="4688">
          <cell r="A4688" t="str">
            <v>IA213-0681</v>
          </cell>
          <cell r="B4688" t="str">
            <v>HMI</v>
          </cell>
          <cell r="C4688" t="str">
            <v>HMI Assy</v>
          </cell>
        </row>
        <row r="4689">
          <cell r="A4689" t="str">
            <v>IA213-0682</v>
          </cell>
          <cell r="B4689" t="str">
            <v>HMI</v>
          </cell>
          <cell r="C4689" t="str">
            <v>HMI Assy</v>
          </cell>
        </row>
        <row r="4690">
          <cell r="A4690" t="str">
            <v>IA213-0683</v>
          </cell>
          <cell r="B4690" t="str">
            <v>HMI</v>
          </cell>
          <cell r="C4690" t="str">
            <v>HMI Assy</v>
          </cell>
        </row>
        <row r="4691">
          <cell r="A4691" t="str">
            <v>IA213-0684</v>
          </cell>
          <cell r="B4691" t="str">
            <v>HMI</v>
          </cell>
          <cell r="C4691" t="str">
            <v>HMI Assy</v>
          </cell>
        </row>
        <row r="4692">
          <cell r="A4692" t="str">
            <v>IA213-0685</v>
          </cell>
          <cell r="B4692" t="str">
            <v>HMI</v>
          </cell>
          <cell r="C4692" t="str">
            <v>HMI Assy</v>
          </cell>
        </row>
        <row r="4693">
          <cell r="A4693" t="str">
            <v>IA213-0686</v>
          </cell>
          <cell r="B4693" t="str">
            <v>HMI</v>
          </cell>
          <cell r="C4693" t="str">
            <v>HMI Assy</v>
          </cell>
        </row>
        <row r="4694">
          <cell r="A4694" t="str">
            <v>IA213-0687</v>
          </cell>
          <cell r="B4694" t="str">
            <v>HMI</v>
          </cell>
          <cell r="C4694" t="str">
            <v>HMI Assy</v>
          </cell>
        </row>
        <row r="4695">
          <cell r="A4695" t="str">
            <v>IA213-0688</v>
          </cell>
          <cell r="B4695" t="str">
            <v>HMI</v>
          </cell>
          <cell r="C4695" t="str">
            <v>HMI Assy</v>
          </cell>
        </row>
        <row r="4696">
          <cell r="A4696" t="str">
            <v>IA213-0689</v>
          </cell>
          <cell r="B4696" t="str">
            <v>HMI</v>
          </cell>
          <cell r="C4696" t="str">
            <v>HMI Assy</v>
          </cell>
        </row>
        <row r="4697">
          <cell r="A4697" t="str">
            <v>IA213-0690</v>
          </cell>
          <cell r="B4697" t="str">
            <v>HMI</v>
          </cell>
          <cell r="C4697" t="str">
            <v>HMI Assy</v>
          </cell>
        </row>
        <row r="4698">
          <cell r="A4698" t="str">
            <v>IA213-0691</v>
          </cell>
          <cell r="B4698" t="str">
            <v>HMI</v>
          </cell>
          <cell r="C4698" t="str">
            <v>Operator Control Box</v>
          </cell>
        </row>
        <row r="4699">
          <cell r="A4699" t="str">
            <v>IA213-0692</v>
          </cell>
          <cell r="B4699" t="str">
            <v>Illumination</v>
          </cell>
          <cell r="C4699" t="str">
            <v>Illumination Cable Pkg</v>
          </cell>
        </row>
        <row r="4700">
          <cell r="A4700" t="str">
            <v>IA213-0693</v>
          </cell>
          <cell r="B4700" t="str">
            <v>Illumination</v>
          </cell>
          <cell r="C4700" t="str">
            <v>Illumination Cable Pkg</v>
          </cell>
        </row>
        <row r="4701">
          <cell r="A4701" t="str">
            <v>IA213-0694</v>
          </cell>
          <cell r="B4701" t="str">
            <v>Mask Chuck</v>
          </cell>
          <cell r="C4701" t="str">
            <v>Mask Mount System Assy</v>
          </cell>
        </row>
        <row r="4702">
          <cell r="A4702" t="str">
            <v>IA213-0695</v>
          </cell>
          <cell r="B4702" t="str">
            <v>Mask Chuck</v>
          </cell>
          <cell r="C4702" t="str">
            <v>Mask Mount System Assy</v>
          </cell>
        </row>
        <row r="4703">
          <cell r="A4703" t="str">
            <v>IA213-0696</v>
          </cell>
        </row>
        <row r="4704">
          <cell r="A4704" t="str">
            <v>IA343-0000</v>
          </cell>
          <cell r="B4704" t="str">
            <v>STOCK</v>
          </cell>
        </row>
        <row r="4705">
          <cell r="A4705" t="str">
            <v>IA378-0000</v>
          </cell>
          <cell r="B4705" t="str">
            <v>STOCK</v>
          </cell>
        </row>
        <row r="4706">
          <cell r="A4706" t="str">
            <v>IA438-0000</v>
          </cell>
          <cell r="B4706" t="str">
            <v>STOCK</v>
          </cell>
        </row>
        <row r="4707">
          <cell r="A4707" t="str">
            <v>IA466-0000</v>
          </cell>
          <cell r="B4707" t="str">
            <v>STOCK</v>
          </cell>
        </row>
        <row r="4708">
          <cell r="A4708" t="str">
            <v>IA467-0000</v>
          </cell>
          <cell r="B4708" t="str">
            <v>STOCK</v>
          </cell>
        </row>
        <row r="4709">
          <cell r="A4709" t="str">
            <v>IA470-0000</v>
          </cell>
          <cell r="B4709" t="str">
            <v>STOCK</v>
          </cell>
        </row>
        <row r="4710">
          <cell r="A4710" t="str">
            <v>IA471-0000</v>
          </cell>
          <cell r="B4710" t="str">
            <v>STOCK</v>
          </cell>
        </row>
        <row r="4711">
          <cell r="A4711" t="str">
            <v>IA472-0000</v>
          </cell>
          <cell r="B4711" t="str">
            <v>STOCK</v>
          </cell>
        </row>
        <row r="4712">
          <cell r="A4712" t="str">
            <v>IA473-0000</v>
          </cell>
          <cell r="B4712" t="str">
            <v>STOCK</v>
          </cell>
        </row>
        <row r="4713">
          <cell r="A4713" t="str">
            <v>IA474-0000</v>
          </cell>
          <cell r="B4713" t="str">
            <v>STOCK</v>
          </cell>
        </row>
        <row r="4714">
          <cell r="A4714" t="str">
            <v>IA475-0000</v>
          </cell>
          <cell r="B4714" t="str">
            <v>STOCK</v>
          </cell>
        </row>
        <row r="4715">
          <cell r="A4715" t="str">
            <v>IA519-0000</v>
          </cell>
          <cell r="B4715" t="str">
            <v>STOCK</v>
          </cell>
        </row>
        <row r="4716">
          <cell r="A4716" t="str">
            <v>IA544-0000</v>
          </cell>
          <cell r="B4716" t="str">
            <v>STOCK</v>
          </cell>
        </row>
        <row r="4717">
          <cell r="A4717" t="str">
            <v>IA545-0000</v>
          </cell>
          <cell r="B4717" t="str">
            <v>STOCK</v>
          </cell>
        </row>
        <row r="4718">
          <cell r="A4718" t="str">
            <v>IA546-0000</v>
          </cell>
          <cell r="B4718" t="str">
            <v>STOCK</v>
          </cell>
        </row>
        <row r="4719">
          <cell r="A4719" t="str">
            <v>IA547-0000</v>
          </cell>
          <cell r="B4719" t="str">
            <v>STOCK</v>
          </cell>
        </row>
        <row r="4720">
          <cell r="A4720" t="str">
            <v>IA548-0000</v>
          </cell>
          <cell r="B4720" t="str">
            <v>STOCK</v>
          </cell>
        </row>
        <row r="4721">
          <cell r="A4721" t="str">
            <v>IA549-0000</v>
          </cell>
          <cell r="B4721" t="str">
            <v>STOCK</v>
          </cell>
        </row>
        <row r="4722">
          <cell r="A4722" t="str">
            <v>IA550-0000</v>
          </cell>
          <cell r="B4722" t="str">
            <v>STOCK</v>
          </cell>
        </row>
        <row r="4723">
          <cell r="A4723" t="str">
            <v>IA551-0000</v>
          </cell>
          <cell r="B4723" t="str">
            <v>STOCK</v>
          </cell>
        </row>
        <row r="4724">
          <cell r="A4724" t="str">
            <v>IA552-0000</v>
          </cell>
          <cell r="B4724" t="str">
            <v>STOCK</v>
          </cell>
        </row>
        <row r="4725">
          <cell r="A4725" t="str">
            <v>IA596-0000</v>
          </cell>
          <cell r="B4725" t="str">
            <v>STOCK</v>
          </cell>
        </row>
        <row r="4726">
          <cell r="A4726" t="str">
            <v>IA597-0000</v>
          </cell>
          <cell r="B4726" t="str">
            <v>STOCK</v>
          </cell>
        </row>
        <row r="4727">
          <cell r="A4727" t="str">
            <v>IA603-0000</v>
          </cell>
          <cell r="B4727" t="str">
            <v>STOCK</v>
          </cell>
        </row>
        <row r="4728">
          <cell r="A4728" t="str">
            <v>IA605-0000</v>
          </cell>
          <cell r="B4728" t="str">
            <v>STOCK</v>
          </cell>
        </row>
        <row r="4729">
          <cell r="A4729" t="str">
            <v>IA606-0000</v>
          </cell>
          <cell r="B4729" t="str">
            <v>STOCK</v>
          </cell>
        </row>
        <row r="4730">
          <cell r="A4730" t="str">
            <v>IA607-0000</v>
          </cell>
          <cell r="B4730" t="str">
            <v>STOCK</v>
          </cell>
        </row>
        <row r="4731">
          <cell r="A4731" t="str">
            <v>IA608-0000</v>
          </cell>
          <cell r="B4731" t="str">
            <v>STOCK</v>
          </cell>
        </row>
        <row r="4732">
          <cell r="A4732" t="str">
            <v>IA609-0000</v>
          </cell>
          <cell r="B4732" t="str">
            <v>STOCK</v>
          </cell>
        </row>
        <row r="4733">
          <cell r="A4733" t="str">
            <v>IA610-0000</v>
          </cell>
          <cell r="B4733" t="str">
            <v>STOCK</v>
          </cell>
        </row>
        <row r="4734">
          <cell r="A4734" t="str">
            <v>IA621-0000</v>
          </cell>
          <cell r="B4734" t="str">
            <v>STOCK</v>
          </cell>
        </row>
        <row r="4735">
          <cell r="A4735" t="str">
            <v>IA622-0000</v>
          </cell>
          <cell r="B4735" t="str">
            <v>STOCK</v>
          </cell>
        </row>
        <row r="4736">
          <cell r="A4736" t="str">
            <v>IA623-0000</v>
          </cell>
          <cell r="B4736" t="str">
            <v>STOCK</v>
          </cell>
        </row>
        <row r="4737">
          <cell r="A4737" t="str">
            <v>IA626-0000</v>
          </cell>
          <cell r="B4737" t="str">
            <v>STOCK</v>
          </cell>
        </row>
        <row r="4738">
          <cell r="A4738" t="str">
            <v>IA627-0000</v>
          </cell>
          <cell r="B4738" t="str">
            <v>STOCK</v>
          </cell>
        </row>
        <row r="4739">
          <cell r="A4739" t="str">
            <v>IA628-0000</v>
          </cell>
          <cell r="B4739" t="str">
            <v>STOCK</v>
          </cell>
        </row>
        <row r="4740">
          <cell r="A4740" t="str">
            <v>IA628-0000</v>
          </cell>
          <cell r="B4740" t="str">
            <v>STOCK</v>
          </cell>
        </row>
        <row r="4741">
          <cell r="A4741" t="str">
            <v>IA629-0000</v>
          </cell>
          <cell r="B4741" t="str">
            <v>STOCK</v>
          </cell>
        </row>
        <row r="4742">
          <cell r="A4742" t="str">
            <v>IA629-0000</v>
          </cell>
          <cell r="B4742" t="str">
            <v>STOCK</v>
          </cell>
        </row>
        <row r="4743">
          <cell r="A4743" t="str">
            <v>IA630-0000</v>
          </cell>
          <cell r="B4743" t="str">
            <v>STOCK</v>
          </cell>
        </row>
        <row r="4744">
          <cell r="A4744" t="str">
            <v>IA630-0000</v>
          </cell>
          <cell r="B4744" t="str">
            <v>STOCK</v>
          </cell>
        </row>
        <row r="4745">
          <cell r="A4745" t="str">
            <v>IA631-0000</v>
          </cell>
          <cell r="B4745" t="str">
            <v>STOCK</v>
          </cell>
        </row>
        <row r="4746">
          <cell r="A4746" t="str">
            <v>IA631-0000</v>
          </cell>
          <cell r="B4746" t="str">
            <v>STOCK</v>
          </cell>
        </row>
        <row r="4747">
          <cell r="A4747" t="str">
            <v>IA632-0000</v>
          </cell>
          <cell r="B4747" t="str">
            <v>STOCK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"/>
      <sheetName val="ES-1"/>
      <sheetName val="ES-2"/>
      <sheetName val="ES-3"/>
      <sheetName val="ES-4"/>
      <sheetName val="ES-5"/>
      <sheetName val="ES-6"/>
      <sheetName val="ES-7"/>
      <sheetName val="ES-8"/>
      <sheetName val="ES-9"/>
      <sheetName val="ES-10"/>
      <sheetName val="ES-11"/>
      <sheetName val="ES-12"/>
      <sheetName val="ES-13"/>
      <sheetName val="ES-14"/>
      <sheetName val="ES-15"/>
      <sheetName val="ES-16"/>
      <sheetName val="ES-17"/>
      <sheetName val="ES-18"/>
      <sheetName val="ES-19"/>
      <sheetName val="ES-20"/>
      <sheetName val="ES-21"/>
      <sheetName val="ES-22"/>
      <sheetName val="ES-23"/>
      <sheetName val="ES-24"/>
      <sheetName val="ES-25"/>
      <sheetName val="ES-26"/>
      <sheetName val="ES-27"/>
      <sheetName val="ES-28"/>
      <sheetName val="ES-29"/>
      <sheetName val="ES-30"/>
      <sheetName val="ES-31"/>
      <sheetName val="ES-32"/>
      <sheetName val="ES-33"/>
      <sheetName val="ES-34"/>
      <sheetName val="ES-35"/>
      <sheetName val="ES-36"/>
      <sheetName val="Exhibit B"/>
      <sheetName val="Exhibit C"/>
      <sheetName val="Exhibit D"/>
      <sheetName val="Exhibit E"/>
      <sheetName val="Exhibit F"/>
      <sheetName val="Exhibit G"/>
      <sheetName val="COS - Floor"/>
      <sheetName val="COS 3"/>
      <sheetName val="Liab"/>
      <sheetName val="Div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>
        <row r="4">
          <cell r="A4" t="str">
            <v>Inventory - Flooring</v>
          </cell>
          <cell r="B4">
            <v>332</v>
          </cell>
          <cell r="C4">
            <v>330</v>
          </cell>
          <cell r="D4">
            <v>223</v>
          </cell>
        </row>
        <row r="5">
          <cell r="A5" t="str">
            <v>Inventory - Trim</v>
          </cell>
          <cell r="B5">
            <v>439</v>
          </cell>
          <cell r="C5">
            <v>0</v>
          </cell>
          <cell r="D5">
            <v>354</v>
          </cell>
        </row>
        <row r="6">
          <cell r="A6" t="str">
            <v>Inventory - Glass</v>
          </cell>
          <cell r="B6">
            <v>193</v>
          </cell>
          <cell r="C6">
            <v>0</v>
          </cell>
          <cell r="D6">
            <v>172</v>
          </cell>
        </row>
        <row r="7">
          <cell r="A7" t="str">
            <v>Inventory - Cabinets</v>
          </cell>
          <cell r="B7">
            <v>36</v>
          </cell>
          <cell r="C7">
            <v>0</v>
          </cell>
          <cell r="D7">
            <v>28</v>
          </cell>
        </row>
        <row r="9">
          <cell r="A9" t="str">
            <v>Total inventory</v>
          </cell>
          <cell r="B9">
            <v>1000</v>
          </cell>
          <cell r="C9">
            <v>330</v>
          </cell>
          <cell r="D9">
            <v>777</v>
          </cell>
        </row>
        <row r="11">
          <cell r="A11" t="str">
            <v>Cost of Sales</v>
          </cell>
          <cell r="B11">
            <v>34931</v>
          </cell>
          <cell r="C11">
            <v>31016</v>
          </cell>
        </row>
        <row r="13">
          <cell r="A13" t="str">
            <v>Inventory turns</v>
          </cell>
          <cell r="B13">
            <v>34.930999999999997</v>
          </cell>
          <cell r="C13">
            <v>93.987878787878785</v>
          </cell>
        </row>
      </sheetData>
      <sheetData sheetId="14">
        <row r="4">
          <cell r="A4" t="str">
            <v>Trim Division - Work station set up, Labor and Mats</v>
          </cell>
          <cell r="B4">
            <v>59</v>
          </cell>
        </row>
        <row r="5">
          <cell r="A5" t="str">
            <v>Glass Division - Work station set up, Labor and Mats</v>
          </cell>
          <cell r="B5">
            <v>16</v>
          </cell>
        </row>
        <row r="6">
          <cell r="A6" t="str">
            <v>Cabinets Division - Work station set up, Labor and Mats</v>
          </cell>
          <cell r="B6">
            <v>34</v>
          </cell>
        </row>
        <row r="7">
          <cell r="A7" t="str">
            <v>Flooring Division - Work station set up, Labor and Mats</v>
          </cell>
          <cell r="B7">
            <v>27</v>
          </cell>
        </row>
        <row r="8">
          <cell r="A8" t="str">
            <v>Anaheim Showroom - Work station set up, Labor and Mats</v>
          </cell>
          <cell r="B8">
            <v>147</v>
          </cell>
        </row>
        <row r="9">
          <cell r="A9" t="str">
            <v>Structural improments to Anaheim</v>
          </cell>
          <cell r="B9">
            <v>572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</sheetNames>
    <sheetDataSet>
      <sheetData sheetId="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Co"/>
      <sheetName val="E D Edwards-ST"/>
      <sheetName val="Duck Creek-ST"/>
      <sheetName val="Sterling Avenue-GT"/>
      <sheetName val="Summary"/>
      <sheetName val="Info"/>
      <sheetName val="Summary of Prices"/>
      <sheetName val="RJ Rudden"/>
      <sheetName val="Sheet1"/>
      <sheetName val="Rate Base"/>
      <sheetName val="Scenario Switches"/>
      <sheetName val="Calculation Value of Allowances"/>
      <sheetName val="Depreciation Schedule"/>
      <sheetName val="Capital Expen Schedule"/>
      <sheetName val="Regional Market Curves"/>
      <sheetName val="Forward Curve 2"/>
      <sheetName val="Graph Data"/>
      <sheetName val="Forward Curve"/>
      <sheetName val="Module1"/>
      <sheetName val="Debt Schedule"/>
      <sheetName val="Adjustmen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s "/>
    </sheet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data"/>
    </sheetNames>
    <sheetDataSet>
      <sheetData sheetId="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Units by Cat by Month"/>
      <sheetName val="Sell Price Worksheet"/>
      <sheetName val="Base 2003"/>
      <sheetName val="Notes"/>
      <sheetName val="Jansales"/>
      <sheetName val="Feb Sales"/>
      <sheetName val="March Sale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>
            <v>8</v>
          </cell>
          <cell r="B3" t="str">
            <v>MENS STEEL TOE MOC</v>
          </cell>
          <cell r="C3" t="str">
            <v>Sum of NetAmt</v>
          </cell>
          <cell r="D3">
            <v>1270.5999999999999</v>
          </cell>
          <cell r="E3">
            <v>77</v>
          </cell>
        </row>
        <row r="4">
          <cell r="A4">
            <v>28</v>
          </cell>
          <cell r="B4" t="str">
            <v>MENS DURANGO STEEL TOE</v>
          </cell>
          <cell r="C4" t="str">
            <v>Sum of NetAmt</v>
          </cell>
          <cell r="D4">
            <v>1738</v>
          </cell>
          <cell r="E4">
            <v>117</v>
          </cell>
        </row>
        <row r="5">
          <cell r="A5">
            <v>29</v>
          </cell>
          <cell r="B5" t="str">
            <v>MENS DURANGO HIKER</v>
          </cell>
          <cell r="C5" t="str">
            <v>Sum of NetAmt</v>
          </cell>
          <cell r="D5">
            <v>2064</v>
          </cell>
          <cell r="E5">
            <v>180</v>
          </cell>
        </row>
        <row r="6">
          <cell r="A6">
            <v>32</v>
          </cell>
          <cell r="B6" t="str">
            <v>MENS RENEGADE STEEL TOE</v>
          </cell>
          <cell r="C6" t="str">
            <v>Sum of NetAmt</v>
          </cell>
          <cell r="D6">
            <v>407.5</v>
          </cell>
          <cell r="E6">
            <v>18</v>
          </cell>
        </row>
        <row r="7">
          <cell r="A7">
            <v>61</v>
          </cell>
          <cell r="B7" t="str">
            <v>WOMENS RUBBER MUD FLAT</v>
          </cell>
          <cell r="C7" t="str">
            <v>Sum of NetAmt</v>
          </cell>
          <cell r="D7">
            <v>336</v>
          </cell>
          <cell r="E7">
            <v>52</v>
          </cell>
        </row>
        <row r="8">
          <cell r="A8">
            <v>62</v>
          </cell>
          <cell r="B8" t="str">
            <v>WOMENS RUBBER MUD ROMEO</v>
          </cell>
          <cell r="C8" t="str">
            <v>Sum of NetAmt</v>
          </cell>
          <cell r="D8">
            <v>17.72</v>
          </cell>
          <cell r="E8">
            <v>13</v>
          </cell>
        </row>
        <row r="9">
          <cell r="A9">
            <v>231</v>
          </cell>
          <cell r="B9" t="str">
            <v>SNO GO</v>
          </cell>
          <cell r="C9" t="str">
            <v>Sum of NetAmt</v>
          </cell>
          <cell r="D9">
            <v>2529</v>
          </cell>
          <cell r="E9">
            <v>509</v>
          </cell>
        </row>
        <row r="10">
          <cell r="A10">
            <v>401</v>
          </cell>
          <cell r="B10" t="str">
            <v>FROGGY - KIDS BOOT</v>
          </cell>
          <cell r="C10" t="str">
            <v>Sum of NetAmt</v>
          </cell>
          <cell r="D10">
            <v>18006.73</v>
          </cell>
          <cell r="E10">
            <v>2155</v>
          </cell>
        </row>
        <row r="11">
          <cell r="A11">
            <v>442</v>
          </cell>
          <cell r="B11" t="str">
            <v>#442 RUBBER MINING BOOT</v>
          </cell>
          <cell r="C11" t="str">
            <v>Sum of NetAmt</v>
          </cell>
          <cell r="D11">
            <v>-1043</v>
          </cell>
          <cell r="E11">
            <v>0</v>
          </cell>
        </row>
        <row r="12">
          <cell r="A12">
            <v>485</v>
          </cell>
          <cell r="B12" t="str">
            <v>HAPPY BEE - KIDS BOOT</v>
          </cell>
          <cell r="C12" t="str">
            <v>Sum of NetAmt</v>
          </cell>
          <cell r="D12">
            <v>36734.79</v>
          </cell>
          <cell r="E12">
            <v>7582</v>
          </cell>
        </row>
        <row r="13">
          <cell r="A13">
            <v>487</v>
          </cell>
          <cell r="B13" t="str">
            <v>HAPPY LADYBUG - KIDS BOOT</v>
          </cell>
          <cell r="C13" t="str">
            <v>Sum of NetAmt</v>
          </cell>
          <cell r="D13">
            <v>12698.6</v>
          </cell>
          <cell r="E13">
            <v>1657</v>
          </cell>
        </row>
        <row r="14">
          <cell r="A14">
            <v>488</v>
          </cell>
          <cell r="B14" t="str">
            <v>DALMATIAN- KIDS BOOT</v>
          </cell>
          <cell r="C14" t="str">
            <v>Sum of NetAmt</v>
          </cell>
          <cell r="D14">
            <v>10840.04</v>
          </cell>
          <cell r="E14">
            <v>1290</v>
          </cell>
        </row>
        <row r="15">
          <cell r="A15">
            <v>495</v>
          </cell>
          <cell r="B15" t="str">
            <v>DINO - KIDS BOOT</v>
          </cell>
          <cell r="C15" t="str">
            <v>Sum of NetAmt</v>
          </cell>
          <cell r="D15">
            <v>8280.3799999999992</v>
          </cell>
          <cell r="E15">
            <v>881</v>
          </cell>
        </row>
        <row r="16">
          <cell r="A16">
            <v>499</v>
          </cell>
          <cell r="B16" t="str">
            <v>BUTTERFLY PRINT- KIDS BOOT</v>
          </cell>
          <cell r="C16" t="str">
            <v>Sum of NetAmt</v>
          </cell>
          <cell r="D16">
            <v>9855.99</v>
          </cell>
          <cell r="E16">
            <v>1748</v>
          </cell>
        </row>
        <row r="17">
          <cell r="A17">
            <v>515</v>
          </cell>
          <cell r="B17" t="str">
            <v>COW BOOT</v>
          </cell>
          <cell r="C17" t="str">
            <v>Sum of NetAmt</v>
          </cell>
          <cell r="D17">
            <v>11810.3</v>
          </cell>
          <cell r="E17">
            <v>1347</v>
          </cell>
        </row>
        <row r="18">
          <cell r="A18">
            <v>561</v>
          </cell>
          <cell r="B18" t="str">
            <v>KITTY BOOT</v>
          </cell>
          <cell r="C18" t="str">
            <v>Sum of NetAmt</v>
          </cell>
          <cell r="D18">
            <v>15643.39</v>
          </cell>
          <cell r="E18">
            <v>2017</v>
          </cell>
        </row>
        <row r="19">
          <cell r="A19">
            <v>565</v>
          </cell>
          <cell r="B19" t="str">
            <v>SPARKLEY BUTTERFLY</v>
          </cell>
          <cell r="C19" t="str">
            <v>Sum of NetAmt</v>
          </cell>
          <cell r="D19">
            <v>-1030.6199999999999</v>
          </cell>
          <cell r="E19">
            <v>829</v>
          </cell>
        </row>
        <row r="20">
          <cell r="A20">
            <v>1544</v>
          </cell>
          <cell r="B20" t="str">
            <v>INFANTS SLIPPER</v>
          </cell>
          <cell r="C20" t="str">
            <v>Sum of NetAmt</v>
          </cell>
          <cell r="D20">
            <v>7378.35</v>
          </cell>
          <cell r="E20">
            <v>734</v>
          </cell>
        </row>
        <row r="21">
          <cell r="A21">
            <v>44001</v>
          </cell>
          <cell r="B21" t="str">
            <v>FROGGY - UMBRELLA</v>
          </cell>
          <cell r="C21" t="str">
            <v>Sum of NetAmt</v>
          </cell>
          <cell r="D21">
            <v>2420.9</v>
          </cell>
          <cell r="E21">
            <v>502</v>
          </cell>
        </row>
        <row r="22">
          <cell r="A22">
            <v>44085</v>
          </cell>
          <cell r="B22" t="str">
            <v>BUMBLEBEE - UMBRELLA</v>
          </cell>
          <cell r="C22" t="str">
            <v>Sum of NetAmt</v>
          </cell>
          <cell r="D22">
            <v>223.7</v>
          </cell>
          <cell r="E22">
            <v>40</v>
          </cell>
        </row>
        <row r="23">
          <cell r="A23">
            <v>44087</v>
          </cell>
          <cell r="B23" t="str">
            <v>LADYBUG - UMBRELLA</v>
          </cell>
          <cell r="C23" t="str">
            <v>Sum of NetAmt</v>
          </cell>
          <cell r="D23">
            <v>5311.05</v>
          </cell>
          <cell r="E23">
            <v>1091</v>
          </cell>
        </row>
        <row r="24">
          <cell r="A24">
            <v>44088</v>
          </cell>
          <cell r="B24" t="str">
            <v>DALMATIAN - UMBRELLA</v>
          </cell>
          <cell r="C24" t="str">
            <v>Sum of NetAmt</v>
          </cell>
          <cell r="D24">
            <v>4082.55</v>
          </cell>
          <cell r="E24">
            <v>3254</v>
          </cell>
        </row>
        <row r="25">
          <cell r="A25">
            <v>44095</v>
          </cell>
          <cell r="B25" t="str">
            <v>DINO - UMBRELLA</v>
          </cell>
          <cell r="C25" t="str">
            <v>Sum of NetAmt</v>
          </cell>
          <cell r="D25">
            <v>958.75</v>
          </cell>
          <cell r="E25">
            <v>179</v>
          </cell>
        </row>
        <row r="26">
          <cell r="A26">
            <v>44099</v>
          </cell>
          <cell r="B26" t="str">
            <v>BUTTERFLY PRINT - UMBRELLA</v>
          </cell>
          <cell r="C26" t="str">
            <v>Sum of NetAmt</v>
          </cell>
          <cell r="D26">
            <v>2960</v>
          </cell>
          <cell r="E26">
            <v>3060</v>
          </cell>
        </row>
        <row r="27">
          <cell r="A27">
            <v>44515</v>
          </cell>
          <cell r="B27" t="str">
            <v>COW - UMBRELLA</v>
          </cell>
          <cell r="C27" t="str">
            <v>Sum of NetAmt</v>
          </cell>
          <cell r="D27">
            <v>753.05</v>
          </cell>
          <cell r="E27">
            <v>149</v>
          </cell>
        </row>
        <row r="28">
          <cell r="A28">
            <v>44561</v>
          </cell>
          <cell r="B28" t="str">
            <v>KITTY - UMBRELLA</v>
          </cell>
          <cell r="C28" t="str">
            <v>Sum of NetAmt</v>
          </cell>
          <cell r="D28">
            <v>1308.25</v>
          </cell>
          <cell r="E28">
            <v>244</v>
          </cell>
        </row>
        <row r="29">
          <cell r="A29">
            <v>44565</v>
          </cell>
          <cell r="B29" t="str">
            <v>SPARKLY BUTTERFLY - UMBRELLA</v>
          </cell>
          <cell r="C29" t="str">
            <v>Sum of NetAmt</v>
          </cell>
          <cell r="D29">
            <v>-262.05</v>
          </cell>
          <cell r="E29">
            <v>182</v>
          </cell>
        </row>
        <row r="30">
          <cell r="A30">
            <v>45001</v>
          </cell>
          <cell r="B30" t="str">
            <v>FROG RAINCOAT</v>
          </cell>
          <cell r="C30" t="str">
            <v>Sum of NetAmt</v>
          </cell>
          <cell r="D30">
            <v>4888.5</v>
          </cell>
          <cell r="E30">
            <v>397</v>
          </cell>
        </row>
        <row r="31">
          <cell r="A31">
            <v>45085</v>
          </cell>
          <cell r="B31" t="str">
            <v>BUMBLEBEE RAINCOAT</v>
          </cell>
          <cell r="C31" t="str">
            <v>Sum of NetAmt</v>
          </cell>
          <cell r="D31">
            <v>4115.8999999999996</v>
          </cell>
          <cell r="E31">
            <v>1076</v>
          </cell>
        </row>
        <row r="32">
          <cell r="A32">
            <v>45087</v>
          </cell>
          <cell r="B32" t="str">
            <v>LADYBUG RAINCOAT</v>
          </cell>
          <cell r="C32" t="str">
            <v>Sum of NetAmt</v>
          </cell>
          <cell r="D32">
            <v>6859.85</v>
          </cell>
          <cell r="E32">
            <v>557</v>
          </cell>
        </row>
        <row r="33">
          <cell r="A33">
            <v>45088</v>
          </cell>
          <cell r="B33" t="str">
            <v>DALMATIAN RAINCOAT</v>
          </cell>
          <cell r="C33" t="str">
            <v>Sum of NetAmt</v>
          </cell>
          <cell r="D33">
            <v>3543.95</v>
          </cell>
          <cell r="E33">
            <v>299</v>
          </cell>
        </row>
        <row r="34">
          <cell r="A34">
            <v>45095</v>
          </cell>
          <cell r="B34" t="str">
            <v>DINO RAINCOAT</v>
          </cell>
          <cell r="C34" t="str">
            <v>Sum of NetAmt</v>
          </cell>
          <cell r="D34">
            <v>2790.4</v>
          </cell>
          <cell r="E34">
            <v>209</v>
          </cell>
        </row>
        <row r="35">
          <cell r="A35">
            <v>45097</v>
          </cell>
          <cell r="B35" t="str">
            <v>MONSTER RAINCOAT</v>
          </cell>
          <cell r="C35" t="str">
            <v>Sum of NetAmt</v>
          </cell>
          <cell r="D35">
            <v>495</v>
          </cell>
          <cell r="E35">
            <v>132</v>
          </cell>
        </row>
        <row r="36">
          <cell r="A36">
            <v>45499</v>
          </cell>
          <cell r="B36" t="str">
            <v>BUTTERFLY PRINT- RAINCOAT</v>
          </cell>
          <cell r="C36" t="str">
            <v>Sum of NetAmt</v>
          </cell>
          <cell r="D36">
            <v>30.05</v>
          </cell>
          <cell r="E36">
            <v>2</v>
          </cell>
        </row>
        <row r="37">
          <cell r="A37">
            <v>45501</v>
          </cell>
          <cell r="B37" t="str">
            <v>BUTTERFLY CHARACTER RAINCOAT</v>
          </cell>
          <cell r="C37" t="str">
            <v>Sum of NetAmt</v>
          </cell>
          <cell r="D37">
            <v>4050</v>
          </cell>
          <cell r="E37">
            <v>1080</v>
          </cell>
        </row>
        <row r="38">
          <cell r="A38">
            <v>45515</v>
          </cell>
          <cell r="B38" t="str">
            <v>COW RAINCOAT</v>
          </cell>
          <cell r="C38" t="str">
            <v>Sum of NetAmt</v>
          </cell>
          <cell r="D38">
            <v>3223.95</v>
          </cell>
          <cell r="E38">
            <v>267</v>
          </cell>
        </row>
        <row r="39">
          <cell r="A39">
            <v>45561</v>
          </cell>
          <cell r="B39" t="str">
            <v>KITTY RAINCOAT</v>
          </cell>
          <cell r="C39" t="str">
            <v>Sum of NetAmt</v>
          </cell>
          <cell r="D39">
            <v>2745.6</v>
          </cell>
          <cell r="E39">
            <v>214</v>
          </cell>
        </row>
        <row r="40">
          <cell r="A40">
            <v>45565</v>
          </cell>
          <cell r="B40" t="str">
            <v>SPARKLY BUTTERFLY - RAINCOAT</v>
          </cell>
          <cell r="C40" t="str">
            <v>Sum of NetAmt</v>
          </cell>
          <cell r="D40">
            <v>1960.7</v>
          </cell>
          <cell r="E40">
            <v>142</v>
          </cell>
        </row>
        <row r="41">
          <cell r="A41">
            <v>45945</v>
          </cell>
          <cell r="B41" t="str">
            <v>FIRECHIEF RAINCOAT</v>
          </cell>
          <cell r="C41" t="str">
            <v>Sum of NetAmt</v>
          </cell>
          <cell r="D41">
            <v>8661.6</v>
          </cell>
          <cell r="E41">
            <v>724</v>
          </cell>
        </row>
        <row r="42">
          <cell r="A42">
            <v>47001</v>
          </cell>
          <cell r="B42" t="str">
            <v>FROG RAINHAT</v>
          </cell>
          <cell r="C42" t="str">
            <v>Sum of NetAmt</v>
          </cell>
          <cell r="D42">
            <v>362.7</v>
          </cell>
          <cell r="E42">
            <v>62</v>
          </cell>
        </row>
        <row r="43">
          <cell r="A43">
            <v>47085</v>
          </cell>
          <cell r="B43" t="str">
            <v>HAPPY BEE RAINHAT</v>
          </cell>
          <cell r="C43" t="str">
            <v>Sum of NetAmt</v>
          </cell>
          <cell r="D43">
            <v>198</v>
          </cell>
          <cell r="E43">
            <v>34</v>
          </cell>
        </row>
        <row r="44">
          <cell r="A44">
            <v>47087</v>
          </cell>
          <cell r="B44" t="str">
            <v>LADYBUG RAINHAT</v>
          </cell>
          <cell r="C44" t="str">
            <v>Sum of NetAmt</v>
          </cell>
          <cell r="D44">
            <v>768.3</v>
          </cell>
          <cell r="E44">
            <v>146</v>
          </cell>
        </row>
        <row r="45">
          <cell r="A45">
            <v>47088</v>
          </cell>
          <cell r="B45" t="str">
            <v>DALMATIAN RAINHAT</v>
          </cell>
          <cell r="C45" t="str">
            <v>Sum of NetAmt</v>
          </cell>
          <cell r="D45">
            <v>187.2</v>
          </cell>
          <cell r="E45">
            <v>30</v>
          </cell>
        </row>
        <row r="46">
          <cell r="A46">
            <v>47095</v>
          </cell>
          <cell r="B46" t="str">
            <v>DINO RAINHAT</v>
          </cell>
          <cell r="C46" t="str">
            <v>Sum of NetAmt</v>
          </cell>
          <cell r="D46">
            <v>150</v>
          </cell>
          <cell r="E46">
            <v>25</v>
          </cell>
        </row>
        <row r="47">
          <cell r="A47">
            <v>47515</v>
          </cell>
          <cell r="B47" t="str">
            <v>COW RAINHAT</v>
          </cell>
          <cell r="C47" t="str">
            <v>Sum of NetAmt</v>
          </cell>
          <cell r="D47">
            <v>48</v>
          </cell>
          <cell r="E47">
            <v>9</v>
          </cell>
        </row>
        <row r="48">
          <cell r="A48">
            <v>47561</v>
          </cell>
          <cell r="B48" t="str">
            <v>KITTY RAINHAT</v>
          </cell>
          <cell r="C48" t="str">
            <v>Sum of NetAmt</v>
          </cell>
          <cell r="D48">
            <v>239</v>
          </cell>
          <cell r="E48">
            <v>41</v>
          </cell>
        </row>
        <row r="49">
          <cell r="A49">
            <v>47565</v>
          </cell>
          <cell r="B49" t="str">
            <v>SPARKLY BUTTERFLY - RAINHAT</v>
          </cell>
          <cell r="C49" t="str">
            <v>Sum of NetAmt</v>
          </cell>
          <cell r="D49">
            <v>147.4</v>
          </cell>
          <cell r="E49">
            <v>26</v>
          </cell>
        </row>
        <row r="50">
          <cell r="A50">
            <v>47945</v>
          </cell>
          <cell r="B50" t="str">
            <v>FIRECHIEF RAIN HAT</v>
          </cell>
          <cell r="C50" t="str">
            <v>Sum of NetAmt</v>
          </cell>
          <cell r="D50">
            <v>1670.2</v>
          </cell>
          <cell r="E50">
            <v>310</v>
          </cell>
        </row>
        <row r="51">
          <cell r="A51">
            <v>49401</v>
          </cell>
          <cell r="B51" t="str">
            <v>FROGGY - BACKPACK</v>
          </cell>
          <cell r="C51" t="str">
            <v>Sum of NetAmt</v>
          </cell>
          <cell r="D51">
            <v>85.8</v>
          </cell>
          <cell r="E51">
            <v>8</v>
          </cell>
        </row>
        <row r="52">
          <cell r="A52">
            <v>49485</v>
          </cell>
          <cell r="B52" t="str">
            <v>BUMBLEBEE - BACKPACK</v>
          </cell>
          <cell r="C52" t="str">
            <v>Sum of NetAmt</v>
          </cell>
          <cell r="D52">
            <v>944</v>
          </cell>
          <cell r="E52">
            <v>244</v>
          </cell>
        </row>
        <row r="53">
          <cell r="A53">
            <v>49487</v>
          </cell>
          <cell r="B53" t="str">
            <v>LADYBUG - BACKPACK</v>
          </cell>
          <cell r="C53" t="str">
            <v>Sum of NetAmt</v>
          </cell>
          <cell r="D53">
            <v>797.8</v>
          </cell>
          <cell r="E53">
            <v>77</v>
          </cell>
        </row>
        <row r="54">
          <cell r="A54">
            <v>49488</v>
          </cell>
          <cell r="B54" t="str">
            <v>DALMATIAN - BACKPACK</v>
          </cell>
          <cell r="C54" t="str">
            <v>Sum of NetAmt</v>
          </cell>
          <cell r="D54">
            <v>301.39999999999998</v>
          </cell>
          <cell r="E54">
            <v>28</v>
          </cell>
        </row>
        <row r="55">
          <cell r="A55">
            <v>49495</v>
          </cell>
          <cell r="B55" t="str">
            <v>DINOSAUR- BACKPACK</v>
          </cell>
          <cell r="C55" t="str">
            <v>Sum of NetAmt</v>
          </cell>
          <cell r="D55">
            <v>295.5</v>
          </cell>
          <cell r="E55">
            <v>27</v>
          </cell>
        </row>
        <row r="56">
          <cell r="A56">
            <v>49515</v>
          </cell>
          <cell r="B56" t="str">
            <v>COW- BACKPACK</v>
          </cell>
          <cell r="C56" t="str">
            <v>Sum of NetAmt</v>
          </cell>
          <cell r="D56">
            <v>88</v>
          </cell>
          <cell r="E56">
            <v>10</v>
          </cell>
        </row>
        <row r="57">
          <cell r="A57">
            <v>49561</v>
          </cell>
          <cell r="B57" t="str">
            <v>KITTY - BACKPACK</v>
          </cell>
          <cell r="C57" t="str">
            <v>Sum of NetAmt</v>
          </cell>
          <cell r="D57">
            <v>626.9</v>
          </cell>
          <cell r="E57">
            <v>60</v>
          </cell>
        </row>
        <row r="58">
          <cell r="A58">
            <v>49565</v>
          </cell>
          <cell r="B58" t="str">
            <v>SPARKLY BUTTERFLY BACKPACK</v>
          </cell>
          <cell r="C58" t="str">
            <v>Sum of NetAmt</v>
          </cell>
          <cell r="D58">
            <v>305.39999999999998</v>
          </cell>
          <cell r="E58">
            <v>28</v>
          </cell>
        </row>
        <row r="59">
          <cell r="A59">
            <v>49945</v>
          </cell>
          <cell r="B59" t="str">
            <v>FIRECHIEF - BACKPACK</v>
          </cell>
          <cell r="C59" t="str">
            <v>Sum of NetAmt</v>
          </cell>
          <cell r="D59">
            <v>234</v>
          </cell>
          <cell r="E59">
            <v>21</v>
          </cell>
        </row>
        <row r="60">
          <cell r="A60">
            <v>61485</v>
          </cell>
          <cell r="B60" t="str">
            <v>BUMBLE BEE - ADULTS RUBBER CLOG</v>
          </cell>
          <cell r="C60" t="str">
            <v>Sum of NetAmt</v>
          </cell>
          <cell r="D60">
            <v>387.5</v>
          </cell>
          <cell r="E60">
            <v>31</v>
          </cell>
        </row>
        <row r="61">
          <cell r="A61">
            <v>61487</v>
          </cell>
          <cell r="B61" t="str">
            <v>LADY BUG-ADULTS RUBBER CLOG</v>
          </cell>
          <cell r="C61" t="str">
            <v>Sum of NetAmt</v>
          </cell>
          <cell r="D61">
            <v>250</v>
          </cell>
          <cell r="E61">
            <v>20</v>
          </cell>
        </row>
        <row r="62">
          <cell r="A62">
            <v>90952</v>
          </cell>
          <cell r="B62" t="str">
            <v>WOMENS CHOOKA</v>
          </cell>
          <cell r="C62" t="str">
            <v>Sum of NetAmt</v>
          </cell>
          <cell r="D62">
            <v>72680.820000000007</v>
          </cell>
          <cell r="E62">
            <v>2480</v>
          </cell>
        </row>
        <row r="63">
          <cell r="A63">
            <v>90956</v>
          </cell>
          <cell r="B63" t="str">
            <v>KIDS CHOOKA</v>
          </cell>
          <cell r="C63" t="str">
            <v>Sum of NetAmt</v>
          </cell>
          <cell r="D63">
            <v>16233.76</v>
          </cell>
          <cell r="E63">
            <v>592</v>
          </cell>
        </row>
        <row r="64">
          <cell r="A64">
            <v>95401</v>
          </cell>
          <cell r="B64" t="str">
            <v>FROGGY SLIPPER SOCK</v>
          </cell>
          <cell r="C64" t="str">
            <v>Sum of NetAmt</v>
          </cell>
          <cell r="D64">
            <v>468.5</v>
          </cell>
          <cell r="E64">
            <v>91</v>
          </cell>
        </row>
        <row r="65">
          <cell r="A65">
            <v>95485</v>
          </cell>
          <cell r="B65" t="str">
            <v>BUMBLEBEE SLIPPER SOCK</v>
          </cell>
          <cell r="C65" t="str">
            <v>Sum of NetAmt</v>
          </cell>
          <cell r="D65">
            <v>472.2</v>
          </cell>
          <cell r="E65">
            <v>73</v>
          </cell>
        </row>
        <row r="66">
          <cell r="A66">
            <v>95487</v>
          </cell>
          <cell r="B66" t="str">
            <v>LADYBUG SLIPPER SOCK</v>
          </cell>
          <cell r="C66" t="str">
            <v>Sum of NetAmt</v>
          </cell>
          <cell r="D66">
            <v>1341.7</v>
          </cell>
          <cell r="E66">
            <v>237</v>
          </cell>
        </row>
        <row r="67">
          <cell r="A67">
            <v>95488</v>
          </cell>
          <cell r="B67" t="str">
            <v>DALMATIAN SLIPPER SOCK</v>
          </cell>
          <cell r="C67" t="str">
            <v>Sum of NetAmt</v>
          </cell>
          <cell r="D67">
            <v>903.7</v>
          </cell>
          <cell r="E67">
            <v>190</v>
          </cell>
        </row>
        <row r="68">
          <cell r="A68">
            <v>95495</v>
          </cell>
          <cell r="B68" t="str">
            <v>DINO SLIPPER SOCK</v>
          </cell>
          <cell r="C68" t="str">
            <v>Sum of NetAmt</v>
          </cell>
          <cell r="D68">
            <v>969</v>
          </cell>
          <cell r="E68">
            <v>172</v>
          </cell>
        </row>
        <row r="69">
          <cell r="A69">
            <v>95515</v>
          </cell>
          <cell r="B69" t="str">
            <v>COW SLIPPER SOCK</v>
          </cell>
          <cell r="C69" t="str">
            <v>Sum of NetAmt</v>
          </cell>
          <cell r="D69">
            <v>653</v>
          </cell>
          <cell r="E69">
            <v>127</v>
          </cell>
        </row>
        <row r="70">
          <cell r="A70">
            <v>95561</v>
          </cell>
          <cell r="B70" t="str">
            <v>KITTY SLIPPER SOCK</v>
          </cell>
          <cell r="C70" t="str">
            <v>Sum of NetAmt</v>
          </cell>
          <cell r="D70">
            <v>1188</v>
          </cell>
          <cell r="E70">
            <v>205</v>
          </cell>
        </row>
        <row r="71">
          <cell r="A71">
            <v>95565</v>
          </cell>
          <cell r="B71" t="str">
            <v>SPARKLY BUTTERFLY  SLIPPER SOCK</v>
          </cell>
          <cell r="C71" t="str">
            <v>Sum of NetAmt</v>
          </cell>
          <cell r="D71">
            <v>487.5</v>
          </cell>
          <cell r="E71">
            <v>81</v>
          </cell>
        </row>
        <row r="72">
          <cell r="A72">
            <v>97152</v>
          </cell>
          <cell r="B72" t="str">
            <v>WOMENS TALL CHOOKA</v>
          </cell>
          <cell r="C72" t="str">
            <v>Sum of NetAmt</v>
          </cell>
          <cell r="D72">
            <v>91037.759999999995</v>
          </cell>
          <cell r="E72">
            <v>2267</v>
          </cell>
        </row>
        <row r="73">
          <cell r="A73">
            <v>100487</v>
          </cell>
          <cell r="B73" t="str">
            <v>LADYBUG SLIPPER W/ SOLE</v>
          </cell>
          <cell r="C73" t="str">
            <v>Sum of NetAmt</v>
          </cell>
          <cell r="D73">
            <v>-13.9</v>
          </cell>
          <cell r="E73">
            <v>0</v>
          </cell>
        </row>
        <row r="74">
          <cell r="A74">
            <v>100488</v>
          </cell>
          <cell r="B74" t="str">
            <v>DALMATIAN SLIPPER W/ SOLE</v>
          </cell>
          <cell r="C74" t="str">
            <v>Sum of NetAmt</v>
          </cell>
          <cell r="D74">
            <v>-132.05000000000001</v>
          </cell>
          <cell r="E74">
            <v>0</v>
          </cell>
        </row>
        <row r="75">
          <cell r="A75">
            <v>100497</v>
          </cell>
          <cell r="B75" t="str">
            <v>MONSTER SLIPPER W/ SOLE</v>
          </cell>
          <cell r="C75" t="str">
            <v>Sum of NetAmt</v>
          </cell>
          <cell r="D75">
            <v>-13.9</v>
          </cell>
          <cell r="E75">
            <v>0</v>
          </cell>
        </row>
        <row r="76">
          <cell r="A76">
            <v>394500</v>
          </cell>
          <cell r="B76" t="str">
            <v>BOXED CHILDRENS DELUXE FIRECHIEF BOOT</v>
          </cell>
          <cell r="C76" t="str">
            <v>Sum of NetAmt</v>
          </cell>
          <cell r="D76">
            <v>1214</v>
          </cell>
          <cell r="E76">
            <v>132</v>
          </cell>
        </row>
        <row r="77">
          <cell r="A77" t="str">
            <v>0004CC</v>
          </cell>
          <cell r="B77" t="str">
            <v>MENS 0004</v>
          </cell>
          <cell r="C77" t="str">
            <v>Sum of NetAmt</v>
          </cell>
          <cell r="D77">
            <v>71.400000000000006</v>
          </cell>
          <cell r="E77">
            <v>6</v>
          </cell>
        </row>
        <row r="78">
          <cell r="A78" t="str">
            <v>0004EE</v>
          </cell>
          <cell r="B78" t="str">
            <v>WOMENS 0004</v>
          </cell>
          <cell r="C78" t="str">
            <v>Sum of NetAmt</v>
          </cell>
          <cell r="D78">
            <v>6703.4</v>
          </cell>
          <cell r="E78">
            <v>670</v>
          </cell>
        </row>
        <row r="79">
          <cell r="A79" t="str">
            <v>0006CC</v>
          </cell>
          <cell r="B79" t="str">
            <v>MENS 0006</v>
          </cell>
          <cell r="C79" t="str">
            <v>Sum of NetAmt</v>
          </cell>
          <cell r="D79">
            <v>178.2</v>
          </cell>
          <cell r="E79">
            <v>18</v>
          </cell>
        </row>
        <row r="80">
          <cell r="A80" t="str">
            <v>0006EE</v>
          </cell>
          <cell r="B80" t="str">
            <v>WOMENS 0006</v>
          </cell>
          <cell r="C80" t="str">
            <v>Sum of NetAmt</v>
          </cell>
          <cell r="D80">
            <v>2453.4</v>
          </cell>
          <cell r="E80">
            <v>306</v>
          </cell>
        </row>
        <row r="81">
          <cell r="A81" t="str">
            <v>0008EE</v>
          </cell>
          <cell r="B81" t="str">
            <v>WOMENS 0008 STEEL TOE</v>
          </cell>
          <cell r="C81" t="str">
            <v>Sum of NetAmt</v>
          </cell>
          <cell r="D81">
            <v>48</v>
          </cell>
          <cell r="E81">
            <v>3</v>
          </cell>
        </row>
        <row r="82">
          <cell r="A82" t="str">
            <v>0029B</v>
          </cell>
          <cell r="B82" t="str">
            <v>BOYS DURANGO HIKER</v>
          </cell>
          <cell r="C82" t="str">
            <v>Sum of NetAmt</v>
          </cell>
          <cell r="D82">
            <v>450</v>
          </cell>
          <cell r="E82">
            <v>36</v>
          </cell>
        </row>
        <row r="83">
          <cell r="A83" t="str">
            <v>0029EE</v>
          </cell>
          <cell r="B83" t="str">
            <v>WOMENS DURANGO HIKER</v>
          </cell>
          <cell r="C83" t="str">
            <v>Sum of NetAmt</v>
          </cell>
          <cell r="D83">
            <v>347.5</v>
          </cell>
          <cell r="E83">
            <v>36</v>
          </cell>
        </row>
        <row r="84">
          <cell r="A84" t="str">
            <v>101D</v>
          </cell>
          <cell r="B84" t="str">
            <v>8" CHEYENNE- D WIDTH</v>
          </cell>
          <cell r="C84" t="str">
            <v>Sum of NetAmt</v>
          </cell>
          <cell r="D84">
            <v>204</v>
          </cell>
          <cell r="E84">
            <v>6</v>
          </cell>
        </row>
        <row r="85">
          <cell r="A85" t="str">
            <v>101EE</v>
          </cell>
          <cell r="B85" t="str">
            <v>8" CHEYENNE- EE WIDTH</v>
          </cell>
          <cell r="C85" t="str">
            <v>Sum of NetAmt</v>
          </cell>
          <cell r="D85">
            <v>145</v>
          </cell>
          <cell r="E85">
            <v>6</v>
          </cell>
        </row>
        <row r="86">
          <cell r="A86" t="str">
            <v>102D</v>
          </cell>
          <cell r="B86" t="str">
            <v>6" CHEYENNE- D WIDTH</v>
          </cell>
          <cell r="C86" t="str">
            <v>Sum of NetAmt</v>
          </cell>
          <cell r="D86">
            <v>1072</v>
          </cell>
          <cell r="E86">
            <v>45</v>
          </cell>
        </row>
        <row r="87">
          <cell r="A87" t="str">
            <v>102EE</v>
          </cell>
          <cell r="B87" t="str">
            <v>6" CHEYENNE- EE WIDTH</v>
          </cell>
          <cell r="C87" t="str">
            <v>Sum of NetAmt</v>
          </cell>
          <cell r="D87">
            <v>710</v>
          </cell>
          <cell r="E87">
            <v>29</v>
          </cell>
        </row>
        <row r="88">
          <cell r="A88" t="str">
            <v>1040AA</v>
          </cell>
          <cell r="B88" t="str">
            <v>MENS SCREAM</v>
          </cell>
          <cell r="C88" t="str">
            <v>Sum of NetAmt</v>
          </cell>
          <cell r="D88">
            <v>-8.9</v>
          </cell>
          <cell r="E88">
            <v>0</v>
          </cell>
        </row>
        <row r="89">
          <cell r="A89" t="str">
            <v>109D</v>
          </cell>
          <cell r="B89" t="str">
            <v>WOMENS 6" DURALITE MEDIUM WIDTH</v>
          </cell>
          <cell r="C89" t="str">
            <v>Sum of NetAmt</v>
          </cell>
          <cell r="D89">
            <v>20</v>
          </cell>
          <cell r="E89">
            <v>2</v>
          </cell>
        </row>
        <row r="90">
          <cell r="A90" t="str">
            <v>110D</v>
          </cell>
          <cell r="B90" t="str">
            <v>WOMENS 6" DURALITE STEEL TOE MEDIUM WIDTH</v>
          </cell>
          <cell r="C90" t="str">
            <v>Sum of NetAmt</v>
          </cell>
          <cell r="D90">
            <v>9.9</v>
          </cell>
          <cell r="E90">
            <v>1</v>
          </cell>
        </row>
        <row r="91">
          <cell r="A91" t="str">
            <v>111D</v>
          </cell>
          <cell r="B91" t="str">
            <v>6" INSTITUTIONAL- D WIDTH</v>
          </cell>
          <cell r="C91" t="str">
            <v>Sum of NetAmt</v>
          </cell>
          <cell r="D91">
            <v>18.899999999999999</v>
          </cell>
          <cell r="E91">
            <v>1</v>
          </cell>
        </row>
        <row r="92">
          <cell r="A92" t="str">
            <v>111EE</v>
          </cell>
          <cell r="B92" t="str">
            <v>6" INSTITUITIONAL- EE WIDTH</v>
          </cell>
          <cell r="C92" t="str">
            <v>Sum of NetAmt</v>
          </cell>
          <cell r="D92">
            <v>65</v>
          </cell>
          <cell r="E92">
            <v>46</v>
          </cell>
        </row>
        <row r="93">
          <cell r="A93" t="str">
            <v>113E</v>
          </cell>
          <cell r="B93" t="str">
            <v>8" INSTITUITIONAL- E WIDTH</v>
          </cell>
          <cell r="C93" t="str">
            <v>Sum of NetAmt</v>
          </cell>
          <cell r="D93">
            <v>269.10000000000002</v>
          </cell>
          <cell r="E93">
            <v>13</v>
          </cell>
        </row>
        <row r="94">
          <cell r="A94" t="str">
            <v>115D</v>
          </cell>
          <cell r="B94" t="str">
            <v>6" INSTITUTIONAL- D WIDTH</v>
          </cell>
          <cell r="C94" t="str">
            <v>Sum of NetAmt</v>
          </cell>
          <cell r="D94">
            <v>23.5</v>
          </cell>
          <cell r="E94">
            <v>1</v>
          </cell>
        </row>
        <row r="95">
          <cell r="A95" t="str">
            <v>116EE</v>
          </cell>
          <cell r="B95" t="str">
            <v>6" INSTITUTIONAL- EE WIDTH- STEEL TOE</v>
          </cell>
          <cell r="C95" t="str">
            <v>Sum of NetAmt</v>
          </cell>
          <cell r="D95">
            <v>572</v>
          </cell>
          <cell r="E95">
            <v>26</v>
          </cell>
        </row>
        <row r="96">
          <cell r="A96" t="str">
            <v>117D</v>
          </cell>
          <cell r="B96" t="str">
            <v>6" INSTITUTIONAL- D WIDTH</v>
          </cell>
          <cell r="C96" t="str">
            <v>Sum of NetAmt</v>
          </cell>
          <cell r="D96">
            <v>235</v>
          </cell>
          <cell r="E96">
            <v>47</v>
          </cell>
        </row>
        <row r="97">
          <cell r="A97" t="str">
            <v>118D</v>
          </cell>
          <cell r="B97" t="str">
            <v>8" LOGGER- D WIDTH- STEEL TOE</v>
          </cell>
          <cell r="C97" t="str">
            <v>Sum of NetAmt</v>
          </cell>
          <cell r="D97">
            <v>-47</v>
          </cell>
          <cell r="E97">
            <v>0</v>
          </cell>
        </row>
        <row r="98">
          <cell r="A98" t="str">
            <v>1200M</v>
          </cell>
          <cell r="B98" t="str">
            <v>CLALLAM</v>
          </cell>
          <cell r="C98" t="str">
            <v>Sum of NetAmt</v>
          </cell>
          <cell r="D98">
            <v>4000</v>
          </cell>
          <cell r="E98">
            <v>503</v>
          </cell>
        </row>
        <row r="99">
          <cell r="A99" t="str">
            <v>1200W</v>
          </cell>
          <cell r="B99" t="str">
            <v>CLALLAM</v>
          </cell>
          <cell r="C99" t="str">
            <v>Sum of NetAmt</v>
          </cell>
          <cell r="D99">
            <v>6350.4</v>
          </cell>
          <cell r="E99">
            <v>810</v>
          </cell>
        </row>
        <row r="100">
          <cell r="A100" t="str">
            <v>125D</v>
          </cell>
          <cell r="B100" t="str">
            <v>10" IDAHO- D WIDTH</v>
          </cell>
          <cell r="C100" t="str">
            <v>Sum of NetAmt</v>
          </cell>
          <cell r="D100">
            <v>7371.5</v>
          </cell>
          <cell r="E100">
            <v>93</v>
          </cell>
        </row>
        <row r="101">
          <cell r="A101" t="str">
            <v>125EE</v>
          </cell>
          <cell r="B101" t="str">
            <v>10" IDAHO- EE WIDTH</v>
          </cell>
          <cell r="C101" t="str">
            <v>Sum of NetAmt</v>
          </cell>
          <cell r="D101">
            <v>828</v>
          </cell>
          <cell r="E101">
            <v>11</v>
          </cell>
        </row>
        <row r="102">
          <cell r="A102" t="str">
            <v>131E</v>
          </cell>
          <cell r="B102" t="str">
            <v>8" Logger (Heavy Duty Full Grain Leather Upper)</v>
          </cell>
          <cell r="C102" t="str">
            <v>Sum of NetAmt</v>
          </cell>
          <cell r="D102">
            <v>345.4</v>
          </cell>
          <cell r="E102">
            <v>13</v>
          </cell>
        </row>
        <row r="103">
          <cell r="A103" t="str">
            <v>132E</v>
          </cell>
          <cell r="B103" t="str">
            <v>8" Steel-Toe Logger (Heavy Duty Full Grain Leather Upper)</v>
          </cell>
          <cell r="C103" t="str">
            <v>Sum of NetAmt</v>
          </cell>
          <cell r="D103">
            <v>46</v>
          </cell>
          <cell r="E103">
            <v>1</v>
          </cell>
        </row>
        <row r="104">
          <cell r="A104" t="str">
            <v>138E</v>
          </cell>
          <cell r="B104" t="str">
            <v>8" MET GUARD EE WIDTH</v>
          </cell>
          <cell r="C104" t="str">
            <v>Sum of NetAmt</v>
          </cell>
          <cell r="D104">
            <v>459</v>
          </cell>
          <cell r="E104">
            <v>11</v>
          </cell>
        </row>
        <row r="105">
          <cell r="A105" t="str">
            <v>140D</v>
          </cell>
          <cell r="B105" t="str">
            <v>6" MET GUARD- D WIDTH- STEEL TOE</v>
          </cell>
          <cell r="C105" t="str">
            <v>Sum of NetAmt</v>
          </cell>
          <cell r="D105">
            <v>5101.5</v>
          </cell>
          <cell r="E105">
            <v>87</v>
          </cell>
        </row>
        <row r="106">
          <cell r="A106" t="str">
            <v>140EE</v>
          </cell>
          <cell r="B106" t="str">
            <v>6" MET GUARD- EE WIDTH- STEEL TOE</v>
          </cell>
          <cell r="C106" t="str">
            <v>Sum of NetAmt</v>
          </cell>
          <cell r="D106">
            <v>2650.5</v>
          </cell>
          <cell r="E106">
            <v>44</v>
          </cell>
        </row>
        <row r="107">
          <cell r="A107" t="str">
            <v>142D</v>
          </cell>
          <cell r="B107" t="str">
            <v>8" MET GUARD- D WIDTH- STEEL TOE</v>
          </cell>
          <cell r="C107" t="str">
            <v>Sum of NetAmt</v>
          </cell>
          <cell r="D107">
            <v>547</v>
          </cell>
          <cell r="E107">
            <v>9</v>
          </cell>
        </row>
        <row r="108">
          <cell r="A108" t="str">
            <v>142EE</v>
          </cell>
          <cell r="B108" t="str">
            <v>8" MET GUARD- EE WIDTH- STEEL TOE</v>
          </cell>
          <cell r="C108" t="str">
            <v>Sum of NetAmt</v>
          </cell>
          <cell r="D108">
            <v>58.5</v>
          </cell>
          <cell r="E108">
            <v>1</v>
          </cell>
        </row>
        <row r="109">
          <cell r="A109" t="str">
            <v>144D</v>
          </cell>
          <cell r="B109" t="str">
            <v>8" MET GUARD D WIDTH</v>
          </cell>
          <cell r="C109" t="str">
            <v>Sum of NetAmt</v>
          </cell>
          <cell r="D109">
            <v>42.5</v>
          </cell>
          <cell r="E109">
            <v>1</v>
          </cell>
        </row>
        <row r="110">
          <cell r="A110" t="str">
            <v>144E</v>
          </cell>
          <cell r="B110" t="str">
            <v>6" MET GUARD EE WIDTH</v>
          </cell>
          <cell r="C110" t="str">
            <v>Sum of NetAmt</v>
          </cell>
          <cell r="D110">
            <v>1488.25</v>
          </cell>
          <cell r="E110">
            <v>38</v>
          </cell>
        </row>
        <row r="111">
          <cell r="A111" t="str">
            <v>148E</v>
          </cell>
          <cell r="B111" t="str">
            <v>TAHOE- E WIDTH- STEEL TOE</v>
          </cell>
          <cell r="C111" t="str">
            <v>Sum of NetAmt</v>
          </cell>
          <cell r="D111">
            <v>1710</v>
          </cell>
          <cell r="E111">
            <v>76</v>
          </cell>
        </row>
        <row r="112">
          <cell r="A112" t="str">
            <v>156M</v>
          </cell>
          <cell r="B112" t="str">
            <v>MENS TAHOE STEEL TOE</v>
          </cell>
          <cell r="C112" t="str">
            <v>Sum of NetAmt</v>
          </cell>
          <cell r="D112">
            <v>173</v>
          </cell>
          <cell r="E112">
            <v>8</v>
          </cell>
        </row>
        <row r="113">
          <cell r="A113" t="str">
            <v>157M</v>
          </cell>
          <cell r="B113" t="str">
            <v>MENS TAHOE PLAIN TOE</v>
          </cell>
          <cell r="C113" t="str">
            <v>Sum of NetAmt</v>
          </cell>
          <cell r="D113">
            <v>311</v>
          </cell>
          <cell r="E113">
            <v>14</v>
          </cell>
        </row>
        <row r="114">
          <cell r="A114" t="str">
            <v>157W</v>
          </cell>
          <cell r="B114" t="str">
            <v>TAHOE PLAIN TOE-</v>
          </cell>
          <cell r="C114" t="str">
            <v>Sum of NetAmt</v>
          </cell>
          <cell r="D114">
            <v>-638</v>
          </cell>
          <cell r="E114">
            <v>0</v>
          </cell>
        </row>
        <row r="115">
          <cell r="A115" t="str">
            <v>158M</v>
          </cell>
          <cell r="B115" t="str">
            <v>MENS TAHOE E WIDTH STEEL TOE</v>
          </cell>
          <cell r="C115" t="str">
            <v>Sum of NetAmt</v>
          </cell>
          <cell r="D115">
            <v>475</v>
          </cell>
          <cell r="E115">
            <v>31</v>
          </cell>
        </row>
        <row r="116">
          <cell r="A116" t="str">
            <v>15D</v>
          </cell>
          <cell r="B116" t="str">
            <v>ROMEO- D WIDTH- MUDGUARD</v>
          </cell>
          <cell r="C116" t="str">
            <v>Sum of NetAmt</v>
          </cell>
          <cell r="D116">
            <v>170.5</v>
          </cell>
          <cell r="E116">
            <v>7</v>
          </cell>
        </row>
        <row r="117">
          <cell r="A117" t="str">
            <v>15EEE</v>
          </cell>
          <cell r="B117" t="str">
            <v>ROMEO- EEE WIDTH- MUDGUARD</v>
          </cell>
          <cell r="C117" t="str">
            <v>Sum of NetAmt</v>
          </cell>
          <cell r="D117">
            <v>2545.4</v>
          </cell>
          <cell r="E117">
            <v>178</v>
          </cell>
        </row>
        <row r="118">
          <cell r="A118" t="str">
            <v>15W</v>
          </cell>
          <cell r="B118" t="str">
            <v>ROMEO- MEDIUM WIDTH- MUDGUARD</v>
          </cell>
          <cell r="C118" t="str">
            <v>Sum of NetAmt</v>
          </cell>
          <cell r="D118">
            <v>0</v>
          </cell>
          <cell r="E118">
            <v>0</v>
          </cell>
        </row>
        <row r="119">
          <cell r="A119" t="str">
            <v>160M</v>
          </cell>
          <cell r="B119" t="str">
            <v>TAHOE- WOMANS E WIDTH- STEEL TOE</v>
          </cell>
          <cell r="C119" t="str">
            <v>Sum of NetAmt</v>
          </cell>
          <cell r="D119">
            <v>-200</v>
          </cell>
          <cell r="E119">
            <v>13</v>
          </cell>
        </row>
        <row r="120">
          <cell r="A120" t="str">
            <v>164M</v>
          </cell>
          <cell r="B120" t="str">
            <v>TAHOE E WIDTH STEEL TOE</v>
          </cell>
          <cell r="C120" t="str">
            <v>Sum of NetAmt</v>
          </cell>
          <cell r="D120">
            <v>124</v>
          </cell>
          <cell r="E120">
            <v>5</v>
          </cell>
        </row>
        <row r="121">
          <cell r="A121" t="str">
            <v>168M</v>
          </cell>
          <cell r="B121" t="str">
            <v>TAHOE E WIDTH STEEL TOE</v>
          </cell>
          <cell r="C121" t="str">
            <v>Sum of NetAmt</v>
          </cell>
          <cell r="D121">
            <v>1765.4</v>
          </cell>
          <cell r="E121">
            <v>82</v>
          </cell>
        </row>
        <row r="122">
          <cell r="A122" t="str">
            <v>16D</v>
          </cell>
          <cell r="B122" t="str">
            <v>ROMEO- D WIDTH- STEEL TOE</v>
          </cell>
          <cell r="C122" t="str">
            <v>Sum of NetAmt</v>
          </cell>
          <cell r="D122">
            <v>363</v>
          </cell>
          <cell r="E122">
            <v>11</v>
          </cell>
        </row>
        <row r="123">
          <cell r="A123" t="str">
            <v>174M</v>
          </cell>
          <cell r="B123" t="str">
            <v>TAHOE- E WIDTH- STEEL TOE</v>
          </cell>
          <cell r="C123" t="str">
            <v>Sum of NetAmt</v>
          </cell>
          <cell r="D123">
            <v>193</v>
          </cell>
          <cell r="E123">
            <v>9</v>
          </cell>
        </row>
        <row r="124">
          <cell r="A124" t="str">
            <v>17W</v>
          </cell>
          <cell r="B124" t="str">
            <v>ROMEO- MEDIUM WIDTH- AQUA TRED SOLE</v>
          </cell>
          <cell r="C124" t="str">
            <v>Sum of NetAmt</v>
          </cell>
          <cell r="D124">
            <v>910</v>
          </cell>
          <cell r="E124">
            <v>26</v>
          </cell>
        </row>
        <row r="125">
          <cell r="A125" t="str">
            <v>180D</v>
          </cell>
          <cell r="B125" t="str">
            <v>8" CHEYENNE- D WIDTH- STEEL TOE</v>
          </cell>
          <cell r="C125" t="str">
            <v>Sum of NetAmt</v>
          </cell>
          <cell r="D125">
            <v>306</v>
          </cell>
          <cell r="E125">
            <v>9</v>
          </cell>
        </row>
        <row r="126">
          <cell r="A126" t="str">
            <v>180EE</v>
          </cell>
          <cell r="B126" t="str">
            <v>8" CHEYENNE- EE WIDTH- STEEL TOE</v>
          </cell>
          <cell r="C126" t="str">
            <v>Sum of NetAmt</v>
          </cell>
          <cell r="D126">
            <v>99</v>
          </cell>
          <cell r="E126">
            <v>3</v>
          </cell>
        </row>
        <row r="127">
          <cell r="A127" t="str">
            <v>181D</v>
          </cell>
          <cell r="B127" t="str">
            <v>8" CHEYENNE- D WIDTH</v>
          </cell>
          <cell r="C127" t="str">
            <v>Sum of NetAmt</v>
          </cell>
          <cell r="D127">
            <v>502.5</v>
          </cell>
          <cell r="E127">
            <v>16</v>
          </cell>
        </row>
        <row r="128">
          <cell r="A128" t="str">
            <v>181E</v>
          </cell>
          <cell r="B128" t="str">
            <v>8" CHEYENNE- E WIDTH</v>
          </cell>
          <cell r="C128" t="str">
            <v>Sum of NetAmt</v>
          </cell>
          <cell r="D128">
            <v>603.6</v>
          </cell>
          <cell r="E128">
            <v>20</v>
          </cell>
        </row>
        <row r="129">
          <cell r="A129" t="str">
            <v>1879M</v>
          </cell>
          <cell r="B129" t="str">
            <v>MENS H-D HIP WADER</v>
          </cell>
          <cell r="C129" t="str">
            <v>Sum of NetAmt</v>
          </cell>
          <cell r="D129">
            <v>-129</v>
          </cell>
          <cell r="E129">
            <v>0</v>
          </cell>
        </row>
        <row r="130">
          <cell r="A130" t="str">
            <v>1881B</v>
          </cell>
          <cell r="B130" t="str">
            <v>BOYS HIP WADER</v>
          </cell>
          <cell r="C130" t="str">
            <v>Sum of NetAmt</v>
          </cell>
          <cell r="D130">
            <v>-16.95</v>
          </cell>
          <cell r="E130">
            <v>0</v>
          </cell>
        </row>
        <row r="131">
          <cell r="A131" t="str">
            <v>18EEE</v>
          </cell>
          <cell r="B131" t="str">
            <v>ROMEO- EEE WIDTH- AQUA TRED SOLE</v>
          </cell>
          <cell r="C131" t="str">
            <v>Sum of NetAmt</v>
          </cell>
          <cell r="D131">
            <v>288</v>
          </cell>
          <cell r="E131">
            <v>9</v>
          </cell>
        </row>
        <row r="132">
          <cell r="A132" t="str">
            <v>19D</v>
          </cell>
          <cell r="B132" t="str">
            <v>ROMEO- D WIDTH</v>
          </cell>
          <cell r="C132" t="str">
            <v>Sum of NetAmt</v>
          </cell>
          <cell r="D132">
            <v>137.5</v>
          </cell>
          <cell r="E132">
            <v>32</v>
          </cell>
        </row>
        <row r="133">
          <cell r="A133" t="str">
            <v>19EE</v>
          </cell>
          <cell r="B133" t="str">
            <v>ROMEO- EE WIDTH</v>
          </cell>
          <cell r="C133" t="str">
            <v>Sum of NetAmt</v>
          </cell>
          <cell r="D133">
            <v>65</v>
          </cell>
          <cell r="E133">
            <v>13</v>
          </cell>
        </row>
        <row r="134">
          <cell r="A134" t="str">
            <v>1XXX</v>
          </cell>
          <cell r="B134" t="str">
            <v>WESTERN CHIEF WORK SAMPLE</v>
          </cell>
          <cell r="C134" t="str">
            <v>Sum of NetAmt</v>
          </cell>
          <cell r="D134">
            <v>0</v>
          </cell>
          <cell r="E134">
            <v>1</v>
          </cell>
        </row>
        <row r="135">
          <cell r="A135" t="str">
            <v>206E</v>
          </cell>
          <cell r="B135" t="str">
            <v>TUCSON E WIDTH-STEEL TOE</v>
          </cell>
          <cell r="C135" t="str">
            <v>Sum of NetAmt</v>
          </cell>
          <cell r="D135">
            <v>35</v>
          </cell>
          <cell r="E135">
            <v>1</v>
          </cell>
        </row>
        <row r="136">
          <cell r="A136" t="str">
            <v>207E</v>
          </cell>
          <cell r="B136" t="str">
            <v>TUCSON E WIDTH</v>
          </cell>
          <cell r="C136" t="str">
            <v>Sum of NetAmt</v>
          </cell>
          <cell r="D136">
            <v>1717.75</v>
          </cell>
          <cell r="E136">
            <v>58</v>
          </cell>
        </row>
        <row r="137">
          <cell r="A137" t="str">
            <v>208E</v>
          </cell>
          <cell r="B137" t="str">
            <v>TUCSON E WIDTH</v>
          </cell>
          <cell r="C137" t="str">
            <v>Sum of NetAmt</v>
          </cell>
          <cell r="D137">
            <v>1484.4</v>
          </cell>
          <cell r="E137">
            <v>52</v>
          </cell>
        </row>
        <row r="138">
          <cell r="A138" t="str">
            <v>209E</v>
          </cell>
          <cell r="B138" t="str">
            <v>TUCSON E WIDTH</v>
          </cell>
          <cell r="C138" t="str">
            <v>Sum of NetAmt</v>
          </cell>
          <cell r="D138">
            <v>4440.8</v>
          </cell>
          <cell r="E138">
            <v>198</v>
          </cell>
        </row>
        <row r="139">
          <cell r="A139" t="str">
            <v>20B</v>
          </cell>
          <cell r="B139" t="str">
            <v>CLASSIC ROMEO - D WIDTH</v>
          </cell>
          <cell r="C139" t="str">
            <v>Sum of NetAmt</v>
          </cell>
          <cell r="D139">
            <v>21.5</v>
          </cell>
          <cell r="E139">
            <v>1</v>
          </cell>
        </row>
        <row r="140">
          <cell r="A140" t="str">
            <v>20D</v>
          </cell>
          <cell r="B140" t="str">
            <v>ROMEO- D WIDTH</v>
          </cell>
          <cell r="C140" t="str">
            <v>Sum of NetAmt</v>
          </cell>
          <cell r="D140">
            <v>-78.400000000000006</v>
          </cell>
          <cell r="E140">
            <v>7</v>
          </cell>
        </row>
        <row r="141">
          <cell r="A141" t="str">
            <v>20EE</v>
          </cell>
          <cell r="B141" t="str">
            <v>ROMEO- EE WIDTH</v>
          </cell>
          <cell r="C141" t="str">
            <v>Sum of NetAmt</v>
          </cell>
          <cell r="D141">
            <v>-15.23</v>
          </cell>
          <cell r="E141">
            <v>1</v>
          </cell>
        </row>
        <row r="142">
          <cell r="A142" t="str">
            <v>210W</v>
          </cell>
          <cell r="B142" t="str">
            <v>WOMENS GLACIER</v>
          </cell>
          <cell r="C142" t="str">
            <v>Sum of NetAmt</v>
          </cell>
          <cell r="D142">
            <v>-21.9</v>
          </cell>
          <cell r="E142">
            <v>0</v>
          </cell>
        </row>
        <row r="143">
          <cell r="A143" t="str">
            <v>235B</v>
          </cell>
          <cell r="B143" t="str">
            <v>BOYS MOUNTAIN PAK</v>
          </cell>
          <cell r="C143" t="str">
            <v>Sum of NetAmt</v>
          </cell>
          <cell r="D143">
            <v>0</v>
          </cell>
          <cell r="E143">
            <v>0</v>
          </cell>
        </row>
        <row r="144">
          <cell r="A144" t="str">
            <v>235M</v>
          </cell>
          <cell r="B144" t="str">
            <v>MENS MOUNTAIN PAK</v>
          </cell>
          <cell r="C144" t="str">
            <v>Sum of NetAmt</v>
          </cell>
          <cell r="D144">
            <v>0</v>
          </cell>
          <cell r="E144">
            <v>0</v>
          </cell>
        </row>
        <row r="145">
          <cell r="A145" t="str">
            <v>235Y</v>
          </cell>
          <cell r="B145" t="str">
            <v>YOUTHS MOUNTAIN PAK</v>
          </cell>
          <cell r="C145" t="str">
            <v>Sum of NetAmt</v>
          </cell>
          <cell r="D145">
            <v>-29.7</v>
          </cell>
          <cell r="E145">
            <v>0</v>
          </cell>
        </row>
        <row r="146">
          <cell r="A146" t="str">
            <v>23D</v>
          </cell>
          <cell r="B146" t="str">
            <v>ROMEO- D WIDTH</v>
          </cell>
          <cell r="C146" t="str">
            <v>Sum of NetAmt</v>
          </cell>
          <cell r="D146">
            <v>3559.2</v>
          </cell>
          <cell r="E146">
            <v>175</v>
          </cell>
        </row>
        <row r="147">
          <cell r="A147" t="str">
            <v>23EE</v>
          </cell>
          <cell r="B147" t="str">
            <v>ROMEO- EE WIDTH</v>
          </cell>
          <cell r="C147" t="str">
            <v>Sum of NetAmt</v>
          </cell>
          <cell r="D147">
            <v>3836.45</v>
          </cell>
          <cell r="E147">
            <v>187</v>
          </cell>
        </row>
        <row r="148">
          <cell r="A148" t="str">
            <v>251B</v>
          </cell>
          <cell r="B148" t="str">
            <v>BOYS MT OLYMPUS</v>
          </cell>
          <cell r="C148" t="str">
            <v>Sum of NetAmt</v>
          </cell>
          <cell r="D148">
            <v>-1004.95</v>
          </cell>
          <cell r="E148">
            <v>0</v>
          </cell>
        </row>
        <row r="149">
          <cell r="A149" t="str">
            <v>251M</v>
          </cell>
          <cell r="B149" t="str">
            <v>MENS MT OLYMPUS</v>
          </cell>
          <cell r="C149" t="str">
            <v>Sum of NetAmt</v>
          </cell>
          <cell r="D149">
            <v>-9.9499999999999993</v>
          </cell>
          <cell r="E149">
            <v>0</v>
          </cell>
        </row>
        <row r="150">
          <cell r="A150" t="str">
            <v>251Y</v>
          </cell>
          <cell r="B150" t="str">
            <v>YOUTHS MT OLYMPUS</v>
          </cell>
          <cell r="C150" t="str">
            <v>Sum of NetAmt</v>
          </cell>
          <cell r="D150">
            <v>-1476.15</v>
          </cell>
          <cell r="E150">
            <v>256</v>
          </cell>
        </row>
        <row r="151">
          <cell r="A151" t="str">
            <v>253B</v>
          </cell>
          <cell r="B151" t="str">
            <v>BOYS MT BAKER</v>
          </cell>
          <cell r="C151" t="str">
            <v>Sum of NetAmt</v>
          </cell>
          <cell r="D151">
            <v>0</v>
          </cell>
          <cell r="E151">
            <v>1</v>
          </cell>
        </row>
        <row r="152">
          <cell r="A152" t="str">
            <v>253M</v>
          </cell>
          <cell r="B152" t="str">
            <v>MENS MT BAKER</v>
          </cell>
          <cell r="C152" t="str">
            <v>Sum of NetAmt</v>
          </cell>
          <cell r="D152">
            <v>-103</v>
          </cell>
          <cell r="E152">
            <v>0</v>
          </cell>
        </row>
        <row r="153">
          <cell r="A153" t="str">
            <v>300D</v>
          </cell>
          <cell r="B153" t="str">
            <v>8" ENFORCER- D WIDTH- STEEL TOE</v>
          </cell>
          <cell r="C153" t="str">
            <v>Sum of NetAmt</v>
          </cell>
          <cell r="D153">
            <v>462.7</v>
          </cell>
          <cell r="E153">
            <v>28</v>
          </cell>
        </row>
        <row r="154">
          <cell r="A154" t="str">
            <v>300EE</v>
          </cell>
          <cell r="B154" t="str">
            <v>8" ENFORCER- EE WIDTH- STEEL TOE</v>
          </cell>
          <cell r="C154" t="str">
            <v>Sum of NetAmt</v>
          </cell>
          <cell r="D154">
            <v>118.3</v>
          </cell>
          <cell r="E154">
            <v>7</v>
          </cell>
        </row>
        <row r="155">
          <cell r="A155" t="str">
            <v>301B</v>
          </cell>
          <cell r="B155" t="str">
            <v>ENFORCER D WIDTH</v>
          </cell>
          <cell r="C155" t="str">
            <v>Sum of NetAmt</v>
          </cell>
          <cell r="D155">
            <v>97.45</v>
          </cell>
          <cell r="E155">
            <v>6</v>
          </cell>
        </row>
        <row r="156">
          <cell r="A156" t="str">
            <v>301D</v>
          </cell>
          <cell r="B156" t="str">
            <v>8" ENFORCER- D WIDTH</v>
          </cell>
          <cell r="C156" t="str">
            <v>Sum of NetAmt</v>
          </cell>
          <cell r="D156">
            <v>2110.75</v>
          </cell>
          <cell r="E156">
            <v>116</v>
          </cell>
        </row>
        <row r="157">
          <cell r="A157" t="str">
            <v>301EE</v>
          </cell>
          <cell r="B157" t="str">
            <v>8" ENFORCER- EE WIDTH</v>
          </cell>
          <cell r="C157" t="str">
            <v>Sum of NetAmt</v>
          </cell>
          <cell r="D157">
            <v>408.95</v>
          </cell>
          <cell r="E157">
            <v>46</v>
          </cell>
        </row>
        <row r="158">
          <cell r="A158" t="str">
            <v>303D</v>
          </cell>
          <cell r="B158" t="str">
            <v>8" ENFORCER ZIPPER- D WIDTH</v>
          </cell>
          <cell r="C158" t="str">
            <v>Sum of NetAmt</v>
          </cell>
          <cell r="D158">
            <v>1736.85</v>
          </cell>
          <cell r="E158">
            <v>102</v>
          </cell>
        </row>
        <row r="159">
          <cell r="A159" t="str">
            <v>303EE</v>
          </cell>
          <cell r="B159" t="str">
            <v>8" ENFORCER ZIPPER- EE WIDTH</v>
          </cell>
          <cell r="C159" t="str">
            <v>Sum of NetAmt</v>
          </cell>
          <cell r="D159">
            <v>1137</v>
          </cell>
          <cell r="E159">
            <v>62</v>
          </cell>
        </row>
        <row r="160">
          <cell r="A160" t="str">
            <v>304D</v>
          </cell>
          <cell r="B160" t="str">
            <v>8" ENFORCER ZIPPER STEEL TOE- D WIDTH</v>
          </cell>
          <cell r="C160" t="str">
            <v>Sum of NetAmt</v>
          </cell>
          <cell r="D160">
            <v>391.2</v>
          </cell>
          <cell r="E160">
            <v>28</v>
          </cell>
        </row>
        <row r="161">
          <cell r="A161" t="str">
            <v>304EE</v>
          </cell>
          <cell r="B161" t="str">
            <v>8" ENFORCER ZIPPER STEEL TOE- EE WIDTH</v>
          </cell>
          <cell r="C161" t="str">
            <v>Sum of NetAmt</v>
          </cell>
          <cell r="D161">
            <v>1092.0999999999999</v>
          </cell>
          <cell r="E161">
            <v>79</v>
          </cell>
        </row>
        <row r="162">
          <cell r="A162" t="str">
            <v>31M</v>
          </cell>
          <cell r="B162" t="str">
            <v>ONE EYE DUCK BOOT - MENS</v>
          </cell>
          <cell r="C162" t="str">
            <v>Sum of NetAmt</v>
          </cell>
          <cell r="D162">
            <v>112.5</v>
          </cell>
          <cell r="E162">
            <v>10</v>
          </cell>
        </row>
        <row r="163">
          <cell r="A163" t="str">
            <v>31W</v>
          </cell>
          <cell r="B163" t="str">
            <v>ONE EYE DUCK BOOT - WOMENS</v>
          </cell>
          <cell r="C163" t="str">
            <v>Sum of NetAmt</v>
          </cell>
          <cell r="D163">
            <v>696</v>
          </cell>
          <cell r="E163">
            <v>47</v>
          </cell>
        </row>
        <row r="164">
          <cell r="A164" t="str">
            <v>35E</v>
          </cell>
          <cell r="B164" t="str">
            <v>BOYS 5 EYE DUCK BOOT</v>
          </cell>
          <cell r="C164" t="str">
            <v>Sum of NetAmt</v>
          </cell>
          <cell r="D164">
            <v>-666.65</v>
          </cell>
          <cell r="E164">
            <v>0</v>
          </cell>
        </row>
        <row r="165">
          <cell r="A165" t="str">
            <v>35M</v>
          </cell>
          <cell r="B165" t="str">
            <v>MENS 5 EYE DUCK BOOT - POLY</v>
          </cell>
          <cell r="C165" t="str">
            <v>Sum of NetAmt</v>
          </cell>
          <cell r="D165">
            <v>352.3</v>
          </cell>
          <cell r="E165">
            <v>30</v>
          </cell>
        </row>
        <row r="166">
          <cell r="A166" t="str">
            <v>35MX</v>
          </cell>
          <cell r="B166" t="str">
            <v>MENS 5 EYE DUCK BOOT - BOX</v>
          </cell>
          <cell r="C166" t="str">
            <v>Sum of NetAmt</v>
          </cell>
          <cell r="D166">
            <v>-1610.45</v>
          </cell>
          <cell r="E166">
            <v>0</v>
          </cell>
        </row>
        <row r="167">
          <cell r="A167" t="str">
            <v>35W</v>
          </cell>
          <cell r="B167" t="str">
            <v>WOMENS 5 EYE DUCK BOOT - POLY</v>
          </cell>
          <cell r="C167" t="str">
            <v>Sum of NetAmt</v>
          </cell>
          <cell r="D167">
            <v>161.5</v>
          </cell>
          <cell r="E167">
            <v>11</v>
          </cell>
        </row>
        <row r="168">
          <cell r="A168" t="str">
            <v>35WX</v>
          </cell>
          <cell r="B168" t="str">
            <v>WOMENS 5 EYE DUCK BOOT - BOX</v>
          </cell>
          <cell r="C168" t="str">
            <v>Sum of NetAmt</v>
          </cell>
          <cell r="D168">
            <v>-13.5</v>
          </cell>
          <cell r="E168">
            <v>0</v>
          </cell>
        </row>
        <row r="169">
          <cell r="A169" t="str">
            <v>36M</v>
          </cell>
          <cell r="B169" t="str">
            <v>MENS 5 EYE AIRGRIP</v>
          </cell>
          <cell r="C169" t="str">
            <v>Sum of NetAmt</v>
          </cell>
          <cell r="D169">
            <v>46.05</v>
          </cell>
          <cell r="E169">
            <v>4</v>
          </cell>
        </row>
        <row r="170">
          <cell r="A170" t="str">
            <v>36W</v>
          </cell>
          <cell r="B170" t="str">
            <v>WOMENS 5 EYE AIRGRIP</v>
          </cell>
          <cell r="C170" t="str">
            <v>Sum of NetAmt</v>
          </cell>
          <cell r="D170">
            <v>-236.8</v>
          </cell>
          <cell r="E170">
            <v>2</v>
          </cell>
        </row>
        <row r="171">
          <cell r="A171" t="str">
            <v>3870I</v>
          </cell>
          <cell r="B171" t="str">
            <v>INFANTS CUDDLES BOOT</v>
          </cell>
          <cell r="C171" t="str">
            <v>Sum of NetAmt</v>
          </cell>
          <cell r="D171">
            <v>-11671.8</v>
          </cell>
          <cell r="E171">
            <v>627</v>
          </cell>
        </row>
        <row r="172">
          <cell r="A172" t="str">
            <v>3945N</v>
          </cell>
          <cell r="B172" t="str">
            <v>CHILDRENS CLASSIC FIRECHIEF BOOT</v>
          </cell>
          <cell r="C172" t="str">
            <v>Sum of NetAmt</v>
          </cell>
          <cell r="D172">
            <v>50694.15</v>
          </cell>
          <cell r="E172">
            <v>7644</v>
          </cell>
        </row>
        <row r="173">
          <cell r="A173" t="str">
            <v>3945W</v>
          </cell>
          <cell r="B173" t="str">
            <v>WOMENS FIREMAN BOOT</v>
          </cell>
          <cell r="C173" t="str">
            <v>Sum of NetAmt</v>
          </cell>
          <cell r="D173">
            <v>1937.4</v>
          </cell>
          <cell r="E173">
            <v>185</v>
          </cell>
        </row>
        <row r="174">
          <cell r="A174" t="str">
            <v>401W</v>
          </cell>
          <cell r="B174" t="str">
            <v>FROGGY - ADULTS BOOT</v>
          </cell>
          <cell r="C174" t="str">
            <v>Sum of NetAmt</v>
          </cell>
          <cell r="D174">
            <v>1892.4</v>
          </cell>
          <cell r="E174">
            <v>163</v>
          </cell>
        </row>
        <row r="175">
          <cell r="A175" t="str">
            <v>44097N</v>
          </cell>
          <cell r="B175" t="str">
            <v>MONSTER - UMBRELLA</v>
          </cell>
          <cell r="C175" t="str">
            <v>Sum of NetAmt</v>
          </cell>
          <cell r="D175">
            <v>412.95</v>
          </cell>
          <cell r="E175">
            <v>153</v>
          </cell>
        </row>
        <row r="176">
          <cell r="A176" t="str">
            <v>44099N</v>
          </cell>
          <cell r="B176" t="str">
            <v>BUTTERFLY CHARACTER - UMBRELLA</v>
          </cell>
          <cell r="C176" t="str">
            <v>Sum of NetAmt</v>
          </cell>
          <cell r="D176">
            <v>985</v>
          </cell>
          <cell r="E176">
            <v>233</v>
          </cell>
        </row>
        <row r="177">
          <cell r="A177" t="str">
            <v>485W</v>
          </cell>
          <cell r="B177" t="str">
            <v>BUMBLE BEE - ADULTS BOOT</v>
          </cell>
          <cell r="C177" t="str">
            <v>Sum of NetAmt</v>
          </cell>
          <cell r="D177">
            <v>41.8</v>
          </cell>
          <cell r="E177">
            <v>4</v>
          </cell>
        </row>
        <row r="178">
          <cell r="A178" t="str">
            <v>487W</v>
          </cell>
          <cell r="B178" t="str">
            <v>LADY BUG-ADULTS BOOT</v>
          </cell>
          <cell r="C178" t="str">
            <v>Sum of NetAmt</v>
          </cell>
          <cell r="D178">
            <v>3539.55</v>
          </cell>
          <cell r="E178">
            <v>305</v>
          </cell>
        </row>
        <row r="179">
          <cell r="A179" t="str">
            <v>488W</v>
          </cell>
          <cell r="B179" t="str">
            <v>DALMATIAN- ADULTS BOOT</v>
          </cell>
          <cell r="C179" t="str">
            <v>Sum of NetAmt</v>
          </cell>
          <cell r="D179">
            <v>416.8</v>
          </cell>
          <cell r="E179">
            <v>37</v>
          </cell>
        </row>
        <row r="180">
          <cell r="A180" t="str">
            <v>497N</v>
          </cell>
          <cell r="B180" t="str">
            <v>MONSTER - KIDS BOOT</v>
          </cell>
          <cell r="C180" t="str">
            <v>Sum of NetAmt</v>
          </cell>
          <cell r="D180">
            <v>890.75</v>
          </cell>
          <cell r="E180">
            <v>123</v>
          </cell>
        </row>
        <row r="181">
          <cell r="A181" t="str">
            <v>501N</v>
          </cell>
          <cell r="B181" t="str">
            <v>BUTTERFLY CHARACTER- KIDS BOOT</v>
          </cell>
          <cell r="C181" t="str">
            <v>Sum of NetAmt</v>
          </cell>
          <cell r="D181">
            <v>1357.2</v>
          </cell>
          <cell r="E181">
            <v>187</v>
          </cell>
        </row>
        <row r="182">
          <cell r="A182" t="str">
            <v>50B</v>
          </cell>
          <cell r="B182" t="str">
            <v>BOYS ARTIC TRAC  BOOT</v>
          </cell>
          <cell r="C182" t="str">
            <v>Sum of NetAmt</v>
          </cell>
          <cell r="D182">
            <v>0</v>
          </cell>
          <cell r="E182">
            <v>1</v>
          </cell>
        </row>
        <row r="183">
          <cell r="A183" t="str">
            <v>50M</v>
          </cell>
          <cell r="B183" t="str">
            <v>ARCTIC TRACK - MENS</v>
          </cell>
          <cell r="C183" t="str">
            <v>Sum of NetAmt</v>
          </cell>
          <cell r="D183">
            <v>296.35000000000002</v>
          </cell>
          <cell r="E183">
            <v>38</v>
          </cell>
        </row>
        <row r="184">
          <cell r="A184" t="str">
            <v>50W</v>
          </cell>
          <cell r="B184" t="str">
            <v>ARCTIC TRACK - WOMENS</v>
          </cell>
          <cell r="C184" t="str">
            <v>Sum of NetAmt</v>
          </cell>
          <cell r="D184">
            <v>-25.85</v>
          </cell>
          <cell r="E184">
            <v>0</v>
          </cell>
        </row>
        <row r="185">
          <cell r="A185" t="str">
            <v>515W</v>
          </cell>
          <cell r="B185" t="str">
            <v>COW - ADULT BOOTS</v>
          </cell>
          <cell r="C185" t="str">
            <v>Sum of NetAmt</v>
          </cell>
          <cell r="D185">
            <v>539.95000000000005</v>
          </cell>
          <cell r="E185">
            <v>47</v>
          </cell>
        </row>
        <row r="186">
          <cell r="A186" t="str">
            <v>51B</v>
          </cell>
          <cell r="B186" t="str">
            <v>BOYS NISQUALLY PACK BOOT</v>
          </cell>
          <cell r="C186" t="str">
            <v>Sum of NetAmt</v>
          </cell>
          <cell r="D186">
            <v>0</v>
          </cell>
          <cell r="E186">
            <v>1</v>
          </cell>
        </row>
        <row r="187">
          <cell r="A187" t="str">
            <v>51M</v>
          </cell>
          <cell r="B187" t="str">
            <v>MENS NISQUALLY PACK BOOT</v>
          </cell>
          <cell r="C187" t="str">
            <v>Sum of NetAmt</v>
          </cell>
          <cell r="D187">
            <v>-20.9</v>
          </cell>
          <cell r="E187">
            <v>1</v>
          </cell>
        </row>
        <row r="188">
          <cell r="A188" t="str">
            <v>51W</v>
          </cell>
          <cell r="B188" t="str">
            <v>WOMENS NISQUALLY PACK BOOT</v>
          </cell>
          <cell r="C188" t="str">
            <v>Sum of NetAmt</v>
          </cell>
          <cell r="D188">
            <v>29</v>
          </cell>
          <cell r="E188">
            <v>1</v>
          </cell>
        </row>
        <row r="189">
          <cell r="A189" t="str">
            <v>52B</v>
          </cell>
          <cell r="B189" t="str">
            <v>BOYS DEFENDER  BOOT</v>
          </cell>
          <cell r="C189" t="str">
            <v>Sum of NetAmt</v>
          </cell>
          <cell r="D189">
            <v>-1423.5</v>
          </cell>
          <cell r="E189">
            <v>0</v>
          </cell>
        </row>
        <row r="190">
          <cell r="A190" t="str">
            <v>52M</v>
          </cell>
          <cell r="B190" t="str">
            <v>DEFENDER - MENS</v>
          </cell>
          <cell r="C190" t="str">
            <v>Sum of NetAmt</v>
          </cell>
          <cell r="D190">
            <v>-308.95</v>
          </cell>
          <cell r="E190">
            <v>1</v>
          </cell>
        </row>
        <row r="191">
          <cell r="A191" t="str">
            <v>52Y</v>
          </cell>
          <cell r="B191" t="str">
            <v>YOUTHS DEFENDER  BOOT</v>
          </cell>
          <cell r="C191" t="str">
            <v>Sum of NetAmt</v>
          </cell>
          <cell r="D191">
            <v>1970.9</v>
          </cell>
          <cell r="E191">
            <v>608</v>
          </cell>
        </row>
        <row r="192">
          <cell r="A192" t="str">
            <v>55M</v>
          </cell>
          <cell r="B192" t="str">
            <v>EASY ON DUCK - MENS</v>
          </cell>
          <cell r="C192" t="str">
            <v>Sum of NetAmt</v>
          </cell>
          <cell r="D192">
            <v>106.3</v>
          </cell>
          <cell r="E192">
            <v>7</v>
          </cell>
        </row>
        <row r="193">
          <cell r="A193" t="str">
            <v>55W</v>
          </cell>
          <cell r="B193" t="str">
            <v>EASY ON DUCK - WOMENS</v>
          </cell>
          <cell r="C193" t="str">
            <v>Sum of NetAmt</v>
          </cell>
          <cell r="D193">
            <v>24.6</v>
          </cell>
          <cell r="E193">
            <v>3</v>
          </cell>
        </row>
        <row r="194">
          <cell r="A194" t="str">
            <v>561W</v>
          </cell>
          <cell r="B194" t="str">
            <v>KITTY - ADULT BOOT</v>
          </cell>
          <cell r="C194" t="str">
            <v>Sum of NetAmt</v>
          </cell>
          <cell r="D194">
            <v>905.3</v>
          </cell>
          <cell r="E194">
            <v>80</v>
          </cell>
        </row>
        <row r="195">
          <cell r="A195" t="str">
            <v>56M</v>
          </cell>
          <cell r="B195" t="str">
            <v>PULL ON OIL DUCK-NEW SOLE-MENS</v>
          </cell>
          <cell r="C195" t="str">
            <v>Sum of NetAmt</v>
          </cell>
          <cell r="D195">
            <v>244</v>
          </cell>
          <cell r="E195">
            <v>13</v>
          </cell>
        </row>
        <row r="196">
          <cell r="A196" t="str">
            <v>56W</v>
          </cell>
          <cell r="B196" t="str">
            <v>PULL ON OIL DUCK-NEW SOLE-WOMENS</v>
          </cell>
          <cell r="C196" t="str">
            <v>Sum of NetAmt</v>
          </cell>
          <cell r="D196">
            <v>174</v>
          </cell>
          <cell r="E196">
            <v>11</v>
          </cell>
        </row>
        <row r="197">
          <cell r="A197" t="str">
            <v>57M</v>
          </cell>
          <cell r="B197" t="str">
            <v>MENS BEAR BOOT</v>
          </cell>
          <cell r="C197" t="str">
            <v>Sum of NetAmt</v>
          </cell>
          <cell r="D197">
            <v>134</v>
          </cell>
          <cell r="E197">
            <v>5</v>
          </cell>
        </row>
        <row r="198">
          <cell r="A198" t="str">
            <v>58W</v>
          </cell>
          <cell r="B198" t="str">
            <v>WOMENS ZIP BOOT</v>
          </cell>
          <cell r="C198" t="str">
            <v>Sum of NetAmt</v>
          </cell>
          <cell r="D198">
            <v>-38</v>
          </cell>
          <cell r="E198">
            <v>0</v>
          </cell>
        </row>
        <row r="199">
          <cell r="A199" t="str">
            <v>59M</v>
          </cell>
          <cell r="B199" t="str">
            <v>MENS RAINIER PACK BOOT</v>
          </cell>
          <cell r="C199" t="str">
            <v>Sum of NetAmt</v>
          </cell>
          <cell r="D199">
            <v>-57</v>
          </cell>
          <cell r="E199">
            <v>0</v>
          </cell>
        </row>
        <row r="200">
          <cell r="A200" t="str">
            <v>600E</v>
          </cell>
          <cell r="B200" t="str">
            <v>6" EXPEDITION- E WIDTH- STEEL TOE</v>
          </cell>
          <cell r="C200" t="str">
            <v>Sum of NetAmt</v>
          </cell>
          <cell r="D200">
            <v>102</v>
          </cell>
          <cell r="E200">
            <v>3</v>
          </cell>
        </row>
        <row r="201">
          <cell r="A201" t="str">
            <v>601E</v>
          </cell>
          <cell r="B201" t="str">
            <v>7" EXPEDITION- E WIDTH</v>
          </cell>
          <cell r="C201" t="str">
            <v>Sum of NetAmt</v>
          </cell>
          <cell r="D201">
            <v>413</v>
          </cell>
          <cell r="E201">
            <v>49</v>
          </cell>
        </row>
        <row r="202">
          <cell r="A202" t="str">
            <v>618E</v>
          </cell>
          <cell r="B202" t="str">
            <v>8 ' EXPEDITION OBLIQUE TOE</v>
          </cell>
          <cell r="C202" t="str">
            <v>Sum of NetAmt</v>
          </cell>
          <cell r="D202">
            <v>6527</v>
          </cell>
          <cell r="E202">
            <v>214</v>
          </cell>
        </row>
        <row r="203">
          <cell r="A203" t="str">
            <v>619E</v>
          </cell>
          <cell r="B203" t="str">
            <v>7" EXPEDITION- E WIDTH</v>
          </cell>
          <cell r="C203" t="str">
            <v>Sum of NetAmt</v>
          </cell>
          <cell r="D203">
            <v>156</v>
          </cell>
          <cell r="E203">
            <v>7</v>
          </cell>
        </row>
        <row r="204">
          <cell r="A204" t="str">
            <v>620E</v>
          </cell>
          <cell r="B204" t="str">
            <v>7" EXPEDITION- E WIDTH- STEEL TOE</v>
          </cell>
          <cell r="C204" t="str">
            <v>Sum of NetAmt</v>
          </cell>
          <cell r="D204">
            <v>1580.5</v>
          </cell>
          <cell r="E204">
            <v>65</v>
          </cell>
        </row>
        <row r="205">
          <cell r="A205" t="str">
            <v>621E</v>
          </cell>
          <cell r="B205" t="str">
            <v>7" EXPEDITION- E WIDTH</v>
          </cell>
          <cell r="C205" t="str">
            <v>Sum of NetAmt</v>
          </cell>
          <cell r="D205">
            <v>84.5</v>
          </cell>
          <cell r="E205">
            <v>4</v>
          </cell>
        </row>
        <row r="206">
          <cell r="A206" t="str">
            <v>622E</v>
          </cell>
          <cell r="B206" t="str">
            <v>7" EXPEDITION- E WIDTH</v>
          </cell>
          <cell r="C206" t="str">
            <v>Sum of NetAmt</v>
          </cell>
          <cell r="D206">
            <v>169.5</v>
          </cell>
          <cell r="E206">
            <v>8</v>
          </cell>
        </row>
        <row r="207">
          <cell r="A207" t="str">
            <v>623E</v>
          </cell>
          <cell r="B207" t="str">
            <v>6" EXPEDITION- E WIDTH</v>
          </cell>
          <cell r="C207" t="str">
            <v>Sum of NetAmt</v>
          </cell>
          <cell r="D207">
            <v>1165.5</v>
          </cell>
          <cell r="E207">
            <v>49</v>
          </cell>
        </row>
        <row r="208">
          <cell r="A208" t="str">
            <v>624E</v>
          </cell>
          <cell r="B208" t="str">
            <v>6" EXPEDITION- E WIDTH- STEEL TOE</v>
          </cell>
          <cell r="C208" t="str">
            <v>Sum of NetAmt</v>
          </cell>
          <cell r="D208">
            <v>3722.6</v>
          </cell>
          <cell r="E208">
            <v>152</v>
          </cell>
        </row>
        <row r="209">
          <cell r="A209" t="str">
            <v>625E</v>
          </cell>
          <cell r="B209" t="str">
            <v>7" EXPEDITION- E WIDTH</v>
          </cell>
          <cell r="C209" t="str">
            <v>Sum of NetAmt</v>
          </cell>
          <cell r="D209">
            <v>1672.7</v>
          </cell>
          <cell r="E209">
            <v>78</v>
          </cell>
        </row>
        <row r="210">
          <cell r="A210" t="str">
            <v>626E</v>
          </cell>
          <cell r="B210" t="str">
            <v>7" EXPEDITION- E WIDTH- STEEL TOE</v>
          </cell>
          <cell r="C210" t="str">
            <v>Sum of NetAmt</v>
          </cell>
          <cell r="D210">
            <v>2805.85</v>
          </cell>
          <cell r="E210">
            <v>119</v>
          </cell>
        </row>
        <row r="211">
          <cell r="A211" t="str">
            <v>629E</v>
          </cell>
          <cell r="B211" t="str">
            <v>8" EXPEDITION- E WIDTH</v>
          </cell>
          <cell r="C211" t="str">
            <v>Sum of NetAmt</v>
          </cell>
          <cell r="D211">
            <v>9928.41</v>
          </cell>
          <cell r="E211">
            <v>481</v>
          </cell>
        </row>
        <row r="212">
          <cell r="A212" t="str">
            <v>630E</v>
          </cell>
          <cell r="B212" t="str">
            <v>8" EXPEDITION- E WIDTH- STEEL TOE</v>
          </cell>
          <cell r="C212" t="str">
            <v>Sum of NetAmt</v>
          </cell>
          <cell r="D212">
            <v>1174.5999999999999</v>
          </cell>
          <cell r="E212">
            <v>43</v>
          </cell>
        </row>
        <row r="213">
          <cell r="A213" t="str">
            <v>705E</v>
          </cell>
          <cell r="B213" t="str">
            <v>6" BROWN SOFT TOE- E WIDTH</v>
          </cell>
          <cell r="C213" t="str">
            <v>Sum of NetAmt</v>
          </cell>
          <cell r="D213">
            <v>408</v>
          </cell>
          <cell r="E213">
            <v>24</v>
          </cell>
        </row>
        <row r="214">
          <cell r="A214" t="str">
            <v>901M</v>
          </cell>
          <cell r="B214" t="str">
            <v>MENS MOC</v>
          </cell>
          <cell r="C214" t="str">
            <v>Sum of NetAmt</v>
          </cell>
          <cell r="D214">
            <v>3200.62</v>
          </cell>
          <cell r="E214">
            <v>242</v>
          </cell>
        </row>
        <row r="215">
          <cell r="A215" t="str">
            <v>901W</v>
          </cell>
          <cell r="B215" t="str">
            <v>WOMENS MOC</v>
          </cell>
          <cell r="C215" t="str">
            <v>Sum of NetAmt</v>
          </cell>
          <cell r="D215">
            <v>1564.38</v>
          </cell>
          <cell r="E215">
            <v>144</v>
          </cell>
        </row>
        <row r="216">
          <cell r="A216" t="str">
            <v>903B</v>
          </cell>
          <cell r="B216" t="str">
            <v>BOYS SCUFF</v>
          </cell>
          <cell r="C216" t="str">
            <v>Sum of NetAmt</v>
          </cell>
          <cell r="D216">
            <v>-15</v>
          </cell>
          <cell r="E216">
            <v>0</v>
          </cell>
        </row>
        <row r="217">
          <cell r="A217" t="str">
            <v>903M</v>
          </cell>
          <cell r="B217" t="str">
            <v>MENS SCUFF</v>
          </cell>
          <cell r="C217" t="str">
            <v>Sum of NetAmt</v>
          </cell>
          <cell r="D217">
            <v>1098.75</v>
          </cell>
          <cell r="E217">
            <v>78</v>
          </cell>
        </row>
        <row r="218">
          <cell r="A218" t="str">
            <v>903W</v>
          </cell>
          <cell r="B218" t="str">
            <v>WOMENS SCUFF</v>
          </cell>
          <cell r="C218" t="str">
            <v>Sum of NetAmt</v>
          </cell>
          <cell r="D218">
            <v>901.75</v>
          </cell>
          <cell r="E218">
            <v>63</v>
          </cell>
        </row>
        <row r="219">
          <cell r="A219" t="str">
            <v>904M</v>
          </cell>
          <cell r="B219" t="str">
            <v>MENS OPERA</v>
          </cell>
          <cell r="C219" t="str">
            <v>Sum of NetAmt</v>
          </cell>
          <cell r="D219">
            <v>116</v>
          </cell>
          <cell r="E219">
            <v>10</v>
          </cell>
        </row>
        <row r="220">
          <cell r="A220" t="str">
            <v>905B</v>
          </cell>
          <cell r="B220" t="str">
            <v>BOYS CLASSIC</v>
          </cell>
          <cell r="C220" t="str">
            <v>Sum of NetAmt</v>
          </cell>
          <cell r="D220">
            <v>-107.5</v>
          </cell>
          <cell r="E220">
            <v>2</v>
          </cell>
        </row>
        <row r="221">
          <cell r="A221" t="str">
            <v>905M</v>
          </cell>
          <cell r="B221" t="str">
            <v>MENS CLASSIC</v>
          </cell>
          <cell r="C221" t="str">
            <v>Sum of NetAmt</v>
          </cell>
          <cell r="D221">
            <v>180.2</v>
          </cell>
          <cell r="E221">
            <v>9</v>
          </cell>
        </row>
        <row r="222">
          <cell r="A222" t="str">
            <v>905W</v>
          </cell>
          <cell r="B222" t="str">
            <v>WOMENS CLASSIC</v>
          </cell>
          <cell r="C222" t="str">
            <v>Sum of NetAmt</v>
          </cell>
          <cell r="D222">
            <v>718.4</v>
          </cell>
          <cell r="E222">
            <v>46</v>
          </cell>
        </row>
        <row r="223">
          <cell r="A223" t="str">
            <v>906M</v>
          </cell>
          <cell r="B223" t="str">
            <v>MENS MOUNTAIN MOC</v>
          </cell>
          <cell r="C223" t="str">
            <v>Sum of NetAmt</v>
          </cell>
          <cell r="D223">
            <v>49.17</v>
          </cell>
          <cell r="E223">
            <v>5</v>
          </cell>
        </row>
        <row r="224">
          <cell r="A224" t="str">
            <v>907M</v>
          </cell>
          <cell r="B224" t="str">
            <v>MENS CLASSIC SOFT SOLE</v>
          </cell>
          <cell r="C224" t="str">
            <v>Sum of NetAmt</v>
          </cell>
          <cell r="D224">
            <v>18.5</v>
          </cell>
          <cell r="E224">
            <v>1</v>
          </cell>
        </row>
        <row r="225">
          <cell r="A225" t="str">
            <v>907W</v>
          </cell>
          <cell r="B225" t="str">
            <v>WOMENS CLASSIC SOFT SOLE</v>
          </cell>
          <cell r="C225" t="str">
            <v>Sum of NetAmt</v>
          </cell>
          <cell r="D225">
            <v>86.5</v>
          </cell>
          <cell r="E225">
            <v>5</v>
          </cell>
        </row>
        <row r="226">
          <cell r="A226" t="str">
            <v>909G</v>
          </cell>
          <cell r="B226" t="str">
            <v>KIDS WELLY</v>
          </cell>
          <cell r="C226" t="str">
            <v>Sum of NetAmt</v>
          </cell>
          <cell r="D226">
            <v>-400</v>
          </cell>
          <cell r="E226">
            <v>0</v>
          </cell>
        </row>
        <row r="227">
          <cell r="A227" t="str">
            <v>909I</v>
          </cell>
          <cell r="B227" t="str">
            <v>INFANTS WELLY</v>
          </cell>
          <cell r="C227" t="str">
            <v>Sum of NetAmt</v>
          </cell>
          <cell r="D227">
            <v>-25</v>
          </cell>
          <cell r="E227">
            <v>0</v>
          </cell>
        </row>
        <row r="228">
          <cell r="A228" t="str">
            <v>909M</v>
          </cell>
          <cell r="B228" t="str">
            <v>MENS WELLY</v>
          </cell>
          <cell r="C228" t="str">
            <v>Sum of NetAmt</v>
          </cell>
          <cell r="D228">
            <v>1461.5</v>
          </cell>
          <cell r="E228">
            <v>86</v>
          </cell>
        </row>
        <row r="229">
          <cell r="A229" t="str">
            <v>909W</v>
          </cell>
          <cell r="B229" t="str">
            <v>WOMENS WELLY</v>
          </cell>
          <cell r="C229" t="str">
            <v>Sum of NetAmt</v>
          </cell>
          <cell r="D229">
            <v>630.5</v>
          </cell>
          <cell r="E229">
            <v>107</v>
          </cell>
        </row>
        <row r="230">
          <cell r="A230" t="str">
            <v>909Y</v>
          </cell>
          <cell r="B230" t="str">
            <v>YOUTHS WELLY</v>
          </cell>
          <cell r="C230" t="str">
            <v>Sum of NetAmt</v>
          </cell>
          <cell r="D230">
            <v>-50</v>
          </cell>
          <cell r="E230">
            <v>0</v>
          </cell>
        </row>
        <row r="231">
          <cell r="A231" t="str">
            <v>911M</v>
          </cell>
          <cell r="B231" t="str">
            <v>MENS CROSSOVER</v>
          </cell>
          <cell r="C231" t="str">
            <v>Sum of NetAmt</v>
          </cell>
          <cell r="D231">
            <v>15.5</v>
          </cell>
          <cell r="E231">
            <v>1</v>
          </cell>
        </row>
        <row r="232">
          <cell r="A232" t="str">
            <v>913W</v>
          </cell>
          <cell r="B232" t="str">
            <v>WOMENS CENTER STITCH CLOG</v>
          </cell>
          <cell r="C232" t="str">
            <v>Sum of NetAmt</v>
          </cell>
          <cell r="D232">
            <v>34</v>
          </cell>
          <cell r="E232">
            <v>2</v>
          </cell>
        </row>
        <row r="233">
          <cell r="A233" t="str">
            <v>915W</v>
          </cell>
          <cell r="B233" t="str">
            <v>WOMENS FUR SCUFF</v>
          </cell>
          <cell r="C233" t="str">
            <v>Sum of NetAmt</v>
          </cell>
          <cell r="D233">
            <v>331.4</v>
          </cell>
          <cell r="E233">
            <v>27</v>
          </cell>
        </row>
        <row r="234">
          <cell r="A234" t="str">
            <v>917W</v>
          </cell>
          <cell r="B234" t="str">
            <v>WOMENS OPERA SLIPPER</v>
          </cell>
          <cell r="C234" t="str">
            <v>Sum of NetAmt</v>
          </cell>
          <cell r="D234">
            <v>160</v>
          </cell>
          <cell r="E234">
            <v>10</v>
          </cell>
        </row>
        <row r="235">
          <cell r="A235" t="str">
            <v>921M</v>
          </cell>
          <cell r="B235" t="str">
            <v>MENS UNLINED MOC</v>
          </cell>
          <cell r="C235" t="str">
            <v>Sum of NetAmt</v>
          </cell>
          <cell r="D235">
            <v>2240</v>
          </cell>
          <cell r="E235">
            <v>229</v>
          </cell>
        </row>
        <row r="236">
          <cell r="A236" t="str">
            <v>921W</v>
          </cell>
          <cell r="B236" t="str">
            <v>WOMENS UNLINED MOC</v>
          </cell>
          <cell r="C236" t="str">
            <v>Sum of NetAmt</v>
          </cell>
          <cell r="D236">
            <v>137.35</v>
          </cell>
          <cell r="E236">
            <v>11</v>
          </cell>
        </row>
        <row r="237">
          <cell r="A237" t="str">
            <v>923M</v>
          </cell>
          <cell r="B237" t="str">
            <v>MENS TANNER MOC</v>
          </cell>
          <cell r="C237" t="str">
            <v>Sum of NetAmt</v>
          </cell>
          <cell r="D237">
            <v>108.3</v>
          </cell>
          <cell r="E237">
            <v>6</v>
          </cell>
        </row>
        <row r="238">
          <cell r="A238" t="str">
            <v>931W</v>
          </cell>
          <cell r="B238" t="str">
            <v>WOMENS LACE WELLY</v>
          </cell>
          <cell r="C238" t="str">
            <v>Sum of NetAmt</v>
          </cell>
          <cell r="D238">
            <v>84</v>
          </cell>
          <cell r="E238">
            <v>4</v>
          </cell>
        </row>
        <row r="239">
          <cell r="A239" t="str">
            <v>933M</v>
          </cell>
          <cell r="B239" t="str">
            <v>MENS ANDROSCOGGIN</v>
          </cell>
          <cell r="C239" t="str">
            <v>Sum of NetAmt</v>
          </cell>
          <cell r="D239">
            <v>93</v>
          </cell>
          <cell r="E239">
            <v>7</v>
          </cell>
        </row>
        <row r="240">
          <cell r="A240" t="str">
            <v>935W</v>
          </cell>
          <cell r="B240" t="str">
            <v>WOMENS DELUXE CENTER STITCH</v>
          </cell>
          <cell r="C240" t="str">
            <v>Sum of NetAmt</v>
          </cell>
          <cell r="D240">
            <v>118.5</v>
          </cell>
          <cell r="E240">
            <v>7</v>
          </cell>
        </row>
        <row r="241">
          <cell r="A241" t="str">
            <v>936M</v>
          </cell>
          <cell r="B241" t="str">
            <v>MENS DELUXE WELLY</v>
          </cell>
          <cell r="C241" t="str">
            <v>Sum of NetAmt</v>
          </cell>
          <cell r="D241">
            <v>-292.5</v>
          </cell>
          <cell r="E241">
            <v>1</v>
          </cell>
        </row>
        <row r="242">
          <cell r="A242" t="str">
            <v>936W</v>
          </cell>
          <cell r="B242" t="str">
            <v>WOMENS DELUXE WELLY</v>
          </cell>
          <cell r="C242" t="str">
            <v>Sum of NetAmt</v>
          </cell>
          <cell r="D242">
            <v>2.5</v>
          </cell>
          <cell r="E242">
            <v>1</v>
          </cell>
        </row>
        <row r="243">
          <cell r="A243" t="str">
            <v>937M</v>
          </cell>
          <cell r="B243" t="str">
            <v>MENS TWO EYE LACE</v>
          </cell>
          <cell r="C243" t="str">
            <v>Sum of NetAmt</v>
          </cell>
          <cell r="D243">
            <v>186</v>
          </cell>
          <cell r="E243">
            <v>12</v>
          </cell>
        </row>
        <row r="244">
          <cell r="A244" t="str">
            <v>939M</v>
          </cell>
          <cell r="B244" t="str">
            <v>MENS ROMEO</v>
          </cell>
          <cell r="C244" t="str">
            <v>Sum of NetAmt</v>
          </cell>
          <cell r="D244">
            <v>39</v>
          </cell>
          <cell r="E244">
            <v>2</v>
          </cell>
        </row>
        <row r="245">
          <cell r="A245" t="str">
            <v>947M</v>
          </cell>
          <cell r="B245" t="str">
            <v>SHEEPSKIN CLOG</v>
          </cell>
          <cell r="C245" t="str">
            <v>Sum of NetAmt</v>
          </cell>
          <cell r="D245">
            <v>9239.35</v>
          </cell>
          <cell r="E245">
            <v>1239</v>
          </cell>
        </row>
        <row r="246">
          <cell r="A246" t="str">
            <v>947W</v>
          </cell>
          <cell r="B246" t="str">
            <v>SHEEPSKIN CLOG</v>
          </cell>
          <cell r="C246" t="str">
            <v>Sum of NetAmt</v>
          </cell>
          <cell r="D246">
            <v>460.7</v>
          </cell>
          <cell r="E246">
            <v>61</v>
          </cell>
        </row>
        <row r="247">
          <cell r="A247" t="str">
            <v>949M</v>
          </cell>
          <cell r="B247" t="str">
            <v>WOOL CLOG</v>
          </cell>
          <cell r="C247" t="str">
            <v>Sum of NetAmt</v>
          </cell>
          <cell r="D247">
            <v>-6</v>
          </cell>
          <cell r="E247">
            <v>0</v>
          </cell>
        </row>
        <row r="248">
          <cell r="A248" t="str">
            <v>949W</v>
          </cell>
          <cell r="B248" t="str">
            <v>WOOL CLOG</v>
          </cell>
          <cell r="C248" t="str">
            <v>Sum of NetAmt</v>
          </cell>
          <cell r="D248">
            <v>24</v>
          </cell>
          <cell r="E248">
            <v>2</v>
          </cell>
        </row>
        <row r="249">
          <cell r="A249" t="str">
            <v>9905B</v>
          </cell>
          <cell r="B249" t="str">
            <v>BOYS CLASSIC</v>
          </cell>
          <cell r="C249" t="str">
            <v>Sum of NetAmt</v>
          </cell>
          <cell r="D249">
            <v>90</v>
          </cell>
          <cell r="E249">
            <v>6</v>
          </cell>
        </row>
        <row r="250">
          <cell r="A250" t="str">
            <v>9905M</v>
          </cell>
          <cell r="B250" t="str">
            <v>MENS DELUXE SHEEPSKIN CLASSIC</v>
          </cell>
          <cell r="C250" t="str">
            <v>Sum of NetAmt</v>
          </cell>
          <cell r="D250">
            <v>2145</v>
          </cell>
          <cell r="E250">
            <v>143</v>
          </cell>
        </row>
        <row r="251">
          <cell r="A251" t="str">
            <v>9905W</v>
          </cell>
          <cell r="B251" t="str">
            <v>WOMENS DELUXE SHEEPSKIN CLASSIC</v>
          </cell>
          <cell r="C251" t="str">
            <v>Sum of NetAmt</v>
          </cell>
          <cell r="D251">
            <v>2130</v>
          </cell>
          <cell r="E251">
            <v>142</v>
          </cell>
        </row>
        <row r="252">
          <cell r="A252" t="str">
            <v>AMH</v>
          </cell>
          <cell r="B252" t="str">
            <v>ATHLETIC MENS HASH</v>
          </cell>
          <cell r="C252" t="str">
            <v>Sum of NetAmt</v>
          </cell>
          <cell r="D252">
            <v>5680.2</v>
          </cell>
          <cell r="E252">
            <v>1307</v>
          </cell>
        </row>
        <row r="253">
          <cell r="A253" t="str">
            <v>AWH</v>
          </cell>
          <cell r="B253" t="str">
            <v>ATHLETIC WOMENS HASH</v>
          </cell>
          <cell r="C253" t="str">
            <v>Sum of NetAmt</v>
          </cell>
          <cell r="D253">
            <v>5497.2</v>
          </cell>
          <cell r="E253">
            <v>1266</v>
          </cell>
        </row>
        <row r="254">
          <cell r="A254" t="str">
            <v>AYH</v>
          </cell>
          <cell r="B254" t="str">
            <v>ATHLETIC YOUTHS HASH</v>
          </cell>
          <cell r="C254" t="str">
            <v>Sum of NetAmt</v>
          </cell>
          <cell r="D254">
            <v>502.2</v>
          </cell>
          <cell r="E254">
            <v>108</v>
          </cell>
        </row>
        <row r="255">
          <cell r="A255" t="str">
            <v>B12CC</v>
          </cell>
          <cell r="B255" t="str">
            <v>MEN'S B12CC</v>
          </cell>
          <cell r="C255" t="str">
            <v>Sum of NetAmt</v>
          </cell>
          <cell r="D255">
            <v>1046.4000000000001</v>
          </cell>
          <cell r="E255">
            <v>152</v>
          </cell>
        </row>
        <row r="256">
          <cell r="A256" t="str">
            <v>B6CC</v>
          </cell>
          <cell r="B256" t="str">
            <v>MENS TOP GUN CC RUN</v>
          </cell>
          <cell r="C256" t="str">
            <v>Sum of NetAmt</v>
          </cell>
          <cell r="D256">
            <v>-445.5</v>
          </cell>
          <cell r="E256">
            <v>0</v>
          </cell>
        </row>
        <row r="257">
          <cell r="A257" t="str">
            <v>B9CC</v>
          </cell>
          <cell r="B257" t="str">
            <v>MENS VAPOR CC RUN</v>
          </cell>
          <cell r="C257" t="str">
            <v>Sum of NetAmt</v>
          </cell>
          <cell r="D257">
            <v>358.2</v>
          </cell>
          <cell r="E257">
            <v>54</v>
          </cell>
        </row>
        <row r="258">
          <cell r="A258" t="str">
            <v>C1CC</v>
          </cell>
          <cell r="B258" t="str">
            <v>MENS CARIBE CC RUN</v>
          </cell>
          <cell r="C258" t="str">
            <v>Sum of NetAmt</v>
          </cell>
          <cell r="D258">
            <v>2160</v>
          </cell>
          <cell r="E258">
            <v>270</v>
          </cell>
        </row>
        <row r="259">
          <cell r="A259" t="str">
            <v>C1EE</v>
          </cell>
          <cell r="B259" t="str">
            <v>WOMENS CARIBE EE RUN</v>
          </cell>
          <cell r="C259" t="str">
            <v>Sum of NetAmt</v>
          </cell>
          <cell r="D259">
            <v>606.6</v>
          </cell>
          <cell r="E259">
            <v>90</v>
          </cell>
        </row>
        <row r="260">
          <cell r="A260" t="str">
            <v>C4EE</v>
          </cell>
          <cell r="B260" t="str">
            <v>WOMENS STARFIRE EE RUN</v>
          </cell>
          <cell r="C260" t="str">
            <v>Sum of NetAmt</v>
          </cell>
          <cell r="D260">
            <v>1728</v>
          </cell>
          <cell r="E260">
            <v>216</v>
          </cell>
        </row>
        <row r="261">
          <cell r="A261" t="str">
            <v>C5EE</v>
          </cell>
          <cell r="B261" t="str">
            <v>WOMENS SIERRA EE RUN</v>
          </cell>
          <cell r="C261" t="str">
            <v>Sum of NetAmt</v>
          </cell>
          <cell r="D261">
            <v>-161.1</v>
          </cell>
          <cell r="E261">
            <v>0</v>
          </cell>
        </row>
        <row r="262">
          <cell r="A262" t="str">
            <v>C8CC</v>
          </cell>
          <cell r="B262" t="str">
            <v>MENS MIAMI CC RUN</v>
          </cell>
          <cell r="C262" t="str">
            <v>Sum of NetAmt</v>
          </cell>
          <cell r="D262">
            <v>2138.1999999999998</v>
          </cell>
          <cell r="E262">
            <v>288</v>
          </cell>
        </row>
        <row r="263">
          <cell r="A263" t="str">
            <v>C9EE</v>
          </cell>
          <cell r="B263" t="str">
            <v>WOMENS EZ EE RUN</v>
          </cell>
          <cell r="C263" t="str">
            <v>Sum of NetAmt</v>
          </cell>
          <cell r="D263">
            <v>1456.8</v>
          </cell>
          <cell r="E263">
            <v>186</v>
          </cell>
        </row>
        <row r="264">
          <cell r="A264" t="str">
            <v>DISPLAY</v>
          </cell>
          <cell r="B264" t="str">
            <v>DISPLAY CASE FOR RISK FREE STARTER PROGRAM</v>
          </cell>
          <cell r="C264" t="str">
            <v>Sum of NetAmt</v>
          </cell>
          <cell r="D264">
            <v>90</v>
          </cell>
          <cell r="E264">
            <v>1</v>
          </cell>
        </row>
        <row r="265">
          <cell r="A265" t="str">
            <v>F1</v>
          </cell>
          <cell r="B265" t="str">
            <v>Mens  FOOTBALL CLEAT</v>
          </cell>
          <cell r="C265" t="str">
            <v>Sum of NetAmt</v>
          </cell>
          <cell r="D265">
            <v>378</v>
          </cell>
          <cell r="E265">
            <v>54</v>
          </cell>
        </row>
        <row r="266">
          <cell r="A266" t="str">
            <v>F1Y</v>
          </cell>
          <cell r="B266" t="str">
            <v>YOUTH  FOOTBALL CLEAT</v>
          </cell>
          <cell r="C266" t="str">
            <v>Sum of NetAmt</v>
          </cell>
          <cell r="D266">
            <v>743</v>
          </cell>
          <cell r="E266">
            <v>124</v>
          </cell>
        </row>
        <row r="267">
          <cell r="A267" t="str">
            <v>P1</v>
          </cell>
          <cell r="B267" t="str">
            <v>Mens  Court Shoe</v>
          </cell>
          <cell r="C267" t="str">
            <v>Sum of NetAmt</v>
          </cell>
          <cell r="D267">
            <v>480.75</v>
          </cell>
          <cell r="E267">
            <v>71</v>
          </cell>
        </row>
        <row r="268">
          <cell r="A268" t="str">
            <v>P1W</v>
          </cell>
          <cell r="B268" t="str">
            <v>Mens  Court Shoe - Wide Width</v>
          </cell>
          <cell r="C268" t="str">
            <v>Sum of NetAmt</v>
          </cell>
          <cell r="D268">
            <v>552</v>
          </cell>
          <cell r="E268">
            <v>60</v>
          </cell>
        </row>
        <row r="269">
          <cell r="A269" t="str">
            <v>P2CC</v>
          </cell>
          <cell r="B269" t="str">
            <v>MENS VELCRO</v>
          </cell>
          <cell r="C269" t="str">
            <v>Sum of NetAmt</v>
          </cell>
          <cell r="D269">
            <v>628.85</v>
          </cell>
          <cell r="E269">
            <v>89</v>
          </cell>
        </row>
        <row r="270">
          <cell r="A270" t="str">
            <v>P3CC</v>
          </cell>
          <cell r="B270" t="str">
            <v>MENS HI TOP</v>
          </cell>
          <cell r="C270" t="str">
            <v>Sum of NetAmt</v>
          </cell>
          <cell r="D270">
            <v>269</v>
          </cell>
          <cell r="E270">
            <v>36</v>
          </cell>
        </row>
        <row r="271">
          <cell r="A271" t="str">
            <v>R20CC</v>
          </cell>
          <cell r="B271" t="str">
            <v>MENS SMOOTH CC RUN</v>
          </cell>
          <cell r="C271" t="str">
            <v>Sum of NetAmt</v>
          </cell>
          <cell r="D271">
            <v>1315.8</v>
          </cell>
          <cell r="E271">
            <v>198</v>
          </cell>
        </row>
        <row r="272">
          <cell r="A272" t="str">
            <v>R20FF</v>
          </cell>
          <cell r="B272" t="str">
            <v>BOYS SMOOTH FF RUN</v>
          </cell>
          <cell r="C272" t="str">
            <v>Sum of NetAmt</v>
          </cell>
          <cell r="D272">
            <v>680.4</v>
          </cell>
          <cell r="E272">
            <v>96</v>
          </cell>
        </row>
        <row r="273">
          <cell r="A273" t="str">
            <v>R25CC</v>
          </cell>
          <cell r="B273" t="str">
            <v>MENS FIRE CC RUN</v>
          </cell>
          <cell r="C273" t="str">
            <v>Sum of NetAmt</v>
          </cell>
          <cell r="D273">
            <v>358.2</v>
          </cell>
          <cell r="E273">
            <v>54</v>
          </cell>
        </row>
        <row r="274">
          <cell r="A274" t="str">
            <v>R25EE</v>
          </cell>
          <cell r="B274" t="str">
            <v>WOMENS FIRE EE RUN</v>
          </cell>
          <cell r="C274" t="str">
            <v>Sum of NetAmt</v>
          </cell>
          <cell r="D274">
            <v>1456.2</v>
          </cell>
          <cell r="E274">
            <v>216</v>
          </cell>
        </row>
        <row r="275">
          <cell r="A275" t="str">
            <v>R25FF</v>
          </cell>
          <cell r="B275" t="str">
            <v>BOYS FIRE FF RUN</v>
          </cell>
          <cell r="C275" t="str">
            <v>Sum of NetAmt</v>
          </cell>
          <cell r="D275">
            <v>212.94</v>
          </cell>
          <cell r="E275">
            <v>54</v>
          </cell>
        </row>
        <row r="276">
          <cell r="A276" t="str">
            <v>R25GG</v>
          </cell>
          <cell r="B276" t="str">
            <v>YOUTH FIRE GG RUN</v>
          </cell>
          <cell r="C276" t="str">
            <v>Sum of NetAmt</v>
          </cell>
          <cell r="D276">
            <v>864</v>
          </cell>
          <cell r="E276">
            <v>126</v>
          </cell>
        </row>
        <row r="277">
          <cell r="A277" t="str">
            <v>R31CC</v>
          </cell>
          <cell r="B277" t="str">
            <v>MENS R31 ATHLETIC SHOE</v>
          </cell>
          <cell r="C277" t="str">
            <v>Sum of NetAmt</v>
          </cell>
          <cell r="D277">
            <v>496.8</v>
          </cell>
          <cell r="E277">
            <v>72</v>
          </cell>
        </row>
        <row r="278">
          <cell r="A278" t="str">
            <v>R32CC</v>
          </cell>
          <cell r="B278" t="str">
            <v>MENS TORVO CC RUN</v>
          </cell>
          <cell r="C278" t="str">
            <v>Sum of NetAmt</v>
          </cell>
          <cell r="D278">
            <v>214.02</v>
          </cell>
          <cell r="E278">
            <v>54</v>
          </cell>
        </row>
        <row r="279">
          <cell r="A279" t="str">
            <v>R32EE</v>
          </cell>
          <cell r="B279" t="str">
            <v>WOMENS TORVO EE RUN</v>
          </cell>
          <cell r="C279" t="str">
            <v>Sum of NetAmt</v>
          </cell>
          <cell r="D279">
            <v>448.02</v>
          </cell>
          <cell r="E279">
            <v>90</v>
          </cell>
        </row>
        <row r="280">
          <cell r="A280" t="str">
            <v>R8CC</v>
          </cell>
          <cell r="B280" t="str">
            <v>MENS FACTOR CC RUN</v>
          </cell>
          <cell r="C280" t="str">
            <v>Sum of NetAmt</v>
          </cell>
          <cell r="D280">
            <v>255.2</v>
          </cell>
          <cell r="E280">
            <v>60</v>
          </cell>
        </row>
        <row r="281">
          <cell r="A281" t="str">
            <v>R8EE</v>
          </cell>
          <cell r="B281" t="str">
            <v>WOMENS R8</v>
          </cell>
          <cell r="C281" t="str">
            <v>Sum of NetAmt</v>
          </cell>
          <cell r="D281">
            <v>1290.2</v>
          </cell>
          <cell r="E281">
            <v>210</v>
          </cell>
        </row>
        <row r="282">
          <cell r="A282" t="str">
            <v>R8FF</v>
          </cell>
          <cell r="B282" t="str">
            <v>BOYS FACTOR FF RUN</v>
          </cell>
          <cell r="C282" t="str">
            <v>Sum of NetAmt</v>
          </cell>
          <cell r="D282">
            <v>498.6</v>
          </cell>
          <cell r="E282">
            <v>72</v>
          </cell>
        </row>
        <row r="283">
          <cell r="A283" t="str">
            <v>R8GG</v>
          </cell>
          <cell r="B283" t="str">
            <v>YOUTHS FACTOR GG RUN</v>
          </cell>
          <cell r="C283" t="str">
            <v>Sum of NetAmt</v>
          </cell>
          <cell r="D283">
            <v>792.6</v>
          </cell>
          <cell r="E283">
            <v>114</v>
          </cell>
        </row>
        <row r="284">
          <cell r="A284" t="str">
            <v>R9EE</v>
          </cell>
          <cell r="B284" t="str">
            <v>WOMENS HEAT EE RUN</v>
          </cell>
          <cell r="C284" t="str">
            <v>Sum of NetAmt</v>
          </cell>
          <cell r="D284">
            <v>-8.25</v>
          </cell>
          <cell r="E284">
            <v>0</v>
          </cell>
        </row>
        <row r="285">
          <cell r="A285" t="str">
            <v>R9FF</v>
          </cell>
          <cell r="B285" t="str">
            <v>BOYS HEAT FF RUN</v>
          </cell>
          <cell r="C285" t="str">
            <v>Sum of NetAmt</v>
          </cell>
          <cell r="D285">
            <v>177</v>
          </cell>
          <cell r="E285">
            <v>24</v>
          </cell>
        </row>
        <row r="286">
          <cell r="A286" t="str">
            <v>R9GG</v>
          </cell>
          <cell r="B286" t="str">
            <v>YOUTHS HEAT GG RUN</v>
          </cell>
          <cell r="C286" t="str">
            <v>Sum of NetAmt</v>
          </cell>
          <cell r="D286">
            <v>124.2</v>
          </cell>
          <cell r="E286">
            <v>18</v>
          </cell>
        </row>
        <row r="287">
          <cell r="A287" t="str">
            <v>S3CC</v>
          </cell>
          <cell r="B287" t="str">
            <v>MENS INDY CC RUN</v>
          </cell>
          <cell r="C287" t="str">
            <v>Sum of NetAmt</v>
          </cell>
          <cell r="D287">
            <v>462.6</v>
          </cell>
          <cell r="E287">
            <v>90</v>
          </cell>
        </row>
        <row r="288">
          <cell r="A288" t="str">
            <v>S3EE</v>
          </cell>
          <cell r="B288" t="str">
            <v>WOMENS INDY EE RUN</v>
          </cell>
          <cell r="C288" t="str">
            <v>Sum of NetAmt</v>
          </cell>
          <cell r="D288">
            <v>1046.5999999999999</v>
          </cell>
          <cell r="E288">
            <v>152</v>
          </cell>
        </row>
        <row r="289">
          <cell r="A289" t="str">
            <v>SAMPLE</v>
          </cell>
          <cell r="B289" t="str">
            <v>Sample Footwear Per Buyers Request 1/2 PAIR ONLY</v>
          </cell>
          <cell r="C289" t="str">
            <v>Sum of NetAmt</v>
          </cell>
          <cell r="D289">
            <v>0</v>
          </cell>
          <cell r="E289">
            <v>2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sum"/>
      <sheetName val="VI"/>
      <sheetName val="VI ROLL 4"/>
      <sheetName val="VI COUNTS"/>
      <sheetName val="MW"/>
      <sheetName val="VI DATA"/>
      <sheetName val="MW DATA"/>
      <sheetName val="WC DATA"/>
      <sheetName val="MW ROLL 4"/>
      <sheetName val="Chart1"/>
      <sheetName val="MW COUNTS"/>
      <sheetName val="WC"/>
      <sheetName val="WC ROLL 4"/>
      <sheetName val="Chart3"/>
      <sheetName val="WC COUNTS"/>
      <sheetName val="ROLLING 4 QTR BW"/>
      <sheetName val="mw guest chart"/>
      <sheetName val="vi guest chart"/>
      <sheetName val="wc guest chart"/>
      <sheetName val="GRAPH DATA"/>
      <sheetName val="MW FY SUMM"/>
      <sheetName val="WC FY SUMM"/>
      <sheetName val="VI FY SUMM"/>
      <sheetName val="MW QTR SUMMARY"/>
      <sheetName val="WC QTR SUMMARY"/>
      <sheetName val="VI QTR SUMMARY"/>
      <sheetName val="MW QTR BW"/>
      <sheetName val="WC QTR BW"/>
      <sheetName val="VI QTR BW"/>
      <sheetName val="VI QTR BW OLD"/>
      <sheetName val="PRIME COST"/>
      <sheetName val="FORC SUMMARY"/>
      <sheetName val="MW 3 QTR"/>
      <sheetName val="Sheet2"/>
      <sheetName val="WC 3 QTR"/>
      <sheetName val="VI 3 QTR"/>
      <sheetName val="INCOME SUMMARY"/>
      <sheetName val="PLAN DATA"/>
      <sheetName val="4 QTR 99 vs 98"/>
      <sheetName val="SUMM INC DATA"/>
      <sheetName val="QTR 99 vs 98 COMP"/>
      <sheetName val="PD 99 vs 98 COMP"/>
      <sheetName val="QTR 99 vs 98 PER DAY"/>
      <sheetName val="ROLL 13 PD"/>
      <sheetName val="INCOME BW"/>
      <sheetName val="PD vs PLAN &amp; CAL"/>
      <sheetName val="QUARTER TABLE"/>
      <sheetName val="MONTH TABLE"/>
      <sheetName val="NEW VI"/>
      <sheetName val="CALENDAR"/>
      <sheetName val="CORP 98"/>
      <sheetName val="BAL SHT "/>
      <sheetName val="BAL SHT QTR"/>
      <sheetName val="CASH FLOWS"/>
      <sheetName val="CASH FLOW QTR"/>
      <sheetName val="CAPEX"/>
      <sheetName val="DEPR 98"/>
      <sheetName val="VI PLAN DATA"/>
      <sheetName val="MW PLAN DATA"/>
      <sheetName val="WC PLAN DATA"/>
      <sheetName val="PREOPENING"/>
      <sheetName val="Control"/>
      <sheetName val="Hilfstabelle"/>
      <sheetName val="Übersicht"/>
      <sheetName val="EquityRoll"/>
      <sheetName val="Gasarten"/>
      <sheetName val="Model"/>
      <sheetName val="Cover"/>
      <sheetName val="IPR&amp;D"/>
      <sheetName val="InputVariables"/>
      <sheetName val="Settings"/>
      <sheetName val="WACC"/>
      <sheetName val="Air Assum"/>
    </sheetNames>
    <sheetDataSet>
      <sheetData sheetId="0" refreshError="1"/>
      <sheetData sheetId="1" refreshError="1">
        <row r="123">
          <cell r="C123" t="str">
            <v>P1 F' 96</v>
          </cell>
        </row>
        <row r="126">
          <cell r="C126" t="str">
            <v>P1 F' 96</v>
          </cell>
          <cell r="D126" t="str">
            <v>P2 F' 96</v>
          </cell>
          <cell r="E126" t="str">
            <v>P3 F' 96</v>
          </cell>
          <cell r="F126" t="str">
            <v>P4 F' 96</v>
          </cell>
          <cell r="G126" t="str">
            <v>P5 F' 96</v>
          </cell>
          <cell r="H126" t="str">
            <v>P6 F' 96</v>
          </cell>
          <cell r="I126" t="str">
            <v>P7 F' 96</v>
          </cell>
          <cell r="J126" t="str">
            <v>P8 F' 96</v>
          </cell>
          <cell r="K126" t="str">
            <v>P9 F' 96</v>
          </cell>
          <cell r="L126" t="str">
            <v>P10 F' 96</v>
          </cell>
          <cell r="M126" t="str">
            <v>P11 F' 96</v>
          </cell>
          <cell r="N126" t="str">
            <v>P12 F' 96</v>
          </cell>
          <cell r="O126" t="str">
            <v>P13 F' 96</v>
          </cell>
          <cell r="P126" t="str">
            <v>P1 F' 97</v>
          </cell>
          <cell r="Q126" t="str">
            <v>P2 F' 97</v>
          </cell>
          <cell r="R126" t="str">
            <v>P3 F' 97</v>
          </cell>
          <cell r="S126" t="str">
            <v>P4 F' 97</v>
          </cell>
          <cell r="T126" t="str">
            <v>P5 F' 97</v>
          </cell>
          <cell r="U126" t="str">
            <v>P6 F' 97</v>
          </cell>
          <cell r="V126" t="str">
            <v>P7 F' 97</v>
          </cell>
          <cell r="W126" t="str">
            <v>P8 F' 97</v>
          </cell>
          <cell r="X126" t="str">
            <v>P9 F' 97</v>
          </cell>
          <cell r="Y126" t="str">
            <v>P10 F' 97</v>
          </cell>
          <cell r="Z126" t="str">
            <v>P11 F' 97</v>
          </cell>
          <cell r="AA126" t="str">
            <v>P12 F' 97</v>
          </cell>
          <cell r="AB126" t="str">
            <v>P13 F' 97</v>
          </cell>
          <cell r="AC126" t="str">
            <v>P1 F' 98</v>
          </cell>
          <cell r="AD126" t="str">
            <v>P2 F' 98</v>
          </cell>
          <cell r="AE126" t="str">
            <v>P3 F' 98</v>
          </cell>
          <cell r="AF126" t="str">
            <v>P4 F' 98</v>
          </cell>
          <cell r="AG126" t="str">
            <v>P5 F' 98</v>
          </cell>
          <cell r="AH126" t="str">
            <v>P6 F' 98</v>
          </cell>
          <cell r="AI126" t="str">
            <v>P7 F' 98</v>
          </cell>
          <cell r="AJ126" t="str">
            <v>P8 F' 98</v>
          </cell>
          <cell r="AK126" t="str">
            <v>P9 F' 98</v>
          </cell>
          <cell r="AL126" t="str">
            <v>P10 F' 98</v>
          </cell>
          <cell r="AM126" t="str">
            <v>P11 F' 98</v>
          </cell>
          <cell r="AN126" t="str">
            <v>P12 F' 98</v>
          </cell>
          <cell r="AO126" t="str">
            <v>P13 F' 98</v>
          </cell>
          <cell r="AP126" t="str">
            <v>P1 F' 99</v>
          </cell>
          <cell r="AQ126" t="str">
            <v>P2 F' 99</v>
          </cell>
          <cell r="AR126" t="str">
            <v>P3 F' 99</v>
          </cell>
          <cell r="AS126" t="str">
            <v>P4 F' 99</v>
          </cell>
          <cell r="AT126" t="str">
            <v>P5 F' 99</v>
          </cell>
          <cell r="AU126" t="str">
            <v>P6 F' 99</v>
          </cell>
          <cell r="AV126" t="str">
            <v>P7 F' 99</v>
          </cell>
          <cell r="AW126" t="str">
            <v>P8 F' 99</v>
          </cell>
          <cell r="AX126" t="str">
            <v>P9 F' 99</v>
          </cell>
          <cell r="AY126" t="str">
            <v>P10 F' 99</v>
          </cell>
          <cell r="AZ126" t="str">
            <v>P11 F' 99</v>
          </cell>
          <cell r="BA126" t="str">
            <v>P12 F' 99</v>
          </cell>
          <cell r="BB126" t="str">
            <v>P13 F' 99</v>
          </cell>
          <cell r="BC126" t="str">
            <v>P1 F' 00</v>
          </cell>
          <cell r="BD126" t="str">
            <v>P2 F' 00</v>
          </cell>
          <cell r="BE126" t="str">
            <v>P3 F' 00</v>
          </cell>
          <cell r="BF126" t="str">
            <v>P4 F' 00</v>
          </cell>
          <cell r="BG126" t="str">
            <v>P5 F' 00</v>
          </cell>
          <cell r="BH126" t="str">
            <v>P6 F' 00</v>
          </cell>
          <cell r="BI126" t="str">
            <v>P7 F' 00</v>
          </cell>
          <cell r="BJ126" t="str">
            <v>P8 F' 00</v>
          </cell>
          <cell r="BK126" t="str">
            <v>P9 F' 00</v>
          </cell>
          <cell r="BL126" t="str">
            <v>P10 F' 00</v>
          </cell>
          <cell r="BM126" t="str">
            <v>P11 F' 00</v>
          </cell>
          <cell r="BN126" t="str">
            <v>P12 F' 00</v>
          </cell>
          <cell r="BO126" t="str">
            <v>P13 F' 00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1124233</v>
          </cell>
          <cell r="O127">
            <v>0</v>
          </cell>
          <cell r="P127">
            <v>2744</v>
          </cell>
          <cell r="Q127">
            <v>2667</v>
          </cell>
          <cell r="R127">
            <v>2744</v>
          </cell>
          <cell r="S127">
            <v>2744</v>
          </cell>
          <cell r="T127">
            <v>2744</v>
          </cell>
          <cell r="U127">
            <v>2744</v>
          </cell>
          <cell r="V127">
            <v>2715</v>
          </cell>
          <cell r="W127">
            <v>2686</v>
          </cell>
          <cell r="X127">
            <v>2688</v>
          </cell>
          <cell r="Y127">
            <v>2688</v>
          </cell>
          <cell r="Z127">
            <v>2703</v>
          </cell>
          <cell r="AA127">
            <v>2713</v>
          </cell>
          <cell r="AB127">
            <v>2693</v>
          </cell>
          <cell r="AC127">
            <v>2716</v>
          </cell>
          <cell r="AD127">
            <v>2626</v>
          </cell>
          <cell r="AE127">
            <v>2699</v>
          </cell>
          <cell r="AF127">
            <v>2708</v>
          </cell>
          <cell r="AG127">
            <v>2713</v>
          </cell>
          <cell r="AH127">
            <v>2712</v>
          </cell>
          <cell r="AI127">
            <v>2722</v>
          </cell>
          <cell r="AJ127">
            <v>2739</v>
          </cell>
          <cell r="AK127">
            <v>2736</v>
          </cell>
          <cell r="AL127">
            <v>2741</v>
          </cell>
          <cell r="AM127">
            <v>2744</v>
          </cell>
          <cell r="AN127">
            <v>2740</v>
          </cell>
          <cell r="AO127">
            <v>2745</v>
          </cell>
          <cell r="AP127">
            <v>2792</v>
          </cell>
          <cell r="AQ127">
            <v>2719</v>
          </cell>
          <cell r="AR127">
            <v>2796</v>
          </cell>
          <cell r="AS127">
            <v>2773</v>
          </cell>
          <cell r="AT127">
            <v>2757</v>
          </cell>
          <cell r="AU127">
            <v>2787</v>
          </cell>
          <cell r="AV127">
            <v>2819</v>
          </cell>
          <cell r="AW127">
            <v>2870</v>
          </cell>
          <cell r="AX127">
            <v>2821</v>
          </cell>
          <cell r="AY127">
            <v>2838</v>
          </cell>
          <cell r="AZ127">
            <v>2835</v>
          </cell>
          <cell r="BA127">
            <v>2828</v>
          </cell>
          <cell r="BB127">
            <v>2828</v>
          </cell>
          <cell r="BC127">
            <v>2828</v>
          </cell>
          <cell r="BD127">
            <v>2727</v>
          </cell>
          <cell r="BE127">
            <v>2828</v>
          </cell>
          <cell r="BF127">
            <v>2828</v>
          </cell>
          <cell r="BG127">
            <v>2828</v>
          </cell>
          <cell r="BH127">
            <v>2828</v>
          </cell>
          <cell r="BI127">
            <v>2828</v>
          </cell>
          <cell r="BJ127">
            <v>2828</v>
          </cell>
          <cell r="BK127">
            <v>2828</v>
          </cell>
          <cell r="BL127">
            <v>2828</v>
          </cell>
          <cell r="BM127">
            <v>2828</v>
          </cell>
          <cell r="BN127">
            <v>2828</v>
          </cell>
          <cell r="BO127">
            <v>2828</v>
          </cell>
        </row>
        <row r="128">
          <cell r="C128">
            <v>2654</v>
          </cell>
          <cell r="D128">
            <v>2586</v>
          </cell>
          <cell r="E128">
            <v>2659</v>
          </cell>
          <cell r="F128">
            <v>2660</v>
          </cell>
          <cell r="G128">
            <v>2656</v>
          </cell>
          <cell r="H128">
            <v>2660</v>
          </cell>
          <cell r="I128">
            <v>2660</v>
          </cell>
          <cell r="J128">
            <v>2660</v>
          </cell>
          <cell r="K128">
            <v>2658</v>
          </cell>
          <cell r="L128">
            <v>2658</v>
          </cell>
          <cell r="M128">
            <v>2660</v>
          </cell>
          <cell r="N128">
            <v>2660</v>
          </cell>
          <cell r="O128">
            <v>2658</v>
          </cell>
          <cell r="P128">
            <v>2660</v>
          </cell>
          <cell r="Q128">
            <v>2586</v>
          </cell>
          <cell r="R128">
            <v>2660</v>
          </cell>
          <cell r="S128">
            <v>2660</v>
          </cell>
          <cell r="T128">
            <v>2660</v>
          </cell>
          <cell r="U128">
            <v>2660</v>
          </cell>
          <cell r="V128">
            <v>2659</v>
          </cell>
          <cell r="W128">
            <v>2658</v>
          </cell>
          <cell r="X128">
            <v>2660</v>
          </cell>
          <cell r="Y128">
            <v>2658</v>
          </cell>
          <cell r="Z128">
            <v>2651</v>
          </cell>
          <cell r="AA128">
            <v>2657</v>
          </cell>
          <cell r="AB128">
            <v>2637</v>
          </cell>
          <cell r="AC128">
            <v>2656</v>
          </cell>
          <cell r="AD128">
            <v>2566</v>
          </cell>
          <cell r="AE128">
            <v>2653</v>
          </cell>
          <cell r="AF128">
            <v>2650</v>
          </cell>
          <cell r="AG128">
            <v>2657</v>
          </cell>
          <cell r="AH128">
            <v>2655</v>
          </cell>
          <cell r="AI128">
            <v>2660</v>
          </cell>
          <cell r="AJ128">
            <v>2655</v>
          </cell>
          <cell r="AK128">
            <v>2656</v>
          </cell>
          <cell r="AL128">
            <v>2658</v>
          </cell>
          <cell r="AM128">
            <v>2651</v>
          </cell>
          <cell r="AN128">
            <v>2654</v>
          </cell>
          <cell r="AO128">
            <v>2656</v>
          </cell>
          <cell r="AP128">
            <v>2660</v>
          </cell>
          <cell r="AQ128">
            <v>2578.0149999999999</v>
          </cell>
          <cell r="AR128">
            <v>2651</v>
          </cell>
          <cell r="AS128">
            <v>2660</v>
          </cell>
          <cell r="AT128">
            <v>2632</v>
          </cell>
          <cell r="AU128">
            <v>2632</v>
          </cell>
          <cell r="AV128">
            <v>2632</v>
          </cell>
          <cell r="AW128">
            <v>2632</v>
          </cell>
          <cell r="AX128">
            <v>2632</v>
          </cell>
          <cell r="AY128">
            <v>2632</v>
          </cell>
          <cell r="AZ128">
            <v>2632</v>
          </cell>
          <cell r="BA128">
            <v>2632</v>
          </cell>
          <cell r="BB128">
            <v>2632</v>
          </cell>
          <cell r="BC128">
            <v>2632</v>
          </cell>
          <cell r="BD128">
            <v>2632</v>
          </cell>
          <cell r="BE128">
            <v>2632</v>
          </cell>
          <cell r="BF128">
            <v>2632</v>
          </cell>
          <cell r="BG128">
            <v>2632</v>
          </cell>
          <cell r="BH128">
            <v>2632</v>
          </cell>
          <cell r="BI128">
            <v>2632</v>
          </cell>
          <cell r="BJ128">
            <v>2632</v>
          </cell>
          <cell r="BK128">
            <v>2632</v>
          </cell>
          <cell r="BL128">
            <v>2632</v>
          </cell>
          <cell r="BM128">
            <v>2632</v>
          </cell>
          <cell r="BN128">
            <v>2632</v>
          </cell>
          <cell r="BO128">
            <v>2632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1683437</v>
          </cell>
          <cell r="Q129">
            <v>1668997</v>
          </cell>
          <cell r="R129">
            <v>1707374</v>
          </cell>
          <cell r="S129">
            <v>1763685</v>
          </cell>
          <cell r="T129">
            <v>1810234</v>
          </cell>
          <cell r="U129">
            <v>1743131</v>
          </cell>
          <cell r="V129">
            <v>1671459</v>
          </cell>
          <cell r="W129">
            <v>1716017</v>
          </cell>
          <cell r="X129">
            <v>1707049</v>
          </cell>
          <cell r="Y129">
            <v>1748769</v>
          </cell>
          <cell r="Z129">
            <v>1723066</v>
          </cell>
          <cell r="AA129">
            <v>1653172</v>
          </cell>
          <cell r="AB129">
            <v>1677705</v>
          </cell>
          <cell r="AC129">
            <v>1718630</v>
          </cell>
          <cell r="AD129">
            <v>1684336</v>
          </cell>
          <cell r="AE129">
            <v>1724091</v>
          </cell>
          <cell r="AF129">
            <v>1776460</v>
          </cell>
          <cell r="AG129">
            <v>1803368</v>
          </cell>
          <cell r="AH129">
            <v>1778584</v>
          </cell>
          <cell r="AI129">
            <v>1699375</v>
          </cell>
          <cell r="AJ129">
            <v>1759828</v>
          </cell>
          <cell r="AK129">
            <v>1780200</v>
          </cell>
          <cell r="AL129">
            <v>1806063</v>
          </cell>
          <cell r="AM129">
            <v>1729587</v>
          </cell>
          <cell r="AN129">
            <v>1685418</v>
          </cell>
          <cell r="AO129">
            <v>1729093</v>
          </cell>
          <cell r="AP129">
            <v>1765750</v>
          </cell>
          <cell r="AQ129">
            <v>1734252</v>
          </cell>
          <cell r="AR129">
            <v>1754316</v>
          </cell>
          <cell r="AS129">
            <v>1763749</v>
          </cell>
          <cell r="AT129">
            <v>1809445</v>
          </cell>
          <cell r="AU129">
            <v>1794719</v>
          </cell>
          <cell r="AV129">
            <v>1767825</v>
          </cell>
          <cell r="AW129">
            <v>1784556</v>
          </cell>
          <cell r="AX129">
            <v>1774169</v>
          </cell>
          <cell r="AY129">
            <v>1818427</v>
          </cell>
          <cell r="AZ129">
            <v>1759895</v>
          </cell>
          <cell r="BA129">
            <v>1711316.6670556758</v>
          </cell>
          <cell r="BB129">
            <v>1746130.8652045971</v>
          </cell>
          <cell r="BC129">
            <v>1742589.9608867669</v>
          </cell>
          <cell r="BD129">
            <v>1718036.9663258691</v>
          </cell>
          <cell r="BE129">
            <v>1756162.2032311494</v>
          </cell>
          <cell r="BF129">
            <v>1794197.6554526491</v>
          </cell>
          <cell r="BG129">
            <v>1868113.756258395</v>
          </cell>
          <cell r="BH129">
            <v>1819168.847731482</v>
          </cell>
          <cell r="BI129">
            <v>1772033.5303843119</v>
          </cell>
          <cell r="BJ129">
            <v>1744510.2155422345</v>
          </cell>
          <cell r="BK129">
            <v>1778141.6543502596</v>
          </cell>
          <cell r="BL129">
            <v>1812743.5791067493</v>
          </cell>
          <cell r="BM129">
            <v>1774737.0051386282</v>
          </cell>
          <cell r="BN129">
            <v>1736986.417061511</v>
          </cell>
          <cell r="BO129">
            <v>1772322.8281826661</v>
          </cell>
        </row>
        <row r="130">
          <cell r="C130">
            <v>1432661</v>
          </cell>
          <cell r="D130">
            <v>1459562</v>
          </cell>
          <cell r="E130">
            <v>1427485</v>
          </cell>
          <cell r="F130">
            <v>1516250</v>
          </cell>
          <cell r="G130">
            <v>1547342</v>
          </cell>
          <cell r="H130">
            <v>1498857</v>
          </cell>
          <cell r="I130">
            <v>1428326</v>
          </cell>
          <cell r="J130">
            <v>1476357</v>
          </cell>
          <cell r="K130">
            <v>1485079</v>
          </cell>
          <cell r="L130">
            <v>1478895</v>
          </cell>
          <cell r="M130">
            <v>1460452</v>
          </cell>
          <cell r="N130">
            <v>1394126</v>
          </cell>
          <cell r="O130">
            <v>1416964</v>
          </cell>
          <cell r="P130">
            <v>1419503</v>
          </cell>
          <cell r="Q130">
            <v>1413053</v>
          </cell>
          <cell r="R130">
            <v>1437485</v>
          </cell>
          <cell r="S130">
            <v>1485206</v>
          </cell>
          <cell r="T130">
            <v>1531048</v>
          </cell>
          <cell r="U130">
            <v>1482985</v>
          </cell>
          <cell r="V130">
            <v>1432996</v>
          </cell>
          <cell r="W130">
            <v>1478144</v>
          </cell>
          <cell r="X130">
            <v>1472913</v>
          </cell>
          <cell r="Y130">
            <v>1506091</v>
          </cell>
          <cell r="Z130">
            <v>1492024</v>
          </cell>
          <cell r="AA130">
            <v>1419769</v>
          </cell>
          <cell r="AB130">
            <v>1448211</v>
          </cell>
          <cell r="AC130">
            <v>1481041</v>
          </cell>
          <cell r="AD130">
            <v>1455874</v>
          </cell>
          <cell r="AE130">
            <v>1483084</v>
          </cell>
          <cell r="AF130">
            <v>1528596</v>
          </cell>
          <cell r="AG130">
            <v>1556936</v>
          </cell>
          <cell r="AH130">
            <v>1525792</v>
          </cell>
          <cell r="AI130">
            <v>1462819</v>
          </cell>
          <cell r="AJ130">
            <v>1526251</v>
          </cell>
          <cell r="AK130">
            <v>1552057</v>
          </cell>
          <cell r="AL130">
            <v>1574944</v>
          </cell>
          <cell r="AM130">
            <v>1507178</v>
          </cell>
          <cell r="AN130">
            <v>1468185</v>
          </cell>
          <cell r="AO130">
            <v>1500328</v>
          </cell>
          <cell r="AP130">
            <v>1533116</v>
          </cell>
          <cell r="AQ130">
            <v>1511212</v>
          </cell>
          <cell r="AR130">
            <v>1528175</v>
          </cell>
          <cell r="AS130">
            <v>1534261</v>
          </cell>
          <cell r="AT130">
            <v>1580264</v>
          </cell>
          <cell r="AU130">
            <v>1563774</v>
          </cell>
          <cell r="AV130">
            <v>1539115</v>
          </cell>
          <cell r="AW130">
            <v>1560008</v>
          </cell>
          <cell r="AX130">
            <v>1554639</v>
          </cell>
          <cell r="AY130">
            <v>1592794</v>
          </cell>
          <cell r="AZ130">
            <v>1536704</v>
          </cell>
          <cell r="BA130">
            <v>1471732.2134589299</v>
          </cell>
          <cell r="BB130">
            <v>1501672.5039307228</v>
          </cell>
          <cell r="BC130">
            <v>1513007.249313253</v>
          </cell>
          <cell r="BD130">
            <v>1497082.361707093</v>
          </cell>
          <cell r="BE130">
            <v>1529783.2174606863</v>
          </cell>
          <cell r="BF130">
            <v>1560747.8666479397</v>
          </cell>
          <cell r="BG130">
            <v>1631501.8787086185</v>
          </cell>
          <cell r="BH130">
            <v>1585077.6337089264</v>
          </cell>
          <cell r="BI130">
            <v>1542779.0573826313</v>
          </cell>
          <cell r="BJ130">
            <v>1525167.654091073</v>
          </cell>
          <cell r="BK130">
            <v>1550183.6824481927</v>
          </cell>
          <cell r="BL130">
            <v>1580712.7901040632</v>
          </cell>
          <cell r="BM130">
            <v>1533195.002523236</v>
          </cell>
          <cell r="BN130">
            <v>1493808.1966608139</v>
          </cell>
          <cell r="BO130">
            <v>1524197.5914896836</v>
          </cell>
        </row>
        <row r="131">
          <cell r="C131">
            <v>1396049</v>
          </cell>
          <cell r="D131">
            <v>1422423</v>
          </cell>
          <cell r="E131">
            <v>1386028</v>
          </cell>
          <cell r="F131">
            <v>1471085</v>
          </cell>
          <cell r="G131">
            <v>1502298</v>
          </cell>
          <cell r="H131">
            <v>1456512</v>
          </cell>
          <cell r="I131">
            <v>1393699</v>
          </cell>
          <cell r="J131">
            <v>1446573</v>
          </cell>
          <cell r="K131">
            <v>1455809</v>
          </cell>
          <cell r="L131">
            <v>1450121</v>
          </cell>
          <cell r="M131">
            <v>1432270</v>
          </cell>
          <cell r="N131">
            <v>1367031</v>
          </cell>
          <cell r="O131">
            <v>1388813</v>
          </cell>
          <cell r="P131">
            <v>1391480</v>
          </cell>
          <cell r="Q131">
            <v>1385213</v>
          </cell>
          <cell r="R131">
            <v>1408288</v>
          </cell>
          <cell r="S131">
            <v>1452236</v>
          </cell>
          <cell r="T131">
            <v>1497941</v>
          </cell>
          <cell r="U131">
            <v>1452745</v>
          </cell>
          <cell r="V131">
            <v>1413921</v>
          </cell>
          <cell r="W131">
            <v>1469582</v>
          </cell>
          <cell r="X131">
            <v>1464252</v>
          </cell>
          <cell r="Y131">
            <v>1497580</v>
          </cell>
          <cell r="Z131">
            <v>1472360</v>
          </cell>
          <cell r="AA131">
            <v>1398836</v>
          </cell>
          <cell r="AB131">
            <v>1427136</v>
          </cell>
          <cell r="AC131">
            <v>1458880</v>
          </cell>
          <cell r="AD131">
            <v>1434061</v>
          </cell>
          <cell r="AE131">
            <v>1461305</v>
          </cell>
          <cell r="AF131">
            <v>1498940</v>
          </cell>
          <cell r="AG131">
            <v>1531778</v>
          </cell>
          <cell r="AH131">
            <v>1496643</v>
          </cell>
          <cell r="AI131">
            <v>1431030</v>
          </cell>
          <cell r="AJ131">
            <v>1476418</v>
          </cell>
          <cell r="AK131">
            <v>1501548</v>
          </cell>
          <cell r="AL131">
            <v>1524333</v>
          </cell>
          <cell r="AM131">
            <v>1461295</v>
          </cell>
          <cell r="AN131">
            <v>1423897</v>
          </cell>
          <cell r="AO131">
            <v>1453959</v>
          </cell>
          <cell r="AP131">
            <v>1459616</v>
          </cell>
          <cell r="AQ131">
            <v>1431097</v>
          </cell>
          <cell r="AR131">
            <v>1448522</v>
          </cell>
          <cell r="AS131">
            <v>1475407</v>
          </cell>
          <cell r="AT131">
            <v>1518427</v>
          </cell>
          <cell r="AU131">
            <v>1475221</v>
          </cell>
          <cell r="AV131">
            <v>1428710</v>
          </cell>
          <cell r="AW131">
            <v>1412401</v>
          </cell>
          <cell r="AX131">
            <v>1428461</v>
          </cell>
          <cell r="AY131">
            <v>1456593</v>
          </cell>
          <cell r="AZ131">
            <v>1405846</v>
          </cell>
          <cell r="BA131">
            <v>1369731</v>
          </cell>
          <cell r="BB131">
            <v>1397596</v>
          </cell>
          <cell r="BC131">
            <v>1408145</v>
          </cell>
          <cell r="BD131">
            <v>1430479</v>
          </cell>
          <cell r="BE131">
            <v>1423759</v>
          </cell>
          <cell r="BF131">
            <v>1452577</v>
          </cell>
          <cell r="BG131">
            <v>1518427</v>
          </cell>
          <cell r="BH131">
            <v>1475221</v>
          </cell>
          <cell r="BI131">
            <v>1435854</v>
          </cell>
          <cell r="BJ131">
            <v>1419463</v>
          </cell>
          <cell r="BK131">
            <v>1442745</v>
          </cell>
          <cell r="BL131">
            <v>1471158</v>
          </cell>
          <cell r="BM131">
            <v>1426934</v>
          </cell>
          <cell r="BN131">
            <v>1390277</v>
          </cell>
          <cell r="BO131">
            <v>1418560</v>
          </cell>
        </row>
        <row r="132">
          <cell r="C132">
            <v>1</v>
          </cell>
          <cell r="D132">
            <v>1.01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1.008</v>
          </cell>
          <cell r="R132">
            <v>1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1.006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  <cell r="AI132">
            <v>1</v>
          </cell>
          <cell r="AJ132">
            <v>1</v>
          </cell>
          <cell r="AK132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0.996</v>
          </cell>
          <cell r="AR132">
            <v>1</v>
          </cell>
          <cell r="AS132">
            <v>1</v>
          </cell>
          <cell r="AT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AZ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0.99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1</v>
          </cell>
          <cell r="BN132">
            <v>1</v>
          </cell>
          <cell r="BO132">
            <v>1</v>
          </cell>
        </row>
        <row r="133">
          <cell r="C133">
            <v>1396049</v>
          </cell>
          <cell r="D133">
            <v>1408339.603960396</v>
          </cell>
          <cell r="E133">
            <v>1386028</v>
          </cell>
          <cell r="F133">
            <v>1471085</v>
          </cell>
          <cell r="G133">
            <v>1502298</v>
          </cell>
          <cell r="H133">
            <v>1456512</v>
          </cell>
          <cell r="I133">
            <v>1393699</v>
          </cell>
          <cell r="J133">
            <v>1446573</v>
          </cell>
          <cell r="K133">
            <v>1455809</v>
          </cell>
          <cell r="L133">
            <v>1450121</v>
          </cell>
          <cell r="M133">
            <v>1432270</v>
          </cell>
          <cell r="N133">
            <v>1367031</v>
          </cell>
          <cell r="O133">
            <v>1388813</v>
          </cell>
          <cell r="P133">
            <v>1391480</v>
          </cell>
          <cell r="Q133">
            <v>1374219.246031746</v>
          </cell>
          <cell r="R133">
            <v>1408288</v>
          </cell>
          <cell r="S133">
            <v>1452236</v>
          </cell>
          <cell r="T133">
            <v>1497941</v>
          </cell>
          <cell r="U133">
            <v>1452745</v>
          </cell>
          <cell r="V133">
            <v>1413921</v>
          </cell>
          <cell r="W133">
            <v>1469582</v>
          </cell>
          <cell r="X133">
            <v>1464252</v>
          </cell>
          <cell r="Y133">
            <v>1497580</v>
          </cell>
          <cell r="Z133">
            <v>1472360</v>
          </cell>
          <cell r="AA133">
            <v>1398836</v>
          </cell>
          <cell r="AB133">
            <v>1427136</v>
          </cell>
          <cell r="AC133">
            <v>1458880</v>
          </cell>
          <cell r="AD133">
            <v>1425507.9522862823</v>
          </cell>
          <cell r="AE133">
            <v>1461305</v>
          </cell>
          <cell r="AF133">
            <v>1498940</v>
          </cell>
          <cell r="AG133">
            <v>1531778</v>
          </cell>
          <cell r="AH133">
            <v>1496643</v>
          </cell>
          <cell r="AI133">
            <v>1431030</v>
          </cell>
          <cell r="AJ133">
            <v>1476418</v>
          </cell>
          <cell r="AK133">
            <v>1501548</v>
          </cell>
          <cell r="AL133">
            <v>1524333</v>
          </cell>
          <cell r="AM133">
            <v>1461295</v>
          </cell>
          <cell r="AN133">
            <v>1423897</v>
          </cell>
          <cell r="AO133">
            <v>1453959</v>
          </cell>
          <cell r="AP133">
            <v>1459616</v>
          </cell>
          <cell r="AQ133">
            <v>1436844.3775100401</v>
          </cell>
          <cell r="AR133">
            <v>1448522</v>
          </cell>
          <cell r="AS133">
            <v>1475407</v>
          </cell>
          <cell r="AT133">
            <v>1518427</v>
          </cell>
          <cell r="AU133">
            <v>1475221</v>
          </cell>
          <cell r="AV133">
            <v>1428710</v>
          </cell>
          <cell r="AW133">
            <v>1412401</v>
          </cell>
          <cell r="AX133">
            <v>1428461</v>
          </cell>
          <cell r="AY133">
            <v>1456593</v>
          </cell>
          <cell r="AZ133">
            <v>1405846</v>
          </cell>
          <cell r="BA133">
            <v>1369731</v>
          </cell>
          <cell r="BB133">
            <v>1397596</v>
          </cell>
          <cell r="BC133">
            <v>1408145</v>
          </cell>
          <cell r="BD133">
            <v>1444928.2828282828</v>
          </cell>
          <cell r="BE133">
            <v>1423759</v>
          </cell>
          <cell r="BF133">
            <v>1452577</v>
          </cell>
          <cell r="BG133">
            <v>1518427</v>
          </cell>
          <cell r="BH133">
            <v>1475221</v>
          </cell>
          <cell r="BI133">
            <v>1435854</v>
          </cell>
          <cell r="BJ133">
            <v>1419463</v>
          </cell>
          <cell r="BK133">
            <v>1442745</v>
          </cell>
          <cell r="BL133">
            <v>1471158</v>
          </cell>
          <cell r="BM133">
            <v>1426934</v>
          </cell>
          <cell r="BN133">
            <v>1390277</v>
          </cell>
          <cell r="BO133">
            <v>1418560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-5.5210645842155683E-3</v>
          </cell>
          <cell r="Q134">
            <v>-2.6159588251877308E-2</v>
          </cell>
          <cell r="R134">
            <v>1.5678304060994817E-2</v>
          </cell>
          <cell r="S134">
            <v>-1.2812991771379624E-2</v>
          </cell>
          <cell r="T134">
            <v>-4.3996216843415177E-3</v>
          </cell>
          <cell r="U134">
            <v>-2.5863158010369421E-3</v>
          </cell>
          <cell r="V134">
            <v>1.4891127247574449E-2</v>
          </cell>
          <cell r="W134">
            <v>1.6670282305786929E-2</v>
          </cell>
          <cell r="X134">
            <v>5.0432842815344402E-3</v>
          </cell>
          <cell r="Y134">
            <v>3.2727613764644461E-2</v>
          </cell>
          <cell r="Z134">
            <v>3.1480504141883386E-2</v>
          </cell>
          <cell r="AA134">
            <v>2.4421111066665054E-2</v>
          </cell>
          <cell r="AB134">
            <v>3.5777410713898762E-2</v>
          </cell>
          <cell r="AC134">
            <v>5.0016607090101986E-2</v>
          </cell>
          <cell r="AD134">
            <v>4.3332978047892053E-2</v>
          </cell>
          <cell r="AE134">
            <v>4.0384272262372005E-2</v>
          </cell>
          <cell r="AF134">
            <v>3.6055005769372657E-2</v>
          </cell>
          <cell r="AG134">
            <v>2.3743605228194582E-2</v>
          </cell>
          <cell r="AH134">
            <v>3.2157423858394749E-2</v>
          </cell>
          <cell r="AI134">
            <v>1.1719904292384533E-2</v>
          </cell>
          <cell r="AJ134">
            <v>5.7868624728348809E-3</v>
          </cell>
          <cell r="AK134">
            <v>2.7015409553737713E-2</v>
          </cell>
          <cell r="AL134">
            <v>1.7864154168725541E-2</v>
          </cell>
          <cell r="AM134">
            <v>-7.5151457523974906E-3</v>
          </cell>
          <cell r="AN134">
            <v>1.9066230344086652E-2</v>
          </cell>
          <cell r="AO134">
            <v>1.1506918665429284E-2</v>
          </cell>
          <cell r="AP134">
            <v>-1.0000214398686459E-3</v>
          </cell>
          <cell r="AQ134">
            <v>-6.7177874536026088E-3</v>
          </cell>
          <cell r="AR134">
            <v>-7.9998277093805484E-3</v>
          </cell>
          <cell r="AS134">
            <v>-1.9400138002283587E-2</v>
          </cell>
          <cell r="AT134">
            <v>6.9967636314279891E-4</v>
          </cell>
          <cell r="AU134">
            <v>-5.6998436360757472E-3</v>
          </cell>
          <cell r="AV134">
            <v>8.999841060768312E-3</v>
          </cell>
          <cell r="AW134">
            <v>-3.4999972938282178E-2</v>
          </cell>
          <cell r="AX134">
            <v>-3.9999733446309388E-2</v>
          </cell>
          <cell r="AY134">
            <v>-3.4999677481141134E-2</v>
          </cell>
          <cell r="AZ134">
            <v>-3.1000185214823308E-2</v>
          </cell>
          <cell r="BA134">
            <v>-2.9999979422028557E-2</v>
          </cell>
          <cell r="BB134">
            <v>-3.0000133102677538E-2</v>
          </cell>
          <cell r="BC134">
            <v>-2.5000228856461755E-2</v>
          </cell>
          <cell r="BD134">
            <v>-2.0933997385755788E-2</v>
          </cell>
          <cell r="BE134">
            <v>-9.9999202520104271E-3</v>
          </cell>
          <cell r="BF134">
            <v>-5.000012329810846E-3</v>
          </cell>
          <cell r="BG134">
            <v>0</v>
          </cell>
          <cell r="BH134">
            <v>0</v>
          </cell>
          <cell r="BI134">
            <v>5.0003149694480839E-3</v>
          </cell>
          <cell r="BJ134">
            <v>4.9999964599288065E-3</v>
          </cell>
          <cell r="BK134">
            <v>9.9995729669904113E-3</v>
          </cell>
          <cell r="BL134">
            <v>9.9993615237750251E-3</v>
          </cell>
          <cell r="BM134">
            <v>1.5000220507793836E-2</v>
          </cell>
          <cell r="BN134">
            <v>1.5000025552462572E-2</v>
          </cell>
          <cell r="BO134">
            <v>1.5000042930861386E-2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-5.5210645842155683E-3</v>
          </cell>
          <cell r="Q135">
            <v>-2.4227365212694408E-2</v>
          </cell>
          <cell r="R135">
            <v>1.5678304060994817E-2</v>
          </cell>
          <cell r="S135">
            <v>-1.2812991771379624E-2</v>
          </cell>
          <cell r="T135">
            <v>-4.3996216843415177E-3</v>
          </cell>
          <cell r="U135">
            <v>-2.5863158010369421E-3</v>
          </cell>
          <cell r="V135">
            <v>1.4891127247574449E-2</v>
          </cell>
          <cell r="W135">
            <v>1.6670282305786929E-2</v>
          </cell>
          <cell r="X135">
            <v>5.0432842815344402E-3</v>
          </cell>
          <cell r="Y135">
            <v>3.2727613764644461E-2</v>
          </cell>
          <cell r="Z135">
            <v>3.1480504141883386E-2</v>
          </cell>
          <cell r="AA135">
            <v>2.4421111066665054E-2</v>
          </cell>
          <cell r="AB135">
            <v>3.5777410713898762E-2</v>
          </cell>
          <cell r="AC135">
            <v>5.0016607090101986E-2</v>
          </cell>
          <cell r="AD135">
            <v>4.5407198680194029E-2</v>
          </cell>
          <cell r="AE135">
            <v>4.0384272262372005E-2</v>
          </cell>
          <cell r="AF135">
            <v>3.6055005769372657E-2</v>
          </cell>
          <cell r="AG135">
            <v>2.3743605228194582E-2</v>
          </cell>
          <cell r="AH135">
            <v>3.2157423858394749E-2</v>
          </cell>
          <cell r="AI135">
            <v>1.1719904292384533E-2</v>
          </cell>
          <cell r="AJ135">
            <v>5.7868624728348809E-3</v>
          </cell>
          <cell r="AK135">
            <v>2.7015409553737713E-2</v>
          </cell>
          <cell r="AL135">
            <v>1.7864154168725541E-2</v>
          </cell>
          <cell r="AM135">
            <v>-7.5151457523974906E-3</v>
          </cell>
          <cell r="AN135">
            <v>1.9066230344086652E-2</v>
          </cell>
          <cell r="AO135">
            <v>1.1506918665429284E-2</v>
          </cell>
          <cell r="AP135">
            <v>-1.0000214398686459E-3</v>
          </cell>
          <cell r="AQ135">
            <v>3.2549255237709221E-3</v>
          </cell>
          <cell r="AR135">
            <v>-7.9998277093805484E-3</v>
          </cell>
          <cell r="AS135">
            <v>-1.9400138002283587E-2</v>
          </cell>
          <cell r="AT135">
            <v>6.9967636314279891E-4</v>
          </cell>
          <cell r="AU135">
            <v>-5.6998436360757472E-3</v>
          </cell>
          <cell r="AV135">
            <v>8.999841060768312E-3</v>
          </cell>
          <cell r="AW135">
            <v>-3.4999972938282178E-2</v>
          </cell>
          <cell r="AX135">
            <v>-3.9999733446309388E-2</v>
          </cell>
          <cell r="AY135">
            <v>-3.4999677481141134E-2</v>
          </cell>
          <cell r="AZ135">
            <v>-3.1000185214823308E-2</v>
          </cell>
          <cell r="BA135">
            <v>-2.9999979422028557E-2</v>
          </cell>
          <cell r="BB135">
            <v>-3.0000133102677538E-2</v>
          </cell>
          <cell r="BC135">
            <v>-2.5000228856461755E-2</v>
          </cell>
          <cell r="BD135">
            <v>-1.5000264036578502E-2</v>
          </cell>
          <cell r="BE135">
            <v>-9.9999202520104271E-3</v>
          </cell>
          <cell r="BF135">
            <v>-5.000012329810846E-3</v>
          </cell>
          <cell r="BG135">
            <v>0</v>
          </cell>
          <cell r="BH135">
            <v>0</v>
          </cell>
          <cell r="BI135">
            <v>5.0003149694480839E-3</v>
          </cell>
          <cell r="BJ135">
            <v>4.9999964599288065E-3</v>
          </cell>
          <cell r="BK135">
            <v>9.9995729669904113E-3</v>
          </cell>
          <cell r="BL135">
            <v>9.9993615237750251E-3</v>
          </cell>
          <cell r="BM135">
            <v>1.5000220507793836E-2</v>
          </cell>
          <cell r="BN135">
            <v>1.5000025552462572E-2</v>
          </cell>
          <cell r="BO135">
            <v>1.5000042930861386E-2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108557</v>
          </cell>
          <cell r="AD136">
            <v>77142</v>
          </cell>
          <cell r="AE136">
            <v>34044</v>
          </cell>
          <cell r="AF136">
            <v>37124</v>
          </cell>
          <cell r="AG136">
            <v>33813</v>
          </cell>
          <cell r="AH136">
            <v>42207</v>
          </cell>
          <cell r="AI136">
            <v>37092</v>
          </cell>
          <cell r="AJ136">
            <v>34320</v>
          </cell>
          <cell r="AK136">
            <v>34549.342612566266</v>
          </cell>
          <cell r="AL136">
            <v>31662.540568018543</v>
          </cell>
          <cell r="AM136">
            <v>31227.065813198795</v>
          </cell>
          <cell r="AN136">
            <v>30754.731918844784</v>
          </cell>
          <cell r="AO136">
            <v>33212.137392413133</v>
          </cell>
          <cell r="AP136">
            <v>112103</v>
          </cell>
          <cell r="AQ136">
            <v>79586</v>
          </cell>
          <cell r="AR136">
            <v>36286</v>
          </cell>
          <cell r="AS136">
            <v>36426</v>
          </cell>
          <cell r="AT136">
            <v>31431</v>
          </cell>
          <cell r="AU136">
            <v>40926</v>
          </cell>
          <cell r="AV136">
            <v>43690</v>
          </cell>
          <cell r="AW136">
            <v>32147</v>
          </cell>
          <cell r="AX136">
            <v>34792</v>
          </cell>
          <cell r="AY136">
            <v>28503</v>
          </cell>
          <cell r="AZ136">
            <v>29025.999999999996</v>
          </cell>
          <cell r="BA136">
            <v>31226.959276563677</v>
          </cell>
          <cell r="BB136">
            <v>33262.007530120485</v>
          </cell>
          <cell r="BC136">
            <v>116481.4868674699</v>
          </cell>
          <cell r="BD136">
            <v>82420.4135389968</v>
          </cell>
          <cell r="BE136">
            <v>37514.337794195242</v>
          </cell>
          <cell r="BF136">
            <v>38362.07366626415</v>
          </cell>
          <cell r="BG136">
            <v>33017.245916447122</v>
          </cell>
          <cell r="BH136">
            <v>32833.279772902446</v>
          </cell>
          <cell r="BI136">
            <v>56117.88174947368</v>
          </cell>
          <cell r="BJ136">
            <v>32547.142038418082</v>
          </cell>
          <cell r="BK136">
            <v>34632.796902499118</v>
          </cell>
          <cell r="BL136">
            <v>28224.419905191873</v>
          </cell>
          <cell r="BM136">
            <v>28954.330864197527</v>
          </cell>
          <cell r="BN136">
            <v>31226.959276563677</v>
          </cell>
          <cell r="BO136">
            <v>33262.007530120485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809092.67</v>
          </cell>
          <cell r="AD137">
            <v>594278.39</v>
          </cell>
          <cell r="AE137">
            <v>265042.67</v>
          </cell>
          <cell r="AF137">
            <v>287918.31</v>
          </cell>
          <cell r="AG137">
            <v>268425.42</v>
          </cell>
          <cell r="AH137">
            <v>335944.6</v>
          </cell>
          <cell r="AI137">
            <v>294657.19</v>
          </cell>
          <cell r="AJ137">
            <v>272814.43</v>
          </cell>
          <cell r="AK137">
            <v>274306.90663469781</v>
          </cell>
          <cell r="AL137">
            <v>251848.3528830173</v>
          </cell>
          <cell r="AM137">
            <v>247042.13977103599</v>
          </cell>
          <cell r="AN137">
            <v>243929.61053338984</v>
          </cell>
          <cell r="AO137">
            <v>260963.13356710231</v>
          </cell>
          <cell r="AP137">
            <v>873396</v>
          </cell>
          <cell r="AQ137">
            <v>657974.00000000012</v>
          </cell>
          <cell r="AR137">
            <v>297438</v>
          </cell>
          <cell r="AS137">
            <v>300794</v>
          </cell>
          <cell r="AT137">
            <v>266204</v>
          </cell>
          <cell r="AU137">
            <v>347804</v>
          </cell>
          <cell r="AV137">
            <v>357645</v>
          </cell>
          <cell r="AW137">
            <v>273854</v>
          </cell>
          <cell r="AX137">
            <v>294915</v>
          </cell>
          <cell r="AY137">
            <v>241541</v>
          </cell>
          <cell r="AZ137">
            <v>247533.72799999997</v>
          </cell>
          <cell r="BA137">
            <v>262306.45792313491</v>
          </cell>
          <cell r="BB137">
            <v>279400.86325301207</v>
          </cell>
          <cell r="BC137">
            <v>907508.85082558659</v>
          </cell>
          <cell r="BD137">
            <v>681407.39800854283</v>
          </cell>
          <cell r="BE137">
            <v>307506.7410249089</v>
          </cell>
          <cell r="BF137">
            <v>316781.46341542469</v>
          </cell>
          <cell r="BG137">
            <v>279638.66666481784</v>
          </cell>
          <cell r="BH137">
            <v>279029.12667093199</v>
          </cell>
          <cell r="BI137">
            <v>459379.25883017882</v>
          </cell>
          <cell r="BJ137">
            <v>277262.73169468209</v>
          </cell>
          <cell r="BK137">
            <v>293565.51214361138</v>
          </cell>
          <cell r="BL137">
            <v>239180.24798512261</v>
          </cell>
          <cell r="BM137">
            <v>243216.37925925924</v>
          </cell>
          <cell r="BN137">
            <v>262306.45792313491</v>
          </cell>
          <cell r="BO137">
            <v>279400.86325301207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 t="e">
            <v>#DIV/0!</v>
          </cell>
          <cell r="Q138" t="e">
            <v>#DIV/0!</v>
          </cell>
          <cell r="R138" t="e">
            <v>#DIV/0!</v>
          </cell>
          <cell r="S138" t="e">
            <v>#DIV/0!</v>
          </cell>
          <cell r="T138" t="e">
            <v>#DIV/0!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7.4531598146595801</v>
          </cell>
          <cell r="AD138">
            <v>7.7036943558632132</v>
          </cell>
          <cell r="AE138">
            <v>7.7852975561038651</v>
          </cell>
          <cell r="AF138">
            <v>7.7555842581618357</v>
          </cell>
          <cell r="AG138">
            <v>7.9385271936829023</v>
          </cell>
          <cell r="AH138">
            <v>7.9594522235648109</v>
          </cell>
          <cell r="AI138">
            <v>7.943955300334304</v>
          </cell>
          <cell r="AJ138">
            <v>7.9491384032634027</v>
          </cell>
          <cell r="AK138">
            <v>7.9395694937167072</v>
          </cell>
          <cell r="AL138">
            <v>7.9541422881713526</v>
          </cell>
          <cell r="AM138">
            <v>7.9111544212590825</v>
          </cell>
          <cell r="AN138">
            <v>7.9314497416875023</v>
          </cell>
          <cell r="AO138">
            <v>7.8574627848768275</v>
          </cell>
          <cell r="AP138">
            <v>7.7910136214017465</v>
          </cell>
          <cell r="AQ138">
            <v>8.2674591008468834</v>
          </cell>
          <cell r="AR138">
            <v>8.1970456925536013</v>
          </cell>
          <cell r="AS138">
            <v>8.2576730906495364</v>
          </cell>
          <cell r="AT138">
            <v>8.4694728134644137</v>
          </cell>
          <cell r="AU138">
            <v>8.4983628988906812</v>
          </cell>
          <cell r="AV138">
            <v>8.185969329365987</v>
          </cell>
          <cell r="AW138">
            <v>8.5188042430086792</v>
          </cell>
          <cell r="AX138">
            <v>8.4765175902506318</v>
          </cell>
          <cell r="AY138">
            <v>8.474230782724625</v>
          </cell>
          <cell r="AZ138">
            <v>8.5280000000000005</v>
          </cell>
          <cell r="BA138">
            <v>8.4</v>
          </cell>
          <cell r="BB138">
            <v>8.4</v>
          </cell>
          <cell r="BC138">
            <v>7.7910136214017465</v>
          </cell>
          <cell r="BD138">
            <v>8.2674591008468834</v>
          </cell>
          <cell r="BE138">
            <v>8.1970456925536013</v>
          </cell>
          <cell r="BF138">
            <v>8.2576730906495364</v>
          </cell>
          <cell r="BG138">
            <v>8.4694728134644137</v>
          </cell>
          <cell r="BH138">
            <v>8.4983628988906812</v>
          </cell>
          <cell r="BI138">
            <v>8.185969329365987</v>
          </cell>
          <cell r="BJ138">
            <v>8.5188042430086792</v>
          </cell>
          <cell r="BK138">
            <v>8.4765175902506318</v>
          </cell>
          <cell r="BL138">
            <v>8.474230782724625</v>
          </cell>
          <cell r="BM138">
            <v>8.4</v>
          </cell>
          <cell r="BN138">
            <v>8.4</v>
          </cell>
          <cell r="BO138">
            <v>8.4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9399241.875</v>
          </cell>
          <cell r="AD139">
            <v>9218542.8670000006</v>
          </cell>
          <cell r="AE139">
            <v>9417586.1349999998</v>
          </cell>
          <cell r="AF139">
            <v>9730813.8770000003</v>
          </cell>
          <cell r="AG139">
            <v>10008827.055</v>
          </cell>
          <cell r="AH139">
            <v>9825686.0390000008</v>
          </cell>
          <cell r="AI139">
            <v>9447765.3599999994</v>
          </cell>
          <cell r="AJ139">
            <v>9831199.9519999996</v>
          </cell>
          <cell r="AK139">
            <v>9988029.8163855225</v>
          </cell>
          <cell r="AL139">
            <v>10140241.639070913</v>
          </cell>
          <cell r="AM139">
            <v>9705588.5909848437</v>
          </cell>
          <cell r="AN139">
            <v>9463356.0457621943</v>
          </cell>
          <cell r="AO139">
            <v>9713794.1592896786</v>
          </cell>
          <cell r="AP139">
            <v>9916123</v>
          </cell>
          <cell r="AQ139">
            <v>9777265</v>
          </cell>
          <cell r="AR139">
            <v>9902051</v>
          </cell>
          <cell r="AS139">
            <v>9938987</v>
          </cell>
          <cell r="AT139">
            <v>10241272.865</v>
          </cell>
          <cell r="AU139">
            <v>10290973</v>
          </cell>
          <cell r="AV139">
            <v>10171694</v>
          </cell>
          <cell r="AW139">
            <v>10257320</v>
          </cell>
          <cell r="AX139">
            <v>10195376</v>
          </cell>
          <cell r="AY139">
            <v>10532773</v>
          </cell>
          <cell r="AZ139">
            <v>10163021.49</v>
          </cell>
          <cell r="BA139">
            <v>9713261.4987998419</v>
          </cell>
          <cell r="BB139">
            <v>9910863.9200823922</v>
          </cell>
          <cell r="BC139">
            <v>9984745.614757847</v>
          </cell>
          <cell r="BD139">
            <v>9886078.6812718343</v>
          </cell>
          <cell r="BE139">
            <v>10221149.322907038</v>
          </cell>
          <cell r="BF139">
            <v>10430681.150676724</v>
          </cell>
          <cell r="BG139">
            <v>10895552.798905201</v>
          </cell>
          <cell r="BH139">
            <v>10617084.46119881</v>
          </cell>
          <cell r="BI139">
            <v>10331486.249495063</v>
          </cell>
          <cell r="BJ139">
            <v>10203846.956542684</v>
          </cell>
          <cell r="BK139">
            <v>10371525.163133662</v>
          </cell>
          <cell r="BL139">
            <v>10575011.925526051</v>
          </cell>
          <cell r="BM139">
            <v>10258881.302470565</v>
          </cell>
          <cell r="BN139">
            <v>9996564.4742603656</v>
          </cell>
          <cell r="BO139">
            <v>10199930.289664991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318723.125</v>
          </cell>
          <cell r="AD140">
            <v>269995.13299999997</v>
          </cell>
          <cell r="AE140">
            <v>288325.86499999999</v>
          </cell>
          <cell r="AF140">
            <v>313046.12300000002</v>
          </cell>
          <cell r="AG140">
            <v>330687.94500000001</v>
          </cell>
          <cell r="AH140">
            <v>308968.96100000001</v>
          </cell>
          <cell r="AI140">
            <v>301177.64</v>
          </cell>
          <cell r="AJ140">
            <v>324317.04800000001</v>
          </cell>
          <cell r="AK140">
            <v>340901.88104095263</v>
          </cell>
          <cell r="AL140">
            <v>338545.05182518053</v>
          </cell>
          <cell r="AM140">
            <v>309731.07087281451</v>
          </cell>
          <cell r="AN140">
            <v>289662.99814595538</v>
          </cell>
          <cell r="AO140">
            <v>293933.74790007237</v>
          </cell>
          <cell r="AP140">
            <v>327507</v>
          </cell>
          <cell r="AQ140">
            <v>284304</v>
          </cell>
          <cell r="AR140">
            <v>291986</v>
          </cell>
          <cell r="AS140">
            <v>298914</v>
          </cell>
          <cell r="AT140">
            <v>331636.13500000001</v>
          </cell>
          <cell r="AU140">
            <v>321857</v>
          </cell>
          <cell r="AV140">
            <v>331916</v>
          </cell>
          <cell r="AW140">
            <v>336551</v>
          </cell>
          <cell r="AX140">
            <v>347188</v>
          </cell>
          <cell r="AY140">
            <v>362733</v>
          </cell>
          <cell r="AZ140">
            <v>364580.51</v>
          </cell>
          <cell r="BA140">
            <v>305812.26556314848</v>
          </cell>
          <cell r="BB140">
            <v>327050.30302377488</v>
          </cell>
          <cell r="BC140">
            <v>323211.3324763655</v>
          </cell>
          <cell r="BD140">
            <v>313303.51224023628</v>
          </cell>
          <cell r="BE140">
            <v>323504.08311402774</v>
          </cell>
          <cell r="BF140">
            <v>327836.74436065333</v>
          </cell>
          <cell r="BG140">
            <v>349408.91447589966</v>
          </cell>
          <cell r="BH140">
            <v>335393.11000186164</v>
          </cell>
          <cell r="BI140">
            <v>328970.06786855421</v>
          </cell>
          <cell r="BJ140">
            <v>323150.69087180728</v>
          </cell>
          <cell r="BK140">
            <v>329000.92480205983</v>
          </cell>
          <cell r="BL140">
            <v>336177.22739198868</v>
          </cell>
          <cell r="BM140">
            <v>327142.37021651788</v>
          </cell>
          <cell r="BN140">
            <v>318859.67348813062</v>
          </cell>
          <cell r="BO140">
            <v>325346.4167544113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9465840</v>
          </cell>
          <cell r="AD143">
            <v>9246317</v>
          </cell>
          <cell r="AE143">
            <v>9451243</v>
          </cell>
          <cell r="AF143">
            <v>9772353</v>
          </cell>
          <cell r="AG143">
            <v>10056684</v>
          </cell>
          <cell r="AH143">
            <v>9871084</v>
          </cell>
          <cell r="AI143">
            <v>9486247</v>
          </cell>
          <cell r="AJ143">
            <v>9885581</v>
          </cell>
          <cell r="AK143">
            <v>10054780.897426477</v>
          </cell>
          <cell r="AL143">
            <v>10200652.988896094</v>
          </cell>
          <cell r="AM143">
            <v>9747233.6768576596</v>
          </cell>
          <cell r="AN143">
            <v>9493464.6719081495</v>
          </cell>
          <cell r="AO143">
            <v>9725885.7481897511</v>
          </cell>
          <cell r="AP143">
            <v>9940933</v>
          </cell>
          <cell r="AQ143">
            <v>9766230</v>
          </cell>
          <cell r="AR143">
            <v>9896335</v>
          </cell>
          <cell r="AS143">
            <v>9932333</v>
          </cell>
          <cell r="AT143">
            <v>10271876</v>
          </cell>
          <cell r="AU143">
            <v>10294625</v>
          </cell>
          <cell r="AV143">
            <v>10191309</v>
          </cell>
          <cell r="AW143">
            <v>10288871</v>
          </cell>
          <cell r="AX143">
            <v>10238052</v>
          </cell>
          <cell r="AY143">
            <v>10580395</v>
          </cell>
          <cell r="AZ143">
            <v>10233095.000000002</v>
          </cell>
          <cell r="BA143">
            <v>9728149.9309635255</v>
          </cell>
          <cell r="BB143">
            <v>9941071.9760213848</v>
          </cell>
          <cell r="BC143">
            <v>10009230.200304838</v>
          </cell>
          <cell r="BD143">
            <v>9903879.83530402</v>
          </cell>
          <cell r="BE143">
            <v>10242593.507065309</v>
          </cell>
          <cell r="BF143">
            <v>10449915.898299521</v>
          </cell>
          <cell r="BG143">
            <v>10923646.147304658</v>
          </cell>
          <cell r="BH143">
            <v>10628665.516304467</v>
          </cell>
          <cell r="BI143">
            <v>10345034.34895521</v>
          </cell>
          <cell r="BJ143">
            <v>10226941.890341228</v>
          </cell>
          <cell r="BK143">
            <v>10394685.723387476</v>
          </cell>
          <cell r="BL143">
            <v>10599397.257311679</v>
          </cell>
          <cell r="BM143">
            <v>10280768.907803237</v>
          </cell>
          <cell r="BN143">
            <v>10016662.484013917</v>
          </cell>
          <cell r="BO143">
            <v>10220437.179971984</v>
          </cell>
        </row>
        <row r="144">
          <cell r="C144">
            <v>10118759.17</v>
          </cell>
          <cell r="D144">
            <v>10106521.859999999</v>
          </cell>
          <cell r="E144">
            <v>9580238.5099999998</v>
          </cell>
          <cell r="F144">
            <v>10197611.859999999</v>
          </cell>
          <cell r="G144">
            <v>10401539.43</v>
          </cell>
          <cell r="H144">
            <v>10154408.720000001</v>
          </cell>
          <cell r="I144">
            <v>9706487.9299999997</v>
          </cell>
          <cell r="J144">
            <v>10010561.710000001</v>
          </cell>
          <cell r="K144">
            <v>9952419.2699999996</v>
          </cell>
          <cell r="L144">
            <v>9887719.4100000001</v>
          </cell>
          <cell r="M144">
            <v>9764519.6199999992</v>
          </cell>
          <cell r="N144">
            <v>9359556.0600000005</v>
          </cell>
          <cell r="O144">
            <v>9525803.5999999996</v>
          </cell>
          <cell r="P144">
            <v>10055498.48</v>
          </cell>
          <cell r="Q144">
            <v>9758330.4100000001</v>
          </cell>
          <cell r="R144">
            <v>9676461.4700000007</v>
          </cell>
          <cell r="S144">
            <v>9993757.8599999994</v>
          </cell>
          <cell r="T144">
            <v>10250309.529999999</v>
          </cell>
          <cell r="U144">
            <v>9973683.4100000001</v>
          </cell>
          <cell r="V144">
            <v>9587269.9199999999</v>
          </cell>
          <cell r="W144">
            <v>9844768.9399999995</v>
          </cell>
          <cell r="X144">
            <v>9734044.5399999991</v>
          </cell>
          <cell r="Y144">
            <v>10003145.279999999</v>
          </cell>
          <cell r="Z144">
            <v>9956477.8900000006</v>
          </cell>
          <cell r="AA144">
            <v>9547084.2899999991</v>
          </cell>
          <cell r="AB144">
            <v>9738740.8300000001</v>
          </cell>
          <cell r="AC144">
            <v>10527057.67</v>
          </cell>
          <cell r="AD144">
            <v>10082816.390000001</v>
          </cell>
          <cell r="AE144">
            <v>9970954.6699999999</v>
          </cell>
          <cell r="AF144">
            <v>10331778.310000001</v>
          </cell>
          <cell r="AG144">
            <v>10607940.42</v>
          </cell>
          <cell r="AH144">
            <v>10470599.600000001</v>
          </cell>
          <cell r="AI144">
            <v>10043600.189999999</v>
          </cell>
          <cell r="AJ144">
            <v>10428331.43</v>
          </cell>
          <cell r="AK144">
            <v>10603238.604061173</v>
          </cell>
          <cell r="AL144">
            <v>10730635.043779111</v>
          </cell>
          <cell r="AM144">
            <v>10262361.801628694</v>
          </cell>
          <cell r="AN144">
            <v>9996948.6544415392</v>
          </cell>
          <cell r="AO144">
            <v>10268691.040756853</v>
          </cell>
          <cell r="AP144">
            <v>11117026</v>
          </cell>
          <cell r="AQ144">
            <v>10719543</v>
          </cell>
          <cell r="AR144">
            <v>10491475</v>
          </cell>
          <cell r="AS144">
            <v>10538695</v>
          </cell>
          <cell r="AT144">
            <v>10839113</v>
          </cell>
          <cell r="AU144">
            <v>10960634</v>
          </cell>
          <cell r="AV144">
            <v>10861255</v>
          </cell>
          <cell r="AW144">
            <v>10867725</v>
          </cell>
          <cell r="AX144">
            <v>10837479</v>
          </cell>
          <cell r="AY144">
            <v>11137047</v>
          </cell>
          <cell r="AZ144">
            <v>10775135.728</v>
          </cell>
          <cell r="BA144">
            <v>10281380.222286126</v>
          </cell>
          <cell r="BB144">
            <v>10517315.086359179</v>
          </cell>
          <cell r="BC144">
            <v>11215465.798059799</v>
          </cell>
          <cell r="BD144">
            <v>10880789.591520613</v>
          </cell>
          <cell r="BE144">
            <v>10852160.147045974</v>
          </cell>
          <cell r="BF144">
            <v>11075299.358452801</v>
          </cell>
          <cell r="BG144">
            <v>11524600.380045919</v>
          </cell>
          <cell r="BH144">
            <v>11231506.697871605</v>
          </cell>
          <cell r="BI144">
            <v>11119835.576193796</v>
          </cell>
          <cell r="BJ144">
            <v>10804260.379109174</v>
          </cell>
          <cell r="BK144">
            <v>10994091.600079333</v>
          </cell>
          <cell r="BL144">
            <v>11150369.400903162</v>
          </cell>
          <cell r="BM144">
            <v>10829240.051946342</v>
          </cell>
          <cell r="BN144">
            <v>10577730.605671631</v>
          </cell>
          <cell r="BO144">
            <v>10804677.569672415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2302858.473883606</v>
          </cell>
          <cell r="AD145">
            <v>2228965.3990609962</v>
          </cell>
          <cell r="AE145">
            <v>2280792.5063098357</v>
          </cell>
          <cell r="AF145">
            <v>2313442.0891512418</v>
          </cell>
          <cell r="AG145">
            <v>2400941.3293987582</v>
          </cell>
          <cell r="AH145">
            <v>2350514.6754831187</v>
          </cell>
          <cell r="AI145">
            <v>2206037.254076995</v>
          </cell>
          <cell r="AJ145">
            <v>2288880.8228262011</v>
          </cell>
          <cell r="AK145">
            <v>2342776.6803466952</v>
          </cell>
          <cell r="AL145">
            <v>2402914.263049311</v>
          </cell>
          <cell r="AM145">
            <v>2331325.311507971</v>
          </cell>
          <cell r="AN145">
            <v>2261987.9329919918</v>
          </cell>
          <cell r="AO145">
            <v>2312702.1156672253</v>
          </cell>
          <cell r="AP145">
            <v>2343548</v>
          </cell>
          <cell r="AQ145">
            <v>2297336</v>
          </cell>
          <cell r="AR145">
            <v>2298355</v>
          </cell>
          <cell r="AS145">
            <v>2350867</v>
          </cell>
          <cell r="AT145">
            <v>2398346</v>
          </cell>
          <cell r="AU145">
            <v>2393122</v>
          </cell>
          <cell r="AV145">
            <v>2332539</v>
          </cell>
          <cell r="AW145">
            <v>2292545</v>
          </cell>
          <cell r="AX145">
            <v>2326208</v>
          </cell>
          <cell r="AY145">
            <v>2444475</v>
          </cell>
          <cell r="AZ145">
            <v>2335790.0800000001</v>
          </cell>
          <cell r="BA145">
            <v>2237032.9644575734</v>
          </cell>
          <cell r="BB145">
            <v>2282542.2059746985</v>
          </cell>
          <cell r="BC145">
            <v>2312809.4111036449</v>
          </cell>
          <cell r="BD145">
            <v>2275856.2031764747</v>
          </cell>
          <cell r="BE145">
            <v>2300773.7378028408</v>
          </cell>
          <cell r="BF145">
            <v>2436889.0022417824</v>
          </cell>
          <cell r="BG145">
            <v>2523155.1303354204</v>
          </cell>
          <cell r="BH145">
            <v>2471812.7785207913</v>
          </cell>
          <cell r="BI145">
            <v>2395375.154917967</v>
          </cell>
          <cell r="BJ145">
            <v>2296257.5248313793</v>
          </cell>
          <cell r="BK145">
            <v>2376370.2704152968</v>
          </cell>
          <cell r="BL145">
            <v>2469600.670109407</v>
          </cell>
          <cell r="BM145">
            <v>2372404.6191043546</v>
          </cell>
          <cell r="BN145">
            <v>2311459.0511850771</v>
          </cell>
          <cell r="BO145">
            <v>2358482.3851674767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655577.94087471918</v>
          </cell>
          <cell r="AD146">
            <v>517384.07282417966</v>
          </cell>
          <cell r="AE146">
            <v>319955.70086405298</v>
          </cell>
          <cell r="AF146">
            <v>344935.63359130535</v>
          </cell>
          <cell r="AG146">
            <v>331437.1739999252</v>
          </cell>
          <cell r="AH146">
            <v>370254.79718251782</v>
          </cell>
          <cell r="AI146">
            <v>314788.27378168481</v>
          </cell>
          <cell r="AJ146">
            <v>303426.56448458007</v>
          </cell>
          <cell r="AK146">
            <v>325704.59287530987</v>
          </cell>
          <cell r="AL146">
            <v>314316.27643756603</v>
          </cell>
          <cell r="AM146">
            <v>307050.53063273069</v>
          </cell>
          <cell r="AN146">
            <v>310577.10828630131</v>
          </cell>
          <cell r="AO146">
            <v>323079.89141874103</v>
          </cell>
          <cell r="AP146">
            <v>679883.5661436154</v>
          </cell>
          <cell r="AQ146">
            <v>583375.23822319577</v>
          </cell>
          <cell r="AR146">
            <v>353978</v>
          </cell>
          <cell r="AS146">
            <v>349496</v>
          </cell>
          <cell r="AT146">
            <v>343851.0776460006</v>
          </cell>
          <cell r="AU146">
            <v>395823.5910805483</v>
          </cell>
          <cell r="AV146">
            <v>381604.89319467545</v>
          </cell>
          <cell r="AW146">
            <v>343521</v>
          </cell>
          <cell r="AX146">
            <v>355398.21396389033</v>
          </cell>
          <cell r="AY146">
            <v>336292.00000000006</v>
          </cell>
          <cell r="AZ146">
            <v>342783.97328000003</v>
          </cell>
          <cell r="BA146">
            <v>318146.48515231867</v>
          </cell>
          <cell r="BB146">
            <v>339612.65311500069</v>
          </cell>
          <cell r="BC146">
            <v>694126.18338230101</v>
          </cell>
          <cell r="BD146">
            <v>580911.17158528697</v>
          </cell>
          <cell r="BE146">
            <v>372296.38624197256</v>
          </cell>
          <cell r="BF146">
            <v>363564.66918570799</v>
          </cell>
          <cell r="BG146">
            <v>354782.83576336462</v>
          </cell>
          <cell r="BH146">
            <v>346534.14148345555</v>
          </cell>
          <cell r="BI146">
            <v>449359.11621827778</v>
          </cell>
          <cell r="BJ146">
            <v>338633.17032749992</v>
          </cell>
          <cell r="BK146">
            <v>351127.47043735854</v>
          </cell>
          <cell r="BL146">
            <v>324501.61611269071</v>
          </cell>
          <cell r="BM146">
            <v>321682.33470433828</v>
          </cell>
          <cell r="BN146">
            <v>327777.69811595377</v>
          </cell>
          <cell r="BO146">
            <v>341077.46592418675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2958436.4147583251</v>
          </cell>
          <cell r="AD149">
            <v>2746349.4718851759</v>
          </cell>
          <cell r="AE149">
            <v>2600748.2071738886</v>
          </cell>
          <cell r="AF149">
            <v>2658377.7227425473</v>
          </cell>
          <cell r="AG149">
            <v>2732378.5033986834</v>
          </cell>
          <cell r="AH149">
            <v>2720769.4726656368</v>
          </cell>
          <cell r="AI149">
            <v>2520825.5278586796</v>
          </cell>
          <cell r="AJ149">
            <v>2592307.3873107811</v>
          </cell>
          <cell r="AK149">
            <v>2668481.273222005</v>
          </cell>
          <cell r="AL149">
            <v>2717230.5394868772</v>
          </cell>
          <cell r="AM149">
            <v>2638375.8421407016</v>
          </cell>
          <cell r="AN149">
            <v>2572565.0412782929</v>
          </cell>
          <cell r="AO149">
            <v>2635782.0070859664</v>
          </cell>
          <cell r="AP149">
            <v>3023431.5661436152</v>
          </cell>
          <cell r="AQ149">
            <v>2880711.238223196</v>
          </cell>
          <cell r="AR149">
            <v>2652333</v>
          </cell>
          <cell r="AS149">
            <v>2700363</v>
          </cell>
          <cell r="AT149">
            <v>2742197.0776460008</v>
          </cell>
          <cell r="AU149">
            <v>2788945.5910805482</v>
          </cell>
          <cell r="AV149">
            <v>2714143.8931946754</v>
          </cell>
          <cell r="AW149">
            <v>2636066</v>
          </cell>
          <cell r="AX149">
            <v>2681606.2139638904</v>
          </cell>
          <cell r="AY149">
            <v>2780767</v>
          </cell>
          <cell r="AZ149">
            <v>2678574.0532800001</v>
          </cell>
          <cell r="BA149">
            <v>2555179.449609892</v>
          </cell>
          <cell r="BB149">
            <v>2622154.8590896991</v>
          </cell>
          <cell r="BC149">
            <v>3006935.594485946</v>
          </cell>
          <cell r="BD149">
            <v>2856767.3747617616</v>
          </cell>
          <cell r="BE149">
            <v>2673070.1240448132</v>
          </cell>
          <cell r="BF149">
            <v>2800453.6714274902</v>
          </cell>
          <cell r="BG149">
            <v>2877937.9660987849</v>
          </cell>
          <cell r="BH149">
            <v>2818346.9200042468</v>
          </cell>
          <cell r="BI149">
            <v>2844734.2711362448</v>
          </cell>
          <cell r="BJ149">
            <v>2634890.6951588793</v>
          </cell>
          <cell r="BK149">
            <v>2727497.7408526554</v>
          </cell>
          <cell r="BL149">
            <v>2794102.2862220979</v>
          </cell>
          <cell r="BM149">
            <v>2694086.9538086927</v>
          </cell>
          <cell r="BN149">
            <v>2639236.7493010308</v>
          </cell>
          <cell r="BO149">
            <v>2699559.8510916634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392723.63905512233</v>
          </cell>
          <cell r="AD150">
            <v>386575.27189917653</v>
          </cell>
          <cell r="AE150">
            <v>401665.89909319498</v>
          </cell>
          <cell r="AF150">
            <v>400834.96669283137</v>
          </cell>
          <cell r="AG150">
            <v>407800.96280930605</v>
          </cell>
          <cell r="AH150">
            <v>402446.11032666231</v>
          </cell>
          <cell r="AI150">
            <v>387704.52199421974</v>
          </cell>
          <cell r="AJ150">
            <v>404634.98175439087</v>
          </cell>
          <cell r="AK150">
            <v>405117.39604937611</v>
          </cell>
          <cell r="AL150">
            <v>408947.06924637844</v>
          </cell>
          <cell r="AM150">
            <v>395976.87138375151</v>
          </cell>
          <cell r="AN150">
            <v>382647.32053262903</v>
          </cell>
          <cell r="AO150">
            <v>385148.15603116591</v>
          </cell>
          <cell r="AP150">
            <v>410837.99999999994</v>
          </cell>
          <cell r="AQ150">
            <v>404479.00000000006</v>
          </cell>
          <cell r="AR150">
            <v>399481</v>
          </cell>
          <cell r="AS150">
            <v>401048</v>
          </cell>
          <cell r="AT150">
            <v>411639</v>
          </cell>
          <cell r="AU150">
            <v>421250</v>
          </cell>
          <cell r="AV150">
            <v>423299</v>
          </cell>
          <cell r="AW150">
            <v>433860.00000000006</v>
          </cell>
          <cell r="AX150">
            <v>428972</v>
          </cell>
          <cell r="AY150">
            <v>432796</v>
          </cell>
          <cell r="AZ150">
            <v>409277.90697674418</v>
          </cell>
          <cell r="BA150">
            <v>402662.74518957076</v>
          </cell>
          <cell r="BB150">
            <v>410854.32122461108</v>
          </cell>
          <cell r="BC150">
            <v>405253.47927599231</v>
          </cell>
          <cell r="BD150">
            <v>404243.99207667506</v>
          </cell>
          <cell r="BE150">
            <v>413214.63605438807</v>
          </cell>
          <cell r="BF150">
            <v>422164.15422415273</v>
          </cell>
          <cell r="BG150">
            <v>439556.17794315179</v>
          </cell>
          <cell r="BH150">
            <v>426988.78047587775</v>
          </cell>
          <cell r="BI150">
            <v>424306.71665925573</v>
          </cell>
          <cell r="BJ150">
            <v>407451.14247795974</v>
          </cell>
          <cell r="BK150">
            <v>414313.61749463208</v>
          </cell>
          <cell r="BL150">
            <v>415789.51910443627</v>
          </cell>
          <cell r="BM150">
            <v>411895.98812026635</v>
          </cell>
          <cell r="BN150">
            <v>409444.93658781867</v>
          </cell>
          <cell r="BO150">
            <v>420858.64527015126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2094999.400783353</v>
          </cell>
          <cell r="AD151">
            <v>2058243.7675189611</v>
          </cell>
          <cell r="AE151">
            <v>2143353.718154835</v>
          </cell>
          <cell r="AF151">
            <v>2117931.7287713839</v>
          </cell>
          <cell r="AG151">
            <v>2165896.8750021323</v>
          </cell>
          <cell r="AH151">
            <v>2143105.8802032261</v>
          </cell>
          <cell r="AI151">
            <v>2055983.2810700117</v>
          </cell>
          <cell r="AJ151">
            <v>2159850.8947259253</v>
          </cell>
          <cell r="AK151">
            <v>2182195.929079615</v>
          </cell>
          <cell r="AL151">
            <v>2210160.0266130553</v>
          </cell>
          <cell r="AM151">
            <v>2157020.9407441774</v>
          </cell>
          <cell r="AN151">
            <v>2104183.9156592707</v>
          </cell>
          <cell r="AO151">
            <v>2115584.5291724429</v>
          </cell>
          <cell r="AP151">
            <v>2273598.9999999995</v>
          </cell>
          <cell r="AQ151">
            <v>2228430.0000000005</v>
          </cell>
          <cell r="AR151">
            <v>2127875</v>
          </cell>
          <cell r="AS151">
            <v>2213435</v>
          </cell>
          <cell r="AT151">
            <v>2266489</v>
          </cell>
          <cell r="AU151">
            <v>2309959</v>
          </cell>
          <cell r="AV151">
            <v>2309468</v>
          </cell>
          <cell r="AW151">
            <v>2415639.0000000005</v>
          </cell>
          <cell r="AX151">
            <v>2378580</v>
          </cell>
          <cell r="AY151">
            <v>2390629</v>
          </cell>
          <cell r="AZ151">
            <v>2275585.1627906975</v>
          </cell>
          <cell r="BA151">
            <v>2234778.2358021177</v>
          </cell>
          <cell r="BB151">
            <v>2280241.4827965912</v>
          </cell>
          <cell r="BC151">
            <v>2276334.3795044348</v>
          </cell>
          <cell r="BD151">
            <v>2260542.2799511873</v>
          </cell>
          <cell r="BE151">
            <v>2234043.9973356538</v>
          </cell>
          <cell r="BF151">
            <v>2364927.4112468194</v>
          </cell>
          <cell r="BG151">
            <v>2456504.3176741004</v>
          </cell>
          <cell r="BH151">
            <v>2376549.4955600407</v>
          </cell>
          <cell r="BI151">
            <v>2349690.4695599619</v>
          </cell>
          <cell r="BJ151">
            <v>2302629.1739726663</v>
          </cell>
          <cell r="BK151">
            <v>2331761.1768714217</v>
          </cell>
          <cell r="BL151">
            <v>2331140.9058797359</v>
          </cell>
          <cell r="BM151">
            <v>2324493.8193579107</v>
          </cell>
          <cell r="BN151">
            <v>2306505.6890333295</v>
          </cell>
          <cell r="BO151">
            <v>2370801.9634680795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616030.12800000003</v>
          </cell>
          <cell r="AD152">
            <v>635530.32516129024</v>
          </cell>
          <cell r="AE152">
            <v>664979.61100849579</v>
          </cell>
          <cell r="AF152">
            <v>642778.81954449962</v>
          </cell>
          <cell r="AG152">
            <v>661714.30202764983</v>
          </cell>
          <cell r="AH152">
            <v>677333.04859139794</v>
          </cell>
          <cell r="AI152">
            <v>685759.52354777639</v>
          </cell>
          <cell r="AJ152">
            <v>690645.44611889031</v>
          </cell>
          <cell r="AK152">
            <v>682414.96593548381</v>
          </cell>
          <cell r="AL152">
            <v>673260.47193548386</v>
          </cell>
          <cell r="AM152">
            <v>669354.31612903229</v>
          </cell>
          <cell r="AN152">
            <v>665242.60980267345</v>
          </cell>
          <cell r="AO152">
            <v>676097.39019732655</v>
          </cell>
          <cell r="AP152">
            <v>703638</v>
          </cell>
          <cell r="AQ152">
            <v>714816</v>
          </cell>
          <cell r="AR152">
            <v>691903</v>
          </cell>
          <cell r="AS152">
            <v>762375</v>
          </cell>
          <cell r="AT152">
            <v>726386</v>
          </cell>
          <cell r="AU152">
            <v>730617</v>
          </cell>
          <cell r="AV152">
            <v>737303</v>
          </cell>
          <cell r="AW152">
            <v>688144</v>
          </cell>
          <cell r="AX152">
            <v>688607</v>
          </cell>
          <cell r="AY152">
            <v>720837</v>
          </cell>
          <cell r="AZ152">
            <v>714420</v>
          </cell>
          <cell r="BA152">
            <v>707000</v>
          </cell>
          <cell r="BB152">
            <v>707000</v>
          </cell>
          <cell r="BC152">
            <v>712656</v>
          </cell>
          <cell r="BD152">
            <v>687204</v>
          </cell>
          <cell r="BE152">
            <v>712656</v>
          </cell>
          <cell r="BF152">
            <v>712656</v>
          </cell>
          <cell r="BG152">
            <v>712656</v>
          </cell>
          <cell r="BH152">
            <v>712656</v>
          </cell>
          <cell r="BI152">
            <v>712656</v>
          </cell>
          <cell r="BJ152">
            <v>712656</v>
          </cell>
          <cell r="BK152">
            <v>712656</v>
          </cell>
          <cell r="BL152">
            <v>712656</v>
          </cell>
          <cell r="BM152">
            <v>712656</v>
          </cell>
          <cell r="BN152">
            <v>712656</v>
          </cell>
          <cell r="BO152">
            <v>712656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83185.062269560251</v>
          </cell>
          <cell r="AD153">
            <v>73271.103105158065</v>
          </cell>
          <cell r="AE153">
            <v>61379.545002405641</v>
          </cell>
          <cell r="AF153">
            <v>88243.748762980511</v>
          </cell>
          <cell r="AG153">
            <v>71829.404307725054</v>
          </cell>
          <cell r="AH153">
            <v>68497.453332561578</v>
          </cell>
          <cell r="AI153">
            <v>73388.231157136805</v>
          </cell>
          <cell r="AJ153">
            <v>81008.269582213252</v>
          </cell>
          <cell r="AK153">
            <v>83528.191624341212</v>
          </cell>
          <cell r="AL153">
            <v>71328.673347753705</v>
          </cell>
          <cell r="AM153">
            <v>45538.454830206407</v>
          </cell>
          <cell r="AN153">
            <v>49771.369025605083</v>
          </cell>
          <cell r="AO153">
            <v>51665.075921912707</v>
          </cell>
          <cell r="AP153">
            <v>63136</v>
          </cell>
          <cell r="AQ153">
            <v>55124</v>
          </cell>
          <cell r="AR153">
            <v>73119</v>
          </cell>
          <cell r="AS153">
            <v>36873</v>
          </cell>
          <cell r="AT153">
            <v>64886.999999999993</v>
          </cell>
          <cell r="AU153">
            <v>61192</v>
          </cell>
          <cell r="AV153">
            <v>85977</v>
          </cell>
          <cell r="AW153">
            <v>55517</v>
          </cell>
          <cell r="AX153">
            <v>52409.982894727611</v>
          </cell>
          <cell r="AY153">
            <v>56915</v>
          </cell>
          <cell r="AZ153">
            <v>52396.913866527007</v>
          </cell>
          <cell r="BA153">
            <v>42697.569570876774</v>
          </cell>
          <cell r="BB153">
            <v>45892.010315629166</v>
          </cell>
          <cell r="BC153">
            <v>67432.504297994295</v>
          </cell>
          <cell r="BD153">
            <v>58982.68</v>
          </cell>
          <cell r="BE153">
            <v>78237.33</v>
          </cell>
          <cell r="BF153">
            <v>39454.11</v>
          </cell>
          <cell r="BG153">
            <v>69953.743073047895</v>
          </cell>
          <cell r="BH153">
            <v>65475.44</v>
          </cell>
          <cell r="BI153">
            <v>91342.940425531895</v>
          </cell>
          <cell r="BJ153">
            <v>87863.207547710001</v>
          </cell>
          <cell r="BK153">
            <v>89803.927535687399</v>
          </cell>
          <cell r="BL153">
            <v>90959.282125182202</v>
          </cell>
          <cell r="BM153">
            <v>90669.666051140099</v>
          </cell>
          <cell r="BN153">
            <v>67340.390305637702</v>
          </cell>
          <cell r="BO153">
            <v>83828.218328042596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482002.01695662749</v>
          </cell>
          <cell r="AD154">
            <v>446877.79911934363</v>
          </cell>
          <cell r="AE154">
            <v>520852.88666108111</v>
          </cell>
          <cell r="AF154">
            <v>525632.06781105045</v>
          </cell>
          <cell r="AG154">
            <v>520449.58435008244</v>
          </cell>
          <cell r="AH154">
            <v>518564.08059182984</v>
          </cell>
          <cell r="AI154">
            <v>496870.62781427422</v>
          </cell>
          <cell r="AJ154">
            <v>505684.54529866244</v>
          </cell>
          <cell r="AK154">
            <v>502068.08645469666</v>
          </cell>
          <cell r="AL154">
            <v>506739.48298021423</v>
          </cell>
          <cell r="AM154">
            <v>498277.02898054273</v>
          </cell>
          <cell r="AN154">
            <v>487721.23574634606</v>
          </cell>
          <cell r="AO154">
            <v>494742.37718075264</v>
          </cell>
          <cell r="AP154">
            <v>515553.99999999994</v>
          </cell>
          <cell r="AQ154">
            <v>506707.00000000012</v>
          </cell>
          <cell r="AR154">
            <v>600595.20761029772</v>
          </cell>
          <cell r="AS154">
            <v>544280</v>
          </cell>
          <cell r="AT154">
            <v>559829.13266519993</v>
          </cell>
          <cell r="AU154">
            <v>558469</v>
          </cell>
          <cell r="AV154">
            <v>538646</v>
          </cell>
          <cell r="AW154">
            <v>580051.00000000012</v>
          </cell>
          <cell r="AX154">
            <v>573987.99685272772</v>
          </cell>
          <cell r="AY154">
            <v>557436</v>
          </cell>
          <cell r="AZ154">
            <v>547632.3737983004</v>
          </cell>
          <cell r="BA154">
            <v>537205.644967139</v>
          </cell>
          <cell r="BB154">
            <v>545964.02876019967</v>
          </cell>
          <cell r="BC154">
            <v>518275.56797665206</v>
          </cell>
          <cell r="BD154">
            <v>485586.72703211679</v>
          </cell>
          <cell r="BE154">
            <v>549026.12491142121</v>
          </cell>
          <cell r="BF154">
            <v>575093.42267003818</v>
          </cell>
          <cell r="BG154">
            <v>581420.97390411317</v>
          </cell>
          <cell r="BH154">
            <v>566265.22793302732</v>
          </cell>
          <cell r="BI154">
            <v>556626.18086243945</v>
          </cell>
          <cell r="BJ154">
            <v>535293.09581226483</v>
          </cell>
          <cell r="BK154">
            <v>531250.47719700495</v>
          </cell>
          <cell r="BL154">
            <v>554851.84527687042</v>
          </cell>
          <cell r="BM154">
            <v>563007.50737362914</v>
          </cell>
          <cell r="BN154">
            <v>555570.37428101408</v>
          </cell>
          <cell r="BO154">
            <v>570111.51272330189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3276216.6080095405</v>
          </cell>
          <cell r="AD155">
            <v>3213922.9949047528</v>
          </cell>
          <cell r="AE155">
            <v>3390565.7608268172</v>
          </cell>
          <cell r="AF155">
            <v>3374586.3648899146</v>
          </cell>
          <cell r="AG155">
            <v>3419890.1656875894</v>
          </cell>
          <cell r="AH155">
            <v>3407500.4627190158</v>
          </cell>
          <cell r="AI155">
            <v>3312001.6635891991</v>
          </cell>
          <cell r="AJ155">
            <v>3437189.1557256915</v>
          </cell>
          <cell r="AK155">
            <v>3450207.1730941366</v>
          </cell>
          <cell r="AL155">
            <v>3461488.6548765069</v>
          </cell>
          <cell r="AM155">
            <v>3370190.7406839593</v>
          </cell>
          <cell r="AN155">
            <v>3306919.1302338955</v>
          </cell>
          <cell r="AO155">
            <v>3338089.3724724348</v>
          </cell>
          <cell r="AP155">
            <v>3555926.9999999995</v>
          </cell>
          <cell r="AQ155">
            <v>3505077.0000000005</v>
          </cell>
          <cell r="AR155">
            <v>3493492.2076102979</v>
          </cell>
          <cell r="AS155">
            <v>3556963</v>
          </cell>
          <cell r="AT155">
            <v>3617591.1326652002</v>
          </cell>
          <cell r="AU155">
            <v>3660237</v>
          </cell>
          <cell r="AV155">
            <v>3671394</v>
          </cell>
          <cell r="AW155">
            <v>3739351.0000000005</v>
          </cell>
          <cell r="AX155">
            <v>3693584.9797474551</v>
          </cell>
          <cell r="AY155">
            <v>3725817</v>
          </cell>
          <cell r="AZ155">
            <v>3590034.450455525</v>
          </cell>
          <cell r="BA155">
            <v>3521681.4503401332</v>
          </cell>
          <cell r="BB155">
            <v>3579097.5218724199</v>
          </cell>
          <cell r="BC155">
            <v>3574698.451779081</v>
          </cell>
          <cell r="BD155">
            <v>3492315.6869833041</v>
          </cell>
          <cell r="BE155">
            <v>3573963.4522470748</v>
          </cell>
          <cell r="BF155">
            <v>3692130.9439168572</v>
          </cell>
          <cell r="BG155">
            <v>3820535.0346512618</v>
          </cell>
          <cell r="BH155">
            <v>3720946.163493068</v>
          </cell>
          <cell r="BI155">
            <v>3710315.5908479332</v>
          </cell>
          <cell r="BJ155">
            <v>3638441.4773326409</v>
          </cell>
          <cell r="BK155">
            <v>3665471.5816041143</v>
          </cell>
          <cell r="BL155">
            <v>3689608.0332817882</v>
          </cell>
          <cell r="BM155">
            <v>3690826.9927826799</v>
          </cell>
          <cell r="BN155">
            <v>3642072.4536199812</v>
          </cell>
          <cell r="BO155">
            <v>3737397.6945194239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6234653.022767866</v>
          </cell>
          <cell r="AD156">
            <v>5960272.4667899292</v>
          </cell>
          <cell r="AE156">
            <v>5991313.9680007063</v>
          </cell>
          <cell r="AF156">
            <v>6032964.0876324624</v>
          </cell>
          <cell r="AG156">
            <v>6152268.6690862728</v>
          </cell>
          <cell r="AH156">
            <v>6128269.9353846526</v>
          </cell>
          <cell r="AI156">
            <v>5832827.1914478783</v>
          </cell>
          <cell r="AJ156">
            <v>6029496.5430364721</v>
          </cell>
          <cell r="AK156">
            <v>6118688.4463161416</v>
          </cell>
          <cell r="AL156">
            <v>6178719.1943633836</v>
          </cell>
          <cell r="AM156">
            <v>6008566.5828246605</v>
          </cell>
          <cell r="AN156">
            <v>5879484.1715121884</v>
          </cell>
          <cell r="AO156">
            <v>5973871.3795584012</v>
          </cell>
          <cell r="AP156">
            <v>6579358.5661436152</v>
          </cell>
          <cell r="AQ156">
            <v>6385788.2382231969</v>
          </cell>
          <cell r="AR156">
            <v>6145825.2076102979</v>
          </cell>
          <cell r="AS156">
            <v>6257326</v>
          </cell>
          <cell r="AT156">
            <v>6359788.2103112005</v>
          </cell>
          <cell r="AU156">
            <v>6449182.5910805482</v>
          </cell>
          <cell r="AV156">
            <v>6385537.8931946754</v>
          </cell>
          <cell r="AW156">
            <v>6375417</v>
          </cell>
          <cell r="AX156">
            <v>6375191.193711346</v>
          </cell>
          <cell r="AY156">
            <v>6506584</v>
          </cell>
          <cell r="AZ156">
            <v>6268608.5037355255</v>
          </cell>
          <cell r="BA156">
            <v>6076860.8999500256</v>
          </cell>
          <cell r="BB156">
            <v>6201252.3809621185</v>
          </cell>
          <cell r="BC156">
            <v>6581634.0462650266</v>
          </cell>
          <cell r="BD156">
            <v>6349083.0617450662</v>
          </cell>
          <cell r="BE156">
            <v>6247033.576291888</v>
          </cell>
          <cell r="BF156">
            <v>6492584.6153443474</v>
          </cell>
          <cell r="BG156">
            <v>6698473.0007500462</v>
          </cell>
          <cell r="BH156">
            <v>6539293.0834973147</v>
          </cell>
          <cell r="BI156">
            <v>6555049.8619841784</v>
          </cell>
          <cell r="BJ156">
            <v>6273332.1724915206</v>
          </cell>
          <cell r="BK156">
            <v>6392969.3224567696</v>
          </cell>
          <cell r="BL156">
            <v>6483710.3195038866</v>
          </cell>
          <cell r="BM156">
            <v>6384913.9465913726</v>
          </cell>
          <cell r="BN156">
            <v>6281309.2029210124</v>
          </cell>
          <cell r="BO156">
            <v>6436957.5456110872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354977.46538329322</v>
          </cell>
          <cell r="AD157">
            <v>335607.43623585877</v>
          </cell>
          <cell r="AE157">
            <v>336741.94127921155</v>
          </cell>
          <cell r="AF157">
            <v>313708.76441184001</v>
          </cell>
          <cell r="AG157">
            <v>337285.60224891384</v>
          </cell>
          <cell r="AH157">
            <v>334398.2994908425</v>
          </cell>
          <cell r="AI157">
            <v>338467.03706342913</v>
          </cell>
          <cell r="AJ157">
            <v>352137.08636019379</v>
          </cell>
          <cell r="AK157">
            <v>348554.38565765106</v>
          </cell>
          <cell r="AL157">
            <v>343908.28212850087</v>
          </cell>
          <cell r="AM157">
            <v>350415.0975213786</v>
          </cell>
          <cell r="AN157">
            <v>329822.43342621555</v>
          </cell>
          <cell r="AO157">
            <v>347608.70417596429</v>
          </cell>
          <cell r="AP157">
            <v>368199</v>
          </cell>
          <cell r="AQ157">
            <v>342691</v>
          </cell>
          <cell r="AR157">
            <v>317067</v>
          </cell>
          <cell r="AS157">
            <v>352149</v>
          </cell>
          <cell r="AT157">
            <v>356558</v>
          </cell>
          <cell r="AU157">
            <v>347256</v>
          </cell>
          <cell r="AV157">
            <v>362751</v>
          </cell>
          <cell r="AW157">
            <v>370051</v>
          </cell>
          <cell r="AX157">
            <v>357379</v>
          </cell>
          <cell r="AY157">
            <v>374203</v>
          </cell>
          <cell r="AZ157">
            <v>385000</v>
          </cell>
          <cell r="BA157">
            <v>365000</v>
          </cell>
          <cell r="BB157">
            <v>365000</v>
          </cell>
          <cell r="BC157">
            <v>384885.21536074509</v>
          </cell>
          <cell r="BD157">
            <v>344715.46999821457</v>
          </cell>
          <cell r="BE157">
            <v>330858.61174999992</v>
          </cell>
          <cell r="BF157">
            <v>367177.2522499999</v>
          </cell>
          <cell r="BG157">
            <v>374531.03979899263</v>
          </cell>
          <cell r="BH157">
            <v>363141.85067363922</v>
          </cell>
          <cell r="BI157">
            <v>374434.77495840768</v>
          </cell>
          <cell r="BJ157">
            <v>375716.50741756608</v>
          </cell>
          <cell r="BK157">
            <v>367252.27814609802</v>
          </cell>
          <cell r="BL157">
            <v>382412.70168084896</v>
          </cell>
          <cell r="BM157">
            <v>396265.61727437458</v>
          </cell>
          <cell r="BN157">
            <v>376739.99995710386</v>
          </cell>
          <cell r="BO157">
            <v>376740.00002562022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256648.98486077689</v>
          </cell>
          <cell r="AD158">
            <v>239119.06780253688</v>
          </cell>
          <cell r="AE158">
            <v>246319.0645953198</v>
          </cell>
          <cell r="AF158">
            <v>284848.45209826733</v>
          </cell>
          <cell r="AG158">
            <v>262397.48235369282</v>
          </cell>
          <cell r="AH158">
            <v>266557.0078168498</v>
          </cell>
          <cell r="AI158">
            <v>270342.69408457214</v>
          </cell>
          <cell r="AJ158">
            <v>269151.53609714273</v>
          </cell>
          <cell r="AK158">
            <v>279937.53756348003</v>
          </cell>
          <cell r="AL158">
            <v>293921.56902141683</v>
          </cell>
          <cell r="AM158">
            <v>285611.33739505947</v>
          </cell>
          <cell r="AN158">
            <v>281190.06118760089</v>
          </cell>
          <cell r="AO158">
            <v>286028.64998406119</v>
          </cell>
          <cell r="AP158">
            <v>258809</v>
          </cell>
          <cell r="AQ158">
            <v>239584</v>
          </cell>
          <cell r="AR158">
            <v>256293</v>
          </cell>
          <cell r="AS158">
            <v>291949</v>
          </cell>
          <cell r="AT158">
            <v>272833</v>
          </cell>
          <cell r="AU158">
            <v>272388</v>
          </cell>
          <cell r="AV158">
            <v>269817</v>
          </cell>
          <cell r="AW158">
            <v>304357</v>
          </cell>
          <cell r="AX158">
            <v>272037</v>
          </cell>
          <cell r="AY158">
            <v>277170</v>
          </cell>
          <cell r="AZ158">
            <v>286512.80273533962</v>
          </cell>
          <cell r="BA158">
            <v>280000</v>
          </cell>
          <cell r="BB158">
            <v>286829.53759586293</v>
          </cell>
          <cell r="BC158">
            <v>268699.73076647567</v>
          </cell>
          <cell r="BD158">
            <v>239171.14542857138</v>
          </cell>
          <cell r="BE158">
            <v>265327.32824999996</v>
          </cell>
          <cell r="BF158">
            <v>302240.20224999997</v>
          </cell>
          <cell r="BG158">
            <v>284584.7488664987</v>
          </cell>
          <cell r="BH158">
            <v>282797.67034383951</v>
          </cell>
          <cell r="BI158">
            <v>276562.42499999999</v>
          </cell>
          <cell r="BJ158">
            <v>306865.96031304344</v>
          </cell>
          <cell r="BK158">
            <v>277562.00348468847</v>
          </cell>
          <cell r="BL158">
            <v>281313.9632352941</v>
          </cell>
          <cell r="BM158">
            <v>292950.49780914595</v>
          </cell>
          <cell r="BN158">
            <v>287000</v>
          </cell>
          <cell r="BO158">
            <v>294000.27603575948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351693.56089377793</v>
          </cell>
          <cell r="AD159">
            <v>327615.62789852591</v>
          </cell>
          <cell r="AE159">
            <v>336501.23975720082</v>
          </cell>
          <cell r="AF159">
            <v>331275.97224460548</v>
          </cell>
          <cell r="AG159">
            <v>332564.21229746996</v>
          </cell>
          <cell r="AH159">
            <v>330464.83046886447</v>
          </cell>
          <cell r="AI159">
            <v>326724.51822200196</v>
          </cell>
          <cell r="AJ159">
            <v>333858.21903978108</v>
          </cell>
          <cell r="AK159">
            <v>348732.27231537231</v>
          </cell>
          <cell r="AL159">
            <v>372505.46380230645</v>
          </cell>
          <cell r="AM159">
            <v>396300.20913098322</v>
          </cell>
          <cell r="AN159">
            <v>391676.49415345892</v>
          </cell>
          <cell r="AO159">
            <v>374981.70066942938</v>
          </cell>
          <cell r="AP159">
            <v>371597</v>
          </cell>
          <cell r="AQ159">
            <v>375997</v>
          </cell>
          <cell r="AR159">
            <v>375997</v>
          </cell>
          <cell r="AS159">
            <v>375997</v>
          </cell>
          <cell r="AT159">
            <v>374537</v>
          </cell>
          <cell r="AU159">
            <v>380084</v>
          </cell>
          <cell r="AV159">
            <v>377674</v>
          </cell>
          <cell r="AW159">
            <v>384682</v>
          </cell>
          <cell r="AX159">
            <v>349895</v>
          </cell>
          <cell r="AY159">
            <v>353446</v>
          </cell>
          <cell r="AZ159">
            <v>375000</v>
          </cell>
          <cell r="BA159">
            <v>370000</v>
          </cell>
          <cell r="BB159">
            <v>370000</v>
          </cell>
          <cell r="BC159">
            <v>385798.07446275064</v>
          </cell>
          <cell r="BD159">
            <v>375349.07659821428</v>
          </cell>
          <cell r="BE159">
            <v>389250.89425000001</v>
          </cell>
          <cell r="BF159">
            <v>389250.89425000001</v>
          </cell>
          <cell r="BG159">
            <v>390669.45012594463</v>
          </cell>
          <cell r="BH159">
            <v>394609.41647564468</v>
          </cell>
          <cell r="BI159">
            <v>387115.85000000003</v>
          </cell>
          <cell r="BJ159">
            <v>387853.11770434777</v>
          </cell>
          <cell r="BK159">
            <v>357001.28000703978</v>
          </cell>
          <cell r="BL159">
            <v>358730.36421568628</v>
          </cell>
          <cell r="BM159">
            <v>383425.9259259259</v>
          </cell>
          <cell r="BN159">
            <v>379249.99999999994</v>
          </cell>
          <cell r="BO159">
            <v>379249.99999999994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23809.311227225851</v>
          </cell>
          <cell r="AD160">
            <v>26701.864785738773</v>
          </cell>
          <cell r="AE160">
            <v>21837.330385058282</v>
          </cell>
          <cell r="AF160">
            <v>30448.589203510808</v>
          </cell>
          <cell r="AG160">
            <v>27146.122035948545</v>
          </cell>
          <cell r="AH160">
            <v>25646.733256410254</v>
          </cell>
          <cell r="AI160">
            <v>27115.207535183348</v>
          </cell>
          <cell r="AJ160">
            <v>28323.188505134651</v>
          </cell>
          <cell r="AK160">
            <v>35665.48496846838</v>
          </cell>
          <cell r="AL160">
            <v>41474.71141350906</v>
          </cell>
          <cell r="AM160">
            <v>32489.380472345794</v>
          </cell>
          <cell r="AN160">
            <v>31133.202998143803</v>
          </cell>
          <cell r="AO160">
            <v>35453.114440548292</v>
          </cell>
          <cell r="AP160">
            <v>29535</v>
          </cell>
          <cell r="AQ160">
            <v>22949</v>
          </cell>
          <cell r="AR160">
            <v>31372</v>
          </cell>
          <cell r="AS160">
            <v>28856</v>
          </cell>
          <cell r="AT160">
            <v>26416</v>
          </cell>
          <cell r="AU160">
            <v>22573</v>
          </cell>
          <cell r="AV160">
            <v>32007</v>
          </cell>
          <cell r="AW160">
            <v>32290</v>
          </cell>
          <cell r="AX160">
            <v>34588</v>
          </cell>
          <cell r="AY160">
            <v>34375</v>
          </cell>
          <cell r="AZ160">
            <v>32120.197466712092</v>
          </cell>
          <cell r="BA160">
            <v>25616.971203973226</v>
          </cell>
          <cell r="BB160">
            <v>27934.567213244532</v>
          </cell>
          <cell r="BC160">
            <v>29915.823782234958</v>
          </cell>
          <cell r="BD160">
            <v>22350.686785714286</v>
          </cell>
          <cell r="BE160">
            <v>31685.719999999998</v>
          </cell>
          <cell r="BF160">
            <v>29144.560000000001</v>
          </cell>
          <cell r="BG160">
            <v>26881.773299748111</v>
          </cell>
          <cell r="BH160">
            <v>22864.055873925503</v>
          </cell>
          <cell r="BI160">
            <v>32007</v>
          </cell>
          <cell r="BJ160">
            <v>31762.128695652176</v>
          </cell>
          <cell r="BK160">
            <v>34429.730376627944</v>
          </cell>
          <cell r="BL160">
            <v>34037.990196078426</v>
          </cell>
          <cell r="BM160">
            <v>32040.888337164655</v>
          </cell>
          <cell r="BN160">
            <v>25616.971203973229</v>
          </cell>
          <cell r="BO160">
            <v>27934.567213244532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251843.56951529733</v>
          </cell>
          <cell r="AD161">
            <v>256020.64117243743</v>
          </cell>
          <cell r="AE161">
            <v>271843.53883426049</v>
          </cell>
          <cell r="AF161">
            <v>289324.00615055568</v>
          </cell>
          <cell r="AG161">
            <v>287887.85904421163</v>
          </cell>
          <cell r="AH161">
            <v>288944.61913186812</v>
          </cell>
          <cell r="AI161">
            <v>290334.91145457549</v>
          </cell>
          <cell r="AJ161">
            <v>283848.8438475256</v>
          </cell>
          <cell r="AK161">
            <v>277438.02683573531</v>
          </cell>
          <cell r="AL161">
            <v>291327.95668863261</v>
          </cell>
          <cell r="AM161">
            <v>300165.40171758184</v>
          </cell>
          <cell r="AN161">
            <v>260024.3638475122</v>
          </cell>
          <cell r="AO161">
            <v>299233.0012751036</v>
          </cell>
          <cell r="AP161">
            <v>291252</v>
          </cell>
          <cell r="AQ161">
            <v>277954</v>
          </cell>
          <cell r="AR161">
            <v>272387</v>
          </cell>
          <cell r="AS161">
            <v>294931</v>
          </cell>
          <cell r="AT161">
            <v>303121</v>
          </cell>
          <cell r="AU161">
            <v>290103</v>
          </cell>
          <cell r="AV161">
            <v>269001</v>
          </cell>
          <cell r="AW161">
            <v>316435</v>
          </cell>
          <cell r="AX161">
            <v>302599</v>
          </cell>
          <cell r="AY161">
            <v>297560</v>
          </cell>
          <cell r="AZ161">
            <v>290000</v>
          </cell>
          <cell r="BA161">
            <v>280000</v>
          </cell>
          <cell r="BB161">
            <v>280000</v>
          </cell>
          <cell r="BC161">
            <v>294690.58323782234</v>
          </cell>
          <cell r="BD161">
            <v>269783.02569642855</v>
          </cell>
          <cell r="BE161">
            <v>274296.64174999995</v>
          </cell>
          <cell r="BF161">
            <v>297635.31774999999</v>
          </cell>
          <cell r="BG161">
            <v>308485.34534005035</v>
          </cell>
          <cell r="BH161">
            <v>293497.67267191975</v>
          </cell>
          <cell r="BI161">
            <v>268034.02499999997</v>
          </cell>
          <cell r="BJ161">
            <v>311351.52504347824</v>
          </cell>
          <cell r="BK161">
            <v>301052.71006687783</v>
          </cell>
          <cell r="BL161">
            <v>294316.81372549018</v>
          </cell>
          <cell r="BM161">
            <v>288824.04938271601</v>
          </cell>
          <cell r="BN161">
            <v>279308</v>
          </cell>
          <cell r="BO161">
            <v>276308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47754.89861808181</v>
          </cell>
          <cell r="AD162">
            <v>54339.907123757286</v>
          </cell>
          <cell r="AE162">
            <v>53395.508455613111</v>
          </cell>
          <cell r="AF162">
            <v>55325.711807119078</v>
          </cell>
          <cell r="AG162">
            <v>53773.051880909792</v>
          </cell>
          <cell r="AH162">
            <v>50331.858399267396</v>
          </cell>
          <cell r="AI162">
            <v>50169.537262305908</v>
          </cell>
          <cell r="AJ162">
            <v>51467.22674394054</v>
          </cell>
          <cell r="AK162">
            <v>54875.807931699732</v>
          </cell>
          <cell r="AL162">
            <v>59763.742856672165</v>
          </cell>
          <cell r="AM162">
            <v>59106.546666780385</v>
          </cell>
          <cell r="AN162">
            <v>42747.81438165727</v>
          </cell>
          <cell r="AO162">
            <v>-30711.273509722665</v>
          </cell>
          <cell r="AP162">
            <v>53824</v>
          </cell>
          <cell r="AQ162">
            <v>52113</v>
          </cell>
          <cell r="AR162">
            <v>38984</v>
          </cell>
          <cell r="AS162">
            <v>46755</v>
          </cell>
          <cell r="AT162">
            <v>52802</v>
          </cell>
          <cell r="AU162">
            <v>40923</v>
          </cell>
          <cell r="AV162">
            <v>49283</v>
          </cell>
          <cell r="AW162">
            <v>43340</v>
          </cell>
          <cell r="AX162">
            <v>52643</v>
          </cell>
          <cell r="AY162">
            <v>46752</v>
          </cell>
          <cell r="AZ162">
            <v>48000</v>
          </cell>
          <cell r="BA162">
            <v>48000</v>
          </cell>
          <cell r="BB162">
            <v>48000</v>
          </cell>
          <cell r="BC162">
            <v>54518.005730659024</v>
          </cell>
          <cell r="BD162">
            <v>50754.339642857136</v>
          </cell>
          <cell r="BE162">
            <v>39373.840000000004</v>
          </cell>
          <cell r="BF162">
            <v>47222.55</v>
          </cell>
          <cell r="BG162">
            <v>53733.017632241819</v>
          </cell>
          <cell r="BH162">
            <v>41450.660458452723</v>
          </cell>
          <cell r="BI162">
            <v>49283.000000000007</v>
          </cell>
          <cell r="BJ162">
            <v>42631.48521739131</v>
          </cell>
          <cell r="BK162">
            <v>52402.113340373107</v>
          </cell>
          <cell r="BL162">
            <v>46293.647058823524</v>
          </cell>
          <cell r="BM162">
            <v>47881.481481481482</v>
          </cell>
          <cell r="BN162">
            <v>48000</v>
          </cell>
          <cell r="BO162">
            <v>48000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1286727.790498453</v>
          </cell>
          <cell r="AD163">
            <v>1239404.545018855</v>
          </cell>
          <cell r="AE163">
            <v>1266638.6233066642</v>
          </cell>
          <cell r="AF163">
            <v>1304931.4959158981</v>
          </cell>
          <cell r="AG163">
            <v>1301054.3298611466</v>
          </cell>
          <cell r="AH163">
            <v>1296343.3485641023</v>
          </cell>
          <cell r="AI163">
            <v>1303153.9056220681</v>
          </cell>
          <cell r="AJ163">
            <v>1318786.1005937185</v>
          </cell>
          <cell r="AK163">
            <v>1345203.5152724069</v>
          </cell>
          <cell r="AL163">
            <v>1402901.7259110382</v>
          </cell>
          <cell r="AM163">
            <v>1424087.9729041294</v>
          </cell>
          <cell r="AN163">
            <v>1336594.3699945887</v>
          </cell>
          <cell r="AO163">
            <v>1312593.8970353841</v>
          </cell>
          <cell r="AP163">
            <v>1373216</v>
          </cell>
          <cell r="AQ163">
            <v>1311288</v>
          </cell>
          <cell r="AR163">
            <v>1292100</v>
          </cell>
          <cell r="AS163">
            <v>1390637</v>
          </cell>
          <cell r="AT163">
            <v>1386267</v>
          </cell>
          <cell r="AU163">
            <v>1353327</v>
          </cell>
          <cell r="AV163">
            <v>1360533</v>
          </cell>
          <cell r="AW163">
            <v>1451155</v>
          </cell>
          <cell r="AX163">
            <v>1369141</v>
          </cell>
          <cell r="AY163">
            <v>1383506</v>
          </cell>
          <cell r="AZ163">
            <v>1416633.0002020516</v>
          </cell>
          <cell r="BA163">
            <v>1368616.9712039733</v>
          </cell>
          <cell r="BB163">
            <v>1377764.1048091075</v>
          </cell>
          <cell r="BC163">
            <v>1418507.4333406878</v>
          </cell>
          <cell r="BD163">
            <v>1302123.7441500002</v>
          </cell>
          <cell r="BE163">
            <v>1330793.0360000001</v>
          </cell>
          <cell r="BF163">
            <v>1432670.7764999999</v>
          </cell>
          <cell r="BG163">
            <v>1438885.3750634762</v>
          </cell>
          <cell r="BH163">
            <v>1398361.3264974214</v>
          </cell>
          <cell r="BI163">
            <v>1387437.0749584076</v>
          </cell>
          <cell r="BJ163">
            <v>1456180.7243914788</v>
          </cell>
          <cell r="BK163">
            <v>1389700.1154217052</v>
          </cell>
          <cell r="BL163">
            <v>1397105.4801122213</v>
          </cell>
          <cell r="BM163">
            <v>1441388.4602108086</v>
          </cell>
          <cell r="BN163">
            <v>1395914.971161077</v>
          </cell>
          <cell r="BO163">
            <v>1402232.8432746241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10055498.48</v>
          </cell>
          <cell r="Q164">
            <v>9758330.4100000001</v>
          </cell>
          <cell r="R164">
            <v>9676461.4700000007</v>
          </cell>
          <cell r="S164">
            <v>9993757.8599999994</v>
          </cell>
          <cell r="T164">
            <v>10250309.529999999</v>
          </cell>
          <cell r="U164">
            <v>9973683.4100000001</v>
          </cell>
          <cell r="V164">
            <v>9587269.9199999999</v>
          </cell>
          <cell r="W164">
            <v>9844768.9399999995</v>
          </cell>
          <cell r="X164">
            <v>9734044.5399999991</v>
          </cell>
          <cell r="Y164">
            <v>10003145.279999999</v>
          </cell>
          <cell r="Z164">
            <v>9956477.8900000006</v>
          </cell>
          <cell r="AA164">
            <v>9547084.2899999991</v>
          </cell>
          <cell r="AB164">
            <v>9738740.8300000001</v>
          </cell>
          <cell r="AC164">
            <v>3005676.8567336807</v>
          </cell>
          <cell r="AD164">
            <v>2883139.3781912164</v>
          </cell>
          <cell r="AE164">
            <v>2713002.0786926295</v>
          </cell>
          <cell r="AF164">
            <v>2993882.72645164</v>
          </cell>
          <cell r="AG164">
            <v>3154617.4210525807</v>
          </cell>
          <cell r="AH164">
            <v>3045986.3160512466</v>
          </cell>
          <cell r="AI164">
            <v>2907619.0929300534</v>
          </cell>
          <cell r="AJ164">
            <v>3080048.7863698089</v>
          </cell>
          <cell r="AK164">
            <v>3139346.6424726248</v>
          </cell>
          <cell r="AL164">
            <v>3149014.123504689</v>
          </cell>
          <cell r="AM164">
            <v>2829707.2458999041</v>
          </cell>
          <cell r="AN164">
            <v>2780870.1129347621</v>
          </cell>
          <cell r="AO164">
            <v>2982225.764163068</v>
          </cell>
          <cell r="AP164">
            <v>3164451.4338563848</v>
          </cell>
          <cell r="AQ164">
            <v>3022466.7617768031</v>
          </cell>
          <cell r="AR164">
            <v>3053549.7923897021</v>
          </cell>
          <cell r="AS164">
            <v>2890732</v>
          </cell>
          <cell r="AT164">
            <v>3093057.7896887995</v>
          </cell>
          <cell r="AU164">
            <v>3158124.4089194518</v>
          </cell>
          <cell r="AV164">
            <v>3115184.1068053246</v>
          </cell>
          <cell r="AW164">
            <v>3041153</v>
          </cell>
          <cell r="AX164">
            <v>3093146.806288654</v>
          </cell>
          <cell r="AY164">
            <v>3246957</v>
          </cell>
          <cell r="AZ164">
            <v>3089894.2240624232</v>
          </cell>
          <cell r="BA164">
            <v>2835902.3511321265</v>
          </cell>
          <cell r="BB164">
            <v>2938298.6005879529</v>
          </cell>
          <cell r="BC164">
            <v>3215324.3184540845</v>
          </cell>
          <cell r="BD164">
            <v>3229582.7856255467</v>
          </cell>
          <cell r="BE164">
            <v>3274333.5347540854</v>
          </cell>
          <cell r="BF164">
            <v>3150043.9666084535</v>
          </cell>
          <cell r="BG164">
            <v>3387242.0042323964</v>
          </cell>
          <cell r="BH164">
            <v>3293852.2878768686</v>
          </cell>
          <cell r="BI164">
            <v>3177348.6392512107</v>
          </cell>
          <cell r="BJ164">
            <v>3074747.4822261743</v>
          </cell>
          <cell r="BK164">
            <v>3211422.1622008588</v>
          </cell>
          <cell r="BL164">
            <v>3269553.6012870539</v>
          </cell>
          <cell r="BM164">
            <v>3002937.6451441608</v>
          </cell>
          <cell r="BN164">
            <v>2900506.431589542</v>
          </cell>
          <cell r="BO164">
            <v>2965487.1807867037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181448.4</v>
          </cell>
          <cell r="AD165">
            <v>95672.838709677409</v>
          </cell>
          <cell r="AE165">
            <v>109423.12786786268</v>
          </cell>
          <cell r="AF165">
            <v>120425.8191367456</v>
          </cell>
          <cell r="AG165">
            <v>118652.82525345622</v>
          </cell>
          <cell r="AH165">
            <v>131878.46936559139</v>
          </cell>
          <cell r="AI165">
            <v>138223.8246468516</v>
          </cell>
          <cell r="AJ165">
            <v>127825.5383531484</v>
          </cell>
          <cell r="AK165">
            <v>124069.44602150537</v>
          </cell>
          <cell r="AL165">
            <v>135280.86451612902</v>
          </cell>
          <cell r="AM165">
            <v>141349.54997380596</v>
          </cell>
          <cell r="AN165">
            <v>144388</v>
          </cell>
          <cell r="AO165">
            <v>105319.19716457231</v>
          </cell>
          <cell r="AP165">
            <v>135856.97555875545</v>
          </cell>
          <cell r="AQ165">
            <v>157508.97061274524</v>
          </cell>
          <cell r="AR165">
            <v>159304</v>
          </cell>
          <cell r="AS165">
            <v>126190.98802593794</v>
          </cell>
          <cell r="AT165">
            <v>150639.9861021851</v>
          </cell>
          <cell r="AU165">
            <v>200965.01833516368</v>
          </cell>
          <cell r="AV165">
            <v>192048.98231797502</v>
          </cell>
          <cell r="AW165">
            <v>162896</v>
          </cell>
          <cell r="AX165">
            <v>132958.01226835247</v>
          </cell>
          <cell r="AY165">
            <v>234136</v>
          </cell>
          <cell r="AZ165">
            <v>266145.85248160007</v>
          </cell>
          <cell r="BA165">
            <v>205627.60444572251</v>
          </cell>
          <cell r="BB165">
            <v>147242.41120902851</v>
          </cell>
          <cell r="BC165">
            <v>224309.31596119597</v>
          </cell>
          <cell r="BD165">
            <v>217615.79183041223</v>
          </cell>
          <cell r="BE165">
            <v>217043.20294091952</v>
          </cell>
          <cell r="BF165">
            <v>221505.98716905605</v>
          </cell>
          <cell r="BG165">
            <v>230492.00760091841</v>
          </cell>
          <cell r="BH165">
            <v>224630.13395743206</v>
          </cell>
          <cell r="BI165">
            <v>222396.71152387594</v>
          </cell>
          <cell r="BJ165">
            <v>216085.20758218347</v>
          </cell>
          <cell r="BK165">
            <v>219881.83200158668</v>
          </cell>
          <cell r="BL165">
            <v>223007.38801806327</v>
          </cell>
          <cell r="BM165">
            <v>216584.80103892682</v>
          </cell>
          <cell r="BN165">
            <v>211554.61211343264</v>
          </cell>
          <cell r="BO165">
            <v>216093.55139344832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636751.3044049968</v>
          </cell>
          <cell r="AD166">
            <v>631074.24260355032</v>
          </cell>
          <cell r="AE166">
            <v>619670.23155594594</v>
          </cell>
          <cell r="AF166">
            <v>607111.12689020392</v>
          </cell>
          <cell r="AG166">
            <v>637410.84089414845</v>
          </cell>
          <cell r="AH166">
            <v>632266.50394477311</v>
          </cell>
          <cell r="AI166">
            <v>638080.80390218168</v>
          </cell>
          <cell r="AJ166">
            <v>636308.2932281394</v>
          </cell>
          <cell r="AK166">
            <v>634537.61735700187</v>
          </cell>
          <cell r="AL166">
            <v>644152.22518080205</v>
          </cell>
          <cell r="AM166">
            <v>634096.11726577498</v>
          </cell>
          <cell r="AN166">
            <v>613255.86169046431</v>
          </cell>
          <cell r="AO166">
            <v>634263.96499856364</v>
          </cell>
          <cell r="AP166">
            <v>648793.97502551938</v>
          </cell>
          <cell r="AQ166">
            <v>636645.97601428046</v>
          </cell>
          <cell r="AR166">
            <v>621829</v>
          </cell>
          <cell r="AS166">
            <v>615607.9886308515</v>
          </cell>
          <cell r="AT166">
            <v>633316.58199999994</v>
          </cell>
          <cell r="AU166">
            <v>629050.01216042903</v>
          </cell>
          <cell r="AV166">
            <v>636722.98818506813</v>
          </cell>
          <cell r="AW166">
            <v>628073</v>
          </cell>
          <cell r="AX166">
            <v>646962.01138899662</v>
          </cell>
          <cell r="AY166">
            <v>644527</v>
          </cell>
          <cell r="AZ166">
            <v>640289.06087200006</v>
          </cell>
          <cell r="BA166">
            <v>633335.87255629047</v>
          </cell>
          <cell r="BB166">
            <v>636049.12349313055</v>
          </cell>
          <cell r="BC166">
            <v>655801.05537477741</v>
          </cell>
          <cell r="BD166">
            <v>646009.86989400769</v>
          </cell>
          <cell r="BE166">
            <v>640225.92176455166</v>
          </cell>
          <cell r="BF166">
            <v>642903.59230143367</v>
          </cell>
          <cell r="BG166">
            <v>648295.20456055109</v>
          </cell>
          <cell r="BH166">
            <v>644778.08037445927</v>
          </cell>
          <cell r="BI166">
            <v>643438.02691432554</v>
          </cell>
          <cell r="BJ166">
            <v>639651.12454931007</v>
          </cell>
          <cell r="BK166">
            <v>641929.09920095198</v>
          </cell>
          <cell r="BL166">
            <v>643804.43281083799</v>
          </cell>
          <cell r="BM166">
            <v>639950.88062335609</v>
          </cell>
          <cell r="BN166">
            <v>636932.76726805954</v>
          </cell>
          <cell r="BO166">
            <v>639656.130836069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404994.74293228134</v>
          </cell>
          <cell r="AD167">
            <v>400871.72912557528</v>
          </cell>
          <cell r="AE167">
            <v>399230.91011413455</v>
          </cell>
          <cell r="AF167">
            <v>401972.23076923075</v>
          </cell>
          <cell r="AG167">
            <v>409812.4727153189</v>
          </cell>
          <cell r="AH167">
            <v>406683.74293228134</v>
          </cell>
          <cell r="AI167">
            <v>417272.26441811211</v>
          </cell>
          <cell r="AJ167">
            <v>422250.97370151215</v>
          </cell>
          <cell r="AK167">
            <v>414251.67718606174</v>
          </cell>
          <cell r="AL167">
            <v>413603.24128862593</v>
          </cell>
          <cell r="AM167">
            <v>421551.58316896774</v>
          </cell>
          <cell r="AN167">
            <v>420065.87771203148</v>
          </cell>
          <cell r="AO167">
            <v>491869.42800788954</v>
          </cell>
          <cell r="AP167">
            <v>427110</v>
          </cell>
          <cell r="AQ167">
            <v>425168</v>
          </cell>
          <cell r="AR167">
            <v>498637</v>
          </cell>
          <cell r="AS167">
            <v>413013</v>
          </cell>
          <cell r="AT167">
            <v>444261</v>
          </cell>
          <cell r="AU167">
            <v>384359</v>
          </cell>
          <cell r="AV167">
            <v>416136</v>
          </cell>
          <cell r="AW167">
            <v>392380</v>
          </cell>
          <cell r="AX167">
            <v>327970</v>
          </cell>
          <cell r="AY167">
            <v>403729</v>
          </cell>
          <cell r="AZ167">
            <v>409000</v>
          </cell>
          <cell r="BA167">
            <v>410000</v>
          </cell>
          <cell r="BB167">
            <v>421000</v>
          </cell>
          <cell r="BC167">
            <v>427503.78043799056</v>
          </cell>
          <cell r="BD167">
            <v>424822.50053449668</v>
          </cell>
          <cell r="BE167">
            <v>422141.22063100268</v>
          </cell>
          <cell r="BF167">
            <v>419459.94072750869</v>
          </cell>
          <cell r="BG167">
            <v>416778.66082401481</v>
          </cell>
          <cell r="BH167">
            <v>414097.38092052081</v>
          </cell>
          <cell r="BI167">
            <v>411416.10101702681</v>
          </cell>
          <cell r="BJ167">
            <v>408734.82111353287</v>
          </cell>
          <cell r="BK167">
            <v>406053.54121003899</v>
          </cell>
          <cell r="BL167">
            <v>403372.261306545</v>
          </cell>
          <cell r="BM167">
            <v>400690.98140305112</v>
          </cell>
          <cell r="BN167">
            <v>398009.70149955712</v>
          </cell>
          <cell r="BO167">
            <v>395328.42159606324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2187.1663379355682</v>
          </cell>
          <cell r="AE168">
            <v>2187.1663379355687</v>
          </cell>
          <cell r="AF168">
            <v>4217.6462853385929</v>
          </cell>
          <cell r="AG168">
            <v>4943.9710716633781</v>
          </cell>
          <cell r="AH168">
            <v>5180.44510190664</v>
          </cell>
          <cell r="AI168">
            <v>6389.695082892631</v>
          </cell>
          <cell r="AJ168">
            <v>8107.1321499013793</v>
          </cell>
          <cell r="AK168">
            <v>8536.5325443786969</v>
          </cell>
          <cell r="AL168">
            <v>7812.7751479289946</v>
          </cell>
          <cell r="AM168">
            <v>7879.983563445101</v>
          </cell>
          <cell r="AN168">
            <v>7879.9474030243255</v>
          </cell>
          <cell r="AO168">
            <v>7879.9474030243255</v>
          </cell>
          <cell r="AP168">
            <v>8875</v>
          </cell>
          <cell r="AQ168">
            <v>9064</v>
          </cell>
          <cell r="AR168">
            <v>9065</v>
          </cell>
          <cell r="AS168">
            <v>10109</v>
          </cell>
          <cell r="AT168">
            <v>31501</v>
          </cell>
          <cell r="AU168">
            <v>31931</v>
          </cell>
          <cell r="AV168">
            <v>19485</v>
          </cell>
          <cell r="AW168">
            <v>60783</v>
          </cell>
          <cell r="AX168">
            <v>75179</v>
          </cell>
          <cell r="AY168">
            <v>84679</v>
          </cell>
          <cell r="AZ168">
            <v>51000</v>
          </cell>
          <cell r="BA168">
            <v>27100</v>
          </cell>
          <cell r="BB168">
            <v>35100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7449.6383957922408</v>
          </cell>
          <cell r="AD169">
            <v>2032.2182774490468</v>
          </cell>
          <cell r="AE169">
            <v>1206.8071761475344</v>
          </cell>
          <cell r="AF169">
            <v>23915.811308349766</v>
          </cell>
          <cell r="AG169">
            <v>14570.808021038787</v>
          </cell>
          <cell r="AH169">
            <v>6264.9358974358984</v>
          </cell>
          <cell r="AI169">
            <v>11165.145910973872</v>
          </cell>
          <cell r="AJ169">
            <v>21520.287310979616</v>
          </cell>
          <cell r="AK169">
            <v>17595.180802103878</v>
          </cell>
          <cell r="AL169">
            <v>5067.6259040105197</v>
          </cell>
          <cell r="AM169">
            <v>7705.7442472057846</v>
          </cell>
          <cell r="AN169">
            <v>14550.821827744901</v>
          </cell>
          <cell r="AO169">
            <v>27796.581196581195</v>
          </cell>
          <cell r="AP169">
            <v>0</v>
          </cell>
          <cell r="AQ169">
            <v>1449</v>
          </cell>
          <cell r="AR169">
            <v>0</v>
          </cell>
          <cell r="AS169">
            <v>3054</v>
          </cell>
          <cell r="AT169">
            <v>396</v>
          </cell>
          <cell r="AU169">
            <v>7162</v>
          </cell>
          <cell r="AV169">
            <v>-9618</v>
          </cell>
          <cell r="AW169">
            <v>-65</v>
          </cell>
          <cell r="AX169">
            <v>-54</v>
          </cell>
          <cell r="AY169">
            <v>1179</v>
          </cell>
          <cell r="AZ169">
            <v>5384.6153846154002</v>
          </cell>
          <cell r="BA169">
            <v>5384.6153846154002</v>
          </cell>
          <cell r="BB169">
            <v>5384.6153846154002</v>
          </cell>
          <cell r="BC169">
            <v>2500</v>
          </cell>
          <cell r="BD169">
            <v>2500</v>
          </cell>
          <cell r="BE169">
            <v>2500</v>
          </cell>
          <cell r="BF169">
            <v>2500</v>
          </cell>
          <cell r="BG169">
            <v>2500</v>
          </cell>
          <cell r="BH169">
            <v>2500</v>
          </cell>
          <cell r="BI169">
            <v>2500</v>
          </cell>
          <cell r="BJ169">
            <v>2500</v>
          </cell>
          <cell r="BK169">
            <v>2500</v>
          </cell>
          <cell r="BL169">
            <v>2500</v>
          </cell>
          <cell r="BM169">
            <v>2500</v>
          </cell>
          <cell r="BN169">
            <v>2500</v>
          </cell>
          <cell r="BO169">
            <v>2500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412444.38132807356</v>
          </cell>
          <cell r="AD170">
            <v>405091.11374095985</v>
          </cell>
          <cell r="AE170">
            <v>402624.88362821762</v>
          </cell>
          <cell r="AF170">
            <v>430105.68836291914</v>
          </cell>
          <cell r="AG170">
            <v>429327.25180802104</v>
          </cell>
          <cell r="AH170">
            <v>418129.12393162388</v>
          </cell>
          <cell r="AI170">
            <v>434827.10541197861</v>
          </cell>
          <cell r="AJ170">
            <v>451878.39316239313</v>
          </cell>
          <cell r="AK170">
            <v>440383.39053254435</v>
          </cell>
          <cell r="AL170">
            <v>426483.64234056539</v>
          </cell>
          <cell r="AM170">
            <v>437137.31097961863</v>
          </cell>
          <cell r="AN170">
            <v>442496.64694280067</v>
          </cell>
          <cell r="AO170">
            <v>527545.95660749509</v>
          </cell>
          <cell r="AP170">
            <v>435985</v>
          </cell>
          <cell r="AQ170">
            <v>435681</v>
          </cell>
          <cell r="AR170">
            <v>507702</v>
          </cell>
          <cell r="AS170">
            <v>426176</v>
          </cell>
          <cell r="AT170">
            <v>476158</v>
          </cell>
          <cell r="AU170">
            <v>423452</v>
          </cell>
          <cell r="AV170">
            <v>426003</v>
          </cell>
          <cell r="AW170">
            <v>453098</v>
          </cell>
          <cell r="AX170">
            <v>403095</v>
          </cell>
          <cell r="AY170">
            <v>489587</v>
          </cell>
          <cell r="AZ170">
            <v>465384.61538461538</v>
          </cell>
          <cell r="BA170">
            <v>442484.61538461538</v>
          </cell>
          <cell r="BB170">
            <v>461484.61538461538</v>
          </cell>
          <cell r="BC170">
            <v>430003.78043799056</v>
          </cell>
          <cell r="BD170">
            <v>427322.50053449668</v>
          </cell>
          <cell r="BE170">
            <v>424641.22063100268</v>
          </cell>
          <cell r="BF170">
            <v>421959.94072750869</v>
          </cell>
          <cell r="BG170">
            <v>419278.66082401481</v>
          </cell>
          <cell r="BH170">
            <v>416597.38092052081</v>
          </cell>
          <cell r="BI170">
            <v>413916.10101702681</v>
          </cell>
          <cell r="BJ170">
            <v>411234.82111353287</v>
          </cell>
          <cell r="BK170">
            <v>408553.54121003899</v>
          </cell>
          <cell r="BL170">
            <v>405872.261306545</v>
          </cell>
          <cell r="BM170">
            <v>403190.98140305112</v>
          </cell>
          <cell r="BN170">
            <v>400509.70149955712</v>
          </cell>
          <cell r="BO170">
            <v>397828.42159606324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1049195.6857330704</v>
          </cell>
          <cell r="AD171">
            <v>1036165.3563445101</v>
          </cell>
          <cell r="AE171">
            <v>1022295.1151841636</v>
          </cell>
          <cell r="AF171">
            <v>1037216.8152531231</v>
          </cell>
          <cell r="AG171">
            <v>1066738.0927021694</v>
          </cell>
          <cell r="AH171">
            <v>1050395.627876397</v>
          </cell>
          <cell r="AI171">
            <v>1072907.9093141602</v>
          </cell>
          <cell r="AJ171">
            <v>1088186.6863905326</v>
          </cell>
          <cell r="AK171">
            <v>1074921.0078895462</v>
          </cell>
          <cell r="AL171">
            <v>1070635.8675213675</v>
          </cell>
          <cell r="AM171">
            <v>1071233.4282453936</v>
          </cell>
          <cell r="AN171">
            <v>1055752.508633265</v>
          </cell>
          <cell r="AO171">
            <v>1161809.9216060587</v>
          </cell>
          <cell r="AP171">
            <v>1084778.9750255193</v>
          </cell>
          <cell r="AQ171">
            <v>1072326.9760142805</v>
          </cell>
          <cell r="AR171">
            <v>1129531</v>
          </cell>
          <cell r="AS171">
            <v>1041783.9886308515</v>
          </cell>
          <cell r="AT171">
            <v>1109474.5819999999</v>
          </cell>
          <cell r="AU171">
            <v>1052502.012160429</v>
          </cell>
          <cell r="AV171">
            <v>1062725.9881850681</v>
          </cell>
          <cell r="AW171">
            <v>1081171</v>
          </cell>
          <cell r="AX171">
            <v>1050057.0113889966</v>
          </cell>
          <cell r="AY171">
            <v>1134114</v>
          </cell>
          <cell r="AZ171">
            <v>1105673.6762566154</v>
          </cell>
          <cell r="BA171">
            <v>1075820.4879409058</v>
          </cell>
          <cell r="BB171">
            <v>1097533.7388777458</v>
          </cell>
          <cell r="BC171">
            <v>1085804.835812768</v>
          </cell>
          <cell r="BD171">
            <v>1073332.3704285044</v>
          </cell>
          <cell r="BE171">
            <v>1064867.1423955543</v>
          </cell>
          <cell r="BF171">
            <v>1064863.5330289423</v>
          </cell>
          <cell r="BG171">
            <v>1067573.8653845659</v>
          </cell>
          <cell r="BH171">
            <v>1061375.46129498</v>
          </cell>
          <cell r="BI171">
            <v>1057354.1279313522</v>
          </cell>
          <cell r="BJ171">
            <v>1050885.9456628431</v>
          </cell>
          <cell r="BK171">
            <v>1050482.6404109909</v>
          </cell>
          <cell r="BL171">
            <v>1049676.6941173831</v>
          </cell>
          <cell r="BM171">
            <v>1043141.8620264072</v>
          </cell>
          <cell r="BN171">
            <v>1037442.4687676167</v>
          </cell>
          <cell r="BO171">
            <v>1037484.5524321322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10055498.48</v>
          </cell>
          <cell r="Q172">
            <v>9758330.4100000001</v>
          </cell>
          <cell r="R172">
            <v>9676461.4700000007</v>
          </cell>
          <cell r="S172">
            <v>9993757.8599999994</v>
          </cell>
          <cell r="T172">
            <v>10250309.529999999</v>
          </cell>
          <cell r="U172">
            <v>9973683.4100000001</v>
          </cell>
          <cell r="V172">
            <v>9587269.9199999999</v>
          </cell>
          <cell r="W172">
            <v>9844768.9399999995</v>
          </cell>
          <cell r="X172">
            <v>9734044.5399999991</v>
          </cell>
          <cell r="Y172">
            <v>10003145.279999999</v>
          </cell>
          <cell r="Z172">
            <v>9956477.8900000006</v>
          </cell>
          <cell r="AA172">
            <v>9547084.2899999991</v>
          </cell>
          <cell r="AB172">
            <v>9738740.8300000001</v>
          </cell>
          <cell r="AC172">
            <v>1775032.7710006104</v>
          </cell>
          <cell r="AD172">
            <v>1751301.1831370287</v>
          </cell>
          <cell r="AE172">
            <v>1581283.8356406032</v>
          </cell>
          <cell r="AF172">
            <v>1836240.0920617711</v>
          </cell>
          <cell r="AG172">
            <v>1969226.5030969549</v>
          </cell>
          <cell r="AH172">
            <v>1863712.2188092584</v>
          </cell>
          <cell r="AI172">
            <v>1696487.3589690416</v>
          </cell>
          <cell r="AJ172">
            <v>1864036.5616261279</v>
          </cell>
          <cell r="AK172">
            <v>1940356.1885615734</v>
          </cell>
          <cell r="AL172">
            <v>1943097.3914671927</v>
          </cell>
          <cell r="AM172">
            <v>1617124.2676807046</v>
          </cell>
          <cell r="AN172">
            <v>1580729.6043014971</v>
          </cell>
          <cell r="AO172">
            <v>1715096.645392437</v>
          </cell>
          <cell r="AP172">
            <v>1943815.4832721101</v>
          </cell>
          <cell r="AQ172">
            <v>1792630.8151497773</v>
          </cell>
          <cell r="AR172">
            <v>1764714.7923897021</v>
          </cell>
          <cell r="AS172">
            <v>1722757.0233432103</v>
          </cell>
          <cell r="AT172">
            <v>1832943.2215866144</v>
          </cell>
          <cell r="AU172">
            <v>1904657.3784238591</v>
          </cell>
          <cell r="AV172">
            <v>1860409.1363022816</v>
          </cell>
          <cell r="AW172">
            <v>1797086</v>
          </cell>
          <cell r="AX172">
            <v>1910131.782631305</v>
          </cell>
          <cell r="AY172">
            <v>1878707</v>
          </cell>
          <cell r="AZ172">
            <v>1718074.6953242079</v>
          </cell>
          <cell r="BA172">
            <v>1554454.2587454983</v>
          </cell>
          <cell r="BB172">
            <v>1693522.4505011784</v>
          </cell>
          <cell r="BC172">
            <v>1905210.1666801204</v>
          </cell>
          <cell r="BD172">
            <v>1938634.6233666302</v>
          </cell>
          <cell r="BE172">
            <v>1992423.1894176116</v>
          </cell>
          <cell r="BF172">
            <v>1863674.446410455</v>
          </cell>
          <cell r="BG172">
            <v>2089176.1312469121</v>
          </cell>
          <cell r="BH172">
            <v>2007846.6926244565</v>
          </cell>
          <cell r="BI172">
            <v>1897597.7997959824</v>
          </cell>
          <cell r="BJ172">
            <v>1807776.3289811476</v>
          </cell>
          <cell r="BK172">
            <v>1941057.6897882815</v>
          </cell>
          <cell r="BL172">
            <v>1996869.5191516075</v>
          </cell>
          <cell r="BM172">
            <v>1743210.9820788268</v>
          </cell>
          <cell r="BN172">
            <v>1651509.3507084928</v>
          </cell>
          <cell r="BO172">
            <v>1711909.0769611232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10055498.48</v>
          </cell>
          <cell r="Q173">
            <v>9758330.4100000001</v>
          </cell>
          <cell r="R173">
            <v>9676461.4700000007</v>
          </cell>
          <cell r="S173">
            <v>9993757.8599999994</v>
          </cell>
          <cell r="T173">
            <v>10250309.529999999</v>
          </cell>
          <cell r="U173">
            <v>9973683.4100000001</v>
          </cell>
          <cell r="V173">
            <v>9587269.9199999999</v>
          </cell>
          <cell r="W173">
            <v>9844768.9399999995</v>
          </cell>
          <cell r="X173">
            <v>9734044.5399999991</v>
          </cell>
          <cell r="Y173">
            <v>10003145.279999999</v>
          </cell>
          <cell r="Z173">
            <v>9956477.8900000006</v>
          </cell>
          <cell r="AA173">
            <v>9547084.2899999991</v>
          </cell>
          <cell r="AB173">
            <v>9738740.8300000001</v>
          </cell>
          <cell r="AC173">
            <v>2187477.152328684</v>
          </cell>
          <cell r="AD173">
            <v>2156392.2968779886</v>
          </cell>
          <cell r="AE173">
            <v>1983908.7192688207</v>
          </cell>
          <cell r="AF173">
            <v>2266345.7804246903</v>
          </cell>
          <cell r="AG173">
            <v>2398553.7549049761</v>
          </cell>
          <cell r="AH173">
            <v>2281841.3427408822</v>
          </cell>
          <cell r="AI173">
            <v>2131314.4643810201</v>
          </cell>
          <cell r="AJ173">
            <v>2315914.9547885209</v>
          </cell>
          <cell r="AK173">
            <v>2380739.5790941175</v>
          </cell>
          <cell r="AL173">
            <v>2369581.0338077582</v>
          </cell>
          <cell r="AM173">
            <v>2054261.5786603233</v>
          </cell>
          <cell r="AN173">
            <v>2023226.2512442977</v>
          </cell>
          <cell r="AO173">
            <v>2242642.601999932</v>
          </cell>
          <cell r="AP173">
            <v>2379800.4832721101</v>
          </cell>
          <cell r="AQ173">
            <v>2228311.8151497776</v>
          </cell>
          <cell r="AR173">
            <v>2272416.7923897021</v>
          </cell>
          <cell r="AS173">
            <v>2148933.0233432101</v>
          </cell>
          <cell r="AT173">
            <v>2309101.2215866144</v>
          </cell>
          <cell r="AU173">
            <v>2328109.3784238594</v>
          </cell>
          <cell r="AV173">
            <v>2286412.1363022816</v>
          </cell>
          <cell r="AW173">
            <v>2250184</v>
          </cell>
          <cell r="AX173">
            <v>2313226.782631305</v>
          </cell>
          <cell r="AY173">
            <v>2368294</v>
          </cell>
          <cell r="AZ173">
            <v>2183459.3107088231</v>
          </cell>
          <cell r="BA173">
            <v>1996938.8741301135</v>
          </cell>
          <cell r="BB173">
            <v>2155007.0658857939</v>
          </cell>
          <cell r="BC173">
            <v>2335213.947118111</v>
          </cell>
          <cell r="BD173">
            <v>2365957.1239011269</v>
          </cell>
          <cell r="BE173">
            <v>2417064.4100486143</v>
          </cell>
          <cell r="BF173">
            <v>2285634.3871379639</v>
          </cell>
          <cell r="BG173">
            <v>2508454.7920709271</v>
          </cell>
          <cell r="BH173">
            <v>2424444.0735449772</v>
          </cell>
          <cell r="BI173">
            <v>2311513.9008130091</v>
          </cell>
          <cell r="BJ173">
            <v>2219011.1500946805</v>
          </cell>
          <cell r="BK173">
            <v>2349611.2309983205</v>
          </cell>
          <cell r="BL173">
            <v>2402741.7804581523</v>
          </cell>
          <cell r="BM173">
            <v>2146401.9634818779</v>
          </cell>
          <cell r="BN173">
            <v>2052019.0522080499</v>
          </cell>
          <cell r="BO173">
            <v>2109737.4985571862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-6.2518228704912917E-3</v>
          </cell>
          <cell r="Q176">
            <v>-3.4452154244882745E-2</v>
          </cell>
          <cell r="R176">
            <v>1.0043900253585742E-2</v>
          </cell>
          <cell r="S176">
            <v>-1.9990366646490506E-2</v>
          </cell>
          <cell r="T176">
            <v>-1.4539184417628111E-2</v>
          </cell>
          <cell r="U176">
            <v>-1.7797718703605671E-2</v>
          </cell>
          <cell r="V176">
            <v>-1.2282301369945636E-2</v>
          </cell>
          <cell r="W176">
            <v>-1.6561784923056169E-2</v>
          </cell>
          <cell r="X176">
            <v>-2.1941874038431709E-2</v>
          </cell>
          <cell r="Y176">
            <v>1.1673659538038932E-2</v>
          </cell>
          <cell r="Z176">
            <v>1.9658752040072343E-2</v>
          </cell>
          <cell r="AA176">
            <v>2.0036017605732315E-2</v>
          </cell>
          <cell r="AB176">
            <v>2.2353728770977438E-2</v>
          </cell>
          <cell r="AC176">
            <v>4.6895655241548949E-2</v>
          </cell>
          <cell r="AD176">
            <v>3.3252202617312321E-2</v>
          </cell>
          <cell r="AE176">
            <v>3.0433976398605889E-2</v>
          </cell>
          <cell r="AF176">
            <v>3.3823157888678436E-2</v>
          </cell>
          <cell r="AG176">
            <v>3.4889764933762016E-2</v>
          </cell>
          <cell r="AH176">
            <v>4.9822735450152145E-2</v>
          </cell>
          <cell r="AI176">
            <v>4.7597519816152165E-2</v>
          </cell>
          <cell r="AJ176">
            <v>5.9276402885287044E-2</v>
          </cell>
          <cell r="AK176">
            <v>8.9294235349900525E-2</v>
          </cell>
          <cell r="AL176">
            <v>7.2726101982506772E-2</v>
          </cell>
          <cell r="AM176">
            <v>3.0722100225413478E-2</v>
          </cell>
          <cell r="AN176">
            <v>4.7120602560589746E-2</v>
          </cell>
          <cell r="AO176">
            <v>5.4416707458150235E-2</v>
          </cell>
          <cell r="AP176">
            <v>5.6043041512092343E-2</v>
          </cell>
          <cell r="AQ176">
            <v>6.3149678162491993E-2</v>
          </cell>
          <cell r="AR176">
            <v>5.2203660253928329E-2</v>
          </cell>
          <cell r="AS176">
            <v>2.0027209623703149E-2</v>
          </cell>
          <cell r="AT176">
            <v>2.179240935065509E-2</v>
          </cell>
          <cell r="AU176">
            <v>4.6800987404770823E-2</v>
          </cell>
          <cell r="AV176">
            <v>8.1410529544386476E-2</v>
          </cell>
          <cell r="AW176">
            <v>4.2134599667206812E-2</v>
          </cell>
          <cell r="AX176">
            <v>2.2091401003567882E-2</v>
          </cell>
          <cell r="AY176">
            <v>3.7873989243208804E-2</v>
          </cell>
          <cell r="AZ176">
            <v>4.9966463498677866E-2</v>
          </cell>
          <cell r="BA176">
            <v>2.8451838423539016E-2</v>
          </cell>
          <cell r="BB176">
            <v>2.4211853742168925E-2</v>
          </cell>
          <cell r="BC176">
            <v>8.8548680249374949E-3</v>
          </cell>
          <cell r="BD176">
            <v>1.5042300919042264E-2</v>
          </cell>
          <cell r="BE176">
            <v>3.437887876070559E-2</v>
          </cell>
          <cell r="BF176">
            <v>5.091753376037552E-2</v>
          </cell>
          <cell r="BG176">
            <v>6.324201805497541E-2</v>
          </cell>
          <cell r="BH176">
            <v>2.4713232635229399E-2</v>
          </cell>
          <cell r="BI176">
            <v>2.3807614883712469E-2</v>
          </cell>
          <cell r="BJ176">
            <v>-5.839733788886449E-3</v>
          </cell>
          <cell r="BK176">
            <v>1.4451017628669306E-2</v>
          </cell>
          <cell r="BL176">
            <v>1.1962238197577523E-3</v>
          </cell>
          <cell r="BM176">
            <v>5.0212197147315478E-3</v>
          </cell>
          <cell r="BN176">
            <v>2.8823988314636055E-2</v>
          </cell>
          <cell r="BO176">
            <v>2.7322798732724269E-2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98</v>
          </cell>
          <cell r="Q177">
            <v>98</v>
          </cell>
          <cell r="R177">
            <v>98</v>
          </cell>
          <cell r="S177">
            <v>98</v>
          </cell>
          <cell r="T177">
            <v>98</v>
          </cell>
          <cell r="U177">
            <v>98</v>
          </cell>
          <cell r="V177">
            <v>97</v>
          </cell>
          <cell r="W177">
            <v>96</v>
          </cell>
          <cell r="X177">
            <v>96</v>
          </cell>
          <cell r="Y177">
            <v>96</v>
          </cell>
          <cell r="Z177">
            <v>97</v>
          </cell>
          <cell r="AA177">
            <v>97</v>
          </cell>
          <cell r="AB177">
            <v>96</v>
          </cell>
          <cell r="AC177">
            <v>97</v>
          </cell>
          <cell r="AD177">
            <v>97</v>
          </cell>
          <cell r="AE177">
            <v>96</v>
          </cell>
          <cell r="AF177">
            <v>97</v>
          </cell>
          <cell r="AG177">
            <v>97</v>
          </cell>
          <cell r="AH177">
            <v>97</v>
          </cell>
          <cell r="AI177">
            <v>97.645161290322577</v>
          </cell>
          <cell r="AJ177">
            <v>98</v>
          </cell>
          <cell r="AK177">
            <v>98</v>
          </cell>
          <cell r="AL177">
            <v>98</v>
          </cell>
          <cell r="AM177">
            <v>98</v>
          </cell>
          <cell r="AN177">
            <v>98</v>
          </cell>
          <cell r="AO177">
            <v>98.67</v>
          </cell>
          <cell r="AP177">
            <v>99.714285714285708</v>
          </cell>
          <cell r="AQ177">
            <v>100</v>
          </cell>
          <cell r="AR177">
            <v>100</v>
          </cell>
          <cell r="AS177">
            <v>100</v>
          </cell>
          <cell r="AT177">
            <v>99.25</v>
          </cell>
          <cell r="AU177">
            <v>100</v>
          </cell>
          <cell r="AV177">
            <v>100.71428571428571</v>
          </cell>
          <cell r="AW177">
            <v>102.67857142857143</v>
          </cell>
          <cell r="AX177">
            <v>101.46428571428571</v>
          </cell>
          <cell r="AY177">
            <v>102</v>
          </cell>
          <cell r="AZ177">
            <v>101.25</v>
          </cell>
          <cell r="BA177">
            <v>101</v>
          </cell>
          <cell r="BB177">
            <v>101</v>
          </cell>
          <cell r="BC177">
            <v>101</v>
          </cell>
          <cell r="BD177">
            <v>101</v>
          </cell>
          <cell r="BE177">
            <v>101</v>
          </cell>
          <cell r="BF177">
            <v>101</v>
          </cell>
          <cell r="BG177">
            <v>101</v>
          </cell>
          <cell r="BH177">
            <v>101</v>
          </cell>
          <cell r="BI177">
            <v>101</v>
          </cell>
          <cell r="BJ177">
            <v>101</v>
          </cell>
          <cell r="BK177">
            <v>101</v>
          </cell>
          <cell r="BL177">
            <v>101</v>
          </cell>
          <cell r="BM177">
            <v>101</v>
          </cell>
          <cell r="BN177">
            <v>101</v>
          </cell>
          <cell r="BO177">
            <v>101</v>
          </cell>
        </row>
        <row r="178">
          <cell r="C178">
            <v>28</v>
          </cell>
          <cell r="D178">
            <v>27</v>
          </cell>
          <cell r="E178">
            <v>28</v>
          </cell>
          <cell r="F178">
            <v>28</v>
          </cell>
          <cell r="G178">
            <v>28</v>
          </cell>
          <cell r="H178">
            <v>28</v>
          </cell>
          <cell r="I178">
            <v>28</v>
          </cell>
          <cell r="J178">
            <v>28</v>
          </cell>
          <cell r="K178">
            <v>28</v>
          </cell>
          <cell r="L178">
            <v>28</v>
          </cell>
          <cell r="M178">
            <v>28</v>
          </cell>
          <cell r="N178">
            <v>28</v>
          </cell>
          <cell r="O178">
            <v>28</v>
          </cell>
          <cell r="P178">
            <v>28</v>
          </cell>
          <cell r="Q178">
            <v>27</v>
          </cell>
          <cell r="R178">
            <v>28</v>
          </cell>
          <cell r="S178">
            <v>28</v>
          </cell>
          <cell r="T178">
            <v>28</v>
          </cell>
          <cell r="U178">
            <v>28</v>
          </cell>
          <cell r="V178">
            <v>28</v>
          </cell>
          <cell r="W178">
            <v>28</v>
          </cell>
          <cell r="X178">
            <v>28</v>
          </cell>
          <cell r="Y178">
            <v>28</v>
          </cell>
          <cell r="Z178">
            <v>28</v>
          </cell>
          <cell r="AA178">
            <v>28</v>
          </cell>
          <cell r="AB178">
            <v>28</v>
          </cell>
          <cell r="AC178">
            <v>28</v>
          </cell>
          <cell r="AD178">
            <v>27</v>
          </cell>
          <cell r="AE178">
            <v>28</v>
          </cell>
          <cell r="AF178">
            <v>28</v>
          </cell>
          <cell r="AG178">
            <v>28</v>
          </cell>
          <cell r="AH178">
            <v>28</v>
          </cell>
          <cell r="AI178">
            <v>28</v>
          </cell>
          <cell r="AJ178">
            <v>28</v>
          </cell>
          <cell r="AK178">
            <v>28</v>
          </cell>
          <cell r="AL178">
            <v>28</v>
          </cell>
          <cell r="AM178">
            <v>28</v>
          </cell>
          <cell r="AN178">
            <v>28</v>
          </cell>
          <cell r="AO178">
            <v>28</v>
          </cell>
          <cell r="AP178">
            <v>28</v>
          </cell>
          <cell r="AQ178">
            <v>27</v>
          </cell>
          <cell r="AR178">
            <v>28</v>
          </cell>
          <cell r="AS178">
            <v>28</v>
          </cell>
          <cell r="AT178">
            <v>28</v>
          </cell>
          <cell r="AU178">
            <v>28</v>
          </cell>
          <cell r="AV178">
            <v>28</v>
          </cell>
          <cell r="AW178">
            <v>28</v>
          </cell>
          <cell r="AX178">
            <v>28</v>
          </cell>
          <cell r="AY178">
            <v>28</v>
          </cell>
          <cell r="AZ178">
            <v>28</v>
          </cell>
          <cell r="BA178">
            <v>28</v>
          </cell>
          <cell r="BB178">
            <v>28</v>
          </cell>
          <cell r="BC178">
            <v>28</v>
          </cell>
          <cell r="BD178">
            <v>27</v>
          </cell>
          <cell r="BE178">
            <v>28</v>
          </cell>
          <cell r="BF178">
            <v>28</v>
          </cell>
          <cell r="BG178">
            <v>28</v>
          </cell>
          <cell r="BH178">
            <v>28</v>
          </cell>
          <cell r="BI178">
            <v>28</v>
          </cell>
          <cell r="BJ178">
            <v>28</v>
          </cell>
          <cell r="BK178">
            <v>28</v>
          </cell>
          <cell r="BL178">
            <v>28</v>
          </cell>
          <cell r="BM178">
            <v>28</v>
          </cell>
          <cell r="BN178">
            <v>28</v>
          </cell>
          <cell r="BO178">
            <v>28</v>
          </cell>
        </row>
        <row r="179">
          <cell r="C179">
            <v>28</v>
          </cell>
          <cell r="D179">
            <v>27.27</v>
          </cell>
          <cell r="E179">
            <v>28</v>
          </cell>
          <cell r="F179">
            <v>28</v>
          </cell>
          <cell r="G179">
            <v>28</v>
          </cell>
          <cell r="H179">
            <v>28</v>
          </cell>
          <cell r="I179">
            <v>28</v>
          </cell>
          <cell r="J179">
            <v>28</v>
          </cell>
          <cell r="K179">
            <v>28</v>
          </cell>
          <cell r="L179">
            <v>28</v>
          </cell>
          <cell r="M179">
            <v>28</v>
          </cell>
          <cell r="N179">
            <v>28</v>
          </cell>
          <cell r="O179">
            <v>28</v>
          </cell>
          <cell r="P179">
            <v>28</v>
          </cell>
          <cell r="Q179">
            <v>27.216000000000001</v>
          </cell>
          <cell r="R179">
            <v>28</v>
          </cell>
          <cell r="S179">
            <v>28</v>
          </cell>
          <cell r="T179">
            <v>28</v>
          </cell>
          <cell r="U179">
            <v>28</v>
          </cell>
          <cell r="V179">
            <v>28</v>
          </cell>
          <cell r="W179">
            <v>28</v>
          </cell>
          <cell r="X179">
            <v>28</v>
          </cell>
          <cell r="Y179">
            <v>28</v>
          </cell>
          <cell r="Z179">
            <v>28</v>
          </cell>
          <cell r="AA179">
            <v>28</v>
          </cell>
          <cell r="AB179">
            <v>28</v>
          </cell>
          <cell r="AC179">
            <v>28</v>
          </cell>
          <cell r="AD179">
            <v>27.161999999999999</v>
          </cell>
          <cell r="AE179">
            <v>28</v>
          </cell>
          <cell r="AF179">
            <v>28</v>
          </cell>
          <cell r="AG179">
            <v>28</v>
          </cell>
          <cell r="AH179">
            <v>28</v>
          </cell>
          <cell r="AI179">
            <v>28</v>
          </cell>
          <cell r="AJ179">
            <v>28</v>
          </cell>
          <cell r="AK179">
            <v>28</v>
          </cell>
          <cell r="AL179">
            <v>28</v>
          </cell>
          <cell r="AM179">
            <v>28</v>
          </cell>
          <cell r="AN179">
            <v>28</v>
          </cell>
          <cell r="AO179">
            <v>28</v>
          </cell>
          <cell r="AP179">
            <v>28</v>
          </cell>
          <cell r="AQ179">
            <v>26.891999999999999</v>
          </cell>
          <cell r="AR179">
            <v>28</v>
          </cell>
          <cell r="AS179">
            <v>28</v>
          </cell>
          <cell r="AT179">
            <v>28</v>
          </cell>
          <cell r="AU179">
            <v>28</v>
          </cell>
          <cell r="AV179">
            <v>28</v>
          </cell>
          <cell r="AW179">
            <v>28</v>
          </cell>
          <cell r="AX179">
            <v>28</v>
          </cell>
          <cell r="AY179">
            <v>28</v>
          </cell>
          <cell r="AZ179">
            <v>28</v>
          </cell>
          <cell r="BA179">
            <v>28</v>
          </cell>
          <cell r="BB179">
            <v>28</v>
          </cell>
          <cell r="BC179">
            <v>28</v>
          </cell>
          <cell r="BD179">
            <v>26.73</v>
          </cell>
          <cell r="BE179">
            <v>28</v>
          </cell>
          <cell r="BF179">
            <v>28</v>
          </cell>
          <cell r="BG179">
            <v>28</v>
          </cell>
          <cell r="BH179">
            <v>28</v>
          </cell>
          <cell r="BI179">
            <v>28</v>
          </cell>
          <cell r="BJ179">
            <v>28</v>
          </cell>
          <cell r="BK179">
            <v>28</v>
          </cell>
          <cell r="BL179">
            <v>28</v>
          </cell>
          <cell r="BM179">
            <v>28</v>
          </cell>
          <cell r="BN179">
            <v>28</v>
          </cell>
          <cell r="BO179">
            <v>28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139684.38399999999</v>
          </cell>
          <cell r="AD180">
            <v>125825.7858064516</v>
          </cell>
          <cell r="AE180">
            <v>119663.82383258583</v>
          </cell>
          <cell r="AF180">
            <v>117789.73250381972</v>
          </cell>
          <cell r="AG180">
            <v>132402.58398617513</v>
          </cell>
          <cell r="AH180">
            <v>126183.83920430107</v>
          </cell>
          <cell r="AI180">
            <v>129257.45913166009</v>
          </cell>
          <cell r="AJ180">
            <v>129062.68353500661</v>
          </cell>
          <cell r="AK180">
            <v>128960.59458064515</v>
          </cell>
          <cell r="AL180">
            <v>135655.37483870969</v>
          </cell>
          <cell r="AM180">
            <v>130456.76940814516</v>
          </cell>
          <cell r="AN180">
            <v>124620.35224647474</v>
          </cell>
          <cell r="AO180">
            <v>140485.73481977711</v>
          </cell>
          <cell r="AP180">
            <v>138820.97502551941</v>
          </cell>
          <cell r="AQ180">
            <v>128557.97601428044</v>
          </cell>
          <cell r="AR180">
            <v>120342</v>
          </cell>
          <cell r="AS180">
            <v>119815.98863085148</v>
          </cell>
          <cell r="AT180">
            <v>151747.58199999999</v>
          </cell>
          <cell r="AU180">
            <v>133286.01216042906</v>
          </cell>
          <cell r="AV180">
            <v>128324.9881850681</v>
          </cell>
          <cell r="AW180">
            <v>118688.99999999999</v>
          </cell>
          <cell r="AX180">
            <v>123428.01138899659</v>
          </cell>
          <cell r="AY180">
            <v>126962</v>
          </cell>
          <cell r="AZ180">
            <v>123914.06087200002</v>
          </cell>
          <cell r="BA180">
            <v>118235.87255629044</v>
          </cell>
          <cell r="BB180">
            <v>120949.12349313055</v>
          </cell>
          <cell r="BC180">
            <v>145801.05537477738</v>
          </cell>
          <cell r="BD180">
            <v>136009.86989400766</v>
          </cell>
          <cell r="BE180">
            <v>130225.92176455171</v>
          </cell>
          <cell r="BF180">
            <v>132903.59230143364</v>
          </cell>
          <cell r="BG180">
            <v>138295.20456055104</v>
          </cell>
          <cell r="BH180">
            <v>134778.08037445924</v>
          </cell>
          <cell r="BI180">
            <v>133438.02691432557</v>
          </cell>
          <cell r="BJ180">
            <v>129651.12454931009</v>
          </cell>
          <cell r="BK180">
            <v>131929.09920095201</v>
          </cell>
          <cell r="BL180">
            <v>133804.43281083796</v>
          </cell>
          <cell r="BM180">
            <v>129950.88062335609</v>
          </cell>
          <cell r="BN180">
            <v>126932.76726805957</v>
          </cell>
          <cell r="BO180">
            <v>129656.13083606899</v>
          </cell>
        </row>
        <row r="181"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144.59633249452222</v>
          </cell>
          <cell r="AD181">
            <v>147.21068998445412</v>
          </cell>
          <cell r="AE181">
            <v>148.82026642949054</v>
          </cell>
          <cell r="AF181">
            <v>148.01882078760391</v>
          </cell>
          <cell r="AG181">
            <v>150.31366119030815</v>
          </cell>
          <cell r="AH181">
            <v>148.39458345378404</v>
          </cell>
          <cell r="AI181">
            <v>142.43369654453335</v>
          </cell>
          <cell r="AJ181">
            <v>147.73091703336652</v>
          </cell>
          <cell r="AK181">
            <v>148.06922370225735</v>
          </cell>
          <cell r="AL181">
            <v>149.19630399357112</v>
          </cell>
          <cell r="AM181">
            <v>144.30644000865578</v>
          </cell>
          <cell r="AN181">
            <v>139.65230676373324</v>
          </cell>
          <cell r="AO181">
            <v>140.30898216071617</v>
          </cell>
          <cell r="AP181">
            <v>147.14828080229225</v>
          </cell>
          <cell r="AQ181">
            <v>148.76020595807285</v>
          </cell>
          <cell r="AR181">
            <v>142.87589413447782</v>
          </cell>
          <cell r="AS181">
            <v>144.62603678326721</v>
          </cell>
          <cell r="AT181">
            <v>149.30685527747551</v>
          </cell>
          <cell r="AU181">
            <v>151.14818801578758</v>
          </cell>
          <cell r="AV181">
            <v>150.15927633912736</v>
          </cell>
          <cell r="AW181">
            <v>151.17073170731709</v>
          </cell>
          <cell r="AX181">
            <v>152.06380716058135</v>
          </cell>
          <cell r="AY181">
            <v>152.50035236081749</v>
          </cell>
          <cell r="AZ181">
            <v>144.36610475370165</v>
          </cell>
          <cell r="BA181">
            <v>142.38428047721737</v>
          </cell>
          <cell r="BB181">
            <v>145.28087737786814</v>
          </cell>
          <cell r="BC181">
            <v>143.30038163931835</v>
          </cell>
          <cell r="BD181">
            <v>148.23762085686653</v>
          </cell>
          <cell r="BE181">
            <v>146.11550072644556</v>
          </cell>
          <cell r="BF181">
            <v>149.28011111179376</v>
          </cell>
          <cell r="BG181">
            <v>155.43004877763499</v>
          </cell>
          <cell r="BH181">
            <v>150.9861317099992</v>
          </cell>
          <cell r="BI181">
            <v>150.03773573523895</v>
          </cell>
          <cell r="BJ181">
            <v>144.07749026801972</v>
          </cell>
          <cell r="BK181">
            <v>146.50410802497598</v>
          </cell>
          <cell r="BL181">
            <v>147.02599685446827</v>
          </cell>
          <cell r="BM181">
            <v>145.64921786430918</v>
          </cell>
          <cell r="BN181">
            <v>144.78250940163318</v>
          </cell>
          <cell r="BO181">
            <v>148.8184742822317</v>
          </cell>
        </row>
        <row r="182"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39.969440353460975</v>
          </cell>
          <cell r="AD182">
            <v>29.376237623762375</v>
          </cell>
          <cell r="AE182">
            <v>12.61356057799185</v>
          </cell>
          <cell r="AF182">
            <v>13.709010339734121</v>
          </cell>
          <cell r="AG182">
            <v>12.463324732768154</v>
          </cell>
          <cell r="AH182">
            <v>15.563053097345133</v>
          </cell>
          <cell r="AI182">
            <v>13.626745040411462</v>
          </cell>
          <cell r="AJ182">
            <v>12.53012048192771</v>
          </cell>
          <cell r="AK182">
            <v>12.627683703423344</v>
          </cell>
          <cell r="AL182">
            <v>11.551455880342409</v>
          </cell>
          <cell r="AM182">
            <v>11.380126025218219</v>
          </cell>
          <cell r="AN182">
            <v>11.224354714906855</v>
          </cell>
          <cell r="AO182">
            <v>12.099139305068537</v>
          </cell>
          <cell r="AP182">
            <v>40.151504297994272</v>
          </cell>
          <cell r="AQ182">
            <v>29.270319970577418</v>
          </cell>
          <cell r="AR182">
            <v>12.977825464949929</v>
          </cell>
          <cell r="AS182">
            <v>13.135953840605842</v>
          </cell>
          <cell r="AT182">
            <v>11.400435255712731</v>
          </cell>
          <cell r="AU182">
            <v>14.684607104413347</v>
          </cell>
          <cell r="AV182">
            <v>15.498403689251507</v>
          </cell>
          <cell r="AW182">
            <v>11.201045296167248</v>
          </cell>
          <cell r="AX182">
            <v>12.333215171924849</v>
          </cell>
          <cell r="AY182">
            <v>10.043340380549683</v>
          </cell>
          <cell r="AZ182">
            <v>10.238447971781303</v>
          </cell>
          <cell r="BA182">
            <v>11.042064807837226</v>
          </cell>
          <cell r="BB182">
            <v>11.76167168674699</v>
          </cell>
          <cell r="BC182">
            <v>41.188644578313259</v>
          </cell>
          <cell r="BD182">
            <v>30.223840681700331</v>
          </cell>
          <cell r="BE182">
            <v>13.265324538258572</v>
          </cell>
          <cell r="BF182">
            <v>13.565089698113207</v>
          </cell>
          <cell r="BG182">
            <v>11.675122318404215</v>
          </cell>
          <cell r="BH182">
            <v>11.610070641054612</v>
          </cell>
          <cell r="BI182">
            <v>19.843663984962404</v>
          </cell>
          <cell r="BJ182">
            <v>11.508890395480227</v>
          </cell>
          <cell r="BK182">
            <v>12.246392115452306</v>
          </cell>
          <cell r="BL182">
            <v>9.9803465011286683</v>
          </cell>
          <cell r="BM182">
            <v>10.238447971781303</v>
          </cell>
          <cell r="BN182">
            <v>11.042064807837226</v>
          </cell>
          <cell r="BO182">
            <v>11.76167168674699</v>
          </cell>
        </row>
        <row r="183"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9171573</v>
          </cell>
          <cell r="AD183">
            <v>8994004</v>
          </cell>
          <cell r="AE183">
            <v>9184564</v>
          </cell>
          <cell r="AF183">
            <v>9483471</v>
          </cell>
          <cell r="AG183">
            <v>9752865</v>
          </cell>
          <cell r="AH183">
            <v>9586100</v>
          </cell>
          <cell r="AI183">
            <v>9208712</v>
          </cell>
          <cell r="AJ183">
            <v>9586368</v>
          </cell>
          <cell r="AK183">
            <v>9739183.1352255233</v>
          </cell>
          <cell r="AL183">
            <v>9888447.1986503135</v>
          </cell>
          <cell r="AM183">
            <v>9462970.7745598443</v>
          </cell>
          <cell r="AN183">
            <v>9227161.567242194</v>
          </cell>
          <cell r="AO183">
            <v>9455908.5838046782</v>
          </cell>
          <cell r="AP183">
            <v>9641279</v>
          </cell>
          <cell r="AQ183">
            <v>9502607</v>
          </cell>
          <cell r="AR183">
            <v>9628497</v>
          </cell>
          <cell r="AS183">
            <v>9655977</v>
          </cell>
          <cell r="AT183">
            <v>9968838</v>
          </cell>
          <cell r="AU183">
            <v>9997908</v>
          </cell>
          <cell r="AV183">
            <v>9886549</v>
          </cell>
          <cell r="AW183">
            <v>9977783</v>
          </cell>
          <cell r="AX183">
            <v>9916762</v>
          </cell>
          <cell r="AY183">
            <v>10245172</v>
          </cell>
          <cell r="AZ183">
            <v>9895020.120000001</v>
          </cell>
          <cell r="BA183">
            <v>9448520.8104063291</v>
          </cell>
          <cell r="BB183">
            <v>9640737.4752352405</v>
          </cell>
          <cell r="BC183">
            <v>9713506.5405910835</v>
          </cell>
          <cell r="BD183">
            <v>9611268.7621595375</v>
          </cell>
          <cell r="BE183">
            <v>9943590.9134944603</v>
          </cell>
          <cell r="BF183">
            <v>10144861.133211607</v>
          </cell>
          <cell r="BG183">
            <v>10604762.21160602</v>
          </cell>
          <cell r="BH183">
            <v>10318855.39544511</v>
          </cell>
          <cell r="BI183">
            <v>10043491.663560931</v>
          </cell>
          <cell r="BJ183">
            <v>9928841.4281328842</v>
          </cell>
          <cell r="BK183">
            <v>10091695.772737734</v>
          </cell>
          <cell r="BL183">
            <v>10290440.263577452</v>
          </cell>
          <cell r="BM183">
            <v>9981099.4664262664</v>
          </cell>
          <cell r="BN183">
            <v>9724691.3602618985</v>
          </cell>
          <cell r="BO183">
            <v>9922526.3205978405</v>
          </cell>
        </row>
        <row r="184"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294267</v>
          </cell>
          <cell r="AD184">
            <v>252313</v>
          </cell>
          <cell r="AE184">
            <v>266679</v>
          </cell>
          <cell r="AF184">
            <v>288882</v>
          </cell>
          <cell r="AG184">
            <v>303819</v>
          </cell>
          <cell r="AH184">
            <v>284984</v>
          </cell>
          <cell r="AI184">
            <v>277535</v>
          </cell>
          <cell r="AJ184">
            <v>299213</v>
          </cell>
          <cell r="AK184">
            <v>315597.76220095262</v>
          </cell>
          <cell r="AL184">
            <v>312205.79024578055</v>
          </cell>
          <cell r="AM184">
            <v>284262.90229781449</v>
          </cell>
          <cell r="AN184">
            <v>266303.10466595541</v>
          </cell>
          <cell r="AO184">
            <v>269977.16438507236</v>
          </cell>
          <cell r="AP184">
            <v>299654</v>
          </cell>
          <cell r="AQ184">
            <v>263623</v>
          </cell>
          <cell r="AR184">
            <v>267838</v>
          </cell>
          <cell r="AS184">
            <v>276356</v>
          </cell>
          <cell r="AT184">
            <v>303038</v>
          </cell>
          <cell r="AU184">
            <v>296717</v>
          </cell>
          <cell r="AV184">
            <v>304760</v>
          </cell>
          <cell r="AW184">
            <v>311088</v>
          </cell>
          <cell r="AX184">
            <v>321290</v>
          </cell>
          <cell r="AY184">
            <v>335223</v>
          </cell>
          <cell r="AZ184">
            <v>338074.88</v>
          </cell>
          <cell r="BA184">
            <v>279629.12055719667</v>
          </cell>
          <cell r="BB184">
            <v>300334.50078614458</v>
          </cell>
          <cell r="BC184">
            <v>295723.65971375519</v>
          </cell>
          <cell r="BD184">
            <v>292611.07314448303</v>
          </cell>
          <cell r="BE184">
            <v>299002.59357084817</v>
          </cell>
          <cell r="BF184">
            <v>305054.76508791355</v>
          </cell>
          <cell r="BG184">
            <v>318883.93569863751</v>
          </cell>
          <cell r="BH184">
            <v>309810.12085935741</v>
          </cell>
          <cell r="BI184">
            <v>301542.68539427873</v>
          </cell>
          <cell r="BJ184">
            <v>298100.46220834326</v>
          </cell>
          <cell r="BK184">
            <v>302989.95064974256</v>
          </cell>
          <cell r="BL184">
            <v>308956.99373422685</v>
          </cell>
          <cell r="BM184">
            <v>299669.44137697195</v>
          </cell>
          <cell r="BN184">
            <v>291971.12375201844</v>
          </cell>
          <cell r="BO184">
            <v>297910.85937414365</v>
          </cell>
        </row>
        <row r="185"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227668.875</v>
          </cell>
          <cell r="AD185">
            <v>224538.867</v>
          </cell>
          <cell r="AE185">
            <v>233022.13500000001</v>
          </cell>
          <cell r="AF185">
            <v>247342.87700000001</v>
          </cell>
          <cell r="AG185">
            <v>255962.05499999999</v>
          </cell>
          <cell r="AH185">
            <v>239586.03900000002</v>
          </cell>
          <cell r="AI185">
            <v>239053.36</v>
          </cell>
          <cell r="AJ185">
            <v>244831.95200000002</v>
          </cell>
          <cell r="AK185">
            <v>248846.68115999998</v>
          </cell>
          <cell r="AL185">
            <v>251794.4404206</v>
          </cell>
          <cell r="AM185">
            <v>242617.816425</v>
          </cell>
          <cell r="AN185">
            <v>236194.47852</v>
          </cell>
          <cell r="AO185">
            <v>257885.57548500001</v>
          </cell>
          <cell r="AP185">
            <v>274844</v>
          </cell>
          <cell r="AQ185">
            <v>274658</v>
          </cell>
          <cell r="AR185">
            <v>273554</v>
          </cell>
          <cell r="AS185">
            <v>283010</v>
          </cell>
          <cell r="AT185">
            <v>272434.86499999999</v>
          </cell>
          <cell r="AU185">
            <v>293065</v>
          </cell>
          <cell r="AV185">
            <v>285145</v>
          </cell>
          <cell r="AW185">
            <v>279537</v>
          </cell>
          <cell r="AX185">
            <v>278614</v>
          </cell>
          <cell r="AY185">
            <v>287601</v>
          </cell>
          <cell r="AZ185">
            <v>268001.37</v>
          </cell>
          <cell r="BA185">
            <v>264740.68839351309</v>
          </cell>
          <cell r="BB185">
            <v>270126.44484715117</v>
          </cell>
          <cell r="BC185">
            <v>271239.07416676346</v>
          </cell>
          <cell r="BD185">
            <v>274809.91911229619</v>
          </cell>
          <cell r="BE185">
            <v>277558.4094125781</v>
          </cell>
          <cell r="BF185">
            <v>285820.01746511582</v>
          </cell>
          <cell r="BG185">
            <v>290790.58729918179</v>
          </cell>
          <cell r="BH185">
            <v>298229.06575369957</v>
          </cell>
          <cell r="BI185">
            <v>287994.58593413205</v>
          </cell>
          <cell r="BJ185">
            <v>275005.52840980026</v>
          </cell>
          <cell r="BK185">
            <v>279829.39039592736</v>
          </cell>
          <cell r="BL185">
            <v>284571.66194859904</v>
          </cell>
          <cell r="BM185">
            <v>277781.83604429808</v>
          </cell>
          <cell r="BN185">
            <v>271873.11399846768</v>
          </cell>
          <cell r="BO185">
            <v>277403.9690671509</v>
          </cell>
        </row>
        <row r="186"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24456.124999999993</v>
          </cell>
          <cell r="AD186">
            <v>17682.132999999987</v>
          </cell>
          <cell r="AE186">
            <v>21646.864999999991</v>
          </cell>
          <cell r="AF186">
            <v>24164.122999999992</v>
          </cell>
          <cell r="AG186">
            <v>26868.944999999992</v>
          </cell>
          <cell r="AH186">
            <v>23984.960999999992</v>
          </cell>
          <cell r="AI186">
            <v>23642.639999999999</v>
          </cell>
          <cell r="AJ186">
            <v>25104.047999999992</v>
          </cell>
          <cell r="AK186">
            <v>25304.118840000014</v>
          </cell>
          <cell r="AL186">
            <v>26339.261579400001</v>
          </cell>
          <cell r="AM186">
            <v>25468.168574999992</v>
          </cell>
          <cell r="AN186">
            <v>23359.893479999992</v>
          </cell>
          <cell r="AO186">
            <v>23956.583514999988</v>
          </cell>
          <cell r="AP186">
            <v>27852.999999999993</v>
          </cell>
          <cell r="AQ186">
            <v>20681.000000000011</v>
          </cell>
          <cell r="AR186">
            <v>24148.000000000004</v>
          </cell>
          <cell r="AS186">
            <v>22557.999999999993</v>
          </cell>
          <cell r="AT186">
            <v>28598.134999999991</v>
          </cell>
          <cell r="AU186">
            <v>25140</v>
          </cell>
          <cell r="AV186">
            <v>27156</v>
          </cell>
          <cell r="AW186">
            <v>25462.999999999989</v>
          </cell>
          <cell r="AX186">
            <v>25898.000000000007</v>
          </cell>
          <cell r="AY186">
            <v>27509.999999999996</v>
          </cell>
          <cell r="AZ186">
            <v>26505.62999999999</v>
          </cell>
          <cell r="BA186">
            <v>26183.145005951832</v>
          </cell>
          <cell r="BB186">
            <v>26715.802237630327</v>
          </cell>
          <cell r="BC186">
            <v>27487.672762610284</v>
          </cell>
          <cell r="BD186">
            <v>20692.439095753267</v>
          </cell>
          <cell r="BE186">
            <v>24501.489543179545</v>
          </cell>
          <cell r="BF186">
            <v>22781.979272739765</v>
          </cell>
          <cell r="BG186">
            <v>30524.978777262164</v>
          </cell>
          <cell r="BH186">
            <v>25582.989142504248</v>
          </cell>
          <cell r="BI186">
            <v>27427.382474275506</v>
          </cell>
          <cell r="BJ186">
            <v>25050.228663464015</v>
          </cell>
          <cell r="BK186">
            <v>26010.974152317289</v>
          </cell>
          <cell r="BL186">
            <v>27220.233657761826</v>
          </cell>
          <cell r="BM186">
            <v>27472.928839545952</v>
          </cell>
          <cell r="BN186">
            <v>26888.549736112178</v>
          </cell>
          <cell r="BO186">
            <v>27435.557380267659</v>
          </cell>
        </row>
        <row r="187">
          <cell r="P187" t="e">
            <v>#DIV/0!</v>
          </cell>
          <cell r="Q187" t="e">
            <v>#DIV/0!</v>
          </cell>
          <cell r="R187" t="e">
            <v>#DIV/0!</v>
          </cell>
          <cell r="S187" t="e">
            <v>#DIV/0!</v>
          </cell>
          <cell r="T187" t="e">
            <v>#DIV/0!</v>
          </cell>
          <cell r="U187" t="e">
            <v>#DIV/0!</v>
          </cell>
          <cell r="V187" t="e">
            <v>#DIV/0!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 t="e">
            <v>#DIV/0!</v>
          </cell>
          <cell r="AB187" t="e">
            <v>#DIV/0!</v>
          </cell>
          <cell r="AC187">
            <v>0.17249999999999999</v>
          </cell>
          <cell r="AD187">
            <v>0.1615</v>
          </cell>
          <cell r="AE187">
            <v>0.18149999999999999</v>
          </cell>
          <cell r="AF187">
            <v>0.1845</v>
          </cell>
          <cell r="AG187">
            <v>0.17949999999999999</v>
          </cell>
          <cell r="AH187">
            <v>0.17949999999999999</v>
          </cell>
          <cell r="AI187">
            <v>0.17649999999999999</v>
          </cell>
          <cell r="AJ187">
            <v>0.17249999999999999</v>
          </cell>
          <cell r="AK187">
            <v>0.17030000000000001</v>
          </cell>
          <cell r="AL187">
            <v>0.17150000000000001</v>
          </cell>
          <cell r="AM187">
            <v>0.17349999999999999</v>
          </cell>
          <cell r="AN187">
            <v>0.17299999999999999</v>
          </cell>
          <cell r="AO187">
            <v>0.17399999999999999</v>
          </cell>
          <cell r="AP187">
            <v>0.16956932586889834</v>
          </cell>
          <cell r="AQ187">
            <v>0.16899415349006294</v>
          </cell>
          <cell r="AR187">
            <v>0.2076102977777286</v>
          </cell>
          <cell r="AS187">
            <v>0.18066288421317478</v>
          </cell>
          <cell r="AT187">
            <v>0.18308459999999999</v>
          </cell>
          <cell r="AU187">
            <v>0.18004860453779908</v>
          </cell>
          <cell r="AV187">
            <v>0.17194041780570923</v>
          </cell>
          <cell r="AW187">
            <v>0.18360111417086064</v>
          </cell>
          <cell r="AX187">
            <v>0.18399427874818447</v>
          </cell>
          <cell r="AY187">
            <v>0.17593717422241834</v>
          </cell>
          <cell r="AZ187">
            <v>0.18</v>
          </cell>
          <cell r="BA187">
            <v>0.18</v>
          </cell>
          <cell r="BB187">
            <v>0.18</v>
          </cell>
          <cell r="BC187">
            <v>0.16956932586889834</v>
          </cell>
          <cell r="BD187">
            <v>0.1615</v>
          </cell>
          <cell r="BE187">
            <v>0.18150000000000002</v>
          </cell>
          <cell r="BF187">
            <v>0.1845</v>
          </cell>
          <cell r="BG187">
            <v>0.17949999999999999</v>
          </cell>
          <cell r="BH187">
            <v>0.17949999999999999</v>
          </cell>
          <cell r="BI187">
            <v>0.17649999999999993</v>
          </cell>
          <cell r="BJ187">
            <v>0.17249999999999999</v>
          </cell>
          <cell r="BK187">
            <v>0.16949999999999998</v>
          </cell>
          <cell r="BL187">
            <v>0.17699999999999999</v>
          </cell>
          <cell r="BM187">
            <v>0.18</v>
          </cell>
          <cell r="BN187">
            <v>0.18</v>
          </cell>
          <cell r="BO187">
            <v>0.18</v>
          </cell>
        </row>
        <row r="188">
          <cell r="P188">
            <v>2744</v>
          </cell>
          <cell r="Q188">
            <v>2646</v>
          </cell>
          <cell r="R188">
            <v>2744</v>
          </cell>
          <cell r="S188">
            <v>2744</v>
          </cell>
          <cell r="T188">
            <v>2744</v>
          </cell>
          <cell r="U188">
            <v>2744</v>
          </cell>
          <cell r="V188">
            <v>2716</v>
          </cell>
          <cell r="W188">
            <v>2688</v>
          </cell>
          <cell r="X188">
            <v>2688</v>
          </cell>
          <cell r="Y188">
            <v>2688</v>
          </cell>
          <cell r="Z188">
            <v>2716</v>
          </cell>
          <cell r="AA188">
            <v>2716</v>
          </cell>
          <cell r="AB188">
            <v>2688</v>
          </cell>
          <cell r="AC188">
            <v>2716</v>
          </cell>
          <cell r="AD188">
            <v>2744</v>
          </cell>
          <cell r="AE188">
            <v>2706</v>
          </cell>
          <cell r="AF188">
            <v>2716</v>
          </cell>
          <cell r="AG188">
            <v>2716</v>
          </cell>
          <cell r="AH188">
            <v>2716</v>
          </cell>
          <cell r="AI188">
            <v>2734.0645161290322</v>
          </cell>
          <cell r="AJ188">
            <v>2744</v>
          </cell>
          <cell r="AK188">
            <v>2744</v>
          </cell>
          <cell r="AL188">
            <v>2744</v>
          </cell>
          <cell r="AM188">
            <v>2744</v>
          </cell>
          <cell r="AN188">
            <v>2744</v>
          </cell>
          <cell r="AO188">
            <v>2768</v>
          </cell>
          <cell r="AP188">
            <v>2792</v>
          </cell>
          <cell r="AQ188">
            <v>2800</v>
          </cell>
          <cell r="AR188">
            <v>2800</v>
          </cell>
          <cell r="AS188">
            <v>2800</v>
          </cell>
          <cell r="AT188">
            <v>2779</v>
          </cell>
          <cell r="AU188">
            <v>2792</v>
          </cell>
          <cell r="AV188">
            <v>2828</v>
          </cell>
          <cell r="AW188">
            <v>2875</v>
          </cell>
          <cell r="AX188">
            <v>2841</v>
          </cell>
          <cell r="AY188">
            <v>2856</v>
          </cell>
          <cell r="AZ188">
            <v>2835</v>
          </cell>
          <cell r="BA188">
            <v>2828</v>
          </cell>
          <cell r="BB188">
            <v>2828</v>
          </cell>
          <cell r="BC188">
            <v>2828</v>
          </cell>
          <cell r="BD188">
            <v>2727</v>
          </cell>
          <cell r="BE188">
            <v>2828</v>
          </cell>
          <cell r="BF188">
            <v>2828</v>
          </cell>
          <cell r="BG188">
            <v>2828</v>
          </cell>
          <cell r="BH188">
            <v>2828</v>
          </cell>
          <cell r="BI188">
            <v>2828</v>
          </cell>
          <cell r="BJ188">
            <v>2828</v>
          </cell>
          <cell r="BK188">
            <v>2828</v>
          </cell>
          <cell r="BL188">
            <v>2828</v>
          </cell>
          <cell r="BM188">
            <v>2828</v>
          </cell>
          <cell r="BN188">
            <v>2828</v>
          </cell>
          <cell r="BO188">
            <v>2828</v>
          </cell>
        </row>
      </sheetData>
      <sheetData sheetId="2" refreshError="1"/>
      <sheetData sheetId="3" refreshError="1"/>
      <sheetData sheetId="4" refreshError="1">
        <row r="123">
          <cell r="C123" t="str">
            <v>P1 F' 96</v>
          </cell>
          <cell r="D123" t="str">
            <v>P2 F' 96</v>
          </cell>
          <cell r="E123" t="str">
            <v>P3 F' 96</v>
          </cell>
          <cell r="F123" t="str">
            <v>P4 F' 96</v>
          </cell>
          <cell r="G123" t="str">
            <v>P5 F' 96</v>
          </cell>
          <cell r="H123" t="str">
            <v>P6 F' 96</v>
          </cell>
          <cell r="I123" t="str">
            <v>P7 F' 96</v>
          </cell>
          <cell r="J123" t="str">
            <v>P8 F' 96</v>
          </cell>
          <cell r="K123" t="str">
            <v>P9 F' 96</v>
          </cell>
          <cell r="L123" t="str">
            <v>P10 F' 96</v>
          </cell>
          <cell r="M123" t="str">
            <v>P11 F' 96</v>
          </cell>
          <cell r="N123" t="str">
            <v>P12 F' 96</v>
          </cell>
          <cell r="O123" t="str">
            <v>P13 F' 96</v>
          </cell>
          <cell r="P123" t="str">
            <v>P1 F' 97</v>
          </cell>
          <cell r="Q123" t="str">
            <v>P2 F' 97</v>
          </cell>
          <cell r="R123" t="str">
            <v>P3 F' 97</v>
          </cell>
          <cell r="S123" t="str">
            <v>P4 F' 97</v>
          </cell>
          <cell r="T123" t="str">
            <v>P5 F' 97</v>
          </cell>
          <cell r="U123" t="str">
            <v>P6 F' 97</v>
          </cell>
          <cell r="V123" t="str">
            <v>P7 F' 97</v>
          </cell>
          <cell r="W123" t="str">
            <v>P8 F' 97</v>
          </cell>
          <cell r="X123" t="str">
            <v>P9 F' 97</v>
          </cell>
          <cell r="Y123" t="str">
            <v>P10 F' 97</v>
          </cell>
          <cell r="Z123" t="str">
            <v>P11 F' 97</v>
          </cell>
          <cell r="AA123" t="str">
            <v>P12 F' 97</v>
          </cell>
          <cell r="AB123" t="str">
            <v>P13 F' 97</v>
          </cell>
          <cell r="AC123" t="str">
            <v>P1 F' 98</v>
          </cell>
          <cell r="AD123" t="str">
            <v>P2 F' 98</v>
          </cell>
          <cell r="AE123" t="str">
            <v>P3 F' 98</v>
          </cell>
          <cell r="AF123" t="str">
            <v>P4 F' 98</v>
          </cell>
          <cell r="AG123" t="str">
            <v>P5 F' 98</v>
          </cell>
          <cell r="AH123" t="str">
            <v>P6 F' 98</v>
          </cell>
          <cell r="AI123" t="str">
            <v>P7 F' 98</v>
          </cell>
          <cell r="AJ123" t="str">
            <v>P8 F' 98</v>
          </cell>
          <cell r="AK123" t="str">
            <v>P9 F' 98</v>
          </cell>
          <cell r="AL123" t="str">
            <v>P10 F' 98</v>
          </cell>
          <cell r="AM123" t="str">
            <v>P11 F' 98</v>
          </cell>
          <cell r="AN123" t="str">
            <v>P12 F' 98</v>
          </cell>
          <cell r="AO123" t="str">
            <v>P13 F' 98</v>
          </cell>
          <cell r="AP123" t="str">
            <v>P1 F' 99</v>
          </cell>
          <cell r="AQ123" t="str">
            <v>P2 F' 99</v>
          </cell>
          <cell r="AR123" t="str">
            <v>P3 F' 99</v>
          </cell>
          <cell r="AS123" t="str">
            <v>P4 F' 99</v>
          </cell>
          <cell r="AT123" t="str">
            <v>P5 F' 99</v>
          </cell>
          <cell r="AU123" t="str">
            <v>P6 F' 99</v>
          </cell>
          <cell r="AV123" t="str">
            <v>P7 F' 99</v>
          </cell>
          <cell r="AW123" t="str">
            <v>P8 F' 99</v>
          </cell>
          <cell r="AX123" t="str">
            <v>P9 F' 99</v>
          </cell>
          <cell r="AY123" t="str">
            <v>P10 F' 99</v>
          </cell>
          <cell r="AZ123" t="str">
            <v>P11 F' 99</v>
          </cell>
          <cell r="BA123" t="str">
            <v>P12 F' 99</v>
          </cell>
          <cell r="BB123" t="str">
            <v>P13 F' 99</v>
          </cell>
          <cell r="BC123" t="str">
            <v>P1 F' 00</v>
          </cell>
          <cell r="BD123" t="str">
            <v>P2 F' 00</v>
          </cell>
          <cell r="BE123" t="str">
            <v>P3 F' 00</v>
          </cell>
          <cell r="BF123" t="str">
            <v>P4 F' 00</v>
          </cell>
          <cell r="BG123" t="str">
            <v>P5 F' 00</v>
          </cell>
          <cell r="BH123" t="str">
            <v>P6 F' 00</v>
          </cell>
          <cell r="BI123" t="str">
            <v>P7 F' 00</v>
          </cell>
          <cell r="BJ123" t="str">
            <v>P8 F' 00</v>
          </cell>
          <cell r="BK123" t="str">
            <v>P9 F' 00</v>
          </cell>
          <cell r="BL123" t="str">
            <v>P10 F' 00</v>
          </cell>
          <cell r="BM123" t="str">
            <v>P11 F' 00</v>
          </cell>
          <cell r="BN123" t="str">
            <v>P12 F' 00</v>
          </cell>
          <cell r="BO123" t="str">
            <v>P13 F' 00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2687</v>
          </cell>
          <cell r="Q124">
            <v>2593</v>
          </cell>
          <cell r="R124">
            <v>2663</v>
          </cell>
          <cell r="S124">
            <v>2660</v>
          </cell>
          <cell r="T124">
            <v>2660</v>
          </cell>
          <cell r="U124">
            <v>2660</v>
          </cell>
          <cell r="V124">
            <v>2660</v>
          </cell>
          <cell r="W124">
            <v>2660</v>
          </cell>
          <cell r="X124">
            <v>2660</v>
          </cell>
          <cell r="Y124">
            <v>2658</v>
          </cell>
          <cell r="Z124">
            <v>2657</v>
          </cell>
          <cell r="AA124">
            <v>2660</v>
          </cell>
          <cell r="AB124">
            <v>2660</v>
          </cell>
          <cell r="AC124">
            <v>2660</v>
          </cell>
          <cell r="AD124">
            <v>2566</v>
          </cell>
          <cell r="AE124">
            <v>2660</v>
          </cell>
          <cell r="AF124">
            <v>2660</v>
          </cell>
          <cell r="AG124">
            <v>2654</v>
          </cell>
          <cell r="AH124">
            <v>2660</v>
          </cell>
          <cell r="AI124">
            <v>2660</v>
          </cell>
          <cell r="AJ124">
            <v>2658</v>
          </cell>
          <cell r="AK124">
            <v>2656</v>
          </cell>
          <cell r="AL124">
            <v>2638</v>
          </cell>
          <cell r="AM124">
            <v>2641</v>
          </cell>
          <cell r="AN124">
            <v>2658</v>
          </cell>
          <cell r="AO124">
            <v>2658</v>
          </cell>
          <cell r="AP124">
            <v>2655</v>
          </cell>
          <cell r="AQ124">
            <v>2565</v>
          </cell>
          <cell r="AR124">
            <v>2654</v>
          </cell>
          <cell r="AS124">
            <v>2660</v>
          </cell>
          <cell r="AT124">
            <v>2660</v>
          </cell>
          <cell r="AU124">
            <v>2655</v>
          </cell>
          <cell r="AV124">
            <v>2660</v>
          </cell>
          <cell r="AW124">
            <v>2660</v>
          </cell>
          <cell r="AX124">
            <v>2660</v>
          </cell>
          <cell r="AY124">
            <v>2656</v>
          </cell>
          <cell r="AZ124">
            <v>2660</v>
          </cell>
          <cell r="BA124">
            <v>2660</v>
          </cell>
          <cell r="BB124">
            <v>2660</v>
          </cell>
          <cell r="BC124">
            <v>2660</v>
          </cell>
          <cell r="BD124">
            <v>2565</v>
          </cell>
          <cell r="BE124">
            <v>2660</v>
          </cell>
          <cell r="BF124">
            <v>2660</v>
          </cell>
          <cell r="BG124">
            <v>2660</v>
          </cell>
          <cell r="BH124">
            <v>2660</v>
          </cell>
          <cell r="BI124">
            <v>2660</v>
          </cell>
          <cell r="BJ124">
            <v>2660</v>
          </cell>
          <cell r="BK124">
            <v>2660</v>
          </cell>
          <cell r="BL124">
            <v>2660</v>
          </cell>
          <cell r="BM124">
            <v>2660</v>
          </cell>
          <cell r="BN124">
            <v>2660</v>
          </cell>
          <cell r="BO124">
            <v>2660</v>
          </cell>
        </row>
        <row r="125">
          <cell r="C125">
            <v>2659</v>
          </cell>
          <cell r="D125">
            <v>2567</v>
          </cell>
          <cell r="E125">
            <v>2660</v>
          </cell>
          <cell r="F125">
            <v>2660</v>
          </cell>
          <cell r="G125">
            <v>2658</v>
          </cell>
          <cell r="H125">
            <v>2653</v>
          </cell>
          <cell r="I125">
            <v>2660</v>
          </cell>
          <cell r="J125">
            <v>2657</v>
          </cell>
          <cell r="K125">
            <v>2660</v>
          </cell>
          <cell r="L125">
            <v>2660</v>
          </cell>
          <cell r="M125">
            <v>2658</v>
          </cell>
          <cell r="N125">
            <v>2657</v>
          </cell>
          <cell r="O125">
            <v>2660</v>
          </cell>
          <cell r="P125">
            <v>2659</v>
          </cell>
          <cell r="Q125">
            <v>2566</v>
          </cell>
          <cell r="R125">
            <v>2660</v>
          </cell>
          <cell r="S125">
            <v>2660</v>
          </cell>
          <cell r="T125">
            <v>2660</v>
          </cell>
          <cell r="U125">
            <v>2660</v>
          </cell>
          <cell r="V125">
            <v>2660</v>
          </cell>
          <cell r="W125">
            <v>2660</v>
          </cell>
          <cell r="X125">
            <v>2660</v>
          </cell>
          <cell r="Y125">
            <v>2660</v>
          </cell>
          <cell r="Z125">
            <v>2658</v>
          </cell>
          <cell r="AA125">
            <v>2657</v>
          </cell>
          <cell r="AB125">
            <v>2660</v>
          </cell>
          <cell r="AC125">
            <v>2660</v>
          </cell>
          <cell r="AD125">
            <v>2566</v>
          </cell>
          <cell r="AE125">
            <v>2660</v>
          </cell>
          <cell r="AF125">
            <v>2660</v>
          </cell>
          <cell r="AG125">
            <v>2654</v>
          </cell>
          <cell r="AH125">
            <v>2660</v>
          </cell>
          <cell r="AI125">
            <v>2660</v>
          </cell>
          <cell r="AJ125">
            <v>2653</v>
          </cell>
          <cell r="AK125">
            <v>2656</v>
          </cell>
          <cell r="AL125">
            <v>2639</v>
          </cell>
          <cell r="AM125">
            <v>2641</v>
          </cell>
          <cell r="AN125">
            <v>2658</v>
          </cell>
          <cell r="AO125">
            <v>2658</v>
          </cell>
          <cell r="AP125">
            <v>2655</v>
          </cell>
          <cell r="AQ125">
            <v>2565</v>
          </cell>
          <cell r="AR125">
            <v>2654</v>
          </cell>
          <cell r="AS125">
            <v>2659</v>
          </cell>
          <cell r="AT125">
            <v>2660</v>
          </cell>
          <cell r="AU125">
            <v>2655</v>
          </cell>
          <cell r="AV125">
            <v>2660</v>
          </cell>
          <cell r="AW125">
            <v>2656</v>
          </cell>
          <cell r="AX125">
            <v>2660</v>
          </cell>
          <cell r="AY125">
            <v>2656</v>
          </cell>
          <cell r="AZ125">
            <v>2660</v>
          </cell>
          <cell r="BA125">
            <v>2660</v>
          </cell>
          <cell r="BB125">
            <v>2660</v>
          </cell>
          <cell r="BC125">
            <v>2660</v>
          </cell>
          <cell r="BD125">
            <v>2565</v>
          </cell>
          <cell r="BE125">
            <v>2660</v>
          </cell>
          <cell r="BF125">
            <v>2660</v>
          </cell>
          <cell r="BG125">
            <v>2660</v>
          </cell>
          <cell r="BH125">
            <v>2660</v>
          </cell>
          <cell r="BI125">
            <v>2660</v>
          </cell>
          <cell r="BJ125">
            <v>2660</v>
          </cell>
          <cell r="BK125">
            <v>2660</v>
          </cell>
          <cell r="BL125">
            <v>2660</v>
          </cell>
          <cell r="BM125">
            <v>2660</v>
          </cell>
          <cell r="BN125">
            <v>2660</v>
          </cell>
          <cell r="BO125">
            <v>2660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 t="str">
            <v>P13 F' 96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1426784</v>
          </cell>
          <cell r="AD126">
            <v>1395613</v>
          </cell>
          <cell r="AE126">
            <v>1329230</v>
          </cell>
          <cell r="AF126">
            <v>1388719</v>
          </cell>
          <cell r="AG126">
            <v>1417471</v>
          </cell>
          <cell r="AH126">
            <v>1409410</v>
          </cell>
          <cell r="AI126">
            <v>1388698</v>
          </cell>
          <cell r="AJ126">
            <v>1442940</v>
          </cell>
          <cell r="AK126">
            <v>1463686</v>
          </cell>
          <cell r="AL126">
            <v>1508210</v>
          </cell>
          <cell r="AM126">
            <v>1471422</v>
          </cell>
          <cell r="AN126">
            <v>1414778</v>
          </cell>
          <cell r="AO126">
            <v>1447867</v>
          </cell>
          <cell r="AP126">
            <v>1476676</v>
          </cell>
          <cell r="AQ126">
            <v>1417167</v>
          </cell>
          <cell r="AR126">
            <v>1249181</v>
          </cell>
          <cell r="AS126">
            <v>1400209</v>
          </cell>
          <cell r="AT126">
            <v>1418247</v>
          </cell>
          <cell r="AU126">
            <v>1457505</v>
          </cell>
          <cell r="AV126">
            <v>1460440</v>
          </cell>
          <cell r="AW126">
            <v>1460037</v>
          </cell>
          <cell r="AX126">
            <v>1496167</v>
          </cell>
          <cell r="AY126">
            <v>1525961</v>
          </cell>
          <cell r="AZ126">
            <v>1511630</v>
          </cell>
          <cell r="BA126">
            <v>1446700</v>
          </cell>
          <cell r="BB126">
            <v>1481149</v>
          </cell>
          <cell r="BC126">
            <v>1509046</v>
          </cell>
          <cell r="BD126">
            <v>1438879</v>
          </cell>
          <cell r="BE126">
            <v>1345905</v>
          </cell>
          <cell r="BF126">
            <v>1421394</v>
          </cell>
          <cell r="BG126">
            <v>1439521</v>
          </cell>
          <cell r="BH126">
            <v>1504277</v>
          </cell>
          <cell r="BI126">
            <v>1460440</v>
          </cell>
          <cell r="BJ126">
            <v>1478862</v>
          </cell>
          <cell r="BK126">
            <v>1529095</v>
          </cell>
          <cell r="BL126">
            <v>1556788</v>
          </cell>
          <cell r="BM126">
            <v>1535136</v>
          </cell>
          <cell r="BN126">
            <v>1454784</v>
          </cell>
          <cell r="BO126">
            <v>1489425</v>
          </cell>
        </row>
        <row r="127">
          <cell r="C127">
            <v>1214945</v>
          </cell>
          <cell r="D127">
            <v>1140364</v>
          </cell>
          <cell r="E127">
            <v>1094247</v>
          </cell>
          <cell r="F127">
            <v>1120803</v>
          </cell>
          <cell r="G127">
            <v>1170254</v>
          </cell>
          <cell r="H127">
            <v>1149300</v>
          </cell>
          <cell r="I127">
            <v>1176902</v>
          </cell>
          <cell r="J127">
            <v>1176849</v>
          </cell>
          <cell r="K127">
            <v>1150887</v>
          </cell>
          <cell r="L127">
            <v>1173234</v>
          </cell>
          <cell r="M127">
            <v>1165579</v>
          </cell>
          <cell r="N127">
            <v>1124233</v>
          </cell>
          <cell r="O127">
            <v>1167403</v>
          </cell>
          <cell r="P127">
            <v>1173450</v>
          </cell>
          <cell r="Q127">
            <v>1097870</v>
          </cell>
          <cell r="R127">
            <v>1016663</v>
          </cell>
          <cell r="S127">
            <v>1059228</v>
          </cell>
          <cell r="T127">
            <v>1096892</v>
          </cell>
          <cell r="U127">
            <v>1091479</v>
          </cell>
          <cell r="V127">
            <v>1118826</v>
          </cell>
          <cell r="W127">
            <v>1116523</v>
          </cell>
          <cell r="X127">
            <v>1129750</v>
          </cell>
          <cell r="Y127">
            <v>1187089</v>
          </cell>
          <cell r="Z127">
            <v>1195670</v>
          </cell>
          <cell r="AA127">
            <v>1103618</v>
          </cell>
          <cell r="AB127">
            <v>1146801</v>
          </cell>
          <cell r="AC127">
            <v>1191796</v>
          </cell>
          <cell r="AD127">
            <v>1169142</v>
          </cell>
          <cell r="AE127">
            <v>1123472</v>
          </cell>
          <cell r="AF127">
            <v>1168016</v>
          </cell>
          <cell r="AG127">
            <v>1189553</v>
          </cell>
          <cell r="AH127">
            <v>1184925</v>
          </cell>
          <cell r="AI127">
            <v>1175791</v>
          </cell>
          <cell r="AJ127">
            <v>1215903</v>
          </cell>
          <cell r="AK127">
            <v>1248798</v>
          </cell>
          <cell r="AL127">
            <v>1281582</v>
          </cell>
          <cell r="AM127">
            <v>1254178</v>
          </cell>
          <cell r="AN127">
            <v>1212472</v>
          </cell>
          <cell r="AO127">
            <v>1241343</v>
          </cell>
          <cell r="AP127">
            <v>1256196</v>
          </cell>
          <cell r="AQ127">
            <v>1208812</v>
          </cell>
          <cell r="AR127">
            <v>1092462</v>
          </cell>
          <cell r="AS127">
            <v>1201851</v>
          </cell>
          <cell r="AT127">
            <v>1213787</v>
          </cell>
          <cell r="AU127">
            <v>1243425</v>
          </cell>
          <cell r="AV127">
            <v>1251390</v>
          </cell>
          <cell r="AW127">
            <v>1249627</v>
          </cell>
          <cell r="AX127">
            <v>1291236</v>
          </cell>
          <cell r="AY127">
            <v>1319159</v>
          </cell>
          <cell r="AZ127">
            <v>1302770</v>
          </cell>
          <cell r="BA127">
            <v>1237652</v>
          </cell>
          <cell r="BB127">
            <v>1267123</v>
          </cell>
          <cell r="BC127">
            <v>1283733</v>
          </cell>
          <cell r="BD127">
            <v>1227332</v>
          </cell>
          <cell r="BE127">
            <v>1177051</v>
          </cell>
          <cell r="BF127">
            <v>1220035</v>
          </cell>
          <cell r="BG127">
            <v>1231994</v>
          </cell>
          <cell r="BH127">
            <v>1283327</v>
          </cell>
          <cell r="BI127">
            <v>1251390</v>
          </cell>
          <cell r="BJ127">
            <v>1264427</v>
          </cell>
          <cell r="BK127">
            <v>1307376</v>
          </cell>
          <cell r="BL127">
            <v>1331054</v>
          </cell>
          <cell r="BM127">
            <v>1312541</v>
          </cell>
          <cell r="BN127">
            <v>1243840</v>
          </cell>
          <cell r="BO127">
            <v>1273458</v>
          </cell>
        </row>
        <row r="128">
          <cell r="C128">
            <v>1186239</v>
          </cell>
          <cell r="D128">
            <v>1114181</v>
          </cell>
          <cell r="E128">
            <v>1069196</v>
          </cell>
          <cell r="F128">
            <v>1098381</v>
          </cell>
          <cell r="G128">
            <v>1146429</v>
          </cell>
          <cell r="H128">
            <v>1125560</v>
          </cell>
          <cell r="I128">
            <v>1165498</v>
          </cell>
          <cell r="J128">
            <v>1166817</v>
          </cell>
          <cell r="K128">
            <v>1141280</v>
          </cell>
          <cell r="L128">
            <v>1163406</v>
          </cell>
          <cell r="M128">
            <v>1156006</v>
          </cell>
          <cell r="N128">
            <v>1115400</v>
          </cell>
          <cell r="O128">
            <v>1152792</v>
          </cell>
          <cell r="P128">
            <v>1164316</v>
          </cell>
          <cell r="Q128">
            <v>1089783</v>
          </cell>
          <cell r="R128">
            <v>1015755</v>
          </cell>
          <cell r="S128">
            <v>1059228</v>
          </cell>
          <cell r="T128">
            <v>1096892</v>
          </cell>
          <cell r="U128">
            <v>1091479</v>
          </cell>
          <cell r="V128">
            <v>1118826</v>
          </cell>
          <cell r="W128">
            <v>1116523</v>
          </cell>
          <cell r="X128">
            <v>1129750</v>
          </cell>
          <cell r="Y128">
            <v>1187089</v>
          </cell>
          <cell r="Z128">
            <v>1195670</v>
          </cell>
          <cell r="AA128">
            <v>1103618</v>
          </cell>
          <cell r="AB128">
            <v>1146801</v>
          </cell>
          <cell r="AC128">
            <v>1191796</v>
          </cell>
          <cell r="AD128">
            <v>1169142</v>
          </cell>
          <cell r="AE128">
            <v>1123472</v>
          </cell>
          <cell r="AF128">
            <v>1168016</v>
          </cell>
          <cell r="AG128">
            <v>1189553</v>
          </cell>
          <cell r="AH128">
            <v>1184925</v>
          </cell>
          <cell r="AI128">
            <v>1175791</v>
          </cell>
          <cell r="AJ128">
            <v>1215903</v>
          </cell>
          <cell r="AK128">
            <v>1248798</v>
          </cell>
          <cell r="AL128">
            <v>1281582</v>
          </cell>
          <cell r="AM128">
            <v>1254178</v>
          </cell>
          <cell r="AN128">
            <v>1212472</v>
          </cell>
          <cell r="AO128">
            <v>1241343</v>
          </cell>
          <cell r="AP128">
            <v>1256196</v>
          </cell>
          <cell r="AQ128">
            <v>1208812</v>
          </cell>
          <cell r="AR128">
            <v>1092462</v>
          </cell>
          <cell r="AS128">
            <v>1201553</v>
          </cell>
          <cell r="AT128">
            <v>1213787</v>
          </cell>
          <cell r="AU128">
            <v>1243607</v>
          </cell>
          <cell r="AV128">
            <v>1251390</v>
          </cell>
          <cell r="AW128">
            <v>1246939</v>
          </cell>
          <cell r="AX128">
            <v>1291236</v>
          </cell>
          <cell r="AY128">
            <v>1319158</v>
          </cell>
          <cell r="AZ128">
            <v>1302770</v>
          </cell>
          <cell r="BA128">
            <v>1237652</v>
          </cell>
          <cell r="BB128">
            <v>1267123</v>
          </cell>
          <cell r="BC128">
            <v>1283733</v>
          </cell>
          <cell r="BD128">
            <v>1227332</v>
          </cell>
          <cell r="BE128">
            <v>1177051</v>
          </cell>
          <cell r="BF128">
            <v>1220035</v>
          </cell>
          <cell r="BG128">
            <v>1231994</v>
          </cell>
          <cell r="BH128">
            <v>1283327</v>
          </cell>
          <cell r="BI128">
            <v>1251390</v>
          </cell>
          <cell r="BJ128">
            <v>1264427</v>
          </cell>
          <cell r="BK128">
            <v>1307376</v>
          </cell>
          <cell r="BL128">
            <v>1331054</v>
          </cell>
          <cell r="BM128">
            <v>1312541</v>
          </cell>
          <cell r="BN128">
            <v>1243840</v>
          </cell>
          <cell r="BO128">
            <v>1273458</v>
          </cell>
        </row>
        <row r="129">
          <cell r="C129">
            <v>1</v>
          </cell>
          <cell r="D129">
            <v>1.0102</v>
          </cell>
          <cell r="E129">
            <v>1</v>
          </cell>
          <cell r="F129">
            <v>1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1.0067999999999999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1.0053000000000001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1</v>
          </cell>
          <cell r="AJ129">
            <v>1</v>
          </cell>
          <cell r="AK129">
            <v>1</v>
          </cell>
          <cell r="AL129">
            <v>1</v>
          </cell>
          <cell r="AM129">
            <v>1</v>
          </cell>
          <cell r="AN129">
            <v>1</v>
          </cell>
          <cell r="AO129">
            <v>1</v>
          </cell>
          <cell r="AP129">
            <v>1</v>
          </cell>
          <cell r="AQ129">
            <v>0.997</v>
          </cell>
          <cell r="AR129">
            <v>1</v>
          </cell>
          <cell r="AS129">
            <v>1</v>
          </cell>
          <cell r="AT129">
            <v>1</v>
          </cell>
          <cell r="AU129">
            <v>1</v>
          </cell>
          <cell r="AV129">
            <v>1</v>
          </cell>
          <cell r="AW129">
            <v>1</v>
          </cell>
          <cell r="AX129">
            <v>1</v>
          </cell>
          <cell r="AY129">
            <v>1</v>
          </cell>
          <cell r="AZ129">
            <v>1</v>
          </cell>
          <cell r="BA129">
            <v>1</v>
          </cell>
          <cell r="BB129">
            <v>1</v>
          </cell>
          <cell r="BC129">
            <v>1</v>
          </cell>
          <cell r="BD129">
            <v>0.99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1</v>
          </cell>
          <cell r="BN129">
            <v>1</v>
          </cell>
          <cell r="BO129">
            <v>1</v>
          </cell>
        </row>
        <row r="130">
          <cell r="C130">
            <v>1186239</v>
          </cell>
          <cell r="D130">
            <v>1102931.1027519302</v>
          </cell>
          <cell r="E130">
            <v>1069196</v>
          </cell>
          <cell r="F130">
            <v>1098381</v>
          </cell>
          <cell r="G130">
            <v>1146429</v>
          </cell>
          <cell r="H130">
            <v>1125560</v>
          </cell>
          <cell r="I130">
            <v>1165498</v>
          </cell>
          <cell r="J130">
            <v>1166817</v>
          </cell>
          <cell r="K130">
            <v>1141280</v>
          </cell>
          <cell r="L130">
            <v>1163406</v>
          </cell>
          <cell r="M130">
            <v>1156006</v>
          </cell>
          <cell r="N130">
            <v>1115400</v>
          </cell>
          <cell r="O130">
            <v>1152792</v>
          </cell>
          <cell r="P130">
            <v>1164316</v>
          </cell>
          <cell r="Q130">
            <v>1082422.5268176401</v>
          </cell>
          <cell r="R130">
            <v>1015755</v>
          </cell>
          <cell r="S130">
            <v>1059228</v>
          </cell>
          <cell r="T130">
            <v>1096892</v>
          </cell>
          <cell r="U130">
            <v>1091479</v>
          </cell>
          <cell r="V130">
            <v>1118826</v>
          </cell>
          <cell r="W130">
            <v>1116523</v>
          </cell>
          <cell r="X130">
            <v>1129750</v>
          </cell>
          <cell r="Y130">
            <v>1187089</v>
          </cell>
          <cell r="Z130">
            <v>1195670</v>
          </cell>
          <cell r="AA130">
            <v>1103618</v>
          </cell>
          <cell r="AB130">
            <v>1146801</v>
          </cell>
          <cell r="AC130">
            <v>1191796</v>
          </cell>
          <cell r="AD130">
            <v>1162978.215458072</v>
          </cell>
          <cell r="AE130">
            <v>1123472</v>
          </cell>
          <cell r="AF130">
            <v>1168016</v>
          </cell>
          <cell r="AG130">
            <v>1189553</v>
          </cell>
          <cell r="AH130">
            <v>1184925</v>
          </cell>
          <cell r="AI130">
            <v>1175791</v>
          </cell>
          <cell r="AJ130">
            <v>1215903</v>
          </cell>
          <cell r="AK130">
            <v>1248798</v>
          </cell>
          <cell r="AL130">
            <v>1281582</v>
          </cell>
          <cell r="AM130">
            <v>1254178</v>
          </cell>
          <cell r="AN130">
            <v>1212472</v>
          </cell>
          <cell r="AO130">
            <v>1241343</v>
          </cell>
          <cell r="AP130">
            <v>1256196</v>
          </cell>
          <cell r="AQ130">
            <v>1212449.3480441323</v>
          </cell>
          <cell r="AR130">
            <v>1092462</v>
          </cell>
          <cell r="AS130">
            <v>1201553</v>
          </cell>
          <cell r="AT130">
            <v>1213787</v>
          </cell>
          <cell r="AU130">
            <v>1243607</v>
          </cell>
          <cell r="AV130">
            <v>1251390</v>
          </cell>
          <cell r="AW130">
            <v>1246939</v>
          </cell>
          <cell r="AX130">
            <v>1291236</v>
          </cell>
          <cell r="AY130">
            <v>1319158</v>
          </cell>
          <cell r="AZ130">
            <v>1302770</v>
          </cell>
          <cell r="BA130">
            <v>1237652</v>
          </cell>
          <cell r="BB130">
            <v>1267123</v>
          </cell>
          <cell r="BC130">
            <v>1283733</v>
          </cell>
          <cell r="BD130">
            <v>1239729.2929292929</v>
          </cell>
          <cell r="BE130">
            <v>1177051</v>
          </cell>
          <cell r="BF130">
            <v>1220035</v>
          </cell>
          <cell r="BG130">
            <v>1231994</v>
          </cell>
          <cell r="BH130">
            <v>1283327</v>
          </cell>
          <cell r="BI130">
            <v>1251390</v>
          </cell>
          <cell r="BJ130">
            <v>1264427</v>
          </cell>
          <cell r="BK130">
            <v>1307376</v>
          </cell>
          <cell r="BL130">
            <v>1331054</v>
          </cell>
          <cell r="BM130">
            <v>1312541</v>
          </cell>
          <cell r="BN130">
            <v>1243840</v>
          </cell>
          <cell r="BO130">
            <v>1273458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-1.84810986656146E-2</v>
          </cell>
          <cell r="Q131">
            <v>-2.1516521021995087E-2</v>
          </cell>
          <cell r="R131">
            <v>-0.12021317786051325</v>
          </cell>
          <cell r="S131">
            <v>-9.322893089760859E-3</v>
          </cell>
          <cell r="T131">
            <v>-1.3556316068831801E-3</v>
          </cell>
          <cell r="U131">
            <v>-4.8647287274009618E-2</v>
          </cell>
          <cell r="V131">
            <v>-8.598634410754178E-3</v>
          </cell>
          <cell r="W131">
            <v>-4.2020664128123726E-2</v>
          </cell>
          <cell r="X131">
            <v>-3.2859612205974324E-2</v>
          </cell>
          <cell r="Y131">
            <v>4.0138265806813449E-2</v>
          </cell>
          <cell r="Z131">
            <v>2.8505677681271564E-2</v>
          </cell>
          <cell r="AA131">
            <v>-4.4958795681994006E-2</v>
          </cell>
          <cell r="AB131">
            <v>-5.196947931630262E-3</v>
          </cell>
          <cell r="AC131">
            <v>2.3217027328472157E-2</v>
          </cell>
          <cell r="AD131">
            <v>7.2820919394044448E-2</v>
          </cell>
          <cell r="AE131">
            <v>0.10604624146570781</v>
          </cell>
          <cell r="AF131">
            <v>0.10270498891645616</v>
          </cell>
          <cell r="AG131">
            <v>8.6927672254244595E-2</v>
          </cell>
          <cell r="AH131">
            <v>8.5614107096884093E-2</v>
          </cell>
          <cell r="AI131">
            <v>5.0914976949052046E-2</v>
          </cell>
          <cell r="AJ131">
            <v>9.1881839724835324E-2</v>
          </cell>
          <cell r="AK131">
            <v>0.10704024773579822</v>
          </cell>
          <cell r="AL131">
            <v>8.8191589048495403E-2</v>
          </cell>
          <cell r="AM131">
            <v>5.5685170844930104E-2</v>
          </cell>
          <cell r="AN131">
            <v>9.822043540569754E-2</v>
          </cell>
          <cell r="AO131">
            <v>8.3254237561172825E-2</v>
          </cell>
          <cell r="AP131">
            <v>5.6021095484566352E-2</v>
          </cell>
          <cell r="AQ131">
            <v>3.4333957496089355E-2</v>
          </cell>
          <cell r="AR131">
            <v>-2.5403596251770234E-2</v>
          </cell>
          <cell r="AS131">
            <v>2.9099671181226451E-2</v>
          </cell>
          <cell r="AT131">
            <v>1.8070766570691874E-2</v>
          </cell>
          <cell r="AU131">
            <v>5.1500313873195168E-2</v>
          </cell>
          <cell r="AV131">
            <v>6.429629075235313E-2</v>
          </cell>
          <cell r="AW131">
            <v>2.4366713351688243E-2</v>
          </cell>
          <cell r="AX131">
            <v>3.2428216356306841E-2</v>
          </cell>
          <cell r="AY131">
            <v>2.2731744146302035E-2</v>
          </cell>
          <cell r="AZ131">
            <v>3.1324500987897991E-2</v>
          </cell>
          <cell r="BA131">
            <v>1.9999995535126651E-2</v>
          </cell>
          <cell r="BB131">
            <v>2.0000335072457496E-2</v>
          </cell>
          <cell r="BC131">
            <v>2.000003824650996E-2</v>
          </cell>
          <cell r="BD131">
            <v>1.5320827390859739E-2</v>
          </cell>
          <cell r="BE131">
            <v>7.4999402948899674E-2</v>
          </cell>
          <cell r="BF131">
            <v>1.5000037639258439E-2</v>
          </cell>
          <cell r="BG131">
            <v>1.5000160654216894E-2</v>
          </cell>
          <cell r="BH131">
            <v>2.9999614993327917E-2</v>
          </cell>
          <cell r="BI131">
            <v>0</v>
          </cell>
          <cell r="BJ131">
            <v>1.2499894553813477E-2</v>
          </cell>
          <cell r="BK131">
            <v>1.2499651496705563E-2</v>
          </cell>
          <cell r="BL131">
            <v>7.5005534117929306E-3</v>
          </cell>
          <cell r="BM131">
            <v>7.5001727089202977E-3</v>
          </cell>
          <cell r="BN131">
            <v>4.9997899247931328E-3</v>
          </cell>
          <cell r="BO131">
            <v>4.9995146485383793E-3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-1.84810986656146E-2</v>
          </cell>
          <cell r="Q132">
            <v>-1.8212146937246161E-2</v>
          </cell>
          <cell r="R132">
            <v>-0.11123935227469046</v>
          </cell>
          <cell r="S132">
            <v>-9.322893089760859E-3</v>
          </cell>
          <cell r="T132">
            <v>-1.3556316068831801E-3</v>
          </cell>
          <cell r="U132">
            <v>-4.8647287274009618E-2</v>
          </cell>
          <cell r="V132">
            <v>-8.598634410754178E-3</v>
          </cell>
          <cell r="W132">
            <v>-4.2020664128123726E-2</v>
          </cell>
          <cell r="X132">
            <v>-3.2859612205974324E-2</v>
          </cell>
          <cell r="Y132">
            <v>4.0138265806813449E-2</v>
          </cell>
          <cell r="Z132">
            <v>2.8505677681271564E-2</v>
          </cell>
          <cell r="AA132">
            <v>-4.4958795681994006E-2</v>
          </cell>
          <cell r="AB132">
            <v>-5.196947931630262E-3</v>
          </cell>
          <cell r="AC132">
            <v>2.3217027328472157E-2</v>
          </cell>
          <cell r="AD132">
            <v>7.4421666811821149E-2</v>
          </cell>
          <cell r="AE132">
            <v>0.10604624146570781</v>
          </cell>
          <cell r="AF132">
            <v>0.10270498891645616</v>
          </cell>
          <cell r="AG132">
            <v>8.6927672254244595E-2</v>
          </cell>
          <cell r="AH132">
            <v>8.5614107096884093E-2</v>
          </cell>
          <cell r="AI132">
            <v>5.0914976949052046E-2</v>
          </cell>
          <cell r="AJ132">
            <v>9.1881839724835324E-2</v>
          </cell>
          <cell r="AK132">
            <v>0.10704024773579822</v>
          </cell>
          <cell r="AL132">
            <v>8.8191589048495403E-2</v>
          </cell>
          <cell r="AM132">
            <v>5.5685170844930104E-2</v>
          </cell>
          <cell r="AN132">
            <v>9.822043540569754E-2</v>
          </cell>
          <cell r="AO132">
            <v>8.3254237561172825E-2</v>
          </cell>
          <cell r="AP132">
            <v>5.6021095484566352E-2</v>
          </cell>
          <cell r="AQ132">
            <v>4.2944761756086976E-2</v>
          </cell>
          <cell r="AR132">
            <v>-2.5403596251770234E-2</v>
          </cell>
          <cell r="AS132">
            <v>2.9099671181226451E-2</v>
          </cell>
          <cell r="AT132">
            <v>1.8070766570691874E-2</v>
          </cell>
          <cell r="AU132">
            <v>5.1500313873195168E-2</v>
          </cell>
          <cell r="AV132">
            <v>6.429629075235313E-2</v>
          </cell>
          <cell r="AW132">
            <v>2.4366713351688243E-2</v>
          </cell>
          <cell r="AX132">
            <v>3.2428216356306841E-2</v>
          </cell>
          <cell r="AY132">
            <v>2.2731744146302035E-2</v>
          </cell>
          <cell r="AZ132">
            <v>3.1324500987897991E-2</v>
          </cell>
          <cell r="BA132">
            <v>1.9999995535126651E-2</v>
          </cell>
          <cell r="BB132">
            <v>2.0000335072457496E-2</v>
          </cell>
          <cell r="BC132">
            <v>2.000003824650996E-2</v>
          </cell>
          <cell r="BD132">
            <v>2.2499863544128529E-2</v>
          </cell>
          <cell r="BE132">
            <v>7.4999402948899674E-2</v>
          </cell>
          <cell r="BF132">
            <v>1.5000037639258439E-2</v>
          </cell>
          <cell r="BG132">
            <v>1.5000160654216894E-2</v>
          </cell>
          <cell r="BH132">
            <v>2.9999614993327917E-2</v>
          </cell>
          <cell r="BI132">
            <v>0</v>
          </cell>
          <cell r="BJ132">
            <v>1.2499894553813477E-2</v>
          </cell>
          <cell r="BK132">
            <v>1.2499651496705563E-2</v>
          </cell>
          <cell r="BL132">
            <v>7.5005534117929306E-3</v>
          </cell>
          <cell r="BM132">
            <v>7.5001727089202977E-3</v>
          </cell>
          <cell r="BN132">
            <v>4.9997899247931328E-3</v>
          </cell>
          <cell r="BO132">
            <v>4.9995146485383793E-3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491329</v>
          </cell>
          <cell r="AD133">
            <v>339468</v>
          </cell>
          <cell r="AE133">
            <v>182683</v>
          </cell>
          <cell r="AF133">
            <v>178756</v>
          </cell>
          <cell r="AG133">
            <v>173178</v>
          </cell>
          <cell r="AH133">
            <v>243015</v>
          </cell>
          <cell r="AI133">
            <v>200135</v>
          </cell>
          <cell r="AJ133">
            <v>186033</v>
          </cell>
          <cell r="AK133">
            <v>216960.51311541756</v>
          </cell>
          <cell r="AL133">
            <v>167473</v>
          </cell>
          <cell r="AM133">
            <v>179969.85205386073</v>
          </cell>
          <cell r="AN133">
            <v>182144.23285982688</v>
          </cell>
          <cell r="AO133">
            <v>182708.50042415899</v>
          </cell>
          <cell r="AP133">
            <v>523679</v>
          </cell>
          <cell r="AQ133">
            <v>349973</v>
          </cell>
          <cell r="AR133">
            <v>165885</v>
          </cell>
          <cell r="AS133">
            <v>177182</v>
          </cell>
          <cell r="AT133">
            <v>164529</v>
          </cell>
          <cell r="AU133">
            <v>248675</v>
          </cell>
          <cell r="AV133">
            <v>217685</v>
          </cell>
          <cell r="AW133">
            <v>178769</v>
          </cell>
          <cell r="AX133">
            <v>223650</v>
          </cell>
          <cell r="AY133">
            <v>164802</v>
          </cell>
          <cell r="AZ133">
            <v>179127</v>
          </cell>
          <cell r="BA133">
            <v>178636</v>
          </cell>
          <cell r="BB133">
            <v>180103</v>
          </cell>
          <cell r="BC133">
            <v>529912</v>
          </cell>
          <cell r="BD133">
            <v>350991</v>
          </cell>
          <cell r="BE133">
            <v>179561</v>
          </cell>
          <cell r="BF133">
            <v>179907</v>
          </cell>
          <cell r="BG133">
            <v>166997</v>
          </cell>
          <cell r="BH133">
            <v>164435</v>
          </cell>
          <cell r="BI133">
            <v>293875</v>
          </cell>
          <cell r="BJ133">
            <v>185498</v>
          </cell>
          <cell r="BK133">
            <v>228123</v>
          </cell>
          <cell r="BL133">
            <v>168098</v>
          </cell>
          <cell r="BM133">
            <v>182709</v>
          </cell>
          <cell r="BN133">
            <v>182208</v>
          </cell>
          <cell r="BO133">
            <v>183705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3750929.6877904306</v>
          </cell>
          <cell r="AD134">
            <v>2718518.349890057</v>
          </cell>
          <cell r="AE134">
            <v>1496432.5757730789</v>
          </cell>
          <cell r="AF134">
            <v>1471264.5189244514</v>
          </cell>
          <cell r="AG134">
            <v>1429929.920945124</v>
          </cell>
          <cell r="AH134">
            <v>2055297.759163196</v>
          </cell>
          <cell r="AI134">
            <v>1707912.1343771548</v>
          </cell>
          <cell r="AJ134">
            <v>1588190.2511351279</v>
          </cell>
          <cell r="AK134">
            <v>1863981.5137215769</v>
          </cell>
          <cell r="AL134">
            <v>1480671.9461644925</v>
          </cell>
          <cell r="AM134">
            <v>1543606.4508431507</v>
          </cell>
          <cell r="AN134">
            <v>1516075.5863600248</v>
          </cell>
          <cell r="AO134">
            <v>1501487.0027025649</v>
          </cell>
          <cell r="AP134">
            <v>4128043</v>
          </cell>
          <cell r="AQ134">
            <v>2935825.0000000005</v>
          </cell>
          <cell r="AR134">
            <v>1449693.0000000002</v>
          </cell>
          <cell r="AS134">
            <v>1592327.0000000002</v>
          </cell>
          <cell r="AT134">
            <v>1469571</v>
          </cell>
          <cell r="AU134">
            <v>2259858</v>
          </cell>
          <cell r="AV134">
            <v>1991126.9999999998</v>
          </cell>
          <cell r="AW134">
            <v>1630800</v>
          </cell>
          <cell r="AX134">
            <v>2021360</v>
          </cell>
          <cell r="AY134">
            <v>1486244</v>
          </cell>
          <cell r="AZ134">
            <v>1627089.9999999995</v>
          </cell>
          <cell r="BA134">
            <v>1536269.5999999999</v>
          </cell>
          <cell r="BB134">
            <v>1548885.8</v>
          </cell>
          <cell r="BC134">
            <v>4345278.3999999994</v>
          </cell>
          <cell r="BD134">
            <v>3071171.25</v>
          </cell>
          <cell r="BE134">
            <v>1589114.8499999999</v>
          </cell>
          <cell r="BF134">
            <v>1616816.4575916291</v>
          </cell>
          <cell r="BG134">
            <v>1491615.1455791988</v>
          </cell>
          <cell r="BH134">
            <v>1504058.4709327696</v>
          </cell>
          <cell r="BI134">
            <v>2670617.3509600884</v>
          </cell>
          <cell r="BJ134">
            <v>1692184.5420626618</v>
          </cell>
          <cell r="BK134">
            <v>2061787.2000000002</v>
          </cell>
          <cell r="BL134">
            <v>1515968.519265543</v>
          </cell>
          <cell r="BM134">
            <v>1659626.8949404608</v>
          </cell>
          <cell r="BN134">
            <v>1566988.8</v>
          </cell>
          <cell r="BO134">
            <v>1579863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 t="e">
            <v>#DIV/0!</v>
          </cell>
          <cell r="Q135" t="e">
            <v>#DIV/0!</v>
          </cell>
          <cell r="R135" t="e">
            <v>#DIV/0!</v>
          </cell>
          <cell r="S135" t="e">
            <v>#DIV/0!</v>
          </cell>
          <cell r="T135" t="e">
            <v>#DIV/0!</v>
          </cell>
          <cell r="U135" t="e">
            <v>#DIV/0!</v>
          </cell>
          <cell r="V135" t="e">
            <v>#DIV/0!</v>
          </cell>
          <cell r="W135" t="e">
            <v>#DIV/0!</v>
          </cell>
          <cell r="X135" t="e">
            <v>#DIV/0!</v>
          </cell>
          <cell r="Y135" t="e">
            <v>#DIV/0!</v>
          </cell>
          <cell r="Z135" t="e">
            <v>#DIV/0!</v>
          </cell>
          <cell r="AA135" t="e">
            <v>#DIV/0!</v>
          </cell>
          <cell r="AB135" t="e">
            <v>#DIV/0!</v>
          </cell>
          <cell r="AC135">
            <v>7.6342525838906941</v>
          </cell>
          <cell r="AD135">
            <v>8.0081726403963174</v>
          </cell>
          <cell r="AE135">
            <v>8.1914166932504884</v>
          </cell>
          <cell r="AF135">
            <v>8.2305741844998295</v>
          </cell>
          <cell r="AG135">
            <v>8.2569952357985663</v>
          </cell>
          <cell r="AH135">
            <v>8.4574934023134212</v>
          </cell>
          <cell r="AI135">
            <v>8.5338003566450382</v>
          </cell>
          <cell r="AJ135">
            <v>8.5371426098333512</v>
          </cell>
          <cell r="AK135">
            <v>8.5913399030817441</v>
          </cell>
          <cell r="AL135">
            <v>8.8412576723680392</v>
          </cell>
          <cell r="AM135">
            <v>8.5770279478875491</v>
          </cell>
          <cell r="AN135">
            <v>8.323489371891089</v>
          </cell>
          <cell r="AO135">
            <v>8.2179373111642473</v>
          </cell>
          <cell r="AP135">
            <v>7.8827736074961949</v>
          </cell>
          <cell r="AQ135">
            <v>8.3887185582887831</v>
          </cell>
          <cell r="AR135">
            <v>8.7391445881182754</v>
          </cell>
          <cell r="AS135">
            <v>8.9869569143592472</v>
          </cell>
          <cell r="AT135">
            <v>8.9319876739055122</v>
          </cell>
          <cell r="AU135">
            <v>9.0875962601789482</v>
          </cell>
          <cell r="AV135">
            <v>9.1468268369432888</v>
          </cell>
          <cell r="AW135">
            <v>9.122386991033121</v>
          </cell>
          <cell r="AX135">
            <v>9.0380505253744694</v>
          </cell>
          <cell r="AY135">
            <v>9.018361427652577</v>
          </cell>
          <cell r="AZ135">
            <v>9.0834435903018509</v>
          </cell>
          <cell r="BA135">
            <v>8.6</v>
          </cell>
          <cell r="BB135">
            <v>8.6</v>
          </cell>
          <cell r="BC135">
            <v>8.1999999999999993</v>
          </cell>
          <cell r="BD135">
            <v>8.75</v>
          </cell>
          <cell r="BE135">
            <v>8.85</v>
          </cell>
          <cell r="BF135">
            <v>8.9869569143592472</v>
          </cell>
          <cell r="BG135">
            <v>8.9319876739055122</v>
          </cell>
          <cell r="BH135">
            <v>9.1468268369432888</v>
          </cell>
          <cell r="BI135">
            <v>9.0875962601789482</v>
          </cell>
          <cell r="BJ135">
            <v>9.122386991033121</v>
          </cell>
          <cell r="BK135">
            <v>9.0380505253744694</v>
          </cell>
          <cell r="BL135">
            <v>9.018361427652577</v>
          </cell>
          <cell r="BM135">
            <v>9.0834435903018509</v>
          </cell>
          <cell r="BN135">
            <v>8.6</v>
          </cell>
          <cell r="BO135">
            <v>8.6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7629650.9416800002</v>
          </cell>
          <cell r="AD136">
            <v>7489260.2188999997</v>
          </cell>
          <cell r="AE136">
            <v>7225245.4936800003</v>
          </cell>
          <cell r="AF136">
            <v>7536912.0582839996</v>
          </cell>
          <cell r="AG136">
            <v>7765164.8291520001</v>
          </cell>
          <cell r="AH136">
            <v>7748608.8448700001</v>
          </cell>
          <cell r="AI136">
            <v>7657086.169826</v>
          </cell>
          <cell r="AJ136">
            <v>7872861.4803999998</v>
          </cell>
          <cell r="AK136">
            <v>8159698.2214273773</v>
          </cell>
          <cell r="AL136">
            <v>8380300.236477213</v>
          </cell>
          <cell r="AM136">
            <v>8194613.609051045</v>
          </cell>
          <cell r="AN136">
            <v>7947169.9211068982</v>
          </cell>
          <cell r="AO136">
            <v>8127995.5903840065</v>
          </cell>
          <cell r="AP136">
            <v>8252713</v>
          </cell>
          <cell r="AQ136">
            <v>7969685</v>
          </cell>
          <cell r="AR136">
            <v>7204663</v>
          </cell>
          <cell r="AS136">
            <v>8003455</v>
          </cell>
          <cell r="AT136">
            <v>8093819.5199999996</v>
          </cell>
          <cell r="AU136">
            <v>8304183</v>
          </cell>
          <cell r="AV136">
            <v>8349411</v>
          </cell>
          <cell r="AW136">
            <v>8301447</v>
          </cell>
          <cell r="AX136">
            <v>8527478</v>
          </cell>
          <cell r="AY136">
            <v>8725018</v>
          </cell>
          <cell r="AZ136">
            <v>8592772.6199999992</v>
          </cell>
          <cell r="BA136">
            <v>8117423.7999999998</v>
          </cell>
          <cell r="BB136">
            <v>8310716.1236000005</v>
          </cell>
          <cell r="BC136">
            <v>8471601.8224232178</v>
          </cell>
          <cell r="BD136">
            <v>8116153.6011771839</v>
          </cell>
          <cell r="BE136">
            <v>7816559.8558800528</v>
          </cell>
          <cell r="BF136">
            <v>8200426.2278699623</v>
          </cell>
          <cell r="BG136">
            <v>8302435.3993949937</v>
          </cell>
          <cell r="BH136">
            <v>8660170.068769237</v>
          </cell>
          <cell r="BI136">
            <v>8426502.5827042107</v>
          </cell>
          <cell r="BJ136">
            <v>8498768.7659265641</v>
          </cell>
          <cell r="BK136">
            <v>8741645.8189926334</v>
          </cell>
          <cell r="BL136">
            <v>8943079.6477721557</v>
          </cell>
          <cell r="BM136">
            <v>8811586.7261355277</v>
          </cell>
          <cell r="BN136">
            <v>8325981.3599999994</v>
          </cell>
          <cell r="BO136">
            <v>8524237.5112500004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1090063.9703200001</v>
          </cell>
          <cell r="AD137">
            <v>989521.81110000005</v>
          </cell>
          <cell r="AE137">
            <v>1087392.08632</v>
          </cell>
          <cell r="AF137">
            <v>1193258.9387159999</v>
          </cell>
          <cell r="AG137">
            <v>1200682.962848</v>
          </cell>
          <cell r="AH137">
            <v>1206300.1651300001</v>
          </cell>
          <cell r="AI137">
            <v>1196089.8281739999</v>
          </cell>
          <cell r="AJ137">
            <v>1223960.9196000001</v>
          </cell>
          <cell r="AK137">
            <v>1285892.5947168863</v>
          </cell>
          <cell r="AL137">
            <v>1308532.5675023261</v>
          </cell>
          <cell r="AM137">
            <v>1272520.9068270361</v>
          </cell>
          <cell r="AN137">
            <v>1168738.6913054632</v>
          </cell>
          <cell r="AO137">
            <v>1204127.7680851694</v>
          </cell>
          <cell r="AP137">
            <v>1188978</v>
          </cell>
          <cell r="AQ137">
            <v>1061515</v>
          </cell>
          <cell r="AR137">
            <v>1022299</v>
          </cell>
          <cell r="AS137">
            <v>1295647</v>
          </cell>
          <cell r="AT137">
            <v>1301911.48</v>
          </cell>
          <cell r="AU137">
            <v>1364955</v>
          </cell>
          <cell r="AV137">
            <v>1422103</v>
          </cell>
          <cell r="AW137">
            <v>1386690</v>
          </cell>
          <cell r="AX137">
            <v>1413916</v>
          </cell>
          <cell r="AY137">
            <v>1416035</v>
          </cell>
          <cell r="AZ137">
            <v>1412616.38</v>
          </cell>
          <cell r="BA137">
            <v>1326775.9400000002</v>
          </cell>
          <cell r="BB137">
            <v>1358369.1813999999</v>
          </cell>
          <cell r="BC137">
            <v>1369005.5867754682</v>
          </cell>
          <cell r="BD137">
            <v>1278398.9779586578</v>
          </cell>
          <cell r="BE137">
            <v>1256288.936997337</v>
          </cell>
          <cell r="BF137">
            <v>1315099.842425405</v>
          </cell>
          <cell r="BG137">
            <v>1340951.4248841144</v>
          </cell>
          <cell r="BH137">
            <v>1394316.9674142599</v>
          </cell>
          <cell r="BI137">
            <v>1360380.3388236735</v>
          </cell>
          <cell r="BJ137">
            <v>1378558.1757500002</v>
          </cell>
          <cell r="BK137">
            <v>1425383.9268750001</v>
          </cell>
          <cell r="BL137">
            <v>1451199.0905000002</v>
          </cell>
          <cell r="BM137">
            <v>1431015.1460000002</v>
          </cell>
          <cell r="BN137">
            <v>1355567.4400000002</v>
          </cell>
          <cell r="BO137">
            <v>1387845.87375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8230328</v>
          </cell>
          <cell r="AD140">
            <v>8046142</v>
          </cell>
          <cell r="AE140">
            <v>7852724</v>
          </cell>
          <cell r="AF140">
            <v>8226066</v>
          </cell>
          <cell r="AG140">
            <v>8466898</v>
          </cell>
          <cell r="AH140">
            <v>8446112</v>
          </cell>
          <cell r="AI140">
            <v>8365743</v>
          </cell>
          <cell r="AJ140">
            <v>8649511</v>
          </cell>
          <cell r="AK140">
            <v>8932942.4000050928</v>
          </cell>
          <cell r="AL140">
            <v>9171625.6662341785</v>
          </cell>
          <cell r="AM140">
            <v>8948069.2635448202</v>
          </cell>
          <cell r="AN140">
            <v>8585231.4551045969</v>
          </cell>
          <cell r="AO140">
            <v>8784324.2069722861</v>
          </cell>
          <cell r="AP140">
            <v>8879702</v>
          </cell>
          <cell r="AQ140">
            <v>8541095</v>
          </cell>
          <cell r="AR140">
            <v>7745617</v>
          </cell>
          <cell r="AS140">
            <v>8726063</v>
          </cell>
          <cell r="AT140">
            <v>8837811</v>
          </cell>
          <cell r="AU140">
            <v>9099732</v>
          </cell>
          <cell r="AV140">
            <v>9181200</v>
          </cell>
          <cell r="AW140">
            <v>9135432</v>
          </cell>
          <cell r="AX140">
            <v>9376909</v>
          </cell>
          <cell r="AY140">
            <v>9581928</v>
          </cell>
          <cell r="AZ140">
            <v>9464685</v>
          </cell>
          <cell r="BA140">
            <v>8966788.7400000002</v>
          </cell>
          <cell r="BB140">
            <v>9180306.1349999998</v>
          </cell>
          <cell r="BC140">
            <v>9281389.5899999999</v>
          </cell>
          <cell r="BD140">
            <v>8861337.0399999991</v>
          </cell>
          <cell r="BE140">
            <v>8570443.0862515308</v>
          </cell>
          <cell r="BF140">
            <v>8986091.0887699891</v>
          </cell>
          <cell r="BG140">
            <v>9105888.3282299284</v>
          </cell>
          <cell r="BH140">
            <v>9496894.0780225992</v>
          </cell>
          <cell r="BI140">
            <v>9245539.0999999996</v>
          </cell>
          <cell r="BJ140">
            <v>9322753.6916765645</v>
          </cell>
          <cell r="BK140">
            <v>9593619.1208676342</v>
          </cell>
          <cell r="BL140">
            <v>9810483.2382721566</v>
          </cell>
          <cell r="BM140">
            <v>9666925.8721355274</v>
          </cell>
          <cell r="BN140">
            <v>9136004.7999999989</v>
          </cell>
          <cell r="BO140">
            <v>9353549.0099999998</v>
          </cell>
        </row>
        <row r="141">
          <cell r="C141">
            <v>12929700.16</v>
          </cell>
          <cell r="D141">
            <v>11234904.189999999</v>
          </cell>
          <cell r="E141">
            <v>9735472.4800000004</v>
          </cell>
          <cell r="F141">
            <v>10148955.01</v>
          </cell>
          <cell r="G141">
            <v>10483029.359999999</v>
          </cell>
          <cell r="H141">
            <v>10822853.960000001</v>
          </cell>
          <cell r="I141">
            <v>10796872.220000001</v>
          </cell>
          <cell r="J141">
            <v>10697228.77</v>
          </cell>
          <cell r="K141">
            <v>10175065.25</v>
          </cell>
          <cell r="L141">
            <v>10345282.939999999</v>
          </cell>
          <cell r="M141">
            <v>10113227.9</v>
          </cell>
          <cell r="N141">
            <v>9689880.0600000005</v>
          </cell>
          <cell r="O141">
            <v>9999613.9600000009</v>
          </cell>
          <cell r="P141">
            <v>11943780.060000001</v>
          </cell>
          <cell r="Q141">
            <v>10480927.68</v>
          </cell>
          <cell r="R141">
            <v>8762460.5399999991</v>
          </cell>
          <cell r="S141">
            <v>9356597.9000000004</v>
          </cell>
          <cell r="T141">
            <v>9600603.8200000003</v>
          </cell>
          <cell r="U141">
            <v>10143319.220000001</v>
          </cell>
          <cell r="V141">
            <v>10037110.01</v>
          </cell>
          <cell r="W141">
            <v>9919559.0099999998</v>
          </cell>
          <cell r="X141">
            <v>9646779.7200000007</v>
          </cell>
          <cell r="Y141">
            <v>10126140.109999999</v>
          </cell>
          <cell r="Z141">
            <v>10200556.279999999</v>
          </cell>
          <cell r="AA141">
            <v>9415446.4600000009</v>
          </cell>
          <cell r="AB141">
            <v>9800870.6999999993</v>
          </cell>
          <cell r="AC141">
            <v>12470644.599790432</v>
          </cell>
          <cell r="AD141">
            <v>11197300.379890056</v>
          </cell>
          <cell r="AE141">
            <v>9809070.155773079</v>
          </cell>
          <cell r="AF141">
            <v>10201435.51592445</v>
          </cell>
          <cell r="AG141">
            <v>10395777.712945124</v>
          </cell>
          <cell r="AH141">
            <v>11010206.769163195</v>
          </cell>
          <cell r="AI141">
            <v>10561088.132377155</v>
          </cell>
          <cell r="AJ141">
            <v>10685012.651135128</v>
          </cell>
          <cell r="AK141">
            <v>11309572.329865839</v>
          </cell>
          <cell r="AL141">
            <v>11169504.750144031</v>
          </cell>
          <cell r="AM141">
            <v>11010740.966721233</v>
          </cell>
          <cell r="AN141">
            <v>10631984.198772386</v>
          </cell>
          <cell r="AO141">
            <v>10833610.361171741</v>
          </cell>
          <cell r="AP141">
            <v>13569734</v>
          </cell>
          <cell r="AQ141">
            <v>11967025</v>
          </cell>
          <cell r="AR141">
            <v>9676655</v>
          </cell>
          <cell r="AS141">
            <v>10891429</v>
          </cell>
          <cell r="AT141">
            <v>10865302</v>
          </cell>
          <cell r="AU141">
            <v>11928996</v>
          </cell>
          <cell r="AV141">
            <v>11762641</v>
          </cell>
          <cell r="AW141">
            <v>11318937</v>
          </cell>
          <cell r="AX141">
            <v>11962754</v>
          </cell>
          <cell r="AY141">
            <v>11627297</v>
          </cell>
          <cell r="AZ141">
            <v>11632479</v>
          </cell>
          <cell r="BA141">
            <v>10980469.34</v>
          </cell>
          <cell r="BB141">
            <v>11217971.105</v>
          </cell>
          <cell r="BC141">
            <v>14185885.809198685</v>
          </cell>
          <cell r="BD141">
            <v>12465723.829135843</v>
          </cell>
          <cell r="BE141">
            <v>10661963.642877389</v>
          </cell>
          <cell r="BF141">
            <v>11132342.527886996</v>
          </cell>
          <cell r="BG141">
            <v>11135001.969858306</v>
          </cell>
          <cell r="BH141">
            <v>11558545.507116266</v>
          </cell>
          <cell r="BI141">
            <v>12457500.272487974</v>
          </cell>
          <cell r="BJ141">
            <v>11569511.483739227</v>
          </cell>
          <cell r="BK141">
            <v>12228816.945867635</v>
          </cell>
          <cell r="BL141">
            <v>11910247.2575377</v>
          </cell>
          <cell r="BM141">
            <v>11902228.767075988</v>
          </cell>
          <cell r="BN141">
            <v>11248537.6</v>
          </cell>
          <cell r="BO141">
            <v>11491946.385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2211325.1202347591</v>
          </cell>
          <cell r="AD142">
            <v>2134780.4632337843</v>
          </cell>
          <cell r="AE142">
            <v>2050951.6935959216</v>
          </cell>
          <cell r="AF142">
            <v>2126241.6274540243</v>
          </cell>
          <cell r="AG142">
            <v>2197422.3767319121</v>
          </cell>
          <cell r="AH142">
            <v>2175815.1358890282</v>
          </cell>
          <cell r="AI142">
            <v>2131966.9883543737</v>
          </cell>
          <cell r="AJ142">
            <v>2200794.9324328504</v>
          </cell>
          <cell r="AK142">
            <v>2269372.2954463847</v>
          </cell>
          <cell r="AL142">
            <v>2338308.3669295497</v>
          </cell>
          <cell r="AM142">
            <v>2292558.5851350669</v>
          </cell>
          <cell r="AN142">
            <v>2227666.9384511644</v>
          </cell>
          <cell r="AO142">
            <v>2302655.9263459407</v>
          </cell>
          <cell r="AP142">
            <v>2319766</v>
          </cell>
          <cell r="AQ142">
            <v>2213582</v>
          </cell>
          <cell r="AR142">
            <v>1994264</v>
          </cell>
          <cell r="AS142">
            <v>2097287</v>
          </cell>
          <cell r="AT142">
            <v>2232664</v>
          </cell>
          <cell r="AU142">
            <v>2381259</v>
          </cell>
          <cell r="AV142">
            <v>2242825</v>
          </cell>
          <cell r="AW142">
            <v>2113369</v>
          </cell>
          <cell r="AX142">
            <v>2244570</v>
          </cell>
          <cell r="AY142">
            <v>2349222</v>
          </cell>
          <cell r="AZ142">
            <v>2292875.2000000002</v>
          </cell>
          <cell r="BA142">
            <v>2178267.52</v>
          </cell>
          <cell r="BB142">
            <v>2255478.94</v>
          </cell>
          <cell r="BC142">
            <v>2376544.0002150899</v>
          </cell>
          <cell r="BD142">
            <v>2253114.6475068578</v>
          </cell>
          <cell r="BE142">
            <v>2154050.9523925409</v>
          </cell>
          <cell r="BF142">
            <v>2174154.1440660735</v>
          </cell>
          <cell r="BG142">
            <v>2314196.7902430492</v>
          </cell>
          <cell r="BH142">
            <v>2509777.2433635257</v>
          </cell>
          <cell r="BI142">
            <v>2308764.0550000002</v>
          </cell>
          <cell r="BJ142">
            <v>2201267.6813202281</v>
          </cell>
          <cell r="BK142">
            <v>2339441.5572371031</v>
          </cell>
          <cell r="BL142">
            <v>2407146.4704086576</v>
          </cell>
          <cell r="BM142">
            <v>2345878.2784800003</v>
          </cell>
          <cell r="BN142">
            <v>2223090.3552000001</v>
          </cell>
          <cell r="BO142">
            <v>2301889.9462200003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2429037.8756087222</v>
          </cell>
          <cell r="AD143">
            <v>1873824.9107557656</v>
          </cell>
          <cell r="AE143">
            <v>1276639.5941795348</v>
          </cell>
          <cell r="AF143">
            <v>1272862.689266813</v>
          </cell>
          <cell r="AG143">
            <v>1262882.790143443</v>
          </cell>
          <cell r="AH143">
            <v>1662920.6940397625</v>
          </cell>
          <cell r="AI143">
            <v>1396123.7032833581</v>
          </cell>
          <cell r="AJ143">
            <v>1335936.1033336599</v>
          </cell>
          <cell r="AK143">
            <v>1615475.5419838529</v>
          </cell>
          <cell r="AL143">
            <v>1321447.2492763044</v>
          </cell>
          <cell r="AM143">
            <v>1387767.5125329185</v>
          </cell>
          <cell r="AN143">
            <v>1312008.238870525</v>
          </cell>
          <cell r="AO143">
            <v>1324059.1831379023</v>
          </cell>
          <cell r="AP143">
            <v>2737059.5147731248</v>
          </cell>
          <cell r="AQ143">
            <v>2029195.0000000002</v>
          </cell>
          <cell r="AR143">
            <v>1284209</v>
          </cell>
          <cell r="AS143">
            <v>1439451</v>
          </cell>
          <cell r="AT143">
            <v>1360588.2356436881</v>
          </cell>
          <cell r="AU143">
            <v>1824590.5033612777</v>
          </cell>
          <cell r="AV143">
            <v>1706396</v>
          </cell>
          <cell r="AW143">
            <v>1498492</v>
          </cell>
          <cell r="AX143">
            <v>1720877.0037714627</v>
          </cell>
          <cell r="AY143">
            <v>1397735.4447978069</v>
          </cell>
          <cell r="AZ143">
            <v>1489456.1261999996</v>
          </cell>
          <cell r="BA143">
            <v>1425796.6789200001</v>
          </cell>
          <cell r="BB143">
            <v>1447812.9807372</v>
          </cell>
          <cell r="BC143">
            <v>2839999.141427407</v>
          </cell>
          <cell r="BD143">
            <v>2161736.4032954527</v>
          </cell>
          <cell r="BE143">
            <v>1411320.2783506792</v>
          </cell>
          <cell r="BF143">
            <v>1454230.4848084489</v>
          </cell>
          <cell r="BG143">
            <v>1382292.4863860968</v>
          </cell>
          <cell r="BH143">
            <v>1437594.2174201265</v>
          </cell>
          <cell r="BI143">
            <v>2007436.8495123135</v>
          </cell>
          <cell r="BJ143">
            <v>1523088.3880350804</v>
          </cell>
          <cell r="BK143">
            <v>1729636.8789300001</v>
          </cell>
          <cell r="BL143">
            <v>1447977.793565585</v>
          </cell>
          <cell r="BM143">
            <v>1532958.4523064685</v>
          </cell>
          <cell r="BN143">
            <v>1449587.8950400001</v>
          </cell>
          <cell r="BO143">
            <v>1471983.6013800001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-212877.19290785497</v>
          </cell>
          <cell r="AD144">
            <v>-9088.6884676033096</v>
          </cell>
          <cell r="AE144">
            <v>33730.078674038472</v>
          </cell>
          <cell r="AF144">
            <v>7047.6097935648331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21520.288162636112</v>
          </cell>
          <cell r="AL144">
            <v>34440.230754177835</v>
          </cell>
          <cell r="AM144">
            <v>21020.481083186052</v>
          </cell>
          <cell r="AN144">
            <v>-933.45890293480932</v>
          </cell>
          <cell r="AO144">
            <v>-5154.5410970651901</v>
          </cell>
          <cell r="AP144">
            <v>-258754</v>
          </cell>
          <cell r="AQ144">
            <v>-79654</v>
          </cell>
          <cell r="AR144">
            <v>150000</v>
          </cell>
          <cell r="AS144">
            <v>30772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-50000</v>
          </cell>
          <cell r="BA144">
            <v>-100000</v>
          </cell>
          <cell r="BB144">
            <v>-100000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4427485.8029356264</v>
          </cell>
          <cell r="AD146">
            <v>3999516.6855219468</v>
          </cell>
          <cell r="AE146">
            <v>3361321.3664494948</v>
          </cell>
          <cell r="AF146">
            <v>3406151.926514402</v>
          </cell>
          <cell r="AG146">
            <v>3460305.1668753549</v>
          </cell>
          <cell r="AH146">
            <v>3838735.8299287907</v>
          </cell>
          <cell r="AI146">
            <v>3528090.6916377321</v>
          </cell>
          <cell r="AJ146">
            <v>3536731.0357665103</v>
          </cell>
          <cell r="AK146">
            <v>3906368.1255928739</v>
          </cell>
          <cell r="AL146">
            <v>3694195.8469600324</v>
          </cell>
          <cell r="AM146">
            <v>3701346.5787511715</v>
          </cell>
          <cell r="AN146">
            <v>3538741.7184187542</v>
          </cell>
          <cell r="AO146">
            <v>3621560.5683867778</v>
          </cell>
          <cell r="AP146">
            <v>4798071.5147731248</v>
          </cell>
          <cell r="AQ146">
            <v>4163123</v>
          </cell>
          <cell r="AR146">
            <v>3428473</v>
          </cell>
          <cell r="AS146">
            <v>3567510</v>
          </cell>
          <cell r="AT146">
            <v>3593252.2356436881</v>
          </cell>
          <cell r="AU146">
            <v>4205849.5033612773</v>
          </cell>
          <cell r="AV146">
            <v>3949221</v>
          </cell>
          <cell r="AW146">
            <v>3611861</v>
          </cell>
          <cell r="AX146">
            <v>3965447.0037714625</v>
          </cell>
          <cell r="AY146">
            <v>3746957.4447978069</v>
          </cell>
          <cell r="AZ146">
            <v>3732331.3262</v>
          </cell>
          <cell r="BA146">
            <v>3504064.1989200003</v>
          </cell>
          <cell r="BB146">
            <v>3603291.9207372</v>
          </cell>
          <cell r="BC146">
            <v>5216543.1416424969</v>
          </cell>
          <cell r="BD146">
            <v>4414851.0508023109</v>
          </cell>
          <cell r="BE146">
            <v>3565371.2307432201</v>
          </cell>
          <cell r="BF146">
            <v>3628384.6288745226</v>
          </cell>
          <cell r="BG146">
            <v>3696489.2766291462</v>
          </cell>
          <cell r="BH146">
            <v>3947371.460783652</v>
          </cell>
          <cell r="BI146">
            <v>4316200.9045123141</v>
          </cell>
          <cell r="BJ146">
            <v>3724356.0693553085</v>
          </cell>
          <cell r="BK146">
            <v>4069078.4361671032</v>
          </cell>
          <cell r="BL146">
            <v>3855124.2639742428</v>
          </cell>
          <cell r="BM146">
            <v>3878836.7307864688</v>
          </cell>
          <cell r="BN146">
            <v>3672678.25024</v>
          </cell>
          <cell r="BO146">
            <v>3773873.5476000002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371232.55674265296</v>
          </cell>
          <cell r="AD147">
            <v>348996.47517988092</v>
          </cell>
          <cell r="AE147">
            <v>344283.74794476386</v>
          </cell>
          <cell r="AF147">
            <v>347555.23354279104</v>
          </cell>
          <cell r="AG147">
            <v>348050.23081334628</v>
          </cell>
          <cell r="AH147">
            <v>351353.26145198074</v>
          </cell>
          <cell r="AI147">
            <v>349180.63877936202</v>
          </cell>
          <cell r="AJ147">
            <v>355757.03352830082</v>
          </cell>
          <cell r="AK147">
            <v>361921.18683451356</v>
          </cell>
          <cell r="AL147">
            <v>368576.99097477057</v>
          </cell>
          <cell r="AM147">
            <v>364170.95806414005</v>
          </cell>
          <cell r="AN147">
            <v>357844.17458518234</v>
          </cell>
          <cell r="AO147">
            <v>353570.35117980518</v>
          </cell>
          <cell r="AP147">
            <v>378584</v>
          </cell>
          <cell r="AQ147">
            <v>362273</v>
          </cell>
          <cell r="AR147">
            <v>323319</v>
          </cell>
          <cell r="AS147">
            <v>344713.99999999994</v>
          </cell>
          <cell r="AT147">
            <v>349351</v>
          </cell>
          <cell r="AU147">
            <v>355376</v>
          </cell>
          <cell r="AV147">
            <v>359775</v>
          </cell>
          <cell r="AW147">
            <v>360015</v>
          </cell>
          <cell r="AX147">
            <v>374956</v>
          </cell>
          <cell r="AY147">
            <v>379367</v>
          </cell>
          <cell r="AZ147">
            <v>377907.5</v>
          </cell>
          <cell r="BA147">
            <v>361675</v>
          </cell>
          <cell r="BB147">
            <v>370287.25</v>
          </cell>
          <cell r="BC147">
            <v>381986.28278639307</v>
          </cell>
          <cell r="BD147">
            <v>363181.24400757439</v>
          </cell>
          <cell r="BE147">
            <v>343903.03678765736</v>
          </cell>
          <cell r="BF147">
            <v>345674.44593499834</v>
          </cell>
          <cell r="BG147">
            <v>350277.21970986499</v>
          </cell>
          <cell r="BH147">
            <v>362362.5276555444</v>
          </cell>
          <cell r="BI147">
            <v>355397.4454298187</v>
          </cell>
          <cell r="BJ147">
            <v>360215.76778400963</v>
          </cell>
          <cell r="BK147">
            <v>378465.73604007298</v>
          </cell>
          <cell r="BL147">
            <v>382278.96518115862</v>
          </cell>
          <cell r="BM147">
            <v>373512.40875912405</v>
          </cell>
          <cell r="BN147">
            <v>353962.04379562038</v>
          </cell>
          <cell r="BO147">
            <v>362390.51094890508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2174081.9076148313</v>
          </cell>
          <cell r="AD148">
            <v>2050315.6052451925</v>
          </cell>
          <cell r="AE148">
            <v>2022060.0143364554</v>
          </cell>
          <cell r="AF148">
            <v>2046772.192595226</v>
          </cell>
          <cell r="AG148">
            <v>2052017.8421125864</v>
          </cell>
          <cell r="AH148">
            <v>2088428.5864393881</v>
          </cell>
          <cell r="AI148">
            <v>2075473.951617595</v>
          </cell>
          <cell r="AJ148">
            <v>2116715.5493684486</v>
          </cell>
          <cell r="AK148">
            <v>2159489.6496280301</v>
          </cell>
          <cell r="AL148">
            <v>2224963.9655732624</v>
          </cell>
          <cell r="AM148">
            <v>2191708.2642241316</v>
          </cell>
          <cell r="AN148">
            <v>2160609.2355433786</v>
          </cell>
          <cell r="AO148">
            <v>2146785.403316306</v>
          </cell>
          <cell r="AP148">
            <v>2336003</v>
          </cell>
          <cell r="AQ148">
            <v>2219152</v>
          </cell>
          <cell r="AR148">
            <v>1965804.9999999998</v>
          </cell>
          <cell r="AS148">
            <v>2087940.9999999995</v>
          </cell>
          <cell r="AT148">
            <v>2122895</v>
          </cell>
          <cell r="AU148">
            <v>2162620</v>
          </cell>
          <cell r="AV148">
            <v>2187308</v>
          </cell>
          <cell r="AW148">
            <v>2193956</v>
          </cell>
          <cell r="AX148">
            <v>2278722</v>
          </cell>
          <cell r="AY148">
            <v>2322573</v>
          </cell>
          <cell r="AZ148">
            <v>2316572.9750000001</v>
          </cell>
          <cell r="BA148">
            <v>2217067.75</v>
          </cell>
          <cell r="BB148">
            <v>2269860.8424999998</v>
          </cell>
          <cell r="BC148">
            <v>2392351.2855431829</v>
          </cell>
          <cell r="BD148">
            <v>2258086.304422149</v>
          </cell>
          <cell r="BE148">
            <v>2122321.9293355667</v>
          </cell>
          <cell r="BF148">
            <v>2125164.8208217993</v>
          </cell>
          <cell r="BG148">
            <v>2160451.1929578371</v>
          </cell>
          <cell r="BH148">
            <v>2238213.1497394587</v>
          </cell>
          <cell r="BI148">
            <v>2193104.3866353389</v>
          </cell>
          <cell r="BJ148">
            <v>2228107.1849775692</v>
          </cell>
          <cell r="BK148">
            <v>2334552.5126818018</v>
          </cell>
          <cell r="BL148">
            <v>2375506.7389695588</v>
          </cell>
          <cell r="BM148">
            <v>2323975.5316788317</v>
          </cell>
          <cell r="BN148">
            <v>2202334.1383941602</v>
          </cell>
          <cell r="BO148">
            <v>2254775.63959854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564119.34133333329</v>
          </cell>
          <cell r="AD149">
            <v>603996.96903225814</v>
          </cell>
          <cell r="AE149">
            <v>568015.97709677415</v>
          </cell>
          <cell r="AF149">
            <v>583354.79601382487</v>
          </cell>
          <cell r="AG149">
            <v>596370.73398617515</v>
          </cell>
          <cell r="AH149">
            <v>597512.26420430106</v>
          </cell>
          <cell r="AI149">
            <v>597449.8935376344</v>
          </cell>
          <cell r="AJ149">
            <v>598036.30479569896</v>
          </cell>
          <cell r="AK149">
            <v>598110.71165591397</v>
          </cell>
          <cell r="AL149">
            <v>601597.1587096774</v>
          </cell>
          <cell r="AM149">
            <v>612227.17096774187</v>
          </cell>
          <cell r="AN149">
            <v>622593.6</v>
          </cell>
          <cell r="AO149">
            <v>629104</v>
          </cell>
          <cell r="AP149">
            <v>631471</v>
          </cell>
          <cell r="AQ149">
            <v>635148</v>
          </cell>
          <cell r="AR149">
            <v>603721</v>
          </cell>
          <cell r="AS149">
            <v>636954</v>
          </cell>
          <cell r="AT149">
            <v>631727</v>
          </cell>
          <cell r="AU149">
            <v>634357</v>
          </cell>
          <cell r="AV149">
            <v>634169</v>
          </cell>
          <cell r="AW149">
            <v>599350</v>
          </cell>
          <cell r="AX149">
            <v>595054</v>
          </cell>
          <cell r="AY149">
            <v>623621</v>
          </cell>
          <cell r="AZ149">
            <v>598500</v>
          </cell>
          <cell r="BA149">
            <v>598500</v>
          </cell>
          <cell r="BB149">
            <v>598500</v>
          </cell>
          <cell r="BC149">
            <v>611800</v>
          </cell>
          <cell r="BD149">
            <v>611800</v>
          </cell>
          <cell r="BE149">
            <v>611800</v>
          </cell>
          <cell r="BF149">
            <v>611800</v>
          </cell>
          <cell r="BG149">
            <v>611800</v>
          </cell>
          <cell r="BH149">
            <v>611800</v>
          </cell>
          <cell r="BI149">
            <v>611800</v>
          </cell>
          <cell r="BJ149">
            <v>611800</v>
          </cell>
          <cell r="BK149">
            <v>611800</v>
          </cell>
          <cell r="BL149">
            <v>611800</v>
          </cell>
          <cell r="BM149">
            <v>611800</v>
          </cell>
          <cell r="BN149">
            <v>611800</v>
          </cell>
          <cell r="BO149">
            <v>611800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238430.96122239152</v>
          </cell>
          <cell r="AD150">
            <v>174602.98344629735</v>
          </cell>
          <cell r="AE150">
            <v>153180.10340963531</v>
          </cell>
          <cell r="AF150">
            <v>99422.713848975181</v>
          </cell>
          <cell r="AG150">
            <v>128096.76709099751</v>
          </cell>
          <cell r="AH150">
            <v>148952.58370533324</v>
          </cell>
          <cell r="AI150">
            <v>153855.35798746574</v>
          </cell>
          <cell r="AJ150">
            <v>169809.01863008141</v>
          </cell>
          <cell r="AK150">
            <v>181449.57187802414</v>
          </cell>
          <cell r="AL150">
            <v>179004.04377351227</v>
          </cell>
          <cell r="AM150">
            <v>160506.16258156855</v>
          </cell>
          <cell r="AN150">
            <v>136599.87715142925</v>
          </cell>
          <cell r="AO150">
            <v>166666.61649668004</v>
          </cell>
          <cell r="AP150">
            <v>275925</v>
          </cell>
          <cell r="AQ150">
            <v>150635</v>
          </cell>
          <cell r="AR150">
            <v>-28569.999999999996</v>
          </cell>
          <cell r="AS150">
            <v>139470</v>
          </cell>
          <cell r="AT150">
            <v>133590</v>
          </cell>
          <cell r="AU150">
            <v>203584</v>
          </cell>
          <cell r="AV150">
            <v>171696</v>
          </cell>
          <cell r="AW150">
            <v>157170</v>
          </cell>
          <cell r="AX150">
            <v>188962.79848393315</v>
          </cell>
          <cell r="AY150">
            <v>162567.84385090647</v>
          </cell>
          <cell r="AZ150">
            <v>156644.35794261826</v>
          </cell>
          <cell r="BA150">
            <v>138455.38235473921</v>
          </cell>
          <cell r="BB150">
            <v>142470.09324268723</v>
          </cell>
          <cell r="BC150">
            <v>276180.09752480639</v>
          </cell>
          <cell r="BD150">
            <v>173015.9755829678</v>
          </cell>
          <cell r="BE150">
            <v>138955.3739573365</v>
          </cell>
          <cell r="BF150">
            <v>154713.93110767566</v>
          </cell>
          <cell r="BG150">
            <v>150296.53458234516</v>
          </cell>
          <cell r="BH150">
            <v>154912.36472498855</v>
          </cell>
          <cell r="BI150">
            <v>175414.81691098461</v>
          </cell>
          <cell r="BJ150">
            <v>165564.77343798889</v>
          </cell>
          <cell r="BK150">
            <v>175945.04186435227</v>
          </cell>
          <cell r="BL150">
            <v>170365.34065180868</v>
          </cell>
          <cell r="BM150">
            <v>167983.23982749906</v>
          </cell>
          <cell r="BN150">
            <v>152980.19766645439</v>
          </cell>
          <cell r="BO150">
            <v>154644.07335425331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452448.09594592458</v>
          </cell>
          <cell r="AD151">
            <v>446968.65812035219</v>
          </cell>
          <cell r="AE151">
            <v>466353.53612328705</v>
          </cell>
          <cell r="AF151">
            <v>483130.29733507056</v>
          </cell>
          <cell r="AG151">
            <v>494214.3910877771</v>
          </cell>
          <cell r="AH151">
            <v>487601.6707080318</v>
          </cell>
          <cell r="AI151">
            <v>474898.90612797282</v>
          </cell>
          <cell r="AJ151">
            <v>478837.10488384205</v>
          </cell>
          <cell r="AK151">
            <v>492290.86380462971</v>
          </cell>
          <cell r="AL151">
            <v>483895.99205708882</v>
          </cell>
          <cell r="AM151">
            <v>484686.20123595779</v>
          </cell>
          <cell r="AN151">
            <v>475927.84216925368</v>
          </cell>
          <cell r="AO151">
            <v>482579.1872493297</v>
          </cell>
          <cell r="AP151">
            <v>492240</v>
          </cell>
          <cell r="AQ151">
            <v>478813.00000000006</v>
          </cell>
          <cell r="AR151">
            <v>514815</v>
          </cell>
          <cell r="AS151">
            <v>517014.99999999988</v>
          </cell>
          <cell r="AT151">
            <v>494053.80258906959</v>
          </cell>
          <cell r="AU151">
            <v>516250.82794856431</v>
          </cell>
          <cell r="AV151">
            <v>518050.00000000006</v>
          </cell>
          <cell r="AW151">
            <v>523466.00000000006</v>
          </cell>
          <cell r="AX151">
            <v>532901.1389321863</v>
          </cell>
          <cell r="AY151">
            <v>523822.14218772994</v>
          </cell>
          <cell r="AZ151">
            <v>522191.9466002452</v>
          </cell>
          <cell r="BA151">
            <v>508091.97876501508</v>
          </cell>
          <cell r="BB151">
            <v>517862.92094774212</v>
          </cell>
          <cell r="BC151">
            <v>524853.0212908783</v>
          </cell>
          <cell r="BD151">
            <v>486864.36480081873</v>
          </cell>
          <cell r="BE151">
            <v>531519.30110918707</v>
          </cell>
          <cell r="BF151">
            <v>521945.1047365882</v>
          </cell>
          <cell r="BG151">
            <v>499927.22765478131</v>
          </cell>
          <cell r="BH151">
            <v>517001.74892829591</v>
          </cell>
          <cell r="BI151">
            <v>515825.30090882583</v>
          </cell>
          <cell r="BJ151">
            <v>510930.23293064494</v>
          </cell>
          <cell r="BK151">
            <v>530790.58427284623</v>
          </cell>
          <cell r="BL151">
            <v>536804.25353563251</v>
          </cell>
          <cell r="BM151">
            <v>543157.78501360794</v>
          </cell>
          <cell r="BN151">
            <v>519245.00881060754</v>
          </cell>
          <cell r="BO151">
            <v>528713.44976673881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3429080.3061164808</v>
          </cell>
          <cell r="AD152">
            <v>3275884.2158441003</v>
          </cell>
          <cell r="AE152">
            <v>3209609.6309661516</v>
          </cell>
          <cell r="AF152">
            <v>3212679.9997930964</v>
          </cell>
          <cell r="AG152">
            <v>3270699.7342775362</v>
          </cell>
          <cell r="AH152">
            <v>3322495.1050570542</v>
          </cell>
          <cell r="AI152">
            <v>3301678.1092706681</v>
          </cell>
          <cell r="AJ152">
            <v>3363397.9776780712</v>
          </cell>
          <cell r="AK152">
            <v>3431340.7969665979</v>
          </cell>
          <cell r="AL152">
            <v>3489461.1601135409</v>
          </cell>
          <cell r="AM152">
            <v>3449127.7990094</v>
          </cell>
          <cell r="AN152">
            <v>3395730.5548640615</v>
          </cell>
          <cell r="AO152">
            <v>3425135.2070623157</v>
          </cell>
          <cell r="AP152">
            <v>3735639</v>
          </cell>
          <cell r="AQ152">
            <v>3483748</v>
          </cell>
          <cell r="AR152">
            <v>3055771</v>
          </cell>
          <cell r="AS152">
            <v>3381379.9999999995</v>
          </cell>
          <cell r="AT152">
            <v>3382265.8025890696</v>
          </cell>
          <cell r="AU152">
            <v>3516811.8279485642</v>
          </cell>
          <cell r="AV152">
            <v>3511223</v>
          </cell>
          <cell r="AW152">
            <v>3473942</v>
          </cell>
          <cell r="AX152">
            <v>3595639.9374161195</v>
          </cell>
          <cell r="AY152">
            <v>3632583.9860386364</v>
          </cell>
          <cell r="AZ152">
            <v>3593909.2795428638</v>
          </cell>
          <cell r="BA152">
            <v>3462115.1111197541</v>
          </cell>
          <cell r="BB152">
            <v>3528693.8566904292</v>
          </cell>
          <cell r="BC152">
            <v>3805184.4043588676</v>
          </cell>
          <cell r="BD152">
            <v>3529766.6448059357</v>
          </cell>
          <cell r="BE152">
            <v>3404596.6044020904</v>
          </cell>
          <cell r="BF152">
            <v>3413623.856666063</v>
          </cell>
          <cell r="BG152">
            <v>3422474.9551949636</v>
          </cell>
          <cell r="BH152">
            <v>3521927.2633927432</v>
          </cell>
          <cell r="BI152">
            <v>3496144.5044551492</v>
          </cell>
          <cell r="BJ152">
            <v>3516402.191346203</v>
          </cell>
          <cell r="BK152">
            <v>3653088.1388190002</v>
          </cell>
          <cell r="BL152">
            <v>3694476.3331570001</v>
          </cell>
          <cell r="BM152">
            <v>3646916.5565199386</v>
          </cell>
          <cell r="BN152">
            <v>3486359.3448712225</v>
          </cell>
          <cell r="BO152">
            <v>3549933.1627195324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7856566.1090521067</v>
          </cell>
          <cell r="AD153">
            <v>7275400.9013660476</v>
          </cell>
          <cell r="AE153">
            <v>6570930.9974156469</v>
          </cell>
          <cell r="AF153">
            <v>6618831.9263074985</v>
          </cell>
          <cell r="AG153">
            <v>6731004.9011528911</v>
          </cell>
          <cell r="AH153">
            <v>7161230.9349858444</v>
          </cell>
          <cell r="AI153">
            <v>6829768.8009083997</v>
          </cell>
          <cell r="AJ153">
            <v>6900129.013444582</v>
          </cell>
          <cell r="AK153">
            <v>7337708.9225594718</v>
          </cell>
          <cell r="AL153">
            <v>7183657.0070735738</v>
          </cell>
          <cell r="AM153">
            <v>7150474.3777605714</v>
          </cell>
          <cell r="AN153">
            <v>6934472.2732828157</v>
          </cell>
          <cell r="AO153">
            <v>7046695.7754490934</v>
          </cell>
          <cell r="AP153">
            <v>8533710.5147731248</v>
          </cell>
          <cell r="AQ153">
            <v>7646871</v>
          </cell>
          <cell r="AR153">
            <v>6484244</v>
          </cell>
          <cell r="AS153">
            <v>6948890</v>
          </cell>
          <cell r="AT153">
            <v>6975518.0382327577</v>
          </cell>
          <cell r="AU153">
            <v>7722661.3313098419</v>
          </cell>
          <cell r="AV153">
            <v>7460444</v>
          </cell>
          <cell r="AW153">
            <v>7085803</v>
          </cell>
          <cell r="AX153">
            <v>7561086.941187582</v>
          </cell>
          <cell r="AY153">
            <v>7379541.4308364429</v>
          </cell>
          <cell r="AZ153">
            <v>7326240.6057428643</v>
          </cell>
          <cell r="BA153">
            <v>6966179.310039755</v>
          </cell>
          <cell r="BB153">
            <v>7131985.7774276286</v>
          </cell>
          <cell r="BC153">
            <v>9021727.5460013635</v>
          </cell>
          <cell r="BD153">
            <v>7944617.6956082471</v>
          </cell>
          <cell r="BE153">
            <v>6969967.8351453105</v>
          </cell>
          <cell r="BF153">
            <v>7042008.4855405856</v>
          </cell>
          <cell r="BG153">
            <v>7118964.2318241093</v>
          </cell>
          <cell r="BH153">
            <v>7469298.7241763957</v>
          </cell>
          <cell r="BI153">
            <v>7812345.4089674633</v>
          </cell>
          <cell r="BJ153">
            <v>7240758.2607015111</v>
          </cell>
          <cell r="BK153">
            <v>7722166.5749861039</v>
          </cell>
          <cell r="BL153">
            <v>7549600.597131243</v>
          </cell>
          <cell r="BM153">
            <v>7525753.2873064075</v>
          </cell>
          <cell r="BN153">
            <v>7159037.5951112229</v>
          </cell>
          <cell r="BO153">
            <v>7323806.7103195321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364733.48258064518</v>
          </cell>
          <cell r="AD154">
            <v>349300.69665380567</v>
          </cell>
          <cell r="AE154">
            <v>289557.97463651688</v>
          </cell>
          <cell r="AF154">
            <v>324762.96728110599</v>
          </cell>
          <cell r="AG154">
            <v>361660.66294269188</v>
          </cell>
          <cell r="AH154">
            <v>344666.74915254622</v>
          </cell>
          <cell r="AI154">
            <v>366855.85208222899</v>
          </cell>
          <cell r="AJ154">
            <v>387807.73948975268</v>
          </cell>
          <cell r="AK154">
            <v>376624.10610888142</v>
          </cell>
          <cell r="AL154">
            <v>360694.98092176695</v>
          </cell>
          <cell r="AM154">
            <v>358279.65205092798</v>
          </cell>
          <cell r="AN154">
            <v>342607.69257707614</v>
          </cell>
          <cell r="AO154">
            <v>379550.67610269913</v>
          </cell>
          <cell r="AP154">
            <v>447484</v>
          </cell>
          <cell r="AQ154">
            <v>379317</v>
          </cell>
          <cell r="AR154">
            <v>278921</v>
          </cell>
          <cell r="AS154">
            <v>338485</v>
          </cell>
          <cell r="AT154">
            <v>345965</v>
          </cell>
          <cell r="AU154">
            <v>343233</v>
          </cell>
          <cell r="AV154">
            <v>411441</v>
          </cell>
          <cell r="AW154">
            <v>333222</v>
          </cell>
          <cell r="AX154">
            <v>355724</v>
          </cell>
          <cell r="AY154">
            <v>339286</v>
          </cell>
          <cell r="AZ154">
            <v>375000</v>
          </cell>
          <cell r="BA154">
            <v>360000</v>
          </cell>
          <cell r="BB154">
            <v>375000</v>
          </cell>
          <cell r="BC154">
            <v>460895.68</v>
          </cell>
          <cell r="BD154">
            <v>369462</v>
          </cell>
          <cell r="BE154">
            <v>288961.42</v>
          </cell>
          <cell r="BF154">
            <v>329462</v>
          </cell>
          <cell r="BG154">
            <v>340346</v>
          </cell>
          <cell r="BH154">
            <v>354559.66</v>
          </cell>
          <cell r="BI154">
            <v>424131.82</v>
          </cell>
          <cell r="BJ154">
            <v>404600.83659100201</v>
          </cell>
          <cell r="BK154">
            <v>390904.86653560598</v>
          </cell>
          <cell r="BL154">
            <v>354902</v>
          </cell>
          <cell r="BM154">
            <v>369902</v>
          </cell>
          <cell r="BN154">
            <v>371662</v>
          </cell>
          <cell r="BO154">
            <v>389962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253454.22064516132</v>
          </cell>
          <cell r="AD155">
            <v>257754.35798667136</v>
          </cell>
          <cell r="AE155">
            <v>258828.16362623186</v>
          </cell>
          <cell r="AF155">
            <v>281035.88981566817</v>
          </cell>
          <cell r="AG155">
            <v>260876.66452583484</v>
          </cell>
          <cell r="AH155">
            <v>262920.57204559376</v>
          </cell>
          <cell r="AI155">
            <v>268443.96623377502</v>
          </cell>
          <cell r="AJ155">
            <v>268568.02578734432</v>
          </cell>
          <cell r="AK155">
            <v>284572.97282385512</v>
          </cell>
          <cell r="AL155">
            <v>296600.7222390736</v>
          </cell>
          <cell r="AM155">
            <v>282602.89140471601</v>
          </cell>
          <cell r="AN155">
            <v>295223.69755336893</v>
          </cell>
          <cell r="AO155">
            <v>342287.05595786701</v>
          </cell>
          <cell r="AP155">
            <v>262903</v>
          </cell>
          <cell r="AQ155">
            <v>238104</v>
          </cell>
          <cell r="AR155">
            <v>302562</v>
          </cell>
          <cell r="AS155">
            <v>304530</v>
          </cell>
          <cell r="AT155">
            <v>288417</v>
          </cell>
          <cell r="AU155">
            <v>265245</v>
          </cell>
          <cell r="AV155">
            <v>300993</v>
          </cell>
          <cell r="AW155">
            <v>308545</v>
          </cell>
          <cell r="AX155">
            <v>298588</v>
          </cell>
          <cell r="AY155">
            <v>297140</v>
          </cell>
          <cell r="AZ155">
            <v>305000</v>
          </cell>
          <cell r="BA155">
            <v>295000</v>
          </cell>
          <cell r="BB155">
            <v>315000</v>
          </cell>
          <cell r="BC155">
            <v>268161.06</v>
          </cell>
          <cell r="BD155">
            <v>242866.08</v>
          </cell>
          <cell r="BE155">
            <v>308613.24</v>
          </cell>
          <cell r="BF155">
            <v>310620.59999999998</v>
          </cell>
          <cell r="BG155">
            <v>294185.34000000003</v>
          </cell>
          <cell r="BH155">
            <v>270549.90000000002</v>
          </cell>
          <cell r="BI155">
            <v>307012.86</v>
          </cell>
          <cell r="BJ155">
            <v>277107.66558058799</v>
          </cell>
          <cell r="BK155">
            <v>271991.91866071703</v>
          </cell>
          <cell r="BL155">
            <v>285200</v>
          </cell>
          <cell r="BM155">
            <v>280900</v>
          </cell>
          <cell r="BN155">
            <v>311100</v>
          </cell>
          <cell r="BO155">
            <v>321300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364883.96903225803</v>
          </cell>
          <cell r="AD156">
            <v>358869.17654857947</v>
          </cell>
          <cell r="AE156">
            <v>369112.35377400118</v>
          </cell>
          <cell r="AF156">
            <v>381463.26467741939</v>
          </cell>
          <cell r="AG156">
            <v>366880.95360496768</v>
          </cell>
          <cell r="AH156">
            <v>354834.82372836565</v>
          </cell>
          <cell r="AI156">
            <v>357598.25652837241</v>
          </cell>
          <cell r="AJ156">
            <v>342224.43842446106</v>
          </cell>
          <cell r="AK156">
            <v>339190.29257754696</v>
          </cell>
          <cell r="AL156">
            <v>375570.31803680083</v>
          </cell>
          <cell r="AM156">
            <v>415079.77502083371</v>
          </cell>
          <cell r="AN156">
            <v>412340.33510366816</v>
          </cell>
          <cell r="AO156">
            <v>372099.00197498355</v>
          </cell>
          <cell r="AP156">
            <v>405912</v>
          </cell>
          <cell r="AQ156">
            <v>403318</v>
          </cell>
          <cell r="AR156">
            <v>404973</v>
          </cell>
          <cell r="AS156">
            <v>404973</v>
          </cell>
          <cell r="AT156">
            <v>406433</v>
          </cell>
          <cell r="AU156">
            <v>403513</v>
          </cell>
          <cell r="AV156">
            <v>404973</v>
          </cell>
          <cell r="AW156">
            <v>404973</v>
          </cell>
          <cell r="AX156">
            <v>374444</v>
          </cell>
          <cell r="AY156">
            <v>374444</v>
          </cell>
          <cell r="AZ156">
            <v>400888.95682433457</v>
          </cell>
          <cell r="BA156">
            <v>428000</v>
          </cell>
          <cell r="BB156">
            <v>425000</v>
          </cell>
          <cell r="BC156">
            <v>414030.24</v>
          </cell>
          <cell r="BD156">
            <v>411384.36</v>
          </cell>
          <cell r="BE156">
            <v>413072.46</v>
          </cell>
          <cell r="BF156">
            <v>413072.46</v>
          </cell>
          <cell r="BG156">
            <v>414561.66</v>
          </cell>
          <cell r="BH156">
            <v>411583.26</v>
          </cell>
          <cell r="BI156">
            <v>413072.46</v>
          </cell>
          <cell r="BJ156">
            <v>353106.12630976498</v>
          </cell>
          <cell r="BK156">
            <v>348033.136590635</v>
          </cell>
          <cell r="BL156">
            <v>350000</v>
          </cell>
          <cell r="BM156">
            <v>408906.73596082098</v>
          </cell>
          <cell r="BN156">
            <v>389296.10246249998</v>
          </cell>
          <cell r="BO156">
            <v>407042.78828861698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30976.652903225808</v>
          </cell>
          <cell r="AD157">
            <v>14101.299544019643</v>
          </cell>
          <cell r="AE157">
            <v>24015.853681786808</v>
          </cell>
          <cell r="AF157">
            <v>25133.836059907833</v>
          </cell>
          <cell r="AG157">
            <v>20498.235770427258</v>
          </cell>
          <cell r="AH157">
            <v>18041.951277191787</v>
          </cell>
          <cell r="AI157">
            <v>20674.40241624193</v>
          </cell>
          <cell r="AJ157">
            <v>22397.968652747863</v>
          </cell>
          <cell r="AK157">
            <v>21400.554113860861</v>
          </cell>
          <cell r="AL157">
            <v>23340.115482100748</v>
          </cell>
          <cell r="AM157">
            <v>28178.528423063581</v>
          </cell>
          <cell r="AN157">
            <v>22969.364275820877</v>
          </cell>
          <cell r="AO157">
            <v>26204.660302830809</v>
          </cell>
          <cell r="AP157">
            <v>24427</v>
          </cell>
          <cell r="AQ157">
            <v>27168</v>
          </cell>
          <cell r="AR157">
            <v>34521</v>
          </cell>
          <cell r="AS157">
            <v>27412</v>
          </cell>
          <cell r="AT157">
            <v>22102</v>
          </cell>
          <cell r="AU157">
            <v>26537</v>
          </cell>
          <cell r="AV157">
            <v>25196</v>
          </cell>
          <cell r="AW157">
            <v>24819</v>
          </cell>
          <cell r="AX157">
            <v>20831</v>
          </cell>
          <cell r="AY157">
            <v>28731</v>
          </cell>
          <cell r="AZ157">
            <v>27249.781185903033</v>
          </cell>
          <cell r="BA157">
            <v>20404.004244618409</v>
          </cell>
          <cell r="BB157">
            <v>21475.847276169079</v>
          </cell>
          <cell r="BC157">
            <v>24915.54</v>
          </cell>
          <cell r="BD157">
            <v>27711.360000000001</v>
          </cell>
          <cell r="BE157">
            <v>35211.42</v>
          </cell>
          <cell r="BF157">
            <v>27960.240000000002</v>
          </cell>
          <cell r="BG157">
            <v>22544.04</v>
          </cell>
          <cell r="BH157">
            <v>27067.74</v>
          </cell>
          <cell r="BI157">
            <v>25699.919999999998</v>
          </cell>
          <cell r="BJ157">
            <v>23110.155383964699</v>
          </cell>
          <cell r="BK157">
            <v>21958.476218247899</v>
          </cell>
          <cell r="BL157">
            <v>23241.044965652</v>
          </cell>
          <cell r="BM157">
            <v>27794.7768096211</v>
          </cell>
          <cell r="BN157">
            <v>20812.084329510799</v>
          </cell>
          <cell r="BO157">
            <v>21905.3642216925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283459.55354838708</v>
          </cell>
          <cell r="AD158">
            <v>237204.67614170467</v>
          </cell>
          <cell r="AE158">
            <v>244585.80385829532</v>
          </cell>
          <cell r="AF158">
            <v>247139.45928571426</v>
          </cell>
          <cell r="AG158">
            <v>251038.11595416325</v>
          </cell>
          <cell r="AH158">
            <v>263577.28409345576</v>
          </cell>
          <cell r="AI158">
            <v>267351.37065987085</v>
          </cell>
          <cell r="AJ158">
            <v>263220.25662066415</v>
          </cell>
          <cell r="AK158">
            <v>265166.43265359331</v>
          </cell>
          <cell r="AL158">
            <v>269598.78772396198</v>
          </cell>
          <cell r="AM158">
            <v>264212.6812670033</v>
          </cell>
          <cell r="AN158">
            <v>245138.43269614843</v>
          </cell>
          <cell r="AO158">
            <v>271923.54904542462</v>
          </cell>
          <cell r="AP158">
            <v>294924</v>
          </cell>
          <cell r="AQ158">
            <v>281091</v>
          </cell>
          <cell r="AR158">
            <v>241764</v>
          </cell>
          <cell r="AS158">
            <v>266154</v>
          </cell>
          <cell r="AT158">
            <v>256205</v>
          </cell>
          <cell r="AU158">
            <v>257050</v>
          </cell>
          <cell r="AV158">
            <v>263783</v>
          </cell>
          <cell r="AW158">
            <v>276284</v>
          </cell>
          <cell r="AX158">
            <v>274888</v>
          </cell>
          <cell r="AY158">
            <v>264997</v>
          </cell>
          <cell r="AZ158">
            <v>262156.91409374768</v>
          </cell>
          <cell r="BA158">
            <v>249920.11830065199</v>
          </cell>
          <cell r="BB158">
            <v>248607.60572967288</v>
          </cell>
          <cell r="BC158">
            <v>285822.48</v>
          </cell>
          <cell r="BD158">
            <v>270712.82</v>
          </cell>
          <cell r="BE158">
            <v>230599.28</v>
          </cell>
          <cell r="BF158">
            <v>235000</v>
          </cell>
          <cell r="BG158">
            <v>246329.1</v>
          </cell>
          <cell r="BH158">
            <v>247191</v>
          </cell>
          <cell r="BI158">
            <v>254058.66</v>
          </cell>
          <cell r="BJ158">
            <v>256589.85375061299</v>
          </cell>
          <cell r="BK158">
            <v>257079.44122952901</v>
          </cell>
          <cell r="BL158">
            <v>253482.01243443601</v>
          </cell>
          <cell r="BM158">
            <v>252400.052375623</v>
          </cell>
          <cell r="BN158">
            <v>255918.52066666499</v>
          </cell>
          <cell r="BO158">
            <v>263579.75784426602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51100.541935483867</v>
          </cell>
          <cell r="AD159">
            <v>58661.90112241319</v>
          </cell>
          <cell r="AE159">
            <v>55643.448877586809</v>
          </cell>
          <cell r="AF159">
            <v>54424.85</v>
          </cell>
          <cell r="AG159">
            <v>50599.942167403875</v>
          </cell>
          <cell r="AH159">
            <v>43536.885165929452</v>
          </cell>
          <cell r="AI159">
            <v>44757.797760108733</v>
          </cell>
          <cell r="AJ159">
            <v>50346.49810613555</v>
          </cell>
          <cell r="AK159">
            <v>55058.754193948793</v>
          </cell>
          <cell r="AL159">
            <v>56933.797302871535</v>
          </cell>
          <cell r="AM159">
            <v>55134.226174388576</v>
          </cell>
          <cell r="AN159">
            <v>48639.629438627577</v>
          </cell>
          <cell r="AO159">
            <v>51781.129690585913</v>
          </cell>
          <cell r="AP159">
            <v>55734</v>
          </cell>
          <cell r="AQ159">
            <v>55197</v>
          </cell>
          <cell r="AR159">
            <v>31420</v>
          </cell>
          <cell r="AS159">
            <v>49580</v>
          </cell>
          <cell r="AT159">
            <v>44191</v>
          </cell>
          <cell r="AU159">
            <v>44649</v>
          </cell>
          <cell r="AV159">
            <v>56028</v>
          </cell>
          <cell r="AW159">
            <v>43994</v>
          </cell>
          <cell r="AX159">
            <v>44696</v>
          </cell>
          <cell r="AY159">
            <v>43146</v>
          </cell>
          <cell r="AZ159">
            <v>54680.002545599113</v>
          </cell>
          <cell r="BA159">
            <v>49739.566070277171</v>
          </cell>
          <cell r="BB159">
            <v>47976.906368884243</v>
          </cell>
          <cell r="BC159">
            <v>56848.68</v>
          </cell>
          <cell r="BD159">
            <v>56300.94</v>
          </cell>
          <cell r="BE159">
            <v>32048.400000000001</v>
          </cell>
          <cell r="BF159">
            <v>50571.6</v>
          </cell>
          <cell r="BG159">
            <v>45074.82</v>
          </cell>
          <cell r="BH159">
            <v>45541.98</v>
          </cell>
          <cell r="BI159">
            <v>57148.56</v>
          </cell>
          <cell r="BJ159">
            <v>51947.362384067303</v>
          </cell>
          <cell r="BK159">
            <v>56494.160765263798</v>
          </cell>
          <cell r="BL159">
            <v>56697.996055158103</v>
          </cell>
          <cell r="BM159">
            <v>55773.602596511097</v>
          </cell>
          <cell r="BN159">
            <v>50734.357391682701</v>
          </cell>
          <cell r="BO159">
            <v>48936.444496261902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1348608.4206451613</v>
          </cell>
          <cell r="AD160">
            <v>1275892.1079971939</v>
          </cell>
          <cell r="AE160">
            <v>1241743.5984544188</v>
          </cell>
          <cell r="AF160">
            <v>1313960.2671198158</v>
          </cell>
          <cell r="AG160">
            <v>1311554.5749654889</v>
          </cell>
          <cell r="AH160">
            <v>1287578.2654630828</v>
          </cell>
          <cell r="AI160">
            <v>1325681.645680598</v>
          </cell>
          <cell r="AJ160">
            <v>1334564.9270811055</v>
          </cell>
          <cell r="AK160">
            <v>1342013.1124716864</v>
          </cell>
          <cell r="AL160">
            <v>1382738.7217065755</v>
          </cell>
          <cell r="AM160">
            <v>1403487.7543409332</v>
          </cell>
          <cell r="AN160">
            <v>1366919.15164471</v>
          </cell>
          <cell r="AO160">
            <v>1443846.0730743911</v>
          </cell>
          <cell r="AP160">
            <v>1491384</v>
          </cell>
          <cell r="AQ160">
            <v>1384195</v>
          </cell>
          <cell r="AR160">
            <v>1294161</v>
          </cell>
          <cell r="AS160">
            <v>1391134</v>
          </cell>
          <cell r="AT160">
            <v>1363313</v>
          </cell>
          <cell r="AU160">
            <v>1340227</v>
          </cell>
          <cell r="AV160">
            <v>1462414</v>
          </cell>
          <cell r="AW160">
            <v>1391837</v>
          </cell>
          <cell r="AX160">
            <v>1369171</v>
          </cell>
          <cell r="AY160">
            <v>1347744</v>
          </cell>
          <cell r="AZ160">
            <v>1424975.6546495846</v>
          </cell>
          <cell r="BA160">
            <v>1403063.6886155475</v>
          </cell>
          <cell r="BB160">
            <v>1433060.3593747262</v>
          </cell>
          <cell r="BC160">
            <v>1510673.68</v>
          </cell>
          <cell r="BD160">
            <v>1378437.56</v>
          </cell>
          <cell r="BE160">
            <v>1308506.2199999997</v>
          </cell>
          <cell r="BF160">
            <v>1366686.9000000001</v>
          </cell>
          <cell r="BG160">
            <v>1363040.9600000002</v>
          </cell>
          <cell r="BH160">
            <v>1356493.54</v>
          </cell>
          <cell r="BI160">
            <v>1481124.2799999998</v>
          </cell>
          <cell r="BJ160">
            <v>1366462.0000000002</v>
          </cell>
          <cell r="BK160">
            <v>1346461.9999999986</v>
          </cell>
          <cell r="BL160">
            <v>1323523.0534552461</v>
          </cell>
          <cell r="BM160">
            <v>1395677.1677425762</v>
          </cell>
          <cell r="BN160">
            <v>1399523.0648503583</v>
          </cell>
          <cell r="BO160">
            <v>1452726.3548508375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11943780.060000001</v>
          </cell>
          <cell r="Q161">
            <v>10480927.68</v>
          </cell>
          <cell r="R161">
            <v>8762460.5399999991</v>
          </cell>
          <cell r="S161">
            <v>9356597.9000000004</v>
          </cell>
          <cell r="T161">
            <v>9600603.8200000003</v>
          </cell>
          <cell r="U161">
            <v>10143319.220000001</v>
          </cell>
          <cell r="V161">
            <v>10037110.01</v>
          </cell>
          <cell r="W161">
            <v>9919559.0099999998</v>
          </cell>
          <cell r="X161">
            <v>9646779.7200000007</v>
          </cell>
          <cell r="Y161">
            <v>10126140.109999999</v>
          </cell>
          <cell r="Z161">
            <v>10200556.279999999</v>
          </cell>
          <cell r="AA161">
            <v>9415446.4600000009</v>
          </cell>
          <cell r="AB161">
            <v>9800870.6999999993</v>
          </cell>
          <cell r="AC161">
            <v>3265470.0700931633</v>
          </cell>
          <cell r="AD161">
            <v>2646007.3705268148</v>
          </cell>
          <cell r="AE161">
            <v>1996395.5599030133</v>
          </cell>
          <cell r="AF161">
            <v>2268643.322497136</v>
          </cell>
          <cell r="AG161">
            <v>2353218.2368267439</v>
          </cell>
          <cell r="AH161">
            <v>2561397.5687142676</v>
          </cell>
          <cell r="AI161">
            <v>2405637.6857881574</v>
          </cell>
          <cell r="AJ161">
            <v>2450318.7106094407</v>
          </cell>
          <cell r="AK161">
            <v>2629850.2948346809</v>
          </cell>
          <cell r="AL161">
            <v>2603109.0213638814</v>
          </cell>
          <cell r="AM161">
            <v>2456778.8346197284</v>
          </cell>
          <cell r="AN161">
            <v>2330592.77384486</v>
          </cell>
          <cell r="AO161">
            <v>2343068.5126482565</v>
          </cell>
          <cell r="AP161">
            <v>3544639.4852268752</v>
          </cell>
          <cell r="AQ161">
            <v>2935959</v>
          </cell>
          <cell r="AR161">
            <v>1898250</v>
          </cell>
          <cell r="AS161">
            <v>2551405</v>
          </cell>
          <cell r="AT161">
            <v>2526470.9617672423</v>
          </cell>
          <cell r="AU161">
            <v>2866107.6686901581</v>
          </cell>
          <cell r="AV161">
            <v>2839783</v>
          </cell>
          <cell r="AW161">
            <v>2841297</v>
          </cell>
          <cell r="AX161">
            <v>3032496.058812418</v>
          </cell>
          <cell r="AY161">
            <v>2900011.5691635571</v>
          </cell>
          <cell r="AZ161">
            <v>2881262.7396075511</v>
          </cell>
          <cell r="BA161">
            <v>2611226.3413446974</v>
          </cell>
          <cell r="BB161">
            <v>2652924.9681976456</v>
          </cell>
          <cell r="BC161">
            <v>3653484.5831973217</v>
          </cell>
          <cell r="BD161">
            <v>3142668.5735275955</v>
          </cell>
          <cell r="BE161">
            <v>2383489.5877320785</v>
          </cell>
          <cell r="BF161">
            <v>2723647.1423464101</v>
          </cell>
          <cell r="BG161">
            <v>2652996.7780341962</v>
          </cell>
          <cell r="BH161">
            <v>2732753.2429398699</v>
          </cell>
          <cell r="BI161">
            <v>3164030.5835205107</v>
          </cell>
          <cell r="BJ161">
            <v>2962291.223037716</v>
          </cell>
          <cell r="BK161">
            <v>3160188.3708815328</v>
          </cell>
          <cell r="BL161">
            <v>3037123.6069512111</v>
          </cell>
          <cell r="BM161">
            <v>2980798.3120270036</v>
          </cell>
          <cell r="BN161">
            <v>2689976.9400384184</v>
          </cell>
          <cell r="BO161">
            <v>2715413.3198296302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351672.17771409015</v>
          </cell>
          <cell r="AD162">
            <v>291129.80987714144</v>
          </cell>
          <cell r="AE162">
            <v>264844.89420587313</v>
          </cell>
          <cell r="AF162">
            <v>275438.75892996014</v>
          </cell>
          <cell r="AG162">
            <v>280685.99824951834</v>
          </cell>
          <cell r="AH162">
            <v>297275.58276740625</v>
          </cell>
          <cell r="AI162">
            <v>285149.3795741832</v>
          </cell>
          <cell r="AJ162">
            <v>288495.34158064844</v>
          </cell>
          <cell r="AK162">
            <v>305358.45290637767</v>
          </cell>
          <cell r="AL162">
            <v>301576.62825388886</v>
          </cell>
          <cell r="AM162">
            <v>297290.00610147329</v>
          </cell>
          <cell r="AN162">
            <v>287063.57336685434</v>
          </cell>
          <cell r="AO162">
            <v>292507.47975163703</v>
          </cell>
          <cell r="AP162">
            <v>394021.91288954235</v>
          </cell>
          <cell r="AQ162">
            <v>346616.94207132648</v>
          </cell>
          <cell r="AR162">
            <v>290300</v>
          </cell>
          <cell r="AS162">
            <v>306592</v>
          </cell>
          <cell r="AT162">
            <v>315184.97099160514</v>
          </cell>
          <cell r="AU162">
            <v>346424.02904050174</v>
          </cell>
          <cell r="AV162">
            <v>341303.02901585016</v>
          </cell>
          <cell r="AW162">
            <v>328664</v>
          </cell>
          <cell r="AX162">
            <v>347290</v>
          </cell>
          <cell r="AY162">
            <v>337303</v>
          </cell>
          <cell r="AZ162">
            <v>348974.37</v>
          </cell>
          <cell r="BA162">
            <v>329414.08019999997</v>
          </cell>
          <cell r="BB162">
            <v>336539.13315000001</v>
          </cell>
          <cell r="BC162">
            <v>425576.57427596051</v>
          </cell>
          <cell r="BD162">
            <v>373971.7148740752</v>
          </cell>
          <cell r="BE162">
            <v>319858.90928632172</v>
          </cell>
          <cell r="BF162">
            <v>333970.27583660989</v>
          </cell>
          <cell r="BG162">
            <v>334050.05909574917</v>
          </cell>
          <cell r="BH162">
            <v>346756.36521348794</v>
          </cell>
          <cell r="BI162">
            <v>373725.0081746392</v>
          </cell>
          <cell r="BJ162">
            <v>347085.34451217682</v>
          </cell>
          <cell r="BK162">
            <v>366864.50837602903</v>
          </cell>
          <cell r="BL162">
            <v>357307.41772613098</v>
          </cell>
          <cell r="BM162">
            <v>357066.86301227962</v>
          </cell>
          <cell r="BN162">
            <v>337456.12799999997</v>
          </cell>
          <cell r="BO162">
            <v>344758.39155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622554.4023668638</v>
          </cell>
          <cell r="AD163">
            <v>616487.22222222225</v>
          </cell>
          <cell r="AE163">
            <v>608370.76462853374</v>
          </cell>
          <cell r="AF163">
            <v>601990.85404339246</v>
          </cell>
          <cell r="AG163">
            <v>606608.18277449044</v>
          </cell>
          <cell r="AH163">
            <v>607697.134451019</v>
          </cell>
          <cell r="AI163">
            <v>605666.47271531867</v>
          </cell>
          <cell r="AJ163">
            <v>604602.80802103877</v>
          </cell>
          <cell r="AK163">
            <v>605043.38987508207</v>
          </cell>
          <cell r="AL163">
            <v>605395.09664694278</v>
          </cell>
          <cell r="AM163">
            <v>603620.39053254435</v>
          </cell>
          <cell r="AN163">
            <v>599540.56541748834</v>
          </cell>
          <cell r="AO163">
            <v>588797.97008547012</v>
          </cell>
          <cell r="AP163">
            <v>624156</v>
          </cell>
          <cell r="AQ163">
            <v>599845</v>
          </cell>
          <cell r="AR163">
            <v>586927</v>
          </cell>
          <cell r="AS163">
            <v>592215</v>
          </cell>
          <cell r="AT163">
            <v>594441</v>
          </cell>
          <cell r="AU163">
            <v>590308</v>
          </cell>
          <cell r="AV163">
            <v>594593</v>
          </cell>
          <cell r="AW163">
            <v>592597</v>
          </cell>
          <cell r="AX163">
            <v>593837</v>
          </cell>
          <cell r="AY163">
            <v>573636</v>
          </cell>
          <cell r="AZ163">
            <v>590000</v>
          </cell>
          <cell r="BA163">
            <v>585000</v>
          </cell>
          <cell r="BB163">
            <v>582000</v>
          </cell>
          <cell r="BC163">
            <v>595000</v>
          </cell>
          <cell r="BD163">
            <v>595000</v>
          </cell>
          <cell r="BE163">
            <v>595000</v>
          </cell>
          <cell r="BF163">
            <v>595000</v>
          </cell>
          <cell r="BG163">
            <v>595000</v>
          </cell>
          <cell r="BH163">
            <v>595000</v>
          </cell>
          <cell r="BI163">
            <v>595000</v>
          </cell>
          <cell r="BJ163">
            <v>595000</v>
          </cell>
          <cell r="BK163">
            <v>595000</v>
          </cell>
          <cell r="BL163">
            <v>595000</v>
          </cell>
          <cell r="BM163">
            <v>595000</v>
          </cell>
          <cell r="BN163">
            <v>595000</v>
          </cell>
          <cell r="BO163">
            <v>595000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615266.81788297161</v>
          </cell>
          <cell r="AD164">
            <v>615937.90664036816</v>
          </cell>
          <cell r="AE164">
            <v>613779.29388560157</v>
          </cell>
          <cell r="AF164">
            <v>616818.38132807356</v>
          </cell>
          <cell r="AG164">
            <v>615468.38856015773</v>
          </cell>
          <cell r="AH164">
            <v>674998.05095332023</v>
          </cell>
          <cell r="AI164">
            <v>645402.5581854044</v>
          </cell>
          <cell r="AJ164">
            <v>569182.7021696252</v>
          </cell>
          <cell r="AK164">
            <v>529454.13675213675</v>
          </cell>
          <cell r="AL164">
            <v>523685.4033530571</v>
          </cell>
          <cell r="AM164">
            <v>513890.47337278101</v>
          </cell>
          <cell r="AN164">
            <v>514123.99737015116</v>
          </cell>
          <cell r="AO164">
            <v>525484.1551610782</v>
          </cell>
          <cell r="AP164">
            <v>533595</v>
          </cell>
          <cell r="AQ164">
            <v>534943</v>
          </cell>
          <cell r="AR164">
            <v>498229</v>
          </cell>
          <cell r="AS164">
            <v>521224</v>
          </cell>
          <cell r="AT164">
            <v>520560</v>
          </cell>
          <cell r="AU164">
            <v>518561</v>
          </cell>
          <cell r="AV164">
            <v>515712</v>
          </cell>
          <cell r="AW164">
            <v>515161</v>
          </cell>
          <cell r="AX164">
            <v>516371</v>
          </cell>
          <cell r="AY164">
            <v>517147</v>
          </cell>
          <cell r="AZ164">
            <v>500569.44710059202</v>
          </cell>
          <cell r="BA164">
            <v>491214.08094674599</v>
          </cell>
          <cell r="BB164">
            <v>500000</v>
          </cell>
          <cell r="BC164">
            <v>527444.59918133612</v>
          </cell>
          <cell r="BD164">
            <v>523569.67234701669</v>
          </cell>
          <cell r="BE164">
            <v>519694.74551269721</v>
          </cell>
          <cell r="BF164">
            <v>515819.81867837766</v>
          </cell>
          <cell r="BG164">
            <v>511944.89184405818</v>
          </cell>
          <cell r="BH164">
            <v>508069.96500973869</v>
          </cell>
          <cell r="BI164">
            <v>504195.03817541921</v>
          </cell>
          <cell r="BJ164">
            <v>500320.11134109966</v>
          </cell>
          <cell r="BK164">
            <v>496445.18450678018</v>
          </cell>
          <cell r="BL164">
            <v>492570.25767246069</v>
          </cell>
          <cell r="BM164">
            <v>488695.33083814121</v>
          </cell>
          <cell r="BN164">
            <v>484820.40400382166</v>
          </cell>
          <cell r="BO164">
            <v>480945.47716950218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9178.4773175542414</v>
          </cell>
          <cell r="AD166">
            <v>10633.520052596974</v>
          </cell>
          <cell r="AE166">
            <v>25212.41551610782</v>
          </cell>
          <cell r="AF166">
            <v>14220.028270874423</v>
          </cell>
          <cell r="AG166">
            <v>12302.579881656802</v>
          </cell>
          <cell r="AH166">
            <v>11134.260026298487</v>
          </cell>
          <cell r="AI166">
            <v>4790.9884944115702</v>
          </cell>
          <cell r="AJ166">
            <v>1907.8106508875737</v>
          </cell>
          <cell r="AK166">
            <v>3422.1104536489147</v>
          </cell>
          <cell r="AL166">
            <v>4687.4289940828394</v>
          </cell>
          <cell r="AM166">
            <v>4196.8415516107816</v>
          </cell>
          <cell r="AN166">
            <v>2407.7580539118999</v>
          </cell>
          <cell r="AO166">
            <v>12850.361604207757</v>
          </cell>
          <cell r="AP166">
            <v>0</v>
          </cell>
          <cell r="AQ166">
            <v>9704</v>
          </cell>
          <cell r="AR166">
            <v>0</v>
          </cell>
          <cell r="AS166">
            <v>171</v>
          </cell>
          <cell r="AT166">
            <v>1118</v>
          </cell>
          <cell r="AU166">
            <v>7500</v>
          </cell>
          <cell r="AV166">
            <v>-329</v>
          </cell>
          <cell r="AW166">
            <v>387</v>
          </cell>
          <cell r="AX166">
            <v>3617</v>
          </cell>
          <cell r="AY166">
            <v>2330</v>
          </cell>
          <cell r="AZ166">
            <v>5000</v>
          </cell>
          <cell r="BA166">
            <v>5000</v>
          </cell>
          <cell r="BB166">
            <v>5000</v>
          </cell>
          <cell r="BC166">
            <v>11900</v>
          </cell>
          <cell r="BD166">
            <v>11900</v>
          </cell>
          <cell r="BE166">
            <v>11900</v>
          </cell>
          <cell r="BF166">
            <v>11900</v>
          </cell>
          <cell r="BG166">
            <v>11900</v>
          </cell>
          <cell r="BH166">
            <v>11900</v>
          </cell>
          <cell r="BI166">
            <v>11900</v>
          </cell>
          <cell r="BJ166">
            <v>11900</v>
          </cell>
          <cell r="BK166">
            <v>11900</v>
          </cell>
          <cell r="BL166">
            <v>11900</v>
          </cell>
          <cell r="BM166">
            <v>11900</v>
          </cell>
          <cell r="BN166">
            <v>11900</v>
          </cell>
          <cell r="BO166">
            <v>11900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624445.2952005259</v>
          </cell>
          <cell r="AD167">
            <v>626571.42669296509</v>
          </cell>
          <cell r="AE167">
            <v>638991.70940170938</v>
          </cell>
          <cell r="AF167">
            <v>631038.40959894797</v>
          </cell>
          <cell r="AG167">
            <v>627770.96844181453</v>
          </cell>
          <cell r="AH167">
            <v>686132.31097961869</v>
          </cell>
          <cell r="AI167">
            <v>650193.54667981598</v>
          </cell>
          <cell r="AJ167">
            <v>571090.51282051275</v>
          </cell>
          <cell r="AK167">
            <v>532876.24720578571</v>
          </cell>
          <cell r="AL167">
            <v>528372.83234713995</v>
          </cell>
          <cell r="AM167">
            <v>518087.3149243918</v>
          </cell>
          <cell r="AN167">
            <v>516531.75542406307</v>
          </cell>
          <cell r="AO167">
            <v>538334.51676528598</v>
          </cell>
          <cell r="AP167">
            <v>533595</v>
          </cell>
          <cell r="AQ167">
            <v>544647</v>
          </cell>
          <cell r="AR167">
            <v>498229</v>
          </cell>
          <cell r="AS167">
            <v>521395</v>
          </cell>
          <cell r="AT167">
            <v>521678</v>
          </cell>
          <cell r="AU167">
            <v>526061</v>
          </cell>
          <cell r="AV167">
            <v>515383</v>
          </cell>
          <cell r="AW167">
            <v>515548</v>
          </cell>
          <cell r="AX167">
            <v>519988</v>
          </cell>
          <cell r="AY167">
            <v>519477</v>
          </cell>
          <cell r="AZ167">
            <v>505569.44710059202</v>
          </cell>
          <cell r="BA167">
            <v>496214.08094674599</v>
          </cell>
          <cell r="BB167">
            <v>505000</v>
          </cell>
          <cell r="BC167">
            <v>539344.59918133612</v>
          </cell>
          <cell r="BD167">
            <v>535469.67234701663</v>
          </cell>
          <cell r="BE167">
            <v>531594.74551269715</v>
          </cell>
          <cell r="BF167">
            <v>527719.81867837766</v>
          </cell>
          <cell r="BG167">
            <v>523844.89184405818</v>
          </cell>
          <cell r="BH167">
            <v>519969.96500973869</v>
          </cell>
          <cell r="BI167">
            <v>516095.03817541921</v>
          </cell>
          <cell r="BJ167">
            <v>512220.11134109966</v>
          </cell>
          <cell r="BK167">
            <v>508345.18450678018</v>
          </cell>
          <cell r="BL167">
            <v>504470.25767246069</v>
          </cell>
          <cell r="BM167">
            <v>500595.33083814121</v>
          </cell>
          <cell r="BN167">
            <v>496720.40400382166</v>
          </cell>
          <cell r="BO167">
            <v>492845.47716950218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1246999.6975673898</v>
          </cell>
          <cell r="AD168">
            <v>1243058.6489151875</v>
          </cell>
          <cell r="AE168">
            <v>1247362.4740302432</v>
          </cell>
          <cell r="AF168">
            <v>1233029.2636423404</v>
          </cell>
          <cell r="AG168">
            <v>1234379.1512163049</v>
          </cell>
          <cell r="AH168">
            <v>1293829.4454306378</v>
          </cell>
          <cell r="AI168">
            <v>1255860.0193951346</v>
          </cell>
          <cell r="AJ168">
            <v>1175693.3208415515</v>
          </cell>
          <cell r="AK168">
            <v>1137919.6370808678</v>
          </cell>
          <cell r="AL168">
            <v>1133767.9289940828</v>
          </cell>
          <cell r="AM168">
            <v>1121707.7054569363</v>
          </cell>
          <cell r="AN168">
            <v>1116072.3208415513</v>
          </cell>
          <cell r="AO168">
            <v>1127132.4868507562</v>
          </cell>
          <cell r="AP168">
            <v>1157751</v>
          </cell>
          <cell r="AQ168">
            <v>1144492</v>
          </cell>
          <cell r="AR168">
            <v>1085156</v>
          </cell>
          <cell r="AS168">
            <v>1113610</v>
          </cell>
          <cell r="AT168">
            <v>1116119</v>
          </cell>
          <cell r="AU168">
            <v>1116369</v>
          </cell>
          <cell r="AV168">
            <v>1109976</v>
          </cell>
          <cell r="AW168">
            <v>1108145</v>
          </cell>
          <cell r="AX168">
            <v>1113825</v>
          </cell>
          <cell r="AY168">
            <v>1093113</v>
          </cell>
          <cell r="AZ168">
            <v>1095569.4471005921</v>
          </cell>
          <cell r="BA168">
            <v>1081214.080946746</v>
          </cell>
          <cell r="BB168">
            <v>1087000</v>
          </cell>
          <cell r="BC168">
            <v>1134344.5991813361</v>
          </cell>
          <cell r="BD168">
            <v>1130469.6723470166</v>
          </cell>
          <cell r="BE168">
            <v>1126594.7455126971</v>
          </cell>
          <cell r="BF168">
            <v>1122719.8186783777</v>
          </cell>
          <cell r="BG168">
            <v>1118844.8918440582</v>
          </cell>
          <cell r="BH168">
            <v>1114969.9650097387</v>
          </cell>
          <cell r="BI168">
            <v>1111095.0381754192</v>
          </cell>
          <cell r="BJ168">
            <v>1107220.1113410997</v>
          </cell>
          <cell r="BK168">
            <v>1103345.1845067802</v>
          </cell>
          <cell r="BL168">
            <v>1099470.2576724607</v>
          </cell>
          <cell r="BM168">
            <v>1095595.3308381413</v>
          </cell>
          <cell r="BN168">
            <v>1091720.4040038218</v>
          </cell>
          <cell r="BO168">
            <v>1087845.4771695021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11943780.060000001</v>
          </cell>
          <cell r="Q169">
            <v>10480927.68</v>
          </cell>
          <cell r="R169">
            <v>8762460.5399999991</v>
          </cell>
          <cell r="S169">
            <v>9356597.9000000004</v>
          </cell>
          <cell r="T169">
            <v>9600603.8200000003</v>
          </cell>
          <cell r="U169">
            <v>10143319.220000001</v>
          </cell>
          <cell r="V169">
            <v>10037110.01</v>
          </cell>
          <cell r="W169">
            <v>9919559.0099999998</v>
          </cell>
          <cell r="X169">
            <v>9646779.7200000007</v>
          </cell>
          <cell r="Y169">
            <v>10126140.109999999</v>
          </cell>
          <cell r="Z169">
            <v>10200556.279999999</v>
          </cell>
          <cell r="AA169">
            <v>9415446.4600000009</v>
          </cell>
          <cell r="AB169">
            <v>9800870.6999999993</v>
          </cell>
          <cell r="AC169">
            <v>1666798.1948116831</v>
          </cell>
          <cell r="AD169">
            <v>1111818.911734486</v>
          </cell>
          <cell r="AE169">
            <v>484188.19166689692</v>
          </cell>
          <cell r="AF169">
            <v>760175.29992483533</v>
          </cell>
          <cell r="AG169">
            <v>838153.08736092085</v>
          </cell>
          <cell r="AH169">
            <v>970292.54051622329</v>
          </cell>
          <cell r="AI169">
            <v>864628.28681883938</v>
          </cell>
          <cell r="AJ169">
            <v>986130.04818724073</v>
          </cell>
          <cell r="AK169">
            <v>1186572.2048474355</v>
          </cell>
          <cell r="AL169">
            <v>1167764.4641159098</v>
          </cell>
          <cell r="AM169">
            <v>1037781.1230613189</v>
          </cell>
          <cell r="AN169">
            <v>927456.8796364544</v>
          </cell>
          <cell r="AO169">
            <v>923428.5460458633</v>
          </cell>
          <cell r="AP169">
            <v>1992866.5723373326</v>
          </cell>
          <cell r="AQ169">
            <v>1444850.0579286735</v>
          </cell>
          <cell r="AR169">
            <v>522794</v>
          </cell>
          <cell r="AS169">
            <v>1131203</v>
          </cell>
          <cell r="AT169">
            <v>1095166.9907756373</v>
          </cell>
          <cell r="AU169">
            <v>1403314.6396496561</v>
          </cell>
          <cell r="AV169">
            <v>1388503.9709841497</v>
          </cell>
          <cell r="AW169">
            <v>1404488</v>
          </cell>
          <cell r="AX169">
            <v>1571381.058812418</v>
          </cell>
          <cell r="AY169">
            <v>1469595.5691635571</v>
          </cell>
          <cell r="AZ169">
            <v>1436718.9225069589</v>
          </cell>
          <cell r="BA169">
            <v>1200598.1801979516</v>
          </cell>
          <cell r="BB169">
            <v>1229385.8350476455</v>
          </cell>
          <cell r="BC169">
            <v>2093563.4097400249</v>
          </cell>
          <cell r="BD169">
            <v>1638227.1863065036</v>
          </cell>
          <cell r="BE169">
            <v>937035.93293305975</v>
          </cell>
          <cell r="BF169">
            <v>1266957.0478314226</v>
          </cell>
          <cell r="BG169">
            <v>1200101.8270943889</v>
          </cell>
          <cell r="BH169">
            <v>1271026.9127166434</v>
          </cell>
          <cell r="BI169">
            <v>1679210.5371704523</v>
          </cell>
          <cell r="BJ169">
            <v>1507985.7671844396</v>
          </cell>
          <cell r="BK169">
            <v>1689978.6779987237</v>
          </cell>
          <cell r="BL169">
            <v>1580345.9315526192</v>
          </cell>
          <cell r="BM169">
            <v>1528136.118176583</v>
          </cell>
          <cell r="BN169">
            <v>1260800.4080345966</v>
          </cell>
          <cell r="BO169">
            <v>1282809.4511101283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11943780.060000001</v>
          </cell>
          <cell r="Q170">
            <v>10480927.68</v>
          </cell>
          <cell r="R170">
            <v>8762460.5399999991</v>
          </cell>
          <cell r="S170">
            <v>9356597.9000000004</v>
          </cell>
          <cell r="T170">
            <v>9600603.8200000003</v>
          </cell>
          <cell r="U170">
            <v>10143319.220000001</v>
          </cell>
          <cell r="V170">
            <v>10037110.01</v>
          </cell>
          <cell r="W170">
            <v>9919559.0099999998</v>
          </cell>
          <cell r="X170">
            <v>9646779.7200000007</v>
          </cell>
          <cell r="Y170">
            <v>10126140.109999999</v>
          </cell>
          <cell r="Z170">
            <v>10200556.279999999</v>
          </cell>
          <cell r="AA170">
            <v>9415446.4600000009</v>
          </cell>
          <cell r="AB170">
            <v>9800870.6999999993</v>
          </cell>
          <cell r="AC170">
            <v>2291243.4900122089</v>
          </cell>
          <cell r="AD170">
            <v>1738390.338427451</v>
          </cell>
          <cell r="AE170">
            <v>1123179.9010686064</v>
          </cell>
          <cell r="AF170">
            <v>1391213.7095237833</v>
          </cell>
          <cell r="AG170">
            <v>1465924.0558027355</v>
          </cell>
          <cell r="AH170">
            <v>1656424.851495842</v>
          </cell>
          <cell r="AI170">
            <v>1514821.8334986554</v>
          </cell>
          <cell r="AJ170">
            <v>1557220.5610077535</v>
          </cell>
          <cell r="AK170">
            <v>1719448.4520532212</v>
          </cell>
          <cell r="AL170">
            <v>1696137.2964630497</v>
          </cell>
          <cell r="AM170">
            <v>1555868.4379857108</v>
          </cell>
          <cell r="AN170">
            <v>1443988.6350605176</v>
          </cell>
          <cell r="AO170">
            <v>1461763.0628111493</v>
          </cell>
          <cell r="AP170">
            <v>2526461.5723373326</v>
          </cell>
          <cell r="AQ170">
            <v>1989497.0579286735</v>
          </cell>
          <cell r="AR170">
            <v>1021023</v>
          </cell>
          <cell r="AS170">
            <v>1652598</v>
          </cell>
          <cell r="AT170">
            <v>1616844.9907756373</v>
          </cell>
          <cell r="AU170">
            <v>1929375.6396496561</v>
          </cell>
          <cell r="AV170">
            <v>1903886.9709841497</v>
          </cell>
          <cell r="AW170">
            <v>1920036</v>
          </cell>
          <cell r="AX170">
            <v>2091369.058812418</v>
          </cell>
          <cell r="AY170">
            <v>1989072.5691635571</v>
          </cell>
          <cell r="AZ170">
            <v>1942288.369607551</v>
          </cell>
          <cell r="BA170">
            <v>1696812.2611446977</v>
          </cell>
          <cell r="BB170">
            <v>1734385.8350476455</v>
          </cell>
          <cell r="BC170">
            <v>2632908.0089213611</v>
          </cell>
          <cell r="BD170">
            <v>2173696.8586535202</v>
          </cell>
          <cell r="BE170">
            <v>1468630.6784457569</v>
          </cell>
          <cell r="BF170">
            <v>1794676.8665098003</v>
          </cell>
          <cell r="BG170">
            <v>1723946.7189384471</v>
          </cell>
          <cell r="BH170">
            <v>1790996.8777263821</v>
          </cell>
          <cell r="BI170">
            <v>2195305.5753458715</v>
          </cell>
          <cell r="BJ170">
            <v>2020205.8785255393</v>
          </cell>
          <cell r="BK170">
            <v>2198323.8625055039</v>
          </cell>
          <cell r="BL170">
            <v>2084816.18922508</v>
          </cell>
          <cell r="BM170">
            <v>2028731.4490147242</v>
          </cell>
          <cell r="BN170">
            <v>1757520.8120384184</v>
          </cell>
          <cell r="BO170">
            <v>1775654.9282796304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-7.6252356032980084E-2</v>
          </cell>
          <cell r="Q173">
            <v>-6.71101860104069E-2</v>
          </cell>
          <cell r="R173">
            <v>-0.22006806717592492</v>
          </cell>
          <cell r="S173">
            <v>-3.8916917569058761E-2</v>
          </cell>
          <cell r="T173">
            <v>-5.4030310456563889E-2</v>
          </cell>
          <cell r="U173">
            <v>-3.2405722461889469E-2</v>
          </cell>
          <cell r="V173">
            <v>-7.2600439117447083E-2</v>
          </cell>
          <cell r="W173">
            <v>-8.1256237188292002E-2</v>
          </cell>
          <cell r="X173">
            <v>-9.819824111324478E-2</v>
          </cell>
          <cell r="Y173">
            <v>-4.8083367327792417E-3</v>
          </cell>
          <cell r="Z173">
            <v>-1.3989628011082717E-2</v>
          </cell>
          <cell r="AA173">
            <v>-6.8996906516859913E-2</v>
          </cell>
          <cell r="AB173">
            <v>-1.9875093258100298E-2</v>
          </cell>
          <cell r="AC173">
            <v>4.4112043016842947E-2</v>
          </cell>
          <cell r="AD173">
            <v>6.8350123363322038E-2</v>
          </cell>
          <cell r="AE173">
            <v>0.11944243411943285</v>
          </cell>
          <cell r="AF173">
            <v>9.0293248139310292E-2</v>
          </cell>
          <cell r="AG173">
            <v>8.2825404303072656E-2</v>
          </cell>
          <cell r="AH173">
            <v>8.5463893067065907E-2</v>
          </cell>
          <cell r="AI173">
            <v>5.2204082834114054E-2</v>
          </cell>
          <cell r="AJ173">
            <v>7.71660958277951E-2</v>
          </cell>
          <cell r="AK173">
            <v>0.17236763543159236</v>
          </cell>
          <cell r="AL173">
            <v>0.10303675722535816</v>
          </cell>
          <cell r="AM173">
            <v>7.9425539596281083E-2</v>
          </cell>
          <cell r="AN173">
            <v>0.12920659088665082</v>
          </cell>
          <cell r="AO173">
            <v>0.1053722360781417</v>
          </cell>
          <cell r="AP173">
            <v>8.8134129027142558E-2</v>
          </cell>
          <cell r="AQ173">
            <v>6.874198190595486E-2</v>
          </cell>
          <cell r="AR173">
            <v>-1.349925667471618E-2</v>
          </cell>
          <cell r="AS173">
            <v>6.7636901002654931E-2</v>
          </cell>
          <cell r="AT173">
            <v>4.5164902522897406E-2</v>
          </cell>
          <cell r="AU173">
            <v>8.3448862505480031E-2</v>
          </cell>
          <cell r="AV173">
            <v>0.11377169213646093</v>
          </cell>
          <cell r="AW173">
            <v>5.9328366709750849E-2</v>
          </cell>
          <cell r="AX173">
            <v>5.7754763052292102E-2</v>
          </cell>
          <cell r="AY173">
            <v>4.0985904039305403E-2</v>
          </cell>
          <cell r="AZ173">
            <v>5.6466502586692634E-2</v>
          </cell>
          <cell r="BA173">
            <v>3.2777055976799863E-2</v>
          </cell>
          <cell r="BB173">
            <v>3.5478546026154828E-2</v>
          </cell>
          <cell r="BC173">
            <v>4.5406329202818937E-2</v>
          </cell>
          <cell r="BD173">
            <v>4.1672749002850971E-2</v>
          </cell>
          <cell r="BE173">
            <v>0.101823268771842</v>
          </cell>
          <cell r="BF173">
            <v>2.2119551794993662E-2</v>
          </cell>
          <cell r="BG173">
            <v>2.4822132864627741E-2</v>
          </cell>
          <cell r="BH173">
            <v>-3.1054624620859492E-2</v>
          </cell>
          <cell r="BI173">
            <v>5.9073406430407406E-2</v>
          </cell>
          <cell r="BJ173">
            <v>2.2137633926156409E-2</v>
          </cell>
          <cell r="BK173">
            <v>2.2240944340043714E-2</v>
          </cell>
          <cell r="BL173">
            <v>2.4334998713604738E-2</v>
          </cell>
          <cell r="BM173">
            <v>2.3189362050512839E-2</v>
          </cell>
          <cell r="BN173">
            <v>2.441318778820066E-2</v>
          </cell>
          <cell r="BO173">
            <v>2.4422890506277457E-2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96</v>
          </cell>
          <cell r="Q174">
            <v>96</v>
          </cell>
          <cell r="R174">
            <v>95</v>
          </cell>
          <cell r="S174">
            <v>95</v>
          </cell>
          <cell r="T174">
            <v>95</v>
          </cell>
          <cell r="U174">
            <v>95</v>
          </cell>
          <cell r="V174">
            <v>95</v>
          </cell>
          <cell r="W174">
            <v>95</v>
          </cell>
          <cell r="X174">
            <v>95</v>
          </cell>
          <cell r="Y174">
            <v>95</v>
          </cell>
          <cell r="Z174">
            <v>95</v>
          </cell>
          <cell r="AA174">
            <v>95</v>
          </cell>
          <cell r="AB174">
            <v>95</v>
          </cell>
          <cell r="AC174">
            <v>95</v>
          </cell>
          <cell r="AD174">
            <v>95</v>
          </cell>
          <cell r="AE174">
            <v>95</v>
          </cell>
          <cell r="AF174">
            <v>95</v>
          </cell>
          <cell r="AG174">
            <v>95</v>
          </cell>
          <cell r="AH174">
            <v>95</v>
          </cell>
          <cell r="AI174">
            <v>95</v>
          </cell>
          <cell r="AJ174">
            <v>95</v>
          </cell>
          <cell r="AK174">
            <v>95</v>
          </cell>
          <cell r="AL174">
            <v>95</v>
          </cell>
          <cell r="AM174">
            <v>95</v>
          </cell>
          <cell r="AN174">
            <v>95</v>
          </cell>
          <cell r="AO174">
            <v>95</v>
          </cell>
          <cell r="AP174">
            <v>95</v>
          </cell>
          <cell r="AQ174">
            <v>95</v>
          </cell>
          <cell r="AR174">
            <v>95</v>
          </cell>
          <cell r="AS174">
            <v>95</v>
          </cell>
          <cell r="AT174">
            <v>95</v>
          </cell>
          <cell r="AU174">
            <v>95</v>
          </cell>
          <cell r="AV174">
            <v>95</v>
          </cell>
          <cell r="AW174">
            <v>95</v>
          </cell>
          <cell r="AX174">
            <v>95</v>
          </cell>
          <cell r="AY174">
            <v>95</v>
          </cell>
          <cell r="AZ174">
            <v>95</v>
          </cell>
          <cell r="BA174">
            <v>95</v>
          </cell>
          <cell r="BB174">
            <v>95</v>
          </cell>
          <cell r="BC174">
            <v>95</v>
          </cell>
          <cell r="BD174">
            <v>95</v>
          </cell>
          <cell r="BE174">
            <v>95</v>
          </cell>
          <cell r="BF174">
            <v>95</v>
          </cell>
          <cell r="BG174">
            <v>95</v>
          </cell>
          <cell r="BH174">
            <v>95</v>
          </cell>
          <cell r="BI174">
            <v>95</v>
          </cell>
          <cell r="BJ174">
            <v>95</v>
          </cell>
          <cell r="BK174">
            <v>95</v>
          </cell>
          <cell r="BL174">
            <v>95</v>
          </cell>
          <cell r="BM174">
            <v>95</v>
          </cell>
          <cell r="BN174">
            <v>95</v>
          </cell>
          <cell r="BO174">
            <v>95</v>
          </cell>
        </row>
        <row r="175">
          <cell r="C175">
            <v>28</v>
          </cell>
          <cell r="D175">
            <v>27</v>
          </cell>
          <cell r="E175">
            <v>28</v>
          </cell>
          <cell r="F175">
            <v>28</v>
          </cell>
          <cell r="G175">
            <v>28</v>
          </cell>
          <cell r="H175">
            <v>28</v>
          </cell>
          <cell r="I175">
            <v>28</v>
          </cell>
          <cell r="J175">
            <v>28</v>
          </cell>
          <cell r="K175">
            <v>28</v>
          </cell>
          <cell r="L175">
            <v>28</v>
          </cell>
          <cell r="M175">
            <v>28</v>
          </cell>
          <cell r="N175">
            <v>28</v>
          </cell>
          <cell r="O175">
            <v>28</v>
          </cell>
          <cell r="P175">
            <v>28</v>
          </cell>
          <cell r="Q175">
            <v>28</v>
          </cell>
          <cell r="R175">
            <v>28</v>
          </cell>
          <cell r="S175">
            <v>28</v>
          </cell>
          <cell r="T175">
            <v>28</v>
          </cell>
          <cell r="U175">
            <v>28</v>
          </cell>
          <cell r="V175">
            <v>28</v>
          </cell>
          <cell r="W175">
            <v>28</v>
          </cell>
          <cell r="X175">
            <v>28</v>
          </cell>
          <cell r="Y175">
            <v>28</v>
          </cell>
          <cell r="Z175">
            <v>28</v>
          </cell>
          <cell r="AA175">
            <v>28</v>
          </cell>
          <cell r="AB175">
            <v>28</v>
          </cell>
          <cell r="AC175">
            <v>28</v>
          </cell>
          <cell r="AD175">
            <v>28</v>
          </cell>
          <cell r="AE175">
            <v>28</v>
          </cell>
          <cell r="AF175">
            <v>28</v>
          </cell>
          <cell r="AG175">
            <v>28</v>
          </cell>
          <cell r="AH175">
            <v>28</v>
          </cell>
          <cell r="AI175">
            <v>28</v>
          </cell>
          <cell r="AJ175">
            <v>28</v>
          </cell>
          <cell r="AK175">
            <v>28</v>
          </cell>
          <cell r="AL175">
            <v>28</v>
          </cell>
          <cell r="AM175">
            <v>28</v>
          </cell>
          <cell r="AN175">
            <v>28</v>
          </cell>
          <cell r="AO175">
            <v>28</v>
          </cell>
          <cell r="AP175">
            <v>28</v>
          </cell>
          <cell r="AQ175">
            <v>27</v>
          </cell>
          <cell r="AR175">
            <v>28</v>
          </cell>
          <cell r="AS175">
            <v>28</v>
          </cell>
          <cell r="AT175">
            <v>28</v>
          </cell>
          <cell r="AU175">
            <v>28</v>
          </cell>
          <cell r="AV175">
            <v>28</v>
          </cell>
          <cell r="AW175">
            <v>28</v>
          </cell>
          <cell r="AX175">
            <v>28</v>
          </cell>
          <cell r="AY175">
            <v>28</v>
          </cell>
          <cell r="AZ175">
            <v>28</v>
          </cell>
          <cell r="BA175">
            <v>28</v>
          </cell>
          <cell r="BB175">
            <v>28</v>
          </cell>
          <cell r="BC175">
            <v>28</v>
          </cell>
          <cell r="BD175">
            <v>27</v>
          </cell>
          <cell r="BE175">
            <v>28</v>
          </cell>
          <cell r="BF175">
            <v>28</v>
          </cell>
          <cell r="BG175">
            <v>28</v>
          </cell>
          <cell r="BH175">
            <v>28</v>
          </cell>
          <cell r="BI175">
            <v>28</v>
          </cell>
          <cell r="BJ175">
            <v>28</v>
          </cell>
          <cell r="BK175">
            <v>28</v>
          </cell>
          <cell r="BL175">
            <v>28</v>
          </cell>
          <cell r="BM175">
            <v>28</v>
          </cell>
          <cell r="BN175">
            <v>28</v>
          </cell>
          <cell r="BO175">
            <v>28</v>
          </cell>
        </row>
        <row r="176">
          <cell r="C176">
            <v>28</v>
          </cell>
          <cell r="D176">
            <v>27.275400000000001</v>
          </cell>
          <cell r="E176">
            <v>28</v>
          </cell>
          <cell r="F176">
            <v>28</v>
          </cell>
          <cell r="G176">
            <v>28</v>
          </cell>
          <cell r="H176">
            <v>28</v>
          </cell>
          <cell r="I176">
            <v>28</v>
          </cell>
          <cell r="J176">
            <v>28</v>
          </cell>
          <cell r="K176">
            <v>28</v>
          </cell>
          <cell r="L176">
            <v>28</v>
          </cell>
          <cell r="M176">
            <v>28</v>
          </cell>
          <cell r="N176">
            <v>28</v>
          </cell>
          <cell r="O176">
            <v>28</v>
          </cell>
          <cell r="P176">
            <v>28</v>
          </cell>
          <cell r="Q176">
            <v>28.190399999999997</v>
          </cell>
          <cell r="R176">
            <v>28</v>
          </cell>
          <cell r="S176">
            <v>28</v>
          </cell>
          <cell r="T176">
            <v>28</v>
          </cell>
          <cell r="U176">
            <v>28</v>
          </cell>
          <cell r="V176">
            <v>28</v>
          </cell>
          <cell r="W176">
            <v>28</v>
          </cell>
          <cell r="X176">
            <v>28</v>
          </cell>
          <cell r="Y176">
            <v>28</v>
          </cell>
          <cell r="Z176">
            <v>28</v>
          </cell>
          <cell r="AA176">
            <v>28</v>
          </cell>
          <cell r="AB176">
            <v>28</v>
          </cell>
          <cell r="AC176">
            <v>28</v>
          </cell>
          <cell r="AD176">
            <v>28.148400000000002</v>
          </cell>
          <cell r="AE176">
            <v>28</v>
          </cell>
          <cell r="AF176">
            <v>28</v>
          </cell>
          <cell r="AG176">
            <v>28</v>
          </cell>
          <cell r="AH176">
            <v>28</v>
          </cell>
          <cell r="AI176">
            <v>28</v>
          </cell>
          <cell r="AJ176">
            <v>28</v>
          </cell>
          <cell r="AK176">
            <v>28</v>
          </cell>
          <cell r="AL176">
            <v>28</v>
          </cell>
          <cell r="AM176">
            <v>28</v>
          </cell>
          <cell r="AN176">
            <v>28</v>
          </cell>
          <cell r="AO176">
            <v>28</v>
          </cell>
          <cell r="AP176">
            <v>28</v>
          </cell>
          <cell r="AQ176">
            <v>26.919</v>
          </cell>
          <cell r="AR176">
            <v>28</v>
          </cell>
          <cell r="AS176">
            <v>28</v>
          </cell>
          <cell r="AT176">
            <v>28</v>
          </cell>
          <cell r="AU176">
            <v>28</v>
          </cell>
          <cell r="AV176">
            <v>28</v>
          </cell>
          <cell r="AW176">
            <v>28</v>
          </cell>
          <cell r="AX176">
            <v>28</v>
          </cell>
          <cell r="AY176">
            <v>28</v>
          </cell>
          <cell r="AZ176">
            <v>28</v>
          </cell>
          <cell r="BA176">
            <v>28</v>
          </cell>
          <cell r="BB176">
            <v>28</v>
          </cell>
          <cell r="BC176">
            <v>28</v>
          </cell>
          <cell r="BD176">
            <v>26.73</v>
          </cell>
          <cell r="BE176">
            <v>28</v>
          </cell>
          <cell r="BF176">
            <v>28</v>
          </cell>
          <cell r="BG176">
            <v>28</v>
          </cell>
          <cell r="BH176">
            <v>28</v>
          </cell>
          <cell r="BI176">
            <v>28</v>
          </cell>
          <cell r="BJ176">
            <v>28</v>
          </cell>
          <cell r="BK176">
            <v>28</v>
          </cell>
          <cell r="BL176">
            <v>28</v>
          </cell>
          <cell r="BM176">
            <v>28</v>
          </cell>
          <cell r="BN176">
            <v>28</v>
          </cell>
          <cell r="BO176">
            <v>28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139.56111155738833</v>
          </cell>
          <cell r="AD177">
            <v>136.00797941538616</v>
          </cell>
          <cell r="AE177">
            <v>129.42998043036235</v>
          </cell>
          <cell r="AF177">
            <v>130.65986223413196</v>
          </cell>
          <cell r="AG177">
            <v>131.14175991459919</v>
          </cell>
          <cell r="AH177">
            <v>132.08769227518073</v>
          </cell>
          <cell r="AI177">
            <v>131.27091683434662</v>
          </cell>
          <cell r="AJ177">
            <v>133.84388018370987</v>
          </cell>
          <cell r="AK177">
            <v>136.26550709130782</v>
          </cell>
          <cell r="AL177">
            <v>139.71834381151274</v>
          </cell>
          <cell r="AM177">
            <v>137.89131316324878</v>
          </cell>
          <cell r="AN177">
            <v>134.62911007719427</v>
          </cell>
          <cell r="AO177">
            <v>133.02120059435862</v>
          </cell>
          <cell r="AP177">
            <v>142.59284369114877</v>
          </cell>
          <cell r="AQ177">
            <v>141.23703703703703</v>
          </cell>
          <cell r="AR177">
            <v>121.8232856066315</v>
          </cell>
          <cell r="AS177">
            <v>129.59172932330824</v>
          </cell>
          <cell r="AT177">
            <v>131.33496240601505</v>
          </cell>
          <cell r="AU177">
            <v>133.85160075329566</v>
          </cell>
          <cell r="AV177">
            <v>135.25375939849624</v>
          </cell>
          <cell r="AW177">
            <v>135.34398496240601</v>
          </cell>
          <cell r="AX177">
            <v>140.9609022556391</v>
          </cell>
          <cell r="AY177">
            <v>142.83396084337349</v>
          </cell>
          <cell r="AZ177">
            <v>142.07048872180451</v>
          </cell>
          <cell r="BA177">
            <v>135.96804511278197</v>
          </cell>
          <cell r="BB177">
            <v>139.20573308270676</v>
          </cell>
          <cell r="BC177">
            <v>143.60386570917032</v>
          </cell>
          <cell r="BD177">
            <v>141.5911282680602</v>
          </cell>
          <cell r="BE177">
            <v>129.28685593520953</v>
          </cell>
          <cell r="BF177">
            <v>129.9527992236836</v>
          </cell>
          <cell r="BG177">
            <v>131.68316530446052</v>
          </cell>
          <cell r="BH177">
            <v>136.22651415621971</v>
          </cell>
          <cell r="BI177">
            <v>133.60806219166116</v>
          </cell>
          <cell r="BJ177">
            <v>135.41946157293594</v>
          </cell>
          <cell r="BK177">
            <v>142.28035189476427</v>
          </cell>
          <cell r="BL177">
            <v>143.7138966846461</v>
          </cell>
          <cell r="BM177">
            <v>140.41819878162559</v>
          </cell>
          <cell r="BN177">
            <v>133.06843751715053</v>
          </cell>
          <cell r="BO177">
            <v>136.23703419131769</v>
          </cell>
        </row>
        <row r="178">
          <cell r="C178">
            <v>28</v>
          </cell>
          <cell r="D178">
            <v>27</v>
          </cell>
          <cell r="E178">
            <v>28</v>
          </cell>
          <cell r="F178">
            <v>28</v>
          </cell>
          <cell r="G178">
            <v>28</v>
          </cell>
          <cell r="H178">
            <v>28</v>
          </cell>
          <cell r="I178">
            <v>28</v>
          </cell>
          <cell r="J178">
            <v>28</v>
          </cell>
          <cell r="K178">
            <v>28</v>
          </cell>
          <cell r="L178">
            <v>28</v>
          </cell>
          <cell r="M178">
            <v>28</v>
          </cell>
          <cell r="N178">
            <v>28</v>
          </cell>
          <cell r="O178">
            <v>28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184.71015037593986</v>
          </cell>
          <cell r="AD178">
            <v>132.29462197973498</v>
          </cell>
          <cell r="AE178">
            <v>68.677819548872179</v>
          </cell>
          <cell r="AF178">
            <v>67.201503759398491</v>
          </cell>
          <cell r="AG178">
            <v>65.251695553880936</v>
          </cell>
          <cell r="AH178">
            <v>91.359022556390983</v>
          </cell>
          <cell r="AI178">
            <v>75.238721804511272</v>
          </cell>
          <cell r="AJ178">
            <v>69.989841986455986</v>
          </cell>
          <cell r="AK178">
            <v>81.686940178997574</v>
          </cell>
          <cell r="AL178">
            <v>63.484836997725552</v>
          </cell>
          <cell r="AM178">
            <v>68.144586162007087</v>
          </cell>
          <cell r="AN178">
            <v>68.526799420551868</v>
          </cell>
          <cell r="AO178">
            <v>68.739089700586533</v>
          </cell>
          <cell r="AP178">
            <v>197.24256120527306</v>
          </cell>
          <cell r="AQ178">
            <v>136.44171539961013</v>
          </cell>
          <cell r="AR178">
            <v>62.503767897513185</v>
          </cell>
          <cell r="AS178">
            <v>66.60977443609022</v>
          </cell>
          <cell r="AT178">
            <v>61.853007518796993</v>
          </cell>
          <cell r="AU178">
            <v>93.662900188323917</v>
          </cell>
          <cell r="AV178">
            <v>81.83646616541354</v>
          </cell>
          <cell r="AW178">
            <v>67.206390977443604</v>
          </cell>
          <cell r="AX178">
            <v>84.078947368421055</v>
          </cell>
          <cell r="AY178">
            <v>62.048945783132531</v>
          </cell>
          <cell r="AZ178">
            <v>67.34097744360902</v>
          </cell>
          <cell r="BA178">
            <v>67.156390977443607</v>
          </cell>
          <cell r="BB178">
            <v>67.707894736842107</v>
          </cell>
          <cell r="BC178">
            <v>199.21503759398496</v>
          </cell>
          <cell r="BD178">
            <v>136.83859649122806</v>
          </cell>
          <cell r="BE178">
            <v>67.504135338345861</v>
          </cell>
          <cell r="BF178">
            <v>67.634210526315783</v>
          </cell>
          <cell r="BG178">
            <v>62.780827067669172</v>
          </cell>
          <cell r="BH178">
            <v>61.817669172932334</v>
          </cell>
          <cell r="BI178">
            <v>110.47932330827068</v>
          </cell>
          <cell r="BJ178">
            <v>69.736090225563913</v>
          </cell>
          <cell r="BK178">
            <v>85.760526315789477</v>
          </cell>
          <cell r="BL178">
            <v>63.194736842105264</v>
          </cell>
          <cell r="BM178">
            <v>68.687593984962405</v>
          </cell>
          <cell r="BN178">
            <v>68.499248120300749</v>
          </cell>
          <cell r="BO178">
            <v>69.062030075187977</v>
          </cell>
        </row>
        <row r="179">
          <cell r="C179">
            <v>28</v>
          </cell>
          <cell r="D179">
            <v>27.27</v>
          </cell>
          <cell r="E179">
            <v>28</v>
          </cell>
          <cell r="F179">
            <v>28</v>
          </cell>
          <cell r="G179">
            <v>28</v>
          </cell>
          <cell r="H179">
            <v>28</v>
          </cell>
          <cell r="I179">
            <v>28</v>
          </cell>
          <cell r="J179">
            <v>28</v>
          </cell>
          <cell r="K179">
            <v>28</v>
          </cell>
          <cell r="L179">
            <v>28</v>
          </cell>
          <cell r="M179">
            <v>28</v>
          </cell>
          <cell r="N179">
            <v>28</v>
          </cell>
          <cell r="O179">
            <v>28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7347030</v>
          </cell>
          <cell r="AD179">
            <v>7216697</v>
          </cell>
          <cell r="AE179">
            <v>6951137</v>
          </cell>
          <cell r="AF179">
            <v>7248564</v>
          </cell>
          <cell r="AG179">
            <v>7475275</v>
          </cell>
          <cell r="AH179">
            <v>7449945</v>
          </cell>
          <cell r="AI179">
            <v>7370963</v>
          </cell>
          <cell r="AJ179">
            <v>7610737</v>
          </cell>
          <cell r="AK179">
            <v>7858789.8840382919</v>
          </cell>
          <cell r="AL179">
            <v>8076525.5625617392</v>
          </cell>
          <cell r="AM179">
            <v>7891042.4298560303</v>
          </cell>
          <cell r="AN179">
            <v>7627658.8365019672</v>
          </cell>
          <cell r="AO179">
            <v>7801715.5543421134</v>
          </cell>
          <cell r="AP179">
            <v>7917810</v>
          </cell>
          <cell r="AQ179">
            <v>7656777</v>
          </cell>
          <cell r="AR179">
            <v>6905763</v>
          </cell>
          <cell r="AS179">
            <v>7674344</v>
          </cell>
          <cell r="AT179">
            <v>7769668</v>
          </cell>
          <cell r="AU179">
            <v>7970620</v>
          </cell>
          <cell r="AV179">
            <v>8006663</v>
          </cell>
          <cell r="AW179">
            <v>7976501</v>
          </cell>
          <cell r="AX179">
            <v>8196859</v>
          </cell>
          <cell r="AY179">
            <v>8390461</v>
          </cell>
          <cell r="AZ179">
            <v>8279164.2999999998</v>
          </cell>
          <cell r="BA179">
            <v>7840525.4199999999</v>
          </cell>
          <cell r="BB179">
            <v>8027224.2050000001</v>
          </cell>
          <cell r="BC179">
            <v>8138867.2199999997</v>
          </cell>
          <cell r="BD179">
            <v>7793558.1999999993</v>
          </cell>
          <cell r="BE179">
            <v>7511097.1862515304</v>
          </cell>
          <cell r="BF179">
            <v>7888059.5887699891</v>
          </cell>
          <cell r="BG179">
            <v>7984773.7882299284</v>
          </cell>
          <cell r="BH179">
            <v>8329066.5080225989</v>
          </cell>
          <cell r="BI179">
            <v>8106774.2000000002</v>
          </cell>
          <cell r="BJ179">
            <v>8172125.1216765642</v>
          </cell>
          <cell r="BK179">
            <v>8403906.960867634</v>
          </cell>
          <cell r="BL179">
            <v>8599224.098272156</v>
          </cell>
          <cell r="BM179">
            <v>8472513.5621355269</v>
          </cell>
          <cell r="BN179">
            <v>8004110.3999999994</v>
          </cell>
          <cell r="BO179">
            <v>8194702.2299999995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883298</v>
          </cell>
          <cell r="AD180">
            <v>829445</v>
          </cell>
          <cell r="AE180">
            <v>901587</v>
          </cell>
          <cell r="AF180">
            <v>977502</v>
          </cell>
          <cell r="AG180">
            <v>991623</v>
          </cell>
          <cell r="AH180">
            <v>996167</v>
          </cell>
          <cell r="AI180">
            <v>994780</v>
          </cell>
          <cell r="AJ180">
            <v>1038774</v>
          </cell>
          <cell r="AK180">
            <v>1074152.5159668005</v>
          </cell>
          <cell r="AL180">
            <v>1095100.1036724388</v>
          </cell>
          <cell r="AM180">
            <v>1057026.8336887895</v>
          </cell>
          <cell r="AN180">
            <v>957572.61860263068</v>
          </cell>
          <cell r="AO180">
            <v>982608.65263017244</v>
          </cell>
          <cell r="AP180">
            <v>961892</v>
          </cell>
          <cell r="AQ180">
            <v>884318</v>
          </cell>
          <cell r="AR180">
            <v>839854</v>
          </cell>
          <cell r="AS180">
            <v>1051719</v>
          </cell>
          <cell r="AT180">
            <v>1068143</v>
          </cell>
          <cell r="AU180">
            <v>1129112</v>
          </cell>
          <cell r="AV180">
            <v>1174537</v>
          </cell>
          <cell r="AW180">
            <v>1158931</v>
          </cell>
          <cell r="AX180">
            <v>1180050</v>
          </cell>
          <cell r="AY180">
            <v>1191467</v>
          </cell>
          <cell r="AZ180">
            <v>1185520.7</v>
          </cell>
          <cell r="BA180">
            <v>1126263.32</v>
          </cell>
          <cell r="BB180">
            <v>1153081.93</v>
          </cell>
          <cell r="BC180">
            <v>1142522.3700000001</v>
          </cell>
          <cell r="BD180">
            <v>1067778.8400000001</v>
          </cell>
          <cell r="BE180">
            <v>1059345.9000000001</v>
          </cell>
          <cell r="BF180">
            <v>1098031.5</v>
          </cell>
          <cell r="BG180">
            <v>1121114.54</v>
          </cell>
          <cell r="BH180">
            <v>1167827.57</v>
          </cell>
          <cell r="BI180">
            <v>1138764.9000000001</v>
          </cell>
          <cell r="BJ180">
            <v>1150628.57</v>
          </cell>
          <cell r="BK180">
            <v>1189712.1600000001</v>
          </cell>
          <cell r="BL180">
            <v>1211259.1400000001</v>
          </cell>
          <cell r="BM180">
            <v>1194412.31</v>
          </cell>
          <cell r="BN180">
            <v>1131894.4000000001</v>
          </cell>
          <cell r="BO180">
            <v>1158846.78</v>
          </cell>
        </row>
        <row r="181"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282620.94167999999</v>
          </cell>
          <cell r="AD181">
            <v>272563.21889999998</v>
          </cell>
          <cell r="AE181">
            <v>274108.49367999996</v>
          </cell>
          <cell r="AF181">
            <v>288348.05828399997</v>
          </cell>
          <cell r="AG181">
            <v>289889.82915199996</v>
          </cell>
          <cell r="AH181">
            <v>298663.84486999997</v>
          </cell>
          <cell r="AI181">
            <v>286123.16982599994</v>
          </cell>
          <cell r="AJ181">
            <v>262124.4804</v>
          </cell>
          <cell r="AK181">
            <v>300908.33738908498</v>
          </cell>
          <cell r="AL181">
            <v>303774.67391547398</v>
          </cell>
          <cell r="AM181">
            <v>303571.17919501523</v>
          </cell>
          <cell r="AN181">
            <v>319511.08460493089</v>
          </cell>
          <cell r="AO181">
            <v>326280.03604189318</v>
          </cell>
          <cell r="AP181">
            <v>334903</v>
          </cell>
          <cell r="AQ181">
            <v>312908</v>
          </cell>
          <cell r="AR181">
            <v>298900</v>
          </cell>
          <cell r="AS181">
            <v>329111</v>
          </cell>
          <cell r="AT181">
            <v>324151.51999999996</v>
          </cell>
          <cell r="AU181">
            <v>333563</v>
          </cell>
          <cell r="AV181">
            <v>342748</v>
          </cell>
          <cell r="AW181">
            <v>324946</v>
          </cell>
          <cell r="AX181">
            <v>330619</v>
          </cell>
          <cell r="AY181">
            <v>334557</v>
          </cell>
          <cell r="AZ181">
            <v>313608.32000000001</v>
          </cell>
          <cell r="BA181">
            <v>276898.38</v>
          </cell>
          <cell r="BB181">
            <v>283491.91860000003</v>
          </cell>
          <cell r="BC181">
            <v>332734.60242321831</v>
          </cell>
          <cell r="BD181">
            <v>322595.40117718466</v>
          </cell>
          <cell r="BE181">
            <v>305462.66962852265</v>
          </cell>
          <cell r="BF181">
            <v>312366.63909997302</v>
          </cell>
          <cell r="BG181">
            <v>317661.61116506491</v>
          </cell>
          <cell r="BH181">
            <v>331103.56074663793</v>
          </cell>
          <cell r="BI181">
            <v>319728.38270421099</v>
          </cell>
          <cell r="BJ181">
            <v>326643.64424999995</v>
          </cell>
          <cell r="BK181">
            <v>337738.85812499997</v>
          </cell>
          <cell r="BL181">
            <v>343855.54949999996</v>
          </cell>
          <cell r="BM181">
            <v>339073.16399999999</v>
          </cell>
          <cell r="BN181">
            <v>321870.95999999996</v>
          </cell>
          <cell r="BO181">
            <v>329535.28125</v>
          </cell>
        </row>
        <row r="182"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206765.97031999999</v>
          </cell>
          <cell r="AD182">
            <v>160076.81109999999</v>
          </cell>
          <cell r="AE182">
            <v>185805.08632</v>
          </cell>
          <cell r="AF182">
            <v>215756.938716</v>
          </cell>
          <cell r="AG182">
            <v>209059.962848</v>
          </cell>
          <cell r="AH182">
            <v>210133.16513000001</v>
          </cell>
          <cell r="AI182">
            <v>201309.82817399999</v>
          </cell>
          <cell r="AJ182">
            <v>185186.91960000002</v>
          </cell>
          <cell r="AK182">
            <v>211740.07875008573</v>
          </cell>
          <cell r="AL182">
            <v>213432.46382988739</v>
          </cell>
          <cell r="AM182">
            <v>215494.0731382466</v>
          </cell>
          <cell r="AN182">
            <v>211166.0727028324</v>
          </cell>
          <cell r="AO182">
            <v>221519.11545499688</v>
          </cell>
          <cell r="AP182">
            <v>227085.99999999997</v>
          </cell>
          <cell r="AQ182">
            <v>177196.99999999997</v>
          </cell>
          <cell r="AR182">
            <v>182444.99999999997</v>
          </cell>
          <cell r="AS182">
            <v>243927.99999999997</v>
          </cell>
          <cell r="AT182">
            <v>233768.48</v>
          </cell>
          <cell r="AU182">
            <v>235842.99999999997</v>
          </cell>
          <cell r="AV182">
            <v>247566</v>
          </cell>
          <cell r="AW182">
            <v>227758.99999999997</v>
          </cell>
          <cell r="AX182">
            <v>233866.00000000003</v>
          </cell>
          <cell r="AY182">
            <v>224568</v>
          </cell>
          <cell r="AZ182">
            <v>227095.68000000002</v>
          </cell>
          <cell r="BA182">
            <v>200512.62000000002</v>
          </cell>
          <cell r="BB182">
            <v>205287.25140000004</v>
          </cell>
          <cell r="BC182">
            <v>226483.21677546797</v>
          </cell>
          <cell r="BD182">
            <v>210620.13795865778</v>
          </cell>
          <cell r="BE182">
            <v>196943.03699733698</v>
          </cell>
          <cell r="BF182">
            <v>217068.34242540502</v>
          </cell>
          <cell r="BG182">
            <v>219836.88488411432</v>
          </cell>
          <cell r="BH182">
            <v>226489.39741425979</v>
          </cell>
          <cell r="BI182">
            <v>221615.43882367347</v>
          </cell>
          <cell r="BJ182">
            <v>227929.60575000002</v>
          </cell>
          <cell r="BK182">
            <v>235671.76687500003</v>
          </cell>
          <cell r="BL182">
            <v>239939.95050000001</v>
          </cell>
          <cell r="BM182">
            <v>236602.83600000001</v>
          </cell>
          <cell r="BN182">
            <v>223673.04</v>
          </cell>
          <cell r="BO182">
            <v>228999.09375000003</v>
          </cell>
        </row>
        <row r="183"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0.152</v>
          </cell>
          <cell r="AD183">
            <v>0.158</v>
          </cell>
          <cell r="AE183">
            <v>0.17</v>
          </cell>
          <cell r="AF183">
            <v>0.17699999999999999</v>
          </cell>
          <cell r="AG183">
            <v>0.17799999999999999</v>
          </cell>
          <cell r="AH183">
            <v>0.17199999999999999</v>
          </cell>
          <cell r="AI183">
            <v>0.16800000000000001</v>
          </cell>
          <cell r="AJ183">
            <v>0.16600000000000001</v>
          </cell>
          <cell r="AK183">
            <v>0.16750000000000001</v>
          </cell>
          <cell r="AL183">
            <v>0.161</v>
          </cell>
          <cell r="AM183">
            <v>0.16350000000000001</v>
          </cell>
          <cell r="AN183">
            <v>0.16300000000000001</v>
          </cell>
          <cell r="AO183">
            <v>0.16400000000000001</v>
          </cell>
          <cell r="AP183">
            <v>0.15176671140368483</v>
          </cell>
          <cell r="AQ183">
            <v>0.15934221538901841</v>
          </cell>
          <cell r="AR183">
            <v>0.20260681412822576</v>
          </cell>
          <cell r="AS183">
            <v>0.1804989936687538</v>
          </cell>
          <cell r="AT183">
            <v>0.17105870434340331</v>
          </cell>
          <cell r="AU183">
            <v>0.17205143569771264</v>
          </cell>
          <cell r="AV183">
            <v>0.17307719934664653</v>
          </cell>
          <cell r="AW183">
            <v>0.1774174743329551</v>
          </cell>
          <cell r="AX183">
            <v>0.17399496790127003</v>
          </cell>
          <cell r="AY183">
            <v>0.16849863981180926</v>
          </cell>
          <cell r="AZ183">
            <v>0.17</v>
          </cell>
          <cell r="BA183">
            <v>0.17199999999999999</v>
          </cell>
          <cell r="BB183">
            <v>0.17199999999999999</v>
          </cell>
          <cell r="BC183">
            <v>0.16</v>
          </cell>
          <cell r="BD183">
            <v>0.16</v>
          </cell>
          <cell r="BE183">
            <v>0.185</v>
          </cell>
          <cell r="BF183">
            <v>0.1804989936687538</v>
          </cell>
          <cell r="BG183">
            <v>0.17105870434340331</v>
          </cell>
          <cell r="BH183">
            <v>0.17205143569771264</v>
          </cell>
          <cell r="BI183">
            <v>0.17307719934664653</v>
          </cell>
          <cell r="BJ183">
            <v>0.17</v>
          </cell>
          <cell r="BK183">
            <v>0.17</v>
          </cell>
          <cell r="BL183">
            <v>0.17</v>
          </cell>
          <cell r="BM183">
            <v>0.17500000000000002</v>
          </cell>
          <cell r="BN183">
            <v>0.17499999999999999</v>
          </cell>
          <cell r="BO183">
            <v>0.17499999999999999</v>
          </cell>
        </row>
        <row r="184"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2660</v>
          </cell>
          <cell r="AD184">
            <v>2660</v>
          </cell>
          <cell r="AE184">
            <v>2660</v>
          </cell>
          <cell r="AF184">
            <v>2660</v>
          </cell>
          <cell r="AG184">
            <v>2660</v>
          </cell>
          <cell r="AH184">
            <v>2660</v>
          </cell>
          <cell r="AI184">
            <v>2660</v>
          </cell>
          <cell r="AJ184">
            <v>2660</v>
          </cell>
          <cell r="AK184">
            <v>2660</v>
          </cell>
          <cell r="AL184">
            <v>2660</v>
          </cell>
          <cell r="AM184">
            <v>2660</v>
          </cell>
          <cell r="AN184">
            <v>2660</v>
          </cell>
          <cell r="AO184">
            <v>2660</v>
          </cell>
          <cell r="AP184">
            <v>2660</v>
          </cell>
          <cell r="AQ184">
            <v>2660</v>
          </cell>
          <cell r="AR184">
            <v>2660</v>
          </cell>
          <cell r="AS184">
            <v>2660</v>
          </cell>
          <cell r="AT184">
            <v>2660</v>
          </cell>
          <cell r="AU184">
            <v>2660</v>
          </cell>
          <cell r="AV184">
            <v>2660</v>
          </cell>
          <cell r="AW184">
            <v>2660</v>
          </cell>
          <cell r="AX184">
            <v>2660</v>
          </cell>
          <cell r="AY184">
            <v>2660</v>
          </cell>
          <cell r="AZ184">
            <v>2660</v>
          </cell>
          <cell r="BA184">
            <v>2660</v>
          </cell>
          <cell r="BB184">
            <v>2660</v>
          </cell>
          <cell r="BC184">
            <v>2660</v>
          </cell>
          <cell r="BD184">
            <v>2660</v>
          </cell>
          <cell r="BE184">
            <v>2660</v>
          </cell>
          <cell r="BF184">
            <v>2660</v>
          </cell>
          <cell r="BG184">
            <v>2660</v>
          </cell>
          <cell r="BH184">
            <v>2660</v>
          </cell>
          <cell r="BI184">
            <v>2660</v>
          </cell>
          <cell r="BJ184">
            <v>2660</v>
          </cell>
          <cell r="BK184">
            <v>2660</v>
          </cell>
          <cell r="BL184">
            <v>2660</v>
          </cell>
          <cell r="BM184">
            <v>2660</v>
          </cell>
          <cell r="BN184">
            <v>2660</v>
          </cell>
          <cell r="BO184">
            <v>2660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27">
          <cell r="C127" t="str">
            <v>P1 F' 96</v>
          </cell>
          <cell r="D127" t="str">
            <v>P2 F' 96</v>
          </cell>
          <cell r="E127" t="str">
            <v>P3 F' 96</v>
          </cell>
          <cell r="F127" t="str">
            <v>P4 F' 96</v>
          </cell>
          <cell r="G127" t="str">
            <v>P5 F' 96</v>
          </cell>
          <cell r="H127" t="str">
            <v>P6 F' 96</v>
          </cell>
          <cell r="I127" t="str">
            <v>P7 F' 96</v>
          </cell>
          <cell r="J127" t="str">
            <v>P8 F' 96</v>
          </cell>
          <cell r="K127" t="str">
            <v>P9 F' 96</v>
          </cell>
          <cell r="L127" t="str">
            <v>P10 F' 96</v>
          </cell>
          <cell r="M127" t="str">
            <v>P11 F' 96</v>
          </cell>
          <cell r="N127" t="str">
            <v>P12 F' 96</v>
          </cell>
          <cell r="O127" t="str">
            <v>P13 F' 96</v>
          </cell>
          <cell r="P127" t="str">
            <v>P1 F' 97</v>
          </cell>
          <cell r="Q127" t="str">
            <v>P2 F' 97</v>
          </cell>
          <cell r="R127" t="str">
            <v>P3 F' 97</v>
          </cell>
          <cell r="S127" t="str">
            <v>P4 F' 97</v>
          </cell>
          <cell r="T127" t="str">
            <v>P5 F' 97</v>
          </cell>
          <cell r="U127" t="str">
            <v>P6 F' 97</v>
          </cell>
          <cell r="V127" t="str">
            <v>P7 F' 97</v>
          </cell>
          <cell r="W127" t="str">
            <v>P8 F' 97</v>
          </cell>
          <cell r="X127" t="str">
            <v>P9 F' 97</v>
          </cell>
          <cell r="Y127" t="str">
            <v>P10 F' 97</v>
          </cell>
          <cell r="Z127" t="str">
            <v>P11 F' 97</v>
          </cell>
          <cell r="AA127" t="str">
            <v>P12 F' 97</v>
          </cell>
          <cell r="AB127" t="str">
            <v>P13 F' 97</v>
          </cell>
          <cell r="AC127" t="str">
            <v>P1 F' 98</v>
          </cell>
          <cell r="AD127" t="str">
            <v>P2 F' 98</v>
          </cell>
          <cell r="AE127" t="str">
            <v>P3 F' 98</v>
          </cell>
          <cell r="AF127" t="str">
            <v>P4 F' 98</v>
          </cell>
          <cell r="AG127" t="str">
            <v>P5 F' 98</v>
          </cell>
          <cell r="AH127" t="str">
            <v>P6 F' 98</v>
          </cell>
          <cell r="AI127" t="str">
            <v>P7 F' 98</v>
          </cell>
          <cell r="AJ127" t="str">
            <v>P8 F' 98</v>
          </cell>
          <cell r="AK127" t="str">
            <v>P9 F' 98</v>
          </cell>
          <cell r="AL127" t="str">
            <v>P10 F' 98</v>
          </cell>
          <cell r="AM127" t="str">
            <v>P11 F' 98</v>
          </cell>
          <cell r="AN127" t="str">
            <v>P12 F' 98</v>
          </cell>
          <cell r="AO127" t="str">
            <v>P13 F' 98</v>
          </cell>
          <cell r="AP127" t="str">
            <v>P1 F' 99</v>
          </cell>
          <cell r="AQ127" t="str">
            <v>P2 F' 99</v>
          </cell>
          <cell r="AR127" t="str">
            <v>P3 F' 99</v>
          </cell>
          <cell r="AS127" t="str">
            <v>P4 F' 99</v>
          </cell>
          <cell r="AT127" t="str">
            <v>P5 F' 99</v>
          </cell>
          <cell r="AU127" t="str">
            <v>P6 F' 99</v>
          </cell>
          <cell r="AV127" t="str">
            <v>P7 F' 99</v>
          </cell>
          <cell r="AW127" t="str">
            <v>P8 F' 99</v>
          </cell>
          <cell r="AX127" t="str">
            <v>P9 F' 99</v>
          </cell>
          <cell r="AY127" t="str">
            <v>P10 F' 99</v>
          </cell>
          <cell r="AZ127" t="str">
            <v>P11 F' 99</v>
          </cell>
          <cell r="BA127" t="str">
            <v>P12 F' 99</v>
          </cell>
          <cell r="BB127" t="str">
            <v>P13 F' 99</v>
          </cell>
          <cell r="BC127" t="str">
            <v>P1 F' 00</v>
          </cell>
          <cell r="BD127" t="str">
            <v>P2 F' 00</v>
          </cell>
          <cell r="BE127" t="str">
            <v>P3 F' 00</v>
          </cell>
          <cell r="BF127" t="str">
            <v>P4 F' 00</v>
          </cell>
          <cell r="BG127" t="str">
            <v>P5 F' 00</v>
          </cell>
          <cell r="BH127" t="str">
            <v>P6 F' 00</v>
          </cell>
          <cell r="BI127" t="str">
            <v>P7 F' 00</v>
          </cell>
          <cell r="BJ127" t="str">
            <v>P8 F' 00</v>
          </cell>
          <cell r="BK127" t="str">
            <v>P9 F' 00</v>
          </cell>
          <cell r="BL127" t="str">
            <v>P10 F' 00</v>
          </cell>
          <cell r="BM127" t="str">
            <v>P11 F' 00</v>
          </cell>
          <cell r="BN127" t="str">
            <v>P12 F' 00</v>
          </cell>
          <cell r="BO127" t="str">
            <v>P13 F' 00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1624</v>
          </cell>
          <cell r="Q128">
            <v>1541</v>
          </cell>
          <cell r="R128">
            <v>1595</v>
          </cell>
          <cell r="S128">
            <v>1596</v>
          </cell>
          <cell r="T128">
            <v>1596</v>
          </cell>
          <cell r="U128">
            <v>1596</v>
          </cell>
          <cell r="V128">
            <v>1578</v>
          </cell>
          <cell r="W128">
            <v>1540</v>
          </cell>
          <cell r="X128">
            <v>1540</v>
          </cell>
          <cell r="Y128">
            <v>1540</v>
          </cell>
          <cell r="Z128">
            <v>1540</v>
          </cell>
          <cell r="AA128">
            <v>1540</v>
          </cell>
          <cell r="AB128">
            <v>1540</v>
          </cell>
          <cell r="AC128">
            <v>1540</v>
          </cell>
          <cell r="AD128">
            <v>1492</v>
          </cell>
          <cell r="AE128">
            <v>1540</v>
          </cell>
          <cell r="AF128">
            <v>1537</v>
          </cell>
          <cell r="AG128">
            <v>1540</v>
          </cell>
          <cell r="AH128">
            <v>1540</v>
          </cell>
          <cell r="AI128">
            <v>1540</v>
          </cell>
          <cell r="AJ128">
            <v>1540</v>
          </cell>
          <cell r="AK128">
            <v>1540</v>
          </cell>
          <cell r="AL128">
            <v>1540</v>
          </cell>
          <cell r="AM128">
            <v>1540</v>
          </cell>
          <cell r="AN128">
            <v>1540</v>
          </cell>
          <cell r="AO128">
            <v>1540</v>
          </cell>
          <cell r="AP128">
            <v>1540</v>
          </cell>
          <cell r="AQ128">
            <v>1494</v>
          </cell>
          <cell r="AR128">
            <v>1536</v>
          </cell>
          <cell r="AS128">
            <v>1540</v>
          </cell>
          <cell r="AT128">
            <v>1536</v>
          </cell>
          <cell r="AU128">
            <v>1540</v>
          </cell>
          <cell r="AV128">
            <v>1538</v>
          </cell>
          <cell r="AW128">
            <v>1539</v>
          </cell>
          <cell r="AX128">
            <v>1540</v>
          </cell>
          <cell r="AY128">
            <v>1540</v>
          </cell>
          <cell r="AZ128">
            <v>1540</v>
          </cell>
          <cell r="BA128">
            <v>1540</v>
          </cell>
          <cell r="BB128">
            <v>1540</v>
          </cell>
          <cell r="BC128">
            <v>1540</v>
          </cell>
          <cell r="BD128">
            <v>1485</v>
          </cell>
          <cell r="BE128">
            <v>1520</v>
          </cell>
          <cell r="BF128">
            <v>1540</v>
          </cell>
          <cell r="BG128">
            <v>1519</v>
          </cell>
          <cell r="BH128">
            <v>1512</v>
          </cell>
          <cell r="BI128">
            <v>1512</v>
          </cell>
          <cell r="BJ128">
            <v>1512</v>
          </cell>
          <cell r="BK128">
            <v>1512</v>
          </cell>
          <cell r="BL128">
            <v>1512</v>
          </cell>
          <cell r="BM128">
            <v>1512</v>
          </cell>
          <cell r="BN128">
            <v>1512</v>
          </cell>
          <cell r="BO128">
            <v>1512</v>
          </cell>
        </row>
        <row r="129">
          <cell r="C129">
            <v>1540</v>
          </cell>
          <cell r="D129">
            <v>1486</v>
          </cell>
          <cell r="E129">
            <v>1540</v>
          </cell>
          <cell r="F129">
            <v>1539</v>
          </cell>
          <cell r="G129">
            <v>1538</v>
          </cell>
          <cell r="H129">
            <v>1540</v>
          </cell>
          <cell r="I129">
            <v>1540</v>
          </cell>
          <cell r="J129">
            <v>1540</v>
          </cell>
          <cell r="K129">
            <v>1540</v>
          </cell>
          <cell r="L129">
            <v>1540</v>
          </cell>
          <cell r="M129">
            <v>1540</v>
          </cell>
          <cell r="N129">
            <v>1540</v>
          </cell>
          <cell r="O129">
            <v>1540</v>
          </cell>
          <cell r="P129">
            <v>1540</v>
          </cell>
          <cell r="Q129">
            <v>1485</v>
          </cell>
          <cell r="R129">
            <v>1539</v>
          </cell>
          <cell r="S129">
            <v>1540</v>
          </cell>
          <cell r="T129">
            <v>1540</v>
          </cell>
          <cell r="U129">
            <v>1540</v>
          </cell>
          <cell r="V129">
            <v>1540</v>
          </cell>
          <cell r="W129">
            <v>1538</v>
          </cell>
          <cell r="X129">
            <v>1540</v>
          </cell>
          <cell r="Y129">
            <v>1537</v>
          </cell>
          <cell r="Z129">
            <v>1540</v>
          </cell>
          <cell r="AA129">
            <v>1539</v>
          </cell>
          <cell r="AB129">
            <v>1536</v>
          </cell>
          <cell r="AC129">
            <v>1540</v>
          </cell>
          <cell r="AD129">
            <v>1492</v>
          </cell>
          <cell r="AE129">
            <v>1540</v>
          </cell>
          <cell r="AF129">
            <v>1537</v>
          </cell>
          <cell r="AG129">
            <v>1540</v>
          </cell>
          <cell r="AH129">
            <v>1540</v>
          </cell>
          <cell r="AI129">
            <v>1540</v>
          </cell>
          <cell r="AJ129">
            <v>1540</v>
          </cell>
          <cell r="AK129">
            <v>1540</v>
          </cell>
          <cell r="AL129">
            <v>1540</v>
          </cell>
          <cell r="AM129">
            <v>1540</v>
          </cell>
          <cell r="AN129">
            <v>1540</v>
          </cell>
          <cell r="AO129">
            <v>1540</v>
          </cell>
          <cell r="AP129">
            <v>1540</v>
          </cell>
          <cell r="AQ129">
            <v>1494</v>
          </cell>
          <cell r="AR129">
            <v>1536</v>
          </cell>
          <cell r="AS129">
            <v>1540</v>
          </cell>
          <cell r="AT129">
            <v>1536</v>
          </cell>
          <cell r="AU129">
            <v>1540</v>
          </cell>
          <cell r="AV129">
            <v>1538</v>
          </cell>
          <cell r="AW129">
            <v>1539</v>
          </cell>
          <cell r="AX129">
            <v>1540</v>
          </cell>
          <cell r="AY129">
            <v>1540</v>
          </cell>
          <cell r="AZ129">
            <v>1540</v>
          </cell>
          <cell r="BA129">
            <v>1540</v>
          </cell>
          <cell r="BB129">
            <v>1540</v>
          </cell>
          <cell r="BC129">
            <v>1540</v>
          </cell>
          <cell r="BD129">
            <v>1485</v>
          </cell>
          <cell r="BE129">
            <v>1520</v>
          </cell>
          <cell r="BF129">
            <v>1540</v>
          </cell>
          <cell r="BG129">
            <v>1519</v>
          </cell>
          <cell r="BH129">
            <v>1512</v>
          </cell>
          <cell r="BI129">
            <v>1512</v>
          </cell>
          <cell r="BJ129">
            <v>1512</v>
          </cell>
          <cell r="BK129">
            <v>1512</v>
          </cell>
          <cell r="BL129">
            <v>1512</v>
          </cell>
          <cell r="BM129">
            <v>1512</v>
          </cell>
          <cell r="BN129">
            <v>1512</v>
          </cell>
          <cell r="BO129">
            <v>1512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684598</v>
          </cell>
          <cell r="AD130">
            <v>650743</v>
          </cell>
          <cell r="AE130">
            <v>654829</v>
          </cell>
          <cell r="AF130">
            <v>677565</v>
          </cell>
          <cell r="AG130">
            <v>689506</v>
          </cell>
          <cell r="AH130">
            <v>688402</v>
          </cell>
          <cell r="AI130">
            <v>663017</v>
          </cell>
          <cell r="AJ130">
            <v>666227</v>
          </cell>
          <cell r="AK130">
            <v>665553.78038180852</v>
          </cell>
          <cell r="AL130">
            <v>676108.6437986563</v>
          </cell>
          <cell r="AM130">
            <v>664006.084959295</v>
          </cell>
          <cell r="AN130">
            <v>626768</v>
          </cell>
          <cell r="AO130">
            <v>619396</v>
          </cell>
          <cell r="AP130">
            <v>643826</v>
          </cell>
          <cell r="AQ130">
            <v>622732</v>
          </cell>
          <cell r="AR130">
            <v>627601</v>
          </cell>
          <cell r="AS130">
            <v>641060</v>
          </cell>
          <cell r="AT130">
            <v>652954</v>
          </cell>
          <cell r="AU130">
            <v>661382</v>
          </cell>
          <cell r="AV130">
            <v>646870</v>
          </cell>
          <cell r="AW130">
            <v>642200</v>
          </cell>
          <cell r="AX130">
            <v>663203</v>
          </cell>
          <cell r="AY130">
            <v>670518</v>
          </cell>
          <cell r="AZ130">
            <v>657437.00000005052</v>
          </cell>
          <cell r="BA130">
            <v>620674.44444444438</v>
          </cell>
          <cell r="BB130">
            <v>617274.44444444438</v>
          </cell>
          <cell r="BC130">
            <v>648518.93095768371</v>
          </cell>
          <cell r="BD130">
            <v>619206.62983425416</v>
          </cell>
          <cell r="BE130">
            <v>625734.80662983423</v>
          </cell>
          <cell r="BF130">
            <v>644706.07734806626</v>
          </cell>
          <cell r="BG130">
            <v>649769.06077348068</v>
          </cell>
          <cell r="BH130">
            <v>659560.22099447506</v>
          </cell>
          <cell r="BI130">
            <v>647352.48618784524</v>
          </cell>
          <cell r="BJ130">
            <v>638345.8563535912</v>
          </cell>
          <cell r="BK130">
            <v>665236.4640883978</v>
          </cell>
          <cell r="BL130">
            <v>672583.42541436467</v>
          </cell>
          <cell r="BM130">
            <v>661880.66298342543</v>
          </cell>
          <cell r="BN130">
            <v>618143.64640883973</v>
          </cell>
          <cell r="BO130">
            <v>614756.90607734805</v>
          </cell>
        </row>
        <row r="131">
          <cell r="C131">
            <v>669629</v>
          </cell>
          <cell r="D131">
            <v>652011</v>
          </cell>
          <cell r="E131">
            <v>642467</v>
          </cell>
          <cell r="F131">
            <v>670558</v>
          </cell>
          <cell r="G131">
            <v>662205</v>
          </cell>
          <cell r="H131">
            <v>659470</v>
          </cell>
          <cell r="I131">
            <v>630790</v>
          </cell>
          <cell r="J131">
            <v>653004</v>
          </cell>
          <cell r="K131">
            <v>654043</v>
          </cell>
          <cell r="L131">
            <v>660161</v>
          </cell>
          <cell r="M131">
            <v>664808</v>
          </cell>
          <cell r="N131">
            <v>622353</v>
          </cell>
          <cell r="O131">
            <v>631822</v>
          </cell>
          <cell r="P131">
            <v>653797</v>
          </cell>
          <cell r="Q131">
            <v>602276</v>
          </cell>
          <cell r="R131">
            <v>604944</v>
          </cell>
          <cell r="S131">
            <v>621615</v>
          </cell>
          <cell r="T131">
            <v>626114</v>
          </cell>
          <cell r="U131">
            <v>632792</v>
          </cell>
          <cell r="V131">
            <v>613231</v>
          </cell>
          <cell r="W131">
            <v>616642</v>
          </cell>
          <cell r="X131">
            <v>619162</v>
          </cell>
          <cell r="Y131">
            <v>630274</v>
          </cell>
          <cell r="Z131">
            <v>632604</v>
          </cell>
          <cell r="AA131">
            <v>586695</v>
          </cell>
          <cell r="AB131">
            <v>594764</v>
          </cell>
          <cell r="AC131">
            <v>610268</v>
          </cell>
          <cell r="AD131">
            <v>584036</v>
          </cell>
          <cell r="AE131">
            <v>585296</v>
          </cell>
          <cell r="AF131">
            <v>606885</v>
          </cell>
          <cell r="AG131">
            <v>612587</v>
          </cell>
          <cell r="AH131">
            <v>610172</v>
          </cell>
          <cell r="AI131">
            <v>586683</v>
          </cell>
          <cell r="AJ131">
            <v>583967</v>
          </cell>
          <cell r="AK131">
            <v>587794.61989184329</v>
          </cell>
          <cell r="AL131">
            <v>605363.87971462589</v>
          </cell>
          <cell r="AM131">
            <v>590523.7052791717</v>
          </cell>
          <cell r="AN131">
            <v>555828</v>
          </cell>
          <cell r="AO131">
            <v>551411</v>
          </cell>
          <cell r="AP131">
            <v>578035</v>
          </cell>
          <cell r="AQ131">
            <v>562143</v>
          </cell>
          <cell r="AR131">
            <v>566585</v>
          </cell>
          <cell r="AS131">
            <v>576256</v>
          </cell>
          <cell r="AT131">
            <v>587281</v>
          </cell>
          <cell r="AU131">
            <v>598971</v>
          </cell>
          <cell r="AV131">
            <v>587121</v>
          </cell>
          <cell r="AW131">
            <v>580052</v>
          </cell>
          <cell r="AX131">
            <v>604126</v>
          </cell>
          <cell r="AY131">
            <v>607803</v>
          </cell>
          <cell r="AZ131">
            <v>598132</v>
          </cell>
          <cell r="BA131">
            <v>558607</v>
          </cell>
          <cell r="BB131">
            <v>555547</v>
          </cell>
          <cell r="BC131">
            <v>582370</v>
          </cell>
          <cell r="BD131">
            <v>560382</v>
          </cell>
          <cell r="BE131">
            <v>566290</v>
          </cell>
          <cell r="BF131">
            <v>583459</v>
          </cell>
          <cell r="BG131">
            <v>588041</v>
          </cell>
          <cell r="BH131">
            <v>596902</v>
          </cell>
          <cell r="BI131">
            <v>585854</v>
          </cell>
          <cell r="BJ131">
            <v>577703</v>
          </cell>
          <cell r="BK131">
            <v>602039</v>
          </cell>
          <cell r="BL131">
            <v>608688</v>
          </cell>
          <cell r="BM131">
            <v>599002</v>
          </cell>
          <cell r="BN131">
            <v>559420</v>
          </cell>
          <cell r="BO131">
            <v>556355</v>
          </cell>
        </row>
        <row r="132">
          <cell r="C132">
            <v>618577</v>
          </cell>
          <cell r="D132">
            <v>608546</v>
          </cell>
          <cell r="E132">
            <v>599313</v>
          </cell>
          <cell r="F132">
            <v>625223</v>
          </cell>
          <cell r="G132">
            <v>616892</v>
          </cell>
          <cell r="H132">
            <v>615778</v>
          </cell>
          <cell r="I132">
            <v>589782</v>
          </cell>
          <cell r="J132">
            <v>611148</v>
          </cell>
          <cell r="K132">
            <v>615294</v>
          </cell>
          <cell r="L132">
            <v>625576</v>
          </cell>
          <cell r="M132">
            <v>631029</v>
          </cell>
          <cell r="N132">
            <v>594107</v>
          </cell>
          <cell r="O132">
            <v>604623</v>
          </cell>
          <cell r="P132">
            <v>626532</v>
          </cell>
          <cell r="Q132">
            <v>584071</v>
          </cell>
          <cell r="R132">
            <v>586962</v>
          </cell>
          <cell r="S132">
            <v>603976</v>
          </cell>
          <cell r="T132">
            <v>607847</v>
          </cell>
          <cell r="U132">
            <v>613625</v>
          </cell>
          <cell r="V132">
            <v>600560</v>
          </cell>
          <cell r="W132">
            <v>616642</v>
          </cell>
          <cell r="X132">
            <v>619162</v>
          </cell>
          <cell r="Y132">
            <v>630274</v>
          </cell>
          <cell r="Z132">
            <v>632604</v>
          </cell>
          <cell r="AA132">
            <v>586695</v>
          </cell>
          <cell r="AB132">
            <v>594764</v>
          </cell>
          <cell r="AC132">
            <v>610268</v>
          </cell>
          <cell r="AD132">
            <v>584036</v>
          </cell>
          <cell r="AE132">
            <v>585296</v>
          </cell>
          <cell r="AF132">
            <v>606885</v>
          </cell>
          <cell r="AG132">
            <v>612587</v>
          </cell>
          <cell r="AH132">
            <v>610172</v>
          </cell>
          <cell r="AI132">
            <v>586683</v>
          </cell>
          <cell r="AJ132">
            <v>583967</v>
          </cell>
          <cell r="AK132">
            <v>587794.61989184329</v>
          </cell>
          <cell r="AL132">
            <v>605363.87971462589</v>
          </cell>
          <cell r="AM132">
            <v>590523.7052791717</v>
          </cell>
          <cell r="AN132">
            <v>555828</v>
          </cell>
          <cell r="AO132">
            <v>551411</v>
          </cell>
          <cell r="AP132">
            <v>578035</v>
          </cell>
          <cell r="AQ132">
            <v>562143</v>
          </cell>
          <cell r="AR132">
            <v>566585</v>
          </cell>
          <cell r="AS132">
            <v>576256</v>
          </cell>
          <cell r="AT132">
            <v>587281</v>
          </cell>
          <cell r="AU132">
            <v>598971</v>
          </cell>
          <cell r="AV132">
            <v>587121</v>
          </cell>
          <cell r="AW132">
            <v>579329</v>
          </cell>
          <cell r="AX132">
            <v>604126</v>
          </cell>
          <cell r="AY132">
            <v>607803</v>
          </cell>
          <cell r="AZ132">
            <v>598132</v>
          </cell>
          <cell r="BA132">
            <v>558607</v>
          </cell>
          <cell r="BB132">
            <v>555547</v>
          </cell>
          <cell r="BC132">
            <v>582370</v>
          </cell>
          <cell r="BD132">
            <v>560382</v>
          </cell>
          <cell r="BE132">
            <v>566290</v>
          </cell>
          <cell r="BF132">
            <v>583459</v>
          </cell>
          <cell r="BG132">
            <v>588041</v>
          </cell>
          <cell r="BH132">
            <v>596902</v>
          </cell>
          <cell r="BI132">
            <v>585854</v>
          </cell>
          <cell r="BJ132">
            <v>577703</v>
          </cell>
          <cell r="BK132">
            <v>602039</v>
          </cell>
          <cell r="BL132">
            <v>608688</v>
          </cell>
          <cell r="BM132">
            <v>599002</v>
          </cell>
          <cell r="BN132">
            <v>559420</v>
          </cell>
          <cell r="BO132">
            <v>556355</v>
          </cell>
        </row>
        <row r="133">
          <cell r="C133">
            <v>1</v>
          </cell>
          <cell r="D133">
            <v>1.0102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1.0067999999999999</v>
          </cell>
          <cell r="R133">
            <v>1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1.0053000000000001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  <cell r="AL133">
            <v>1</v>
          </cell>
          <cell r="AM133">
            <v>1</v>
          </cell>
          <cell r="AN133">
            <v>1</v>
          </cell>
          <cell r="AO133">
            <v>1</v>
          </cell>
          <cell r="AP133">
            <v>1</v>
          </cell>
          <cell r="AQ133">
            <v>0.997</v>
          </cell>
          <cell r="AR133">
            <v>1</v>
          </cell>
          <cell r="AS133">
            <v>1</v>
          </cell>
          <cell r="AT133">
            <v>1</v>
          </cell>
          <cell r="AU133">
            <v>1</v>
          </cell>
          <cell r="AV133">
            <v>1</v>
          </cell>
          <cell r="AW133">
            <v>1</v>
          </cell>
          <cell r="AX133">
            <v>1</v>
          </cell>
          <cell r="AY133">
            <v>1</v>
          </cell>
          <cell r="AZ133">
            <v>1</v>
          </cell>
          <cell r="BA133">
            <v>1</v>
          </cell>
          <cell r="BB133">
            <v>1</v>
          </cell>
          <cell r="BC133">
            <v>1</v>
          </cell>
          <cell r="BD133">
            <v>0.99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1</v>
          </cell>
          <cell r="BN133">
            <v>1</v>
          </cell>
          <cell r="BO133">
            <v>1</v>
          </cell>
        </row>
        <row r="134">
          <cell r="C134">
            <v>618577</v>
          </cell>
          <cell r="D134">
            <v>602401.50465254404</v>
          </cell>
          <cell r="E134">
            <v>599313</v>
          </cell>
          <cell r="F134">
            <v>625223</v>
          </cell>
          <cell r="G134">
            <v>616892</v>
          </cell>
          <cell r="H134">
            <v>615778</v>
          </cell>
          <cell r="I134">
            <v>589782</v>
          </cell>
          <cell r="J134">
            <v>611148</v>
          </cell>
          <cell r="K134">
            <v>615294</v>
          </cell>
          <cell r="L134">
            <v>625576</v>
          </cell>
          <cell r="M134">
            <v>631029</v>
          </cell>
          <cell r="N134">
            <v>594107</v>
          </cell>
          <cell r="O134">
            <v>604623</v>
          </cell>
          <cell r="P134">
            <v>626532</v>
          </cell>
          <cell r="Q134">
            <v>580126.1422328169</v>
          </cell>
          <cell r="R134">
            <v>586962</v>
          </cell>
          <cell r="S134">
            <v>603976</v>
          </cell>
          <cell r="T134">
            <v>607847</v>
          </cell>
          <cell r="U134">
            <v>613625</v>
          </cell>
          <cell r="V134">
            <v>600560</v>
          </cell>
          <cell r="W134">
            <v>616642</v>
          </cell>
          <cell r="X134">
            <v>619162</v>
          </cell>
          <cell r="Y134">
            <v>630274</v>
          </cell>
          <cell r="Z134">
            <v>632604</v>
          </cell>
          <cell r="AA134">
            <v>586695</v>
          </cell>
          <cell r="AB134">
            <v>594764</v>
          </cell>
          <cell r="AC134">
            <v>610268</v>
          </cell>
          <cell r="AD134">
            <v>580956.92828011536</v>
          </cell>
          <cell r="AE134">
            <v>585296</v>
          </cell>
          <cell r="AF134">
            <v>606885</v>
          </cell>
          <cell r="AG134">
            <v>612587</v>
          </cell>
          <cell r="AH134">
            <v>610172</v>
          </cell>
          <cell r="AI134">
            <v>586683</v>
          </cell>
          <cell r="AJ134">
            <v>583967</v>
          </cell>
          <cell r="AK134">
            <v>587794.61989184329</v>
          </cell>
          <cell r="AL134">
            <v>605363.87971462589</v>
          </cell>
          <cell r="AM134">
            <v>590523.7052791717</v>
          </cell>
          <cell r="AN134">
            <v>555828</v>
          </cell>
          <cell r="AO134">
            <v>551411</v>
          </cell>
          <cell r="AP134">
            <v>578035</v>
          </cell>
          <cell r="AQ134">
            <v>563834.50351053162</v>
          </cell>
          <cell r="AR134">
            <v>566585</v>
          </cell>
          <cell r="AS134">
            <v>576256</v>
          </cell>
          <cell r="AT134">
            <v>587281</v>
          </cell>
          <cell r="AU134">
            <v>598971</v>
          </cell>
          <cell r="AV134">
            <v>587121</v>
          </cell>
          <cell r="AW134">
            <v>579329</v>
          </cell>
          <cell r="AX134">
            <v>604126</v>
          </cell>
          <cell r="AY134">
            <v>607803</v>
          </cell>
          <cell r="AZ134">
            <v>598132</v>
          </cell>
          <cell r="BA134">
            <v>558607</v>
          </cell>
          <cell r="BB134">
            <v>555547</v>
          </cell>
          <cell r="BC134">
            <v>582370</v>
          </cell>
          <cell r="BD134">
            <v>566042.4242424242</v>
          </cell>
          <cell r="BE134">
            <v>566290</v>
          </cell>
          <cell r="BF134">
            <v>583459</v>
          </cell>
          <cell r="BG134">
            <v>588041</v>
          </cell>
          <cell r="BH134">
            <v>596902</v>
          </cell>
          <cell r="BI134">
            <v>585854</v>
          </cell>
          <cell r="BJ134">
            <v>577703</v>
          </cell>
          <cell r="BK134">
            <v>602039</v>
          </cell>
          <cell r="BL134">
            <v>608688</v>
          </cell>
          <cell r="BM134">
            <v>599002</v>
          </cell>
          <cell r="BN134">
            <v>559420</v>
          </cell>
          <cell r="BO134">
            <v>556355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1.2860161305706493E-2</v>
          </cell>
          <cell r="Q135">
            <v>-3.9572499359598425E-2</v>
          </cell>
          <cell r="R135">
            <v>-1.9972215164921377E-2</v>
          </cell>
          <cell r="S135">
            <v>-3.4610358556534548E-2</v>
          </cell>
          <cell r="T135">
            <v>-1.5941869384449373E-2</v>
          </cell>
          <cell r="U135">
            <v>-3.4963899327356291E-3</v>
          </cell>
          <cell r="V135">
            <v>1.8274548901119379E-2</v>
          </cell>
          <cell r="W135">
            <v>1.0301719325840468E-2</v>
          </cell>
          <cell r="X135">
            <v>6.2864256761808318E-3</v>
          </cell>
          <cell r="Y135">
            <v>9.4763913462845174E-3</v>
          </cell>
          <cell r="Z135">
            <v>2.495923325235537E-3</v>
          </cell>
          <cell r="AA135">
            <v>-1.1834201038555783E-2</v>
          </cell>
          <cell r="AB135">
            <v>-1.3744325665194181E-2</v>
          </cell>
          <cell r="AC135">
            <v>-2.5958769863311016E-2</v>
          </cell>
          <cell r="AD135">
            <v>-4.7513320837728841E-3</v>
          </cell>
          <cell r="AE135">
            <v>-3.485851448070443E-3</v>
          </cell>
          <cell r="AF135">
            <v>6.7776717510626772E-3</v>
          </cell>
          <cell r="AG135">
            <v>7.7980149610017467E-3</v>
          </cell>
          <cell r="AH135">
            <v>-5.6272153188020963E-3</v>
          </cell>
          <cell r="AI135">
            <v>-2.3106767017450312E-2</v>
          </cell>
          <cell r="AJ135">
            <v>-5.4218490957960462E-2</v>
          </cell>
          <cell r="AK135">
            <v>-5.066102265345214E-2</v>
          </cell>
          <cell r="AL135">
            <v>-4.1393743943955348E-2</v>
          </cell>
          <cell r="AM135">
            <v>-6.6519172690701192E-2</v>
          </cell>
          <cell r="AN135">
            <v>-5.3226850872646378E-2</v>
          </cell>
          <cell r="AO135">
            <v>-7.5299171374925741E-2</v>
          </cell>
          <cell r="AP135">
            <v>-5.2817778418661962E-2</v>
          </cell>
          <cell r="AQ135">
            <v>-3.8774209357892629E-2</v>
          </cell>
          <cell r="AR135">
            <v>-2.9447524379402359E-2</v>
          </cell>
          <cell r="AS135">
            <v>-5.2318934597784771E-2</v>
          </cell>
          <cell r="AT135">
            <v>-3.8813462244274392E-2</v>
          </cell>
          <cell r="AU135">
            <v>-1.8357118976288681E-2</v>
          </cell>
          <cell r="AV135">
            <v>2.0479310733459064E-3</v>
          </cell>
          <cell r="AW135">
            <v>-7.2976176757155531E-3</v>
          </cell>
          <cell r="AX135">
            <v>2.7784160581738219E-2</v>
          </cell>
          <cell r="AY135">
            <v>4.0291804105060747E-3</v>
          </cell>
          <cell r="AZ135">
            <v>1.2883978497072332E-2</v>
          </cell>
          <cell r="BA135">
            <v>4.9997481235202453E-3</v>
          </cell>
          <cell r="BB135">
            <v>7.5007571484789976E-3</v>
          </cell>
          <cell r="BC135">
            <v>7.4995458752497839E-3</v>
          </cell>
          <cell r="BD135">
            <v>2.9089654153027322E-3</v>
          </cell>
          <cell r="BE135">
            <v>1.0000171851392233E-2</v>
          </cell>
          <cell r="BF135">
            <v>1.2499652932030234E-2</v>
          </cell>
          <cell r="BG135">
            <v>1.2500155829662157E-2</v>
          </cell>
          <cell r="BH135">
            <v>1.5000293404423177E-2</v>
          </cell>
          <cell r="BI135">
            <v>1.5000671062198335E-2</v>
          </cell>
          <cell r="BJ135">
            <v>1.5000327965629173E-2</v>
          </cell>
          <cell r="BK135">
            <v>1.4999967507391491E-2</v>
          </cell>
          <cell r="BL135">
            <v>2.0001546553735275E-2</v>
          </cell>
          <cell r="BM135">
            <v>1.999998266207053E-2</v>
          </cell>
          <cell r="BN135">
            <v>2.0000876518965278E-2</v>
          </cell>
          <cell r="BO135">
            <v>1.9999874664736635E-2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1.2860161305706493E-2</v>
          </cell>
          <cell r="Q136">
            <v>-3.6329100966494068E-2</v>
          </cell>
          <cell r="R136">
            <v>-1.9972215164921377E-2</v>
          </cell>
          <cell r="S136">
            <v>-3.4610358556534548E-2</v>
          </cell>
          <cell r="T136">
            <v>-1.5941869384449373E-2</v>
          </cell>
          <cell r="U136">
            <v>-3.4963899327356291E-3</v>
          </cell>
          <cell r="V136">
            <v>1.8274548901119379E-2</v>
          </cell>
          <cell r="W136">
            <v>1.0301719325840468E-2</v>
          </cell>
          <cell r="X136">
            <v>6.2864256761808318E-3</v>
          </cell>
          <cell r="Y136">
            <v>9.4763913462845174E-3</v>
          </cell>
          <cell r="Z136">
            <v>2.495923325235537E-3</v>
          </cell>
          <cell r="AA136">
            <v>-1.1834201038555783E-2</v>
          </cell>
          <cell r="AB136">
            <v>-1.3744325665194181E-2</v>
          </cell>
          <cell r="AC136">
            <v>-2.5958769863311016E-2</v>
          </cell>
          <cell r="AD136">
            <v>-3.2663295950887154E-3</v>
          </cell>
          <cell r="AE136">
            <v>-3.485851448070443E-3</v>
          </cell>
          <cell r="AF136">
            <v>6.7776717510626772E-3</v>
          </cell>
          <cell r="AG136">
            <v>7.7980149610017467E-3</v>
          </cell>
          <cell r="AH136">
            <v>-5.6272153188020963E-3</v>
          </cell>
          <cell r="AI136">
            <v>-2.3106767017450312E-2</v>
          </cell>
          <cell r="AJ136">
            <v>-5.4218490957960462E-2</v>
          </cell>
          <cell r="AK136">
            <v>-5.066102265345214E-2</v>
          </cell>
          <cell r="AL136">
            <v>-4.1393743943955348E-2</v>
          </cell>
          <cell r="AM136">
            <v>-6.6519172690701192E-2</v>
          </cell>
          <cell r="AN136">
            <v>-5.3226850872646378E-2</v>
          </cell>
          <cell r="AO136">
            <v>-7.5299171374925741E-2</v>
          </cell>
          <cell r="AP136">
            <v>-5.2817778418661962E-2</v>
          </cell>
          <cell r="AQ136">
            <v>-3.0772028753750569E-2</v>
          </cell>
          <cell r="AR136">
            <v>-2.9447524379402359E-2</v>
          </cell>
          <cell r="AS136">
            <v>-5.2318934597784771E-2</v>
          </cell>
          <cell r="AT136">
            <v>-3.8813462244274392E-2</v>
          </cell>
          <cell r="AU136">
            <v>-1.8357118976288681E-2</v>
          </cell>
          <cell r="AV136">
            <v>2.0479310733459064E-3</v>
          </cell>
          <cell r="AW136">
            <v>-7.2976176757155531E-3</v>
          </cell>
          <cell r="AX136">
            <v>2.7784160581738219E-2</v>
          </cell>
          <cell r="AY136">
            <v>4.0291804105060747E-3</v>
          </cell>
          <cell r="AZ136">
            <v>1.2883978497072332E-2</v>
          </cell>
          <cell r="BA136">
            <v>4.9997481235202453E-3</v>
          </cell>
          <cell r="BB136">
            <v>7.5007571484789976E-3</v>
          </cell>
          <cell r="BC136">
            <v>7.4995458752497839E-3</v>
          </cell>
          <cell r="BD136">
            <v>1.0000240928340058E-2</v>
          </cell>
          <cell r="BE136">
            <v>1.0000171851392233E-2</v>
          </cell>
          <cell r="BF136">
            <v>1.2499652932030234E-2</v>
          </cell>
          <cell r="BG136">
            <v>1.2500155829662157E-2</v>
          </cell>
          <cell r="BH136">
            <v>1.5000293404423177E-2</v>
          </cell>
          <cell r="BI136">
            <v>1.5000671062198335E-2</v>
          </cell>
          <cell r="BJ136">
            <v>1.5000327965629173E-2</v>
          </cell>
          <cell r="BK136">
            <v>1.4999967507391491E-2</v>
          </cell>
          <cell r="BL136">
            <v>2.0001546553735275E-2</v>
          </cell>
          <cell r="BM136">
            <v>1.999998266207053E-2</v>
          </cell>
          <cell r="BN136">
            <v>2.0000876518965278E-2</v>
          </cell>
          <cell r="BO136">
            <v>1.9999874664736635E-2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160446</v>
          </cell>
          <cell r="AD137">
            <v>109244</v>
          </cell>
          <cell r="AE137">
            <v>57939</v>
          </cell>
          <cell r="AF137">
            <v>55732</v>
          </cell>
          <cell r="AG137">
            <v>54534</v>
          </cell>
          <cell r="AH137">
            <v>69194</v>
          </cell>
          <cell r="AI137">
            <v>64861</v>
          </cell>
          <cell r="AJ137">
            <v>62985</v>
          </cell>
          <cell r="AK137">
            <v>64779.402443292027</v>
          </cell>
          <cell r="AL137">
            <v>50873.8082374019</v>
          </cell>
          <cell r="AM137">
            <v>52714.241606487027</v>
          </cell>
          <cell r="AN137">
            <v>53020.213117198131</v>
          </cell>
          <cell r="AO137">
            <v>50657.64999772903</v>
          </cell>
          <cell r="AP137">
            <v>157387</v>
          </cell>
          <cell r="AQ137">
            <v>106814</v>
          </cell>
          <cell r="AR137">
            <v>52316</v>
          </cell>
          <cell r="AS137">
            <v>52296</v>
          </cell>
          <cell r="AT137">
            <v>50975</v>
          </cell>
          <cell r="AU137">
            <v>66872</v>
          </cell>
          <cell r="AV137">
            <v>61041</v>
          </cell>
          <cell r="AW137">
            <v>56194</v>
          </cell>
          <cell r="AX137">
            <v>61265</v>
          </cell>
          <cell r="AY137">
            <v>48253</v>
          </cell>
          <cell r="AZ137">
            <v>49658</v>
          </cell>
          <cell r="BA137">
            <v>49815</v>
          </cell>
          <cell r="BB137">
            <v>50313</v>
          </cell>
          <cell r="BC137">
            <v>158961</v>
          </cell>
          <cell r="BD137">
            <v>105847</v>
          </cell>
          <cell r="BE137">
            <v>52548</v>
          </cell>
          <cell r="BF137">
            <v>53237</v>
          </cell>
          <cell r="BG137">
            <v>51419</v>
          </cell>
          <cell r="BH137">
            <v>50883</v>
          </cell>
          <cell r="BI137">
            <v>74711</v>
          </cell>
          <cell r="BJ137">
            <v>56517</v>
          </cell>
          <cell r="BK137">
            <v>61354</v>
          </cell>
          <cell r="BL137">
            <v>48324</v>
          </cell>
          <cell r="BM137">
            <v>49730</v>
          </cell>
          <cell r="BN137">
            <v>49887</v>
          </cell>
          <cell r="BO137">
            <v>50386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1244090</v>
          </cell>
          <cell r="AD138">
            <v>883781</v>
          </cell>
          <cell r="AE138">
            <v>474937</v>
          </cell>
          <cell r="AF138">
            <v>459983</v>
          </cell>
          <cell r="AG138">
            <v>454651</v>
          </cell>
          <cell r="AH138">
            <v>577625</v>
          </cell>
          <cell r="AI138">
            <v>540476</v>
          </cell>
          <cell r="AJ138">
            <v>524468</v>
          </cell>
          <cell r="AK138">
            <v>538980.48858822288</v>
          </cell>
          <cell r="AL138">
            <v>423934.08282583521</v>
          </cell>
          <cell r="AM138">
            <v>446078.15561182413</v>
          </cell>
          <cell r="AN138">
            <v>465585.03129794355</v>
          </cell>
          <cell r="AO138">
            <v>457938.84349971992</v>
          </cell>
          <cell r="AP138">
            <v>1375750</v>
          </cell>
          <cell r="AQ138">
            <v>957233</v>
          </cell>
          <cell r="AR138">
            <v>475707</v>
          </cell>
          <cell r="AS138">
            <v>486718</v>
          </cell>
          <cell r="AT138">
            <v>477832</v>
          </cell>
          <cell r="AU138">
            <v>626801</v>
          </cell>
          <cell r="AV138">
            <v>579220</v>
          </cell>
          <cell r="AW138">
            <v>530272</v>
          </cell>
          <cell r="AX138">
            <v>574166</v>
          </cell>
          <cell r="AY138">
            <v>451499</v>
          </cell>
          <cell r="AZ138">
            <v>467208</v>
          </cell>
          <cell r="BA138">
            <v>468261</v>
          </cell>
          <cell r="BB138">
            <v>472942.2</v>
          </cell>
          <cell r="BC138">
            <v>1430649</v>
          </cell>
          <cell r="BD138">
            <v>973792.39999999991</v>
          </cell>
          <cell r="BE138">
            <v>493951.2</v>
          </cell>
          <cell r="BF138">
            <v>500427.80000000005</v>
          </cell>
          <cell r="BG138">
            <v>483338.60000000003</v>
          </cell>
          <cell r="BH138">
            <v>482830.41332874622</v>
          </cell>
          <cell r="BI138">
            <v>700277.08923017106</v>
          </cell>
          <cell r="BJ138">
            <v>533319.97408976045</v>
          </cell>
          <cell r="BK138">
            <v>575000.0940830817</v>
          </cell>
          <cell r="BL138">
            <v>452163.34064203262</v>
          </cell>
          <cell r="BM138">
            <v>467885.41302509158</v>
          </cell>
          <cell r="BN138">
            <v>468937.80000000005</v>
          </cell>
          <cell r="BO138">
            <v>473628.4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 t="e">
            <v>#DIV/0!</v>
          </cell>
          <cell r="Q139" t="e">
            <v>#DIV/0!</v>
          </cell>
          <cell r="R139" t="e">
            <v>#DIV/0!</v>
          </cell>
          <cell r="S139" t="e">
            <v>#DIV/0!</v>
          </cell>
          <cell r="T139" t="e">
            <v>#DIV/0!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7.7539483689216313</v>
          </cell>
          <cell r="AD139">
            <v>8.0899729046904181</v>
          </cell>
          <cell r="AE139">
            <v>8.1971901482593754</v>
          </cell>
          <cell r="AF139">
            <v>8.253480944520204</v>
          </cell>
          <cell r="AG139">
            <v>8.3370191073458759</v>
          </cell>
          <cell r="AH139">
            <v>8.3479058877937398</v>
          </cell>
          <cell r="AI139">
            <v>8.3328348314087055</v>
          </cell>
          <cell r="AJ139">
            <v>8.3268714773358727</v>
          </cell>
          <cell r="AK139">
            <v>8.3202448349233702</v>
          </cell>
          <cell r="AL139">
            <v>8.3330518691966766</v>
          </cell>
          <cell r="AM139">
            <v>8.462194314428487</v>
          </cell>
          <cell r="AN139">
            <v>8.7812742334474336</v>
          </cell>
          <cell r="AO139">
            <v>9.039875389408099</v>
          </cell>
          <cell r="AP139">
            <v>8.741192093374929</v>
          </cell>
          <cell r="AQ139">
            <v>8.9616810530454813</v>
          </cell>
          <cell r="AR139">
            <v>9.0929543543084339</v>
          </cell>
          <cell r="AS139">
            <v>9.3069833256845644</v>
          </cell>
          <cell r="AT139">
            <v>9.3738499264345272</v>
          </cell>
          <cell r="AU139">
            <v>9.3731457112094745</v>
          </cell>
          <cell r="AV139">
            <v>9.4890319621238177</v>
          </cell>
          <cell r="AW139">
            <v>9.4364522902801014</v>
          </cell>
          <cell r="AX139">
            <v>9.3718436301313961</v>
          </cell>
          <cell r="AY139">
            <v>9.3569104511636585</v>
          </cell>
          <cell r="AZ139">
            <v>9.4085142373837041</v>
          </cell>
          <cell r="BA139">
            <v>9.4</v>
          </cell>
          <cell r="BB139">
            <v>9.4</v>
          </cell>
          <cell r="BC139">
            <v>9</v>
          </cell>
          <cell r="BD139">
            <v>9.1999999999999993</v>
          </cell>
          <cell r="BE139">
            <v>9.4</v>
          </cell>
          <cell r="BF139">
            <v>9.4</v>
          </cell>
          <cell r="BG139">
            <v>9.4</v>
          </cell>
          <cell r="BH139">
            <v>9.4890319621238177</v>
          </cell>
          <cell r="BI139">
            <v>9.3731457112094745</v>
          </cell>
          <cell r="BJ139">
            <v>9.4364522902801014</v>
          </cell>
          <cell r="BK139">
            <v>9.3718436301313961</v>
          </cell>
          <cell r="BL139">
            <v>9.3569104511636585</v>
          </cell>
          <cell r="BM139">
            <v>9.4085142373837041</v>
          </cell>
          <cell r="BN139">
            <v>9.4</v>
          </cell>
          <cell r="BO139">
            <v>9.4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3899264.9344356302</v>
          </cell>
          <cell r="AD140">
            <v>3748511.605122868</v>
          </cell>
          <cell r="AE140">
            <v>3768340.9613481546</v>
          </cell>
          <cell r="AF140">
            <v>3928804.0096378177</v>
          </cell>
          <cell r="AG140">
            <v>4155840.2903582049</v>
          </cell>
          <cell r="AH140">
            <v>4194230.3586659958</v>
          </cell>
          <cell r="AI140">
            <v>4056147.8445103858</v>
          </cell>
          <cell r="AJ140">
            <v>4025159.6491752686</v>
          </cell>
          <cell r="AK140">
            <v>4038066.7347321534</v>
          </cell>
          <cell r="AL140">
            <v>4146172.8323382316</v>
          </cell>
          <cell r="AM140">
            <v>4057773.0781704849</v>
          </cell>
          <cell r="AN140">
            <v>3854544.4257879704</v>
          </cell>
          <cell r="AO140">
            <v>3812894.7257563048</v>
          </cell>
          <cell r="AP140">
            <v>3998481</v>
          </cell>
          <cell r="AQ140">
            <v>3884402.0000000005</v>
          </cell>
          <cell r="AR140">
            <v>3885986</v>
          </cell>
          <cell r="AS140">
            <v>3990995</v>
          </cell>
          <cell r="AT140">
            <v>4059808.78</v>
          </cell>
          <cell r="AU140">
            <v>4123876</v>
          </cell>
          <cell r="AV140">
            <v>4094500</v>
          </cell>
          <cell r="AW140">
            <v>4054740</v>
          </cell>
          <cell r="AX140">
            <v>4201839</v>
          </cell>
          <cell r="AY140">
            <v>4218867</v>
          </cell>
          <cell r="AZ140">
            <v>4137245.1765354536</v>
          </cell>
          <cell r="BA140">
            <v>3889944.810723715</v>
          </cell>
          <cell r="BB140">
            <v>3873662.0668954994</v>
          </cell>
          <cell r="BC140">
            <v>4093490.4033407569</v>
          </cell>
          <cell r="BD140">
            <v>3927349.0100552486</v>
          </cell>
          <cell r="BE140">
            <v>3965922.8477900554</v>
          </cell>
          <cell r="BF140">
            <v>4123088.7764640884</v>
          </cell>
          <cell r="BG140">
            <v>4149587.6643646411</v>
          </cell>
          <cell r="BH140">
            <v>4212116.4613259668</v>
          </cell>
          <cell r="BI140">
            <v>4134154.8149171271</v>
          </cell>
          <cell r="BJ140">
            <v>4076636.2251381218</v>
          </cell>
          <cell r="BK140">
            <v>4248366.3687845301</v>
          </cell>
          <cell r="BL140">
            <v>4295285.9005524861</v>
          </cell>
          <cell r="BM140">
            <v>4226935.3839779003</v>
          </cell>
          <cell r="BN140">
            <v>3942025.6618784531</v>
          </cell>
          <cell r="BO140">
            <v>3920427.7414364642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313430.98063642968</v>
          </cell>
          <cell r="AD141">
            <v>266680.44990501984</v>
          </cell>
          <cell r="AE141">
            <v>315367.19225710438</v>
          </cell>
          <cell r="AF141">
            <v>344653.49474770686</v>
          </cell>
          <cell r="AG141">
            <v>363053.87893816503</v>
          </cell>
          <cell r="AH141">
            <v>364037.74416537117</v>
          </cell>
          <cell r="AI141">
            <v>361748.87154474843</v>
          </cell>
          <cell r="AJ141">
            <v>367537.19690149324</v>
          </cell>
          <cell r="AK141">
            <v>356360.07338382298</v>
          </cell>
          <cell r="AL141">
            <v>354890.83380067232</v>
          </cell>
          <cell r="AM141">
            <v>346412.61904458312</v>
          </cell>
          <cell r="AN141">
            <v>344640.7484576148</v>
          </cell>
          <cell r="AO141">
            <v>352231.42998056248</v>
          </cell>
          <cell r="AP141">
            <v>353961</v>
          </cell>
          <cell r="AQ141">
            <v>304272</v>
          </cell>
          <cell r="AR141">
            <v>352606</v>
          </cell>
          <cell r="AS141">
            <v>373450</v>
          </cell>
          <cell r="AT141">
            <v>374108.22</v>
          </cell>
          <cell r="AU141">
            <v>389858</v>
          </cell>
          <cell r="AV141">
            <v>403534</v>
          </cell>
          <cell r="AW141">
            <v>404297.99999999994</v>
          </cell>
          <cell r="AX141">
            <v>407830</v>
          </cell>
          <cell r="AY141">
            <v>410081</v>
          </cell>
          <cell r="AZ141">
            <v>385770.40346456342</v>
          </cell>
          <cell r="BA141">
            <v>359813.11038739589</v>
          </cell>
          <cell r="BB141">
            <v>358988.7986600562</v>
          </cell>
          <cell r="BC141">
            <v>351173.00111358572</v>
          </cell>
          <cell r="BD141">
            <v>324711.95668508287</v>
          </cell>
          <cell r="BE141">
            <v>356449.8325966851</v>
          </cell>
          <cell r="BF141">
            <v>392206.94215469609</v>
          </cell>
          <cell r="BG141">
            <v>401167.41812154691</v>
          </cell>
          <cell r="BH141">
            <v>407212.48044198891</v>
          </cell>
          <cell r="BI141">
            <v>401462.38040452683</v>
          </cell>
          <cell r="BJ141">
            <v>401225.65795297525</v>
          </cell>
          <cell r="BK141">
            <v>412032.3531624325</v>
          </cell>
          <cell r="BL141">
            <v>413623.89821345772</v>
          </cell>
          <cell r="BM141">
            <v>390675.0613259669</v>
          </cell>
          <cell r="BN141">
            <v>364859.28729281767</v>
          </cell>
          <cell r="BO141">
            <v>362860.26381215471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54084.084927939926</v>
          </cell>
          <cell r="AD142">
            <v>67808.944972112004</v>
          </cell>
          <cell r="AE142">
            <v>50981.846394740882</v>
          </cell>
          <cell r="AF142">
            <v>46292.495614475352</v>
          </cell>
          <cell r="AG142">
            <v>40246.830703630323</v>
          </cell>
          <cell r="AH142">
            <v>67215.897168633193</v>
          </cell>
          <cell r="AI142">
            <v>76690.283944865718</v>
          </cell>
          <cell r="AJ142">
            <v>77098.153923238337</v>
          </cell>
          <cell r="AK142">
            <v>82301.630214476245</v>
          </cell>
          <cell r="AL142">
            <v>86865.02062004387</v>
          </cell>
          <cell r="AM142">
            <v>79972.599160365935</v>
          </cell>
          <cell r="AN142">
            <v>78701.651811190677</v>
          </cell>
          <cell r="AO142">
            <v>80274.575472227458</v>
          </cell>
          <cell r="AP142">
            <v>84663</v>
          </cell>
          <cell r="AQ142">
            <v>103658</v>
          </cell>
          <cell r="AR142">
            <v>58481</v>
          </cell>
          <cell r="AS142">
            <v>59955</v>
          </cell>
          <cell r="AT142">
            <v>50553</v>
          </cell>
          <cell r="AU142">
            <v>52271.000000000007</v>
          </cell>
          <cell r="AV142">
            <v>57423</v>
          </cell>
          <cell r="AW142">
            <v>60521.000000000007</v>
          </cell>
          <cell r="AX142">
            <v>50970</v>
          </cell>
          <cell r="AY142">
            <v>40142</v>
          </cell>
          <cell r="AZ142">
            <v>32049</v>
          </cell>
          <cell r="BA142">
            <v>24826.977777777774</v>
          </cell>
          <cell r="BB142">
            <v>24690.977777777774</v>
          </cell>
          <cell r="BC142">
            <v>21159.584835884958</v>
          </cell>
          <cell r="BD142">
            <v>25906.951618985426</v>
          </cell>
          <cell r="BE142">
            <v>14615.991410502678</v>
          </cell>
          <cell r="BF142">
            <v>14984.384073745116</v>
          </cell>
          <cell r="BG142">
            <v>12634.568727879856</v>
          </cell>
          <cell r="BH142">
            <v>13063.943623029456</v>
          </cell>
          <cell r="BI142">
            <v>14351.568454118351</v>
          </cell>
          <cell r="BJ142">
            <v>15125.842857595333</v>
          </cell>
          <cell r="BK142">
            <v>12738.788361917914</v>
          </cell>
          <cell r="BL142">
            <v>10032.576857447693</v>
          </cell>
          <cell r="BM142">
            <v>8009.9161901335538</v>
          </cell>
          <cell r="BN142">
            <v>6204.9365426162485</v>
          </cell>
          <cell r="BO142">
            <v>6170.9464461434045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3972696</v>
          </cell>
          <cell r="AD144">
            <v>3795334</v>
          </cell>
          <cell r="AE144">
            <v>3854312</v>
          </cell>
          <cell r="AF144">
            <v>4032585</v>
          </cell>
          <cell r="AG144">
            <v>4285886</v>
          </cell>
          <cell r="AH144">
            <v>4335116</v>
          </cell>
          <cell r="AI144">
            <v>4204200</v>
          </cell>
          <cell r="AJ144">
            <v>4201214</v>
          </cell>
          <cell r="AK144">
            <v>4202198.9548897464</v>
          </cell>
          <cell r="AL144">
            <v>4310628.6149390293</v>
          </cell>
          <cell r="AM144">
            <v>4220358.094624362</v>
          </cell>
          <cell r="AN144">
            <v>4006937.6673961841</v>
          </cell>
          <cell r="AO144">
            <v>3970354.7803532658</v>
          </cell>
          <cell r="AP144">
            <v>4133102</v>
          </cell>
          <cell r="AQ144">
            <v>3990030.0000000005</v>
          </cell>
          <cell r="AR144">
            <v>4032920</v>
          </cell>
          <cell r="AS144">
            <v>4146993</v>
          </cell>
          <cell r="AT144">
            <v>4216503</v>
          </cell>
          <cell r="AU144">
            <v>4281225</v>
          </cell>
          <cell r="AV144">
            <v>4260186</v>
          </cell>
          <cell r="AW144">
            <v>4224319</v>
          </cell>
          <cell r="AX144">
            <v>4381085</v>
          </cell>
          <cell r="AY144">
            <v>4398264</v>
          </cell>
          <cell r="AZ144">
            <v>4299487</v>
          </cell>
          <cell r="BA144">
            <v>4038728.61</v>
          </cell>
          <cell r="BB144">
            <v>4016604.81</v>
          </cell>
          <cell r="BC144">
            <v>4204711.4000000004</v>
          </cell>
          <cell r="BD144">
            <v>4029146.58</v>
          </cell>
          <cell r="BE144">
            <v>4097108.1500000004</v>
          </cell>
          <cell r="BF144">
            <v>4276754.47</v>
          </cell>
          <cell r="BG144">
            <v>4310340.53</v>
          </cell>
          <cell r="BH144">
            <v>4375291.66</v>
          </cell>
          <cell r="BI144">
            <v>4296096.7754321508</v>
          </cell>
          <cell r="BJ144">
            <v>4241673.9162402684</v>
          </cell>
          <cell r="BK144">
            <v>4414261.230234256</v>
          </cell>
          <cell r="BL144">
            <v>4460053.9313626289</v>
          </cell>
          <cell r="BM144">
            <v>4372714.5999999996</v>
          </cell>
          <cell r="BN144">
            <v>4078171.8000000003</v>
          </cell>
          <cell r="BO144">
            <v>4055827.95</v>
          </cell>
        </row>
        <row r="145">
          <cell r="C145">
            <v>5949037.8099999996</v>
          </cell>
          <cell r="D145">
            <v>5522789.0800000001</v>
          </cell>
          <cell r="E145">
            <v>4965806.93</v>
          </cell>
          <cell r="F145">
            <v>5217739.08</v>
          </cell>
          <cell r="G145">
            <v>5195894.9800000004</v>
          </cell>
          <cell r="H145">
            <v>5271435.83</v>
          </cell>
          <cell r="I145">
            <v>5022642.88</v>
          </cell>
          <cell r="J145">
            <v>5168334.55</v>
          </cell>
          <cell r="K145">
            <v>5101734.42</v>
          </cell>
          <cell r="L145">
            <v>5014564.87</v>
          </cell>
          <cell r="M145">
            <v>4978896</v>
          </cell>
          <cell r="N145">
            <v>4661514.1399999997</v>
          </cell>
          <cell r="O145">
            <v>4737059.38</v>
          </cell>
          <cell r="P145">
            <v>5660088.1200000001</v>
          </cell>
          <cell r="Q145">
            <v>4941129.16</v>
          </cell>
          <cell r="R145">
            <v>4540584.2</v>
          </cell>
          <cell r="S145">
            <v>4718630.9400000004</v>
          </cell>
          <cell r="T145">
            <v>4746184.07</v>
          </cell>
          <cell r="U145">
            <v>4944993.45</v>
          </cell>
          <cell r="V145">
            <v>4725558.2699999996</v>
          </cell>
          <cell r="W145">
            <v>4770476.3</v>
          </cell>
          <cell r="X145">
            <v>4700578.67</v>
          </cell>
          <cell r="Y145">
            <v>4723458.91</v>
          </cell>
          <cell r="Z145">
            <v>4750546.9400000004</v>
          </cell>
          <cell r="AA145">
            <v>4453047.4800000004</v>
          </cell>
          <cell r="AB145">
            <v>4604133.99</v>
          </cell>
          <cell r="AC145">
            <v>5510870</v>
          </cell>
          <cell r="AD145">
            <v>4966781.9999999991</v>
          </cell>
          <cell r="AE145">
            <v>4609627</v>
          </cell>
          <cell r="AF145">
            <v>4779733</v>
          </cell>
          <cell r="AG145">
            <v>5013792</v>
          </cell>
          <cell r="AH145">
            <v>5203109.0000000009</v>
          </cell>
          <cell r="AI145">
            <v>5035063</v>
          </cell>
          <cell r="AJ145">
            <v>4994263.0000000009</v>
          </cell>
          <cell r="AK145">
            <v>5015708.9269186752</v>
          </cell>
          <cell r="AL145">
            <v>5011862.7695847834</v>
          </cell>
          <cell r="AM145">
            <v>4930236.4519872582</v>
          </cell>
          <cell r="AN145">
            <v>4743471.8573547201</v>
          </cell>
          <cell r="AO145">
            <v>4703339.5747088147</v>
          </cell>
          <cell r="AP145">
            <v>5812855</v>
          </cell>
          <cell r="AQ145">
            <v>5249565</v>
          </cell>
          <cell r="AR145">
            <v>4772780</v>
          </cell>
          <cell r="AS145">
            <v>4911118</v>
          </cell>
          <cell r="AT145">
            <v>4962302</v>
          </cell>
          <cell r="AU145">
            <v>5192806</v>
          </cell>
          <cell r="AV145">
            <v>5134677</v>
          </cell>
          <cell r="AW145">
            <v>5049831</v>
          </cell>
          <cell r="AX145">
            <v>5234805</v>
          </cell>
          <cell r="AY145">
            <v>5120589</v>
          </cell>
          <cell r="AZ145">
            <v>5022272.5800000168</v>
          </cell>
          <cell r="BA145">
            <v>4742845.8988888888</v>
          </cell>
          <cell r="BB145">
            <v>4730284.0433333339</v>
          </cell>
          <cell r="BC145">
            <v>5896471.9892902281</v>
          </cell>
          <cell r="BD145">
            <v>5251760.3183593163</v>
          </cell>
          <cell r="BE145">
            <v>4830939.8717972431</v>
          </cell>
          <cell r="BF145">
            <v>5030707.9026925303</v>
          </cell>
          <cell r="BG145">
            <v>5046728.2512140675</v>
          </cell>
          <cell r="BH145">
            <v>5115223.2987197312</v>
          </cell>
          <cell r="BI145">
            <v>5250245.8530059438</v>
          </cell>
          <cell r="BJ145">
            <v>5026307.7000384526</v>
          </cell>
          <cell r="BK145">
            <v>5248137.6043919623</v>
          </cell>
          <cell r="BL145">
            <v>5171105.7162654242</v>
          </cell>
          <cell r="BM145">
            <v>5093505.7745190924</v>
          </cell>
          <cell r="BN145">
            <v>4782027.6857138872</v>
          </cell>
          <cell r="BO145">
            <v>4763087.3516947618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1095380.6582093756</v>
          </cell>
          <cell r="AD146">
            <v>1046278.6657010452</v>
          </cell>
          <cell r="AE146">
            <v>1027900.2502401095</v>
          </cell>
          <cell r="AF146">
            <v>1102363.6404718023</v>
          </cell>
          <cell r="AG146">
            <v>1118877.4034464348</v>
          </cell>
          <cell r="AH146">
            <v>1109407.7056381111</v>
          </cell>
          <cell r="AI146">
            <v>1053983.4303435262</v>
          </cell>
          <cell r="AJ146">
            <v>1036323.7097332501</v>
          </cell>
          <cell r="AK146">
            <v>1032672.3047403139</v>
          </cell>
          <cell r="AL146">
            <v>1068057.5625804856</v>
          </cell>
          <cell r="AM146">
            <v>1063981.8355270575</v>
          </cell>
          <cell r="AN146">
            <v>1015107.8481149101</v>
          </cell>
          <cell r="AO146">
            <v>1027734.6534629533</v>
          </cell>
          <cell r="AP146">
            <v>1054874</v>
          </cell>
          <cell r="AQ146">
            <v>1019616</v>
          </cell>
          <cell r="AR146">
            <v>984343</v>
          </cell>
          <cell r="AS146">
            <v>1019956</v>
          </cell>
          <cell r="AT146">
            <v>1052865</v>
          </cell>
          <cell r="AU146">
            <v>1097533</v>
          </cell>
          <cell r="AV146">
            <v>1063833</v>
          </cell>
          <cell r="AW146">
            <v>971602</v>
          </cell>
          <cell r="AX146">
            <v>1043637</v>
          </cell>
          <cell r="AY146">
            <v>1086843</v>
          </cell>
          <cell r="AZ146">
            <v>1070656.28</v>
          </cell>
          <cell r="BA146">
            <v>999906.53</v>
          </cell>
          <cell r="BB146">
            <v>994429.13</v>
          </cell>
          <cell r="BC146">
            <v>1065442.0386454973</v>
          </cell>
          <cell r="BD146">
            <v>1018962.9497214765</v>
          </cell>
          <cell r="BE146">
            <v>986290.06497467286</v>
          </cell>
          <cell r="BF146">
            <v>1054598.4440412677</v>
          </cell>
          <cell r="BG146">
            <v>1076577.1352372342</v>
          </cell>
          <cell r="BH146">
            <v>1116929.165506576</v>
          </cell>
          <cell r="BI146">
            <v>1092746.4567651828</v>
          </cell>
          <cell r="BJ146">
            <v>996116.78518142598</v>
          </cell>
          <cell r="BK146">
            <v>1070608.6065039153</v>
          </cell>
          <cell r="BL146">
            <v>1105296.1082945496</v>
          </cell>
          <cell r="BM146">
            <v>1088832.8904900001</v>
          </cell>
          <cell r="BN146">
            <v>1016882.9079000001</v>
          </cell>
          <cell r="BO146">
            <v>1011311.5194750001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1015918.7599453692</v>
          </cell>
          <cell r="AD147">
            <v>762642.07140840916</v>
          </cell>
          <cell r="AE147">
            <v>508306.61901172606</v>
          </cell>
          <cell r="AF147">
            <v>511873.03065279371</v>
          </cell>
          <cell r="AG147">
            <v>501857.3388231165</v>
          </cell>
          <cell r="AH147">
            <v>592760.95934208611</v>
          </cell>
          <cell r="AI147">
            <v>540790.25258127216</v>
          </cell>
          <cell r="AJ147">
            <v>537614.221964592</v>
          </cell>
          <cell r="AK147">
            <v>580278.4801737495</v>
          </cell>
          <cell r="AL147">
            <v>467191.26896288758</v>
          </cell>
          <cell r="AM147">
            <v>486076.23623992456</v>
          </cell>
          <cell r="AN147">
            <v>483649.86642790167</v>
          </cell>
          <cell r="AO147">
            <v>461723.89282740472</v>
          </cell>
          <cell r="AP147">
            <v>1025195.1853947687</v>
          </cell>
          <cell r="AQ147">
            <v>761797.20775931573</v>
          </cell>
          <cell r="AR147">
            <v>510729.61659012549</v>
          </cell>
          <cell r="AS147">
            <v>540130</v>
          </cell>
          <cell r="AT147">
            <v>539947.13943275344</v>
          </cell>
          <cell r="AU147">
            <v>652882.6421844908</v>
          </cell>
          <cell r="AV147">
            <v>606861.55760039482</v>
          </cell>
          <cell r="AW147">
            <v>572020.38793200301</v>
          </cell>
          <cell r="AX147">
            <v>607936.61908258183</v>
          </cell>
          <cell r="AY147">
            <v>511314.18692213588</v>
          </cell>
          <cell r="AZ147">
            <v>520316.82611338369</v>
          </cell>
          <cell r="BA147">
            <v>513405.9484401854</v>
          </cell>
          <cell r="BB147">
            <v>515797.2191692348</v>
          </cell>
          <cell r="BC147">
            <v>1045520.4270565424</v>
          </cell>
          <cell r="BD147">
            <v>776298.96294833755</v>
          </cell>
          <cell r="BE147">
            <v>519105.39058627869</v>
          </cell>
          <cell r="BF147">
            <v>554911.84890302352</v>
          </cell>
          <cell r="BG147">
            <v>554980.99309459364</v>
          </cell>
          <cell r="BH147">
            <v>544115.3011602317</v>
          </cell>
          <cell r="BI147">
            <v>700444.80024737946</v>
          </cell>
          <cell r="BJ147">
            <v>566285.41835435794</v>
          </cell>
          <cell r="BK147">
            <v>604944.04988840315</v>
          </cell>
          <cell r="BL147">
            <v>508672.90919256076</v>
          </cell>
          <cell r="BM147">
            <v>518484.67046060419</v>
          </cell>
          <cell r="BN147">
            <v>511784.65218033147</v>
          </cell>
          <cell r="BO147">
            <v>513436.74184790056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-152560.53773287788</v>
          </cell>
          <cell r="AD148">
            <v>7419.2394843561615</v>
          </cell>
          <cell r="AE148">
            <v>91078.744990389765</v>
          </cell>
          <cell r="AF148">
            <v>20142.015525254075</v>
          </cell>
          <cell r="AG148">
            <v>0</v>
          </cell>
          <cell r="AH148">
            <v>0</v>
          </cell>
          <cell r="AI148">
            <v>0</v>
          </cell>
          <cell r="AJ148">
            <v>25551.251021787899</v>
          </cell>
          <cell r="AK148">
            <v>37522.33869683736</v>
          </cell>
          <cell r="AL148">
            <v>26194.3729644737</v>
          </cell>
          <cell r="AM148">
            <v>42557.037316901042</v>
          </cell>
          <cell r="AN148">
            <v>-224.11734871538658</v>
          </cell>
          <cell r="AO148">
            <v>-1300.8826512846135</v>
          </cell>
          <cell r="AP148">
            <v>-78341</v>
          </cell>
          <cell r="AQ148">
            <v>-23819</v>
          </cell>
          <cell r="AR148">
            <v>40000</v>
          </cell>
          <cell r="AS148">
            <v>9228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28936.187122755553</v>
          </cell>
          <cell r="AD149">
            <v>45120.5082194489</v>
          </cell>
          <cell r="AE149">
            <v>19992.617414908636</v>
          </cell>
          <cell r="AF149">
            <v>20329.519830719972</v>
          </cell>
          <cell r="AG149">
            <v>26547.101383947553</v>
          </cell>
          <cell r="AH149">
            <v>42154.664232050876</v>
          </cell>
          <cell r="AI149">
            <v>39213.726956776707</v>
          </cell>
          <cell r="AJ149">
            <v>41956.899098850416</v>
          </cell>
          <cell r="AK149">
            <v>49251.515424151883</v>
          </cell>
          <cell r="AL149">
            <v>49311.274637748415</v>
          </cell>
          <cell r="AM149">
            <v>47686.495979493011</v>
          </cell>
          <cell r="AN149">
            <v>53292.986205306705</v>
          </cell>
          <cell r="AO149">
            <v>57321.990616596922</v>
          </cell>
          <cell r="AP149">
            <v>54687</v>
          </cell>
          <cell r="AQ149">
            <v>55526</v>
          </cell>
          <cell r="AR149">
            <v>36493</v>
          </cell>
          <cell r="AS149">
            <v>37522</v>
          </cell>
          <cell r="AT149">
            <v>29998</v>
          </cell>
          <cell r="AU149">
            <v>32679.000000000007</v>
          </cell>
          <cell r="AV149">
            <v>29616</v>
          </cell>
          <cell r="AW149">
            <v>44322.000000000007</v>
          </cell>
          <cell r="AX149">
            <v>29857</v>
          </cell>
          <cell r="AY149">
            <v>32058</v>
          </cell>
          <cell r="AZ149">
            <v>19229.399999999998</v>
          </cell>
          <cell r="BA149">
            <v>14896.186666666665</v>
          </cell>
          <cell r="BB149">
            <v>14814.586666666664</v>
          </cell>
          <cell r="BC149">
            <v>10579.792417942479</v>
          </cell>
          <cell r="BD149">
            <v>12953.475809492713</v>
          </cell>
          <cell r="BE149">
            <v>7307.9957052513391</v>
          </cell>
          <cell r="BF149">
            <v>7492.1920368725578</v>
          </cell>
          <cell r="BG149">
            <v>6317.284363939928</v>
          </cell>
          <cell r="BH149">
            <v>6531.971811514728</v>
          </cell>
          <cell r="BI149">
            <v>7175.7842270591755</v>
          </cell>
          <cell r="BJ149">
            <v>7562.9214287976665</v>
          </cell>
          <cell r="BK149">
            <v>6369.3941809589569</v>
          </cell>
          <cell r="BL149">
            <v>5016.2884287238467</v>
          </cell>
          <cell r="BM149">
            <v>4004.9580950667769</v>
          </cell>
          <cell r="BN149">
            <v>3102.4682713081243</v>
          </cell>
          <cell r="BO149">
            <v>3085.4732230717023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1987675.0675446226</v>
          </cell>
          <cell r="AD150">
            <v>1861460.4848132594</v>
          </cell>
          <cell r="AE150">
            <v>1647278.2316571341</v>
          </cell>
          <cell r="AF150">
            <v>1654708.2064805704</v>
          </cell>
          <cell r="AG150">
            <v>1647281.8436534989</v>
          </cell>
          <cell r="AH150">
            <v>1744323.3292122481</v>
          </cell>
          <cell r="AI150">
            <v>1633987.409881575</v>
          </cell>
          <cell r="AJ150">
            <v>1641446.0818184805</v>
          </cell>
          <cell r="AK150">
            <v>1699724.6390350526</v>
          </cell>
          <cell r="AL150">
            <v>1610754.4791455953</v>
          </cell>
          <cell r="AM150">
            <v>1640301.6050633762</v>
          </cell>
          <cell r="AN150">
            <v>1551826.5833994029</v>
          </cell>
          <cell r="AO150">
            <v>1545479.6542556705</v>
          </cell>
          <cell r="AP150">
            <v>2056415.1853947686</v>
          </cell>
          <cell r="AQ150">
            <v>1813120.2077593156</v>
          </cell>
          <cell r="AR150">
            <v>1571565.6165901255</v>
          </cell>
          <cell r="AS150">
            <v>1606836</v>
          </cell>
          <cell r="AT150">
            <v>1622810.1394327534</v>
          </cell>
          <cell r="AU150">
            <v>1783094.6421844908</v>
          </cell>
          <cell r="AV150">
            <v>1700310.5576003948</v>
          </cell>
          <cell r="AW150">
            <v>1587944.387932003</v>
          </cell>
          <cell r="AX150">
            <v>1681430.6190825817</v>
          </cell>
          <cell r="AY150">
            <v>1630215.1869221358</v>
          </cell>
          <cell r="AZ150">
            <v>1610202.5061133837</v>
          </cell>
          <cell r="BA150">
            <v>1528208.6651068523</v>
          </cell>
          <cell r="BB150">
            <v>1525040.9358359014</v>
          </cell>
          <cell r="BC150">
            <v>2121542.2581199822</v>
          </cell>
          <cell r="BD150">
            <v>1808215.3884793068</v>
          </cell>
          <cell r="BE150">
            <v>1512703.4512662028</v>
          </cell>
          <cell r="BF150">
            <v>1617002.4849811636</v>
          </cell>
          <cell r="BG150">
            <v>1637875.4126957678</v>
          </cell>
          <cell r="BH150">
            <v>1667576.4384783225</v>
          </cell>
          <cell r="BI150">
            <v>1800367.0412396216</v>
          </cell>
          <cell r="BJ150">
            <v>1569965.1249645818</v>
          </cell>
          <cell r="BK150">
            <v>1681922.0505732773</v>
          </cell>
          <cell r="BL150">
            <v>1618985.3059158341</v>
          </cell>
          <cell r="BM150">
            <v>1611322.519045671</v>
          </cell>
          <cell r="BN150">
            <v>1531770.0283516396</v>
          </cell>
          <cell r="BO150">
            <v>1527833.7345459724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192173.98414436236</v>
          </cell>
          <cell r="AD151">
            <v>184173.30802884846</v>
          </cell>
          <cell r="AE151">
            <v>186621.57940415898</v>
          </cell>
          <cell r="AF151">
            <v>187875.62237337665</v>
          </cell>
          <cell r="AG151">
            <v>186976.23350073362</v>
          </cell>
          <cell r="AH151">
            <v>190469.23889326822</v>
          </cell>
          <cell r="AI151">
            <v>186299.80422086426</v>
          </cell>
          <cell r="AJ151">
            <v>184505.08000237914</v>
          </cell>
          <cell r="AK151">
            <v>183531.8526732022</v>
          </cell>
          <cell r="AL151">
            <v>184521.1455316795</v>
          </cell>
          <cell r="AM151">
            <v>179818.65257949231</v>
          </cell>
          <cell r="AN151">
            <v>176186.28076899442</v>
          </cell>
          <cell r="AO151">
            <v>172558.97566386641</v>
          </cell>
          <cell r="AP151">
            <v>186959</v>
          </cell>
          <cell r="AQ151">
            <v>179449</v>
          </cell>
          <cell r="AR151">
            <v>176238</v>
          </cell>
          <cell r="AS151">
            <v>176129</v>
          </cell>
          <cell r="AT151">
            <v>175554</v>
          </cell>
          <cell r="AU151">
            <v>177676</v>
          </cell>
          <cell r="AV151">
            <v>174937</v>
          </cell>
          <cell r="AW151">
            <v>172967</v>
          </cell>
          <cell r="AX151">
            <v>175183</v>
          </cell>
          <cell r="AY151">
            <v>175898</v>
          </cell>
          <cell r="AZ151">
            <v>173009.73684211855</v>
          </cell>
          <cell r="BA151">
            <v>163335.38011695904</v>
          </cell>
          <cell r="BB151">
            <v>163300.11757789535</v>
          </cell>
          <cell r="BC151">
            <v>182681.38900216445</v>
          </cell>
          <cell r="BD151">
            <v>172001.84162062616</v>
          </cell>
          <cell r="BE151">
            <v>169117.5153053606</v>
          </cell>
          <cell r="BF151">
            <v>170557.16331959426</v>
          </cell>
          <cell r="BG151">
            <v>171896.57692420125</v>
          </cell>
          <cell r="BH151">
            <v>174486.83095091934</v>
          </cell>
          <cell r="BI151">
            <v>171257.27147826593</v>
          </cell>
          <cell r="BJ151">
            <v>168874.56517290772</v>
          </cell>
          <cell r="BK151">
            <v>175988.48256306822</v>
          </cell>
          <cell r="BL151">
            <v>176995.63826693807</v>
          </cell>
          <cell r="BM151">
            <v>174179.12183774353</v>
          </cell>
          <cell r="BN151">
            <v>162669.38063390521</v>
          </cell>
          <cell r="BO151">
            <v>161778.1331782495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1241530.5807272391</v>
          </cell>
          <cell r="AD152">
            <v>1194295.6886637423</v>
          </cell>
          <cell r="AE152">
            <v>1205829.8665842561</v>
          </cell>
          <cell r="AF152">
            <v>1202778.7134217424</v>
          </cell>
          <cell r="AG152">
            <v>1260629.3936290138</v>
          </cell>
          <cell r="AH152">
            <v>1298390.8915567261</v>
          </cell>
          <cell r="AI152">
            <v>1270042.8779128371</v>
          </cell>
          <cell r="AJ152">
            <v>1260414.6865106251</v>
          </cell>
          <cell r="AK152">
            <v>1254875.2703554316</v>
          </cell>
          <cell r="AL152">
            <v>1269955.4098020359</v>
          </cell>
          <cell r="AM152">
            <v>1230044.5807743198</v>
          </cell>
          <cell r="AN152">
            <v>1209996.6132572403</v>
          </cell>
          <cell r="AO152">
            <v>1174700.3375320297</v>
          </cell>
          <cell r="AP152">
            <v>1269857</v>
          </cell>
          <cell r="AQ152">
            <v>1225200</v>
          </cell>
          <cell r="AR152">
            <v>1194734</v>
          </cell>
          <cell r="AS152">
            <v>1192144</v>
          </cell>
          <cell r="AT152">
            <v>1187826</v>
          </cell>
          <cell r="AU152">
            <v>1204174</v>
          </cell>
          <cell r="AV152">
            <v>1184306</v>
          </cell>
          <cell r="AW152">
            <v>1168738</v>
          </cell>
          <cell r="AX152">
            <v>1183930</v>
          </cell>
          <cell r="AY152">
            <v>1183979</v>
          </cell>
          <cell r="AZ152">
            <v>1171275.9184211425</v>
          </cell>
          <cell r="BA152">
            <v>1105780.5233918126</v>
          </cell>
          <cell r="BB152">
            <v>1105541.7960023514</v>
          </cell>
          <cell r="BC152">
            <v>1253210.7734854312</v>
          </cell>
          <cell r="BD152">
            <v>1186097.5704357622</v>
          </cell>
          <cell r="BE152">
            <v>1171685.7620519586</v>
          </cell>
          <cell r="BF152">
            <v>1179828.0253930972</v>
          </cell>
          <cell r="BG152">
            <v>1188667.0443052321</v>
          </cell>
          <cell r="BH152">
            <v>1208576.1739757152</v>
          </cell>
          <cell r="BI152">
            <v>1184901.2871305479</v>
          </cell>
          <cell r="BJ152">
            <v>1166189.2975259849</v>
          </cell>
          <cell r="BK152">
            <v>1215539.8704921883</v>
          </cell>
          <cell r="BL152">
            <v>1217577.3426260867</v>
          </cell>
          <cell r="BM152">
            <v>1205134.8932480372</v>
          </cell>
          <cell r="BN152">
            <v>1125499.684443152</v>
          </cell>
          <cell r="BO152">
            <v>1119333.1967723176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317335.03200000001</v>
          </cell>
          <cell r="AD153">
            <v>320855.71225806448</v>
          </cell>
          <cell r="AE153">
            <v>313221.71225806454</v>
          </cell>
          <cell r="AF153">
            <v>320331.48976958526</v>
          </cell>
          <cell r="AG153">
            <v>303730.61926267284</v>
          </cell>
          <cell r="AH153">
            <v>287274.6174516129</v>
          </cell>
          <cell r="AI153">
            <v>291874.07577419351</v>
          </cell>
          <cell r="AJ153">
            <v>290947.0598924731</v>
          </cell>
          <cell r="AK153">
            <v>285648.72946236556</v>
          </cell>
          <cell r="AL153">
            <v>291746.38451612904</v>
          </cell>
          <cell r="AM153">
            <v>296291.0193548387</v>
          </cell>
          <cell r="AN153">
            <v>288166.5</v>
          </cell>
          <cell r="AO153">
            <v>293961.5</v>
          </cell>
          <cell r="AP153">
            <v>288881</v>
          </cell>
          <cell r="AQ153">
            <v>289524</v>
          </cell>
          <cell r="AR153">
            <v>280776</v>
          </cell>
          <cell r="AS153">
            <v>316482</v>
          </cell>
          <cell r="AT153">
            <v>326910</v>
          </cell>
          <cell r="AU153">
            <v>331214</v>
          </cell>
          <cell r="AV153">
            <v>323737</v>
          </cell>
          <cell r="AW153">
            <v>304932</v>
          </cell>
          <cell r="AX153">
            <v>306411</v>
          </cell>
          <cell r="AY153">
            <v>315084</v>
          </cell>
          <cell r="AZ153">
            <v>306460</v>
          </cell>
          <cell r="BA153">
            <v>306460</v>
          </cell>
          <cell r="BB153">
            <v>306460</v>
          </cell>
          <cell r="BC153">
            <v>306460</v>
          </cell>
          <cell r="BD153">
            <v>295515</v>
          </cell>
          <cell r="BE153">
            <v>306460</v>
          </cell>
          <cell r="BF153">
            <v>306460</v>
          </cell>
          <cell r="BG153">
            <v>302281</v>
          </cell>
          <cell r="BH153">
            <v>300888</v>
          </cell>
          <cell r="BI153">
            <v>300888</v>
          </cell>
          <cell r="BJ153">
            <v>300888</v>
          </cell>
          <cell r="BK153">
            <v>300888</v>
          </cell>
          <cell r="BL153">
            <v>300888</v>
          </cell>
          <cell r="BM153">
            <v>300888</v>
          </cell>
          <cell r="BN153">
            <v>300888</v>
          </cell>
          <cell r="BO153">
            <v>300888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56451.992420213603</v>
          </cell>
          <cell r="AD154">
            <v>45105.80870826335</v>
          </cell>
          <cell r="AE154">
            <v>47664.417219343726</v>
          </cell>
          <cell r="AF154">
            <v>36516.916786184011</v>
          </cell>
          <cell r="AG154">
            <v>44247.263248610128</v>
          </cell>
          <cell r="AH154">
            <v>52135.480467059802</v>
          </cell>
          <cell r="AI154">
            <v>59165.099146447246</v>
          </cell>
          <cell r="AJ154">
            <v>52615.970520349714</v>
          </cell>
          <cell r="AK154">
            <v>47387.793622701152</v>
          </cell>
          <cell r="AL154">
            <v>48854.367161371039</v>
          </cell>
          <cell r="AM154">
            <v>38439.031174743614</v>
          </cell>
          <cell r="AN154">
            <v>40062.03641607031</v>
          </cell>
          <cell r="AO154">
            <v>41102.095528855905</v>
          </cell>
          <cell r="AP154">
            <v>54375</v>
          </cell>
          <cell r="AQ154">
            <v>108149</v>
          </cell>
          <cell r="AR154">
            <v>57605</v>
          </cell>
          <cell r="AS154">
            <v>58628</v>
          </cell>
          <cell r="AT154">
            <v>16072</v>
          </cell>
          <cell r="AU154">
            <v>59391</v>
          </cell>
          <cell r="AV154">
            <v>99066</v>
          </cell>
          <cell r="AW154">
            <v>84348.999999999985</v>
          </cell>
          <cell r="AX154">
            <v>114410.00000000001</v>
          </cell>
          <cell r="AY154">
            <v>84674.723910929592</v>
          </cell>
          <cell r="AZ154">
            <v>87941.352664635589</v>
          </cell>
          <cell r="BA154">
            <v>73410.786175364541</v>
          </cell>
          <cell r="BB154">
            <v>71556.630248670495</v>
          </cell>
          <cell r="BC154">
            <v>97729.455049512981</v>
          </cell>
          <cell r="BD154">
            <v>84392.643596019014</v>
          </cell>
          <cell r="BE154">
            <v>78859.832901140297</v>
          </cell>
          <cell r="BF154">
            <v>80043.450000687473</v>
          </cell>
          <cell r="BG154">
            <v>78960.813757940312</v>
          </cell>
          <cell r="BH154">
            <v>82205.944629088292</v>
          </cell>
          <cell r="BI154">
            <v>82501.818141325261</v>
          </cell>
          <cell r="BJ154">
            <v>85272.329462430745</v>
          </cell>
          <cell r="BK154">
            <v>89676.357801676902</v>
          </cell>
          <cell r="BL154">
            <v>86951.88764930045</v>
          </cell>
          <cell r="BM154">
            <v>85114.978160779836</v>
          </cell>
          <cell r="BN154">
            <v>75542.832785195773</v>
          </cell>
          <cell r="BO154">
            <v>73707.505518690465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255220.18161329755</v>
          </cell>
          <cell r="AD155">
            <v>259782.82540340666</v>
          </cell>
          <cell r="AE155">
            <v>271825.22531669872</v>
          </cell>
          <cell r="AF155">
            <v>273714.55955605331</v>
          </cell>
          <cell r="AG155">
            <v>271854.62966771016</v>
          </cell>
          <cell r="AH155">
            <v>270237.16326344083</v>
          </cell>
          <cell r="AI155">
            <v>263425.83358544012</v>
          </cell>
          <cell r="AJ155">
            <v>253428.47927390476</v>
          </cell>
          <cell r="AK155">
            <v>247714.23977671776</v>
          </cell>
          <cell r="AL155">
            <v>247220.37078710878</v>
          </cell>
          <cell r="AM155">
            <v>236280.9693268892</v>
          </cell>
          <cell r="AN155">
            <v>228426.43472648662</v>
          </cell>
          <cell r="AO155">
            <v>238542.70142361993</v>
          </cell>
          <cell r="AP155">
            <v>246853.00000000003</v>
          </cell>
          <cell r="AQ155">
            <v>238165</v>
          </cell>
          <cell r="AR155">
            <v>286486.25253812649</v>
          </cell>
          <cell r="AS155">
            <v>276271.29489082203</v>
          </cell>
          <cell r="AT155">
            <v>235055.56839999999</v>
          </cell>
          <cell r="AU155">
            <v>260967</v>
          </cell>
          <cell r="AV155">
            <v>262403</v>
          </cell>
          <cell r="AW155">
            <v>268771</v>
          </cell>
          <cell r="AX155">
            <v>269736</v>
          </cell>
          <cell r="AY155">
            <v>254209.11619648559</v>
          </cell>
          <cell r="AZ155">
            <v>262250.94290686783</v>
          </cell>
          <cell r="BA155">
            <v>248846.5943525022</v>
          </cell>
          <cell r="BB155">
            <v>248496.03639704618</v>
          </cell>
          <cell r="BC155">
            <v>253630.22839350783</v>
          </cell>
          <cell r="BD155">
            <v>259956.86552927567</v>
          </cell>
          <cell r="BE155">
            <v>270918.97352183919</v>
          </cell>
          <cell r="BF155">
            <v>274891.1739316092</v>
          </cell>
          <cell r="BG155">
            <v>266884.50587073935</v>
          </cell>
          <cell r="BH155">
            <v>264217.23968839739</v>
          </cell>
          <cell r="BI155">
            <v>254847.30460667939</v>
          </cell>
          <cell r="BJ155">
            <v>253032.98919911176</v>
          </cell>
          <cell r="BK155">
            <v>265007.19766848779</v>
          </cell>
          <cell r="BL155">
            <v>266499.2602257143</v>
          </cell>
          <cell r="BM155">
            <v>266515.5934609769</v>
          </cell>
          <cell r="BN155">
            <v>251573.36163574827</v>
          </cell>
          <cell r="BO155">
            <v>250233.05763374388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1870537.7867607502</v>
          </cell>
          <cell r="AD156">
            <v>1820040.0350334768</v>
          </cell>
          <cell r="AE156">
            <v>1838541.221378363</v>
          </cell>
          <cell r="AF156">
            <v>1833341.679533565</v>
          </cell>
          <cell r="AG156">
            <v>1880461.9058080069</v>
          </cell>
          <cell r="AH156">
            <v>1908038.1527388396</v>
          </cell>
          <cell r="AI156">
            <v>1884507.8864189179</v>
          </cell>
          <cell r="AJ156">
            <v>1857406.1961973526</v>
          </cell>
          <cell r="AK156">
            <v>1835626.0332172161</v>
          </cell>
          <cell r="AL156">
            <v>1857776.5322666448</v>
          </cell>
          <cell r="AM156">
            <v>1801055.6006307912</v>
          </cell>
          <cell r="AN156">
            <v>1766651.5843997973</v>
          </cell>
          <cell r="AO156">
            <v>1748306.6344845055</v>
          </cell>
          <cell r="AP156">
            <v>1859966</v>
          </cell>
          <cell r="AQ156">
            <v>1861038</v>
          </cell>
          <cell r="AR156">
            <v>1819601.2525381264</v>
          </cell>
          <cell r="AS156">
            <v>1843525.2948908219</v>
          </cell>
          <cell r="AT156">
            <v>1765863.5684</v>
          </cell>
          <cell r="AU156">
            <v>1855746</v>
          </cell>
          <cell r="AV156">
            <v>1869512</v>
          </cell>
          <cell r="AW156">
            <v>1826790</v>
          </cell>
          <cell r="AX156">
            <v>1874487</v>
          </cell>
          <cell r="AY156">
            <v>1837946.8401074153</v>
          </cell>
          <cell r="AZ156">
            <v>1827928.213992646</v>
          </cell>
          <cell r="BA156">
            <v>1734497.9039196793</v>
          </cell>
          <cell r="BB156">
            <v>1732054.4626480681</v>
          </cell>
          <cell r="BC156">
            <v>1911030.456928452</v>
          </cell>
          <cell r="BD156">
            <v>1825962.0795610568</v>
          </cell>
          <cell r="BE156">
            <v>1827924.5684749379</v>
          </cell>
          <cell r="BF156">
            <v>1841222.6493253938</v>
          </cell>
          <cell r="BG156">
            <v>1836793.363933912</v>
          </cell>
          <cell r="BH156">
            <v>1855887.3582932008</v>
          </cell>
          <cell r="BI156">
            <v>1823138.4098785524</v>
          </cell>
          <cell r="BJ156">
            <v>1805382.6161875273</v>
          </cell>
          <cell r="BK156">
            <v>1871111.4259623531</v>
          </cell>
          <cell r="BL156">
            <v>1871916.4905011016</v>
          </cell>
          <cell r="BM156">
            <v>1857653.464869794</v>
          </cell>
          <cell r="BN156">
            <v>1753503.878864096</v>
          </cell>
          <cell r="BO156">
            <v>1744161.7599247519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3858212.8543053726</v>
          </cell>
          <cell r="AD157">
            <v>3681500.5198467365</v>
          </cell>
          <cell r="AE157">
            <v>3485819.4530354971</v>
          </cell>
          <cell r="AF157">
            <v>3488049.8860141356</v>
          </cell>
          <cell r="AG157">
            <v>3527743.7494615056</v>
          </cell>
          <cell r="AH157">
            <v>3652361.4819510877</v>
          </cell>
          <cell r="AI157">
            <v>3518495.2963004932</v>
          </cell>
          <cell r="AJ157">
            <v>3498852.2780158333</v>
          </cell>
          <cell r="AK157">
            <v>3535350.6722522685</v>
          </cell>
          <cell r="AL157">
            <v>3468531.0114122401</v>
          </cell>
          <cell r="AM157">
            <v>3441357.2056941674</v>
          </cell>
          <cell r="AN157">
            <v>3318478.1677991999</v>
          </cell>
          <cell r="AO157">
            <v>3293786.2887401758</v>
          </cell>
          <cell r="AP157">
            <v>3916381.1853947686</v>
          </cell>
          <cell r="AQ157">
            <v>3674158.2077593156</v>
          </cell>
          <cell r="AR157">
            <v>3391166.8691282519</v>
          </cell>
          <cell r="AS157">
            <v>3450361.2948908219</v>
          </cell>
          <cell r="AT157">
            <v>3388673.7078327537</v>
          </cell>
          <cell r="AU157">
            <v>3638840.6421844908</v>
          </cell>
          <cell r="AV157">
            <v>3569822.5576003948</v>
          </cell>
          <cell r="AW157">
            <v>3414734.387932003</v>
          </cell>
          <cell r="AX157">
            <v>3555917.6190825817</v>
          </cell>
          <cell r="AY157">
            <v>3468162.0270295511</v>
          </cell>
          <cell r="AZ157">
            <v>3438130.7201060299</v>
          </cell>
          <cell r="BA157">
            <v>3262706.5690265317</v>
          </cell>
          <cell r="BB157">
            <v>3257095.3984839693</v>
          </cell>
          <cell r="BC157">
            <v>4032572.7150484342</v>
          </cell>
          <cell r="BD157">
            <v>3634177.4680403639</v>
          </cell>
          <cell r="BE157">
            <v>3340628.0197411408</v>
          </cell>
          <cell r="BF157">
            <v>3458225.1343065575</v>
          </cell>
          <cell r="BG157">
            <v>3474668.7766296798</v>
          </cell>
          <cell r="BH157">
            <v>3523463.7967715235</v>
          </cell>
          <cell r="BI157">
            <v>3623505.451118174</v>
          </cell>
          <cell r="BJ157">
            <v>3375347.7411521091</v>
          </cell>
          <cell r="BK157">
            <v>3553033.4765356304</v>
          </cell>
          <cell r="BL157">
            <v>3490901.7964169355</v>
          </cell>
          <cell r="BM157">
            <v>3468975.983915465</v>
          </cell>
          <cell r="BN157">
            <v>3285273.9072157359</v>
          </cell>
          <cell r="BO157">
            <v>3271995.4944707244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199360.01866666667</v>
          </cell>
          <cell r="AD158">
            <v>169680.80195534098</v>
          </cell>
          <cell r="AE158">
            <v>149643.83901240095</v>
          </cell>
          <cell r="AF158">
            <v>172140.21842718322</v>
          </cell>
          <cell r="AG158">
            <v>180055.84737926838</v>
          </cell>
          <cell r="AH158">
            <v>175941.19455913978</v>
          </cell>
          <cell r="AI158">
            <v>183352.72156989246</v>
          </cell>
          <cell r="AJ158">
            <v>185269.5590967742</v>
          </cell>
          <cell r="AK158">
            <v>179294.04929032258</v>
          </cell>
          <cell r="AL158">
            <v>172988.05548387096</v>
          </cell>
          <cell r="AM158">
            <v>166287.96322580648</v>
          </cell>
          <cell r="AN158">
            <v>174331.82500000001</v>
          </cell>
          <cell r="AO158">
            <v>188192.375</v>
          </cell>
          <cell r="AP158">
            <v>184077</v>
          </cell>
          <cell r="AQ158">
            <v>167441</v>
          </cell>
          <cell r="AR158">
            <v>128942</v>
          </cell>
          <cell r="AS158">
            <v>156865</v>
          </cell>
          <cell r="AT158">
            <v>170243</v>
          </cell>
          <cell r="AU158">
            <v>155915</v>
          </cell>
          <cell r="AV158">
            <v>175083</v>
          </cell>
          <cell r="AW158">
            <v>149187</v>
          </cell>
          <cell r="AX158">
            <v>158688</v>
          </cell>
          <cell r="AY158">
            <v>160509</v>
          </cell>
          <cell r="AZ158">
            <v>160000</v>
          </cell>
          <cell r="BA158">
            <v>160000</v>
          </cell>
          <cell r="BB158">
            <v>170000</v>
          </cell>
          <cell r="BC158">
            <v>157535</v>
          </cell>
          <cell r="BD158">
            <v>153228.18357142858</v>
          </cell>
          <cell r="BE158">
            <v>120058.84</v>
          </cell>
          <cell r="BF158">
            <v>148540.29999999999</v>
          </cell>
          <cell r="BG158">
            <v>159817.93463636364</v>
          </cell>
          <cell r="BH158">
            <v>144679.78545454543</v>
          </cell>
          <cell r="BI158">
            <v>163875.66618181817</v>
          </cell>
          <cell r="BJ158">
            <v>137941.99927272729</v>
          </cell>
          <cell r="BK158">
            <v>147456.81890909091</v>
          </cell>
          <cell r="BL158">
            <v>149280.46763636364</v>
          </cell>
          <cell r="BM158">
            <v>148770.72727272726</v>
          </cell>
          <cell r="BN158">
            <v>148770.72727272726</v>
          </cell>
          <cell r="BO158">
            <v>158785.27272727274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136991.97866666666</v>
          </cell>
          <cell r="AD159">
            <v>139479.87662039831</v>
          </cell>
          <cell r="AE159">
            <v>142178.35983121459</v>
          </cell>
          <cell r="AF159">
            <v>175627.97441370916</v>
          </cell>
          <cell r="AG159">
            <v>165822.96848951667</v>
          </cell>
          <cell r="AH159">
            <v>149532.74731182796</v>
          </cell>
          <cell r="AI159">
            <v>147650.72204301073</v>
          </cell>
          <cell r="AJ159">
            <v>151091.83329032257</v>
          </cell>
          <cell r="AK159">
            <v>151825.95251612904</v>
          </cell>
          <cell r="AL159">
            <v>147540.8112903226</v>
          </cell>
          <cell r="AM159">
            <v>141208.3141935484</v>
          </cell>
          <cell r="AN159">
            <v>150114.45000000001</v>
          </cell>
          <cell r="AO159">
            <v>178354.75</v>
          </cell>
          <cell r="AP159">
            <v>131785</v>
          </cell>
          <cell r="AQ159">
            <v>141270</v>
          </cell>
          <cell r="AR159">
            <v>146260</v>
          </cell>
          <cell r="AS159">
            <v>150712</v>
          </cell>
          <cell r="AT159">
            <v>160810</v>
          </cell>
          <cell r="AU159">
            <v>148021</v>
          </cell>
          <cell r="AV159">
            <v>144565</v>
          </cell>
          <cell r="AW159">
            <v>145755</v>
          </cell>
          <cell r="AX159">
            <v>134036</v>
          </cell>
          <cell r="AY159">
            <v>166725</v>
          </cell>
          <cell r="AZ159">
            <v>145140.27517233606</v>
          </cell>
          <cell r="BA159">
            <v>150000</v>
          </cell>
          <cell r="BB159">
            <v>155000</v>
          </cell>
          <cell r="BC159">
            <v>134420.70000000001</v>
          </cell>
          <cell r="BD159">
            <v>138949.13571428569</v>
          </cell>
          <cell r="BE159">
            <v>149185.20000000001</v>
          </cell>
          <cell r="BF159">
            <v>153726.24</v>
          </cell>
          <cell r="BG159">
            <v>161789.4790909091</v>
          </cell>
          <cell r="BH159">
            <v>148236.30327272729</v>
          </cell>
          <cell r="BI159">
            <v>144775.2763636364</v>
          </cell>
          <cell r="BJ159">
            <v>145967.00727272726</v>
          </cell>
          <cell r="BK159">
            <v>134230.96145454544</v>
          </cell>
          <cell r="BL159">
            <v>166967.50909090909</v>
          </cell>
          <cell r="BM159">
            <v>145351.38829985945</v>
          </cell>
          <cell r="BN159">
            <v>150218.18181818185</v>
          </cell>
          <cell r="BO159">
            <v>155225.45454545453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196769.14133333333</v>
          </cell>
          <cell r="AD160">
            <v>171676.90346409174</v>
          </cell>
          <cell r="AE160">
            <v>177945.85363268244</v>
          </cell>
          <cell r="AF160">
            <v>160542.5416735576</v>
          </cell>
          <cell r="AG160">
            <v>153907.64219741011</v>
          </cell>
          <cell r="AH160">
            <v>140951.01803225806</v>
          </cell>
          <cell r="AI160">
            <v>148662.14454838709</v>
          </cell>
          <cell r="AJ160">
            <v>150093.88378494623</v>
          </cell>
          <cell r="AK160">
            <v>159127.23105376342</v>
          </cell>
          <cell r="AL160">
            <v>187252.24645161291</v>
          </cell>
          <cell r="AM160">
            <v>202362.54516129033</v>
          </cell>
          <cell r="AN160">
            <v>208589.57500000001</v>
          </cell>
          <cell r="AO160">
            <v>205788.625</v>
          </cell>
          <cell r="AP160">
            <v>182966</v>
          </cell>
          <cell r="AQ160">
            <v>182966</v>
          </cell>
          <cell r="AR160">
            <v>182966</v>
          </cell>
          <cell r="AS160">
            <v>182966</v>
          </cell>
          <cell r="AT160">
            <v>182966</v>
          </cell>
          <cell r="AU160">
            <v>182966</v>
          </cell>
          <cell r="AV160">
            <v>182966</v>
          </cell>
          <cell r="AW160">
            <v>190051</v>
          </cell>
          <cell r="AX160">
            <v>170821</v>
          </cell>
          <cell r="AY160">
            <v>170821</v>
          </cell>
          <cell r="AZ160">
            <v>195000</v>
          </cell>
          <cell r="BA160">
            <v>185000</v>
          </cell>
          <cell r="BB160">
            <v>184370.07690014987</v>
          </cell>
          <cell r="BC160">
            <v>186625.32</v>
          </cell>
          <cell r="BD160">
            <v>179960.13</v>
          </cell>
          <cell r="BE160">
            <v>186625.32</v>
          </cell>
          <cell r="BF160">
            <v>186625.32</v>
          </cell>
          <cell r="BG160">
            <v>184080.42927272728</v>
          </cell>
          <cell r="BH160">
            <v>183232.13236363637</v>
          </cell>
          <cell r="BI160">
            <v>183232.13236363637</v>
          </cell>
          <cell r="BJ160">
            <v>190327.43781818182</v>
          </cell>
          <cell r="BK160">
            <v>171069.4669090909</v>
          </cell>
          <cell r="BL160">
            <v>171069.4669090909</v>
          </cell>
          <cell r="BM160">
            <v>195283.63636363638</v>
          </cell>
          <cell r="BN160">
            <v>185269.09090909091</v>
          </cell>
          <cell r="BO160">
            <v>184638.25155745918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10996.608</v>
          </cell>
          <cell r="AD161">
            <v>16467.231913095959</v>
          </cell>
          <cell r="AE161">
            <v>12209.809699807269</v>
          </cell>
          <cell r="AF161">
            <v>17582.398243960793</v>
          </cell>
          <cell r="AG161">
            <v>16267.034336684366</v>
          </cell>
          <cell r="AH161">
            <v>10238.895139784947</v>
          </cell>
          <cell r="AI161">
            <v>8549.9022795698911</v>
          </cell>
          <cell r="AJ161">
            <v>10365.890387096773</v>
          </cell>
          <cell r="AK161">
            <v>12103.517677419355</v>
          </cell>
          <cell r="AL161">
            <v>11821.964838709677</v>
          </cell>
          <cell r="AM161">
            <v>10270.775483870968</v>
          </cell>
          <cell r="AN161">
            <v>11008.55</v>
          </cell>
          <cell r="AO161">
            <v>10050.25</v>
          </cell>
          <cell r="AP161">
            <v>11867</v>
          </cell>
          <cell r="AQ161">
            <v>8503</v>
          </cell>
          <cell r="AR161">
            <v>9215</v>
          </cell>
          <cell r="AS161">
            <v>11438</v>
          </cell>
          <cell r="AT161">
            <v>8805</v>
          </cell>
          <cell r="AU161">
            <v>2509</v>
          </cell>
          <cell r="AV161">
            <v>8771</v>
          </cell>
          <cell r="AW161">
            <v>8206</v>
          </cell>
          <cell r="AX161">
            <v>10538</v>
          </cell>
          <cell r="AY161">
            <v>9056</v>
          </cell>
          <cell r="AZ161">
            <v>9500</v>
          </cell>
          <cell r="BA161">
            <v>9000</v>
          </cell>
          <cell r="BB161">
            <v>9000</v>
          </cell>
          <cell r="BC161">
            <v>11867</v>
          </cell>
          <cell r="BD161">
            <v>8199.3214285714294</v>
          </cell>
          <cell r="BE161">
            <v>9215</v>
          </cell>
          <cell r="BF161">
            <v>11438</v>
          </cell>
          <cell r="BG161">
            <v>8684.931818181818</v>
          </cell>
          <cell r="BH161">
            <v>2463.3818181818178</v>
          </cell>
          <cell r="BI161">
            <v>8611.5272727272732</v>
          </cell>
          <cell r="BJ161">
            <v>8056.7999999999993</v>
          </cell>
          <cell r="BK161">
            <v>10346.4</v>
          </cell>
          <cell r="BL161">
            <v>8891.3454545454551</v>
          </cell>
          <cell r="BM161">
            <v>9327.2727272727261</v>
          </cell>
          <cell r="BN161">
            <v>8836.3636363636379</v>
          </cell>
          <cell r="BO161">
            <v>8836.3636363636379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204582.23333333334</v>
          </cell>
          <cell r="AD162">
            <v>153476.42136391069</v>
          </cell>
          <cell r="AE162">
            <v>165500.93670060544</v>
          </cell>
          <cell r="AF162">
            <v>171833.92190945917</v>
          </cell>
          <cell r="AG162">
            <v>169486.17292925055</v>
          </cell>
          <cell r="AH162">
            <v>157208.56109677418</v>
          </cell>
          <cell r="AI162">
            <v>147197.1718064516</v>
          </cell>
          <cell r="AJ162">
            <v>135459.99886021507</v>
          </cell>
          <cell r="AK162">
            <v>130254.90468817203</v>
          </cell>
          <cell r="AL162">
            <v>133430.28387096775</v>
          </cell>
          <cell r="AM162">
            <v>127736.15677419354</v>
          </cell>
          <cell r="AN162">
            <v>119380.675</v>
          </cell>
          <cell r="AO162">
            <v>127735.125</v>
          </cell>
          <cell r="AP162">
            <v>156788</v>
          </cell>
          <cell r="AQ162">
            <v>141108</v>
          </cell>
          <cell r="AR162">
            <v>135705</v>
          </cell>
          <cell r="AS162">
            <v>158442</v>
          </cell>
          <cell r="AT162">
            <v>154836</v>
          </cell>
          <cell r="AU162">
            <v>161092</v>
          </cell>
          <cell r="AV162">
            <v>160450</v>
          </cell>
          <cell r="AW162">
            <v>161991</v>
          </cell>
          <cell r="AX162">
            <v>173599</v>
          </cell>
          <cell r="AY162">
            <v>166277</v>
          </cell>
          <cell r="AZ162">
            <v>134388.84222693162</v>
          </cell>
          <cell r="BA162">
            <v>135000</v>
          </cell>
          <cell r="BB162">
            <v>140000</v>
          </cell>
          <cell r="BC162">
            <v>175819.86000000002</v>
          </cell>
          <cell r="BD162">
            <v>138789.79714285716</v>
          </cell>
          <cell r="BE162">
            <v>138419.1</v>
          </cell>
          <cell r="BF162">
            <v>161610.84</v>
          </cell>
          <cell r="BG162">
            <v>155779.092</v>
          </cell>
          <cell r="BH162">
            <v>161326.31563636364</v>
          </cell>
          <cell r="BI162">
            <v>160683.38181818181</v>
          </cell>
          <cell r="BJ162">
            <v>162226.6232727273</v>
          </cell>
          <cell r="BK162">
            <v>173851.50763636365</v>
          </cell>
          <cell r="BL162">
            <v>166518.85745454545</v>
          </cell>
          <cell r="BM162">
            <v>134584.31690653446</v>
          </cell>
          <cell r="BN162">
            <v>135196.36363636365</v>
          </cell>
          <cell r="BO162">
            <v>140203.63636363635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46734.641333333333</v>
          </cell>
          <cell r="AD163">
            <v>44385.649366324687</v>
          </cell>
          <cell r="AE163">
            <v>43917.286117546282</v>
          </cell>
          <cell r="AF163">
            <v>44162.046227254599</v>
          </cell>
          <cell r="AG163">
            <v>44895.988288874432</v>
          </cell>
          <cell r="AH163">
            <v>45041.779333333332</v>
          </cell>
          <cell r="AI163">
            <v>46511.782279569888</v>
          </cell>
          <cell r="AJ163">
            <v>46667.120387096773</v>
          </cell>
          <cell r="AK163">
            <v>45350.718967741937</v>
          </cell>
          <cell r="AL163">
            <v>44947.693548387098</v>
          </cell>
          <cell r="AM163">
            <v>45113.93548387097</v>
          </cell>
          <cell r="AN163">
            <v>43522.45</v>
          </cell>
          <cell r="AO163">
            <v>44038.75</v>
          </cell>
          <cell r="AP163">
            <v>45461</v>
          </cell>
          <cell r="AQ163">
            <v>46104</v>
          </cell>
          <cell r="AR163">
            <v>23359</v>
          </cell>
          <cell r="AS163">
            <v>34039</v>
          </cell>
          <cell r="AT163">
            <v>33427</v>
          </cell>
          <cell r="AU163">
            <v>34159</v>
          </cell>
          <cell r="AV163">
            <v>34276</v>
          </cell>
          <cell r="AW163">
            <v>33472</v>
          </cell>
          <cell r="AX163">
            <v>33811</v>
          </cell>
          <cell r="AY163">
            <v>33821</v>
          </cell>
          <cell r="AZ163">
            <v>34000</v>
          </cell>
          <cell r="BA163">
            <v>34000</v>
          </cell>
          <cell r="BB163">
            <v>34000</v>
          </cell>
          <cell r="BC163">
            <v>45461</v>
          </cell>
          <cell r="BD163">
            <v>44457.428571428572</v>
          </cell>
          <cell r="BE163">
            <v>23359</v>
          </cell>
          <cell r="BF163">
            <v>34039</v>
          </cell>
          <cell r="BG163">
            <v>32971.177272727269</v>
          </cell>
          <cell r="BH163">
            <v>33537.927272727276</v>
          </cell>
          <cell r="BI163">
            <v>33652.799999999996</v>
          </cell>
          <cell r="BJ163">
            <v>32863.418181818182</v>
          </cell>
          <cell r="BK163">
            <v>33196.25454545454</v>
          </cell>
          <cell r="BL163">
            <v>33206.072727272731</v>
          </cell>
          <cell r="BM163">
            <v>33381.818181818184</v>
          </cell>
          <cell r="BN163">
            <v>33381.818181818184</v>
          </cell>
          <cell r="BO163">
            <v>33381.818181818184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795434.62133333331</v>
          </cell>
          <cell r="AD164">
            <v>695166.88468316232</v>
          </cell>
          <cell r="AE164">
            <v>691396.08499425696</v>
          </cell>
          <cell r="AF164">
            <v>741889.10089512449</v>
          </cell>
          <cell r="AG164">
            <v>730435.65362100443</v>
          </cell>
          <cell r="AH164">
            <v>678914.19547311834</v>
          </cell>
          <cell r="AI164">
            <v>681924.44452688168</v>
          </cell>
          <cell r="AJ164">
            <v>678948.28580645157</v>
          </cell>
          <cell r="AK164">
            <v>677956.37419354834</v>
          </cell>
          <cell r="AL164">
            <v>697981.05548387114</v>
          </cell>
          <cell r="AM164">
            <v>692979.69032258075</v>
          </cell>
          <cell r="AN164">
            <v>706947.52500000014</v>
          </cell>
          <cell r="AO164">
            <v>754159.875</v>
          </cell>
          <cell r="AP164">
            <v>712944</v>
          </cell>
          <cell r="AQ164">
            <v>687392</v>
          </cell>
          <cell r="AR164">
            <v>626447</v>
          </cell>
          <cell r="AS164">
            <v>694462</v>
          </cell>
          <cell r="AT164">
            <v>711087</v>
          </cell>
          <cell r="AU164">
            <v>684662</v>
          </cell>
          <cell r="AV164">
            <v>706111</v>
          </cell>
          <cell r="AW164">
            <v>688662</v>
          </cell>
          <cell r="AX164">
            <v>681493</v>
          </cell>
          <cell r="AY164">
            <v>707209</v>
          </cell>
          <cell r="AZ164">
            <v>678029.11739926762</v>
          </cell>
          <cell r="BA164">
            <v>673000</v>
          </cell>
          <cell r="BB164">
            <v>692370.07690014993</v>
          </cell>
          <cell r="BC164">
            <v>711728.88</v>
          </cell>
          <cell r="BD164">
            <v>663583.99642857141</v>
          </cell>
          <cell r="BE164">
            <v>626862.46000000008</v>
          </cell>
          <cell r="BF164">
            <v>695979.7</v>
          </cell>
          <cell r="BG164">
            <v>703123.04409090918</v>
          </cell>
          <cell r="BH164">
            <v>673475.84581818176</v>
          </cell>
          <cell r="BI164">
            <v>694830.7840000001</v>
          </cell>
          <cell r="BJ164">
            <v>677383.28581818193</v>
          </cell>
          <cell r="BK164">
            <v>670151.40945454536</v>
          </cell>
          <cell r="BL164">
            <v>695933.71927272726</v>
          </cell>
          <cell r="BM164">
            <v>666699.15975184855</v>
          </cell>
          <cell r="BN164">
            <v>661672.54545454553</v>
          </cell>
          <cell r="BO164">
            <v>681070.79701200465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5660088.1200000001</v>
          </cell>
          <cell r="Q165">
            <v>4941129.16</v>
          </cell>
          <cell r="R165">
            <v>4540584.2</v>
          </cell>
          <cell r="S165">
            <v>4718630.9400000004</v>
          </cell>
          <cell r="T165">
            <v>4746184.07</v>
          </cell>
          <cell r="U165">
            <v>4944993.45</v>
          </cell>
          <cell r="V165">
            <v>4725558.2699999996</v>
          </cell>
          <cell r="W165">
            <v>4770476.3</v>
          </cell>
          <cell r="X165">
            <v>4700578.67</v>
          </cell>
          <cell r="Y165">
            <v>4723458.91</v>
          </cell>
          <cell r="Z165">
            <v>4750546.9400000004</v>
          </cell>
          <cell r="AA165">
            <v>4453047.4800000004</v>
          </cell>
          <cell r="AB165">
            <v>4604133.99</v>
          </cell>
          <cell r="AC165">
            <v>857222.52436129411</v>
          </cell>
          <cell r="AD165">
            <v>590114.59547010029</v>
          </cell>
          <cell r="AE165">
            <v>432411.46197024593</v>
          </cell>
          <cell r="AF165">
            <v>549794.01309073996</v>
          </cell>
          <cell r="AG165">
            <v>755612.59691749001</v>
          </cell>
          <cell r="AH165">
            <v>871833.32257579488</v>
          </cell>
          <cell r="AI165">
            <v>834643.25917262514</v>
          </cell>
          <cell r="AJ165">
            <v>816462.43617771601</v>
          </cell>
          <cell r="AK165">
            <v>802401.88047285832</v>
          </cell>
          <cell r="AL165">
            <v>845350.70268867211</v>
          </cell>
          <cell r="AM165">
            <v>795899.55597051</v>
          </cell>
          <cell r="AN165">
            <v>718046.16455552005</v>
          </cell>
          <cell r="AO165">
            <v>655393.41096863896</v>
          </cell>
          <cell r="AP165">
            <v>1183529.8146052314</v>
          </cell>
          <cell r="AQ165">
            <v>888014.79224068439</v>
          </cell>
          <cell r="AR165">
            <v>755166.13087174809</v>
          </cell>
          <cell r="AS165">
            <v>766294.70510917809</v>
          </cell>
          <cell r="AT165">
            <v>862541.29216724634</v>
          </cell>
          <cell r="AU165">
            <v>869303.3578155092</v>
          </cell>
          <cell r="AV165">
            <v>858743.44239960518</v>
          </cell>
          <cell r="AW165">
            <v>946434.61206799699</v>
          </cell>
          <cell r="AX165">
            <v>997394.38091741828</v>
          </cell>
          <cell r="AY165">
            <v>945217.9729704489</v>
          </cell>
          <cell r="AZ165">
            <v>906112.74249471934</v>
          </cell>
          <cell r="BA165">
            <v>807139.32986235712</v>
          </cell>
          <cell r="BB165">
            <v>780818.56794921472</v>
          </cell>
          <cell r="BC165">
            <v>1152170.394241794</v>
          </cell>
          <cell r="BD165">
            <v>953998.85389038105</v>
          </cell>
          <cell r="BE165">
            <v>863449.39205610228</v>
          </cell>
          <cell r="BF165">
            <v>876503.06838597287</v>
          </cell>
          <cell r="BG165">
            <v>868936.43049347843</v>
          </cell>
          <cell r="BH165">
            <v>918283.65613002586</v>
          </cell>
          <cell r="BI165">
            <v>931909.61788776971</v>
          </cell>
          <cell r="BJ165">
            <v>973576.67306816159</v>
          </cell>
          <cell r="BK165">
            <v>1024952.7184017865</v>
          </cell>
          <cell r="BL165">
            <v>984270.20057576138</v>
          </cell>
          <cell r="BM165">
            <v>957830.6308517789</v>
          </cell>
          <cell r="BN165">
            <v>835081.23304360581</v>
          </cell>
          <cell r="BO165">
            <v>810021.06021203275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55628.887999999999</v>
          </cell>
          <cell r="AD166">
            <v>49433.783225806452</v>
          </cell>
          <cell r="AE166">
            <v>46152.025161290323</v>
          </cell>
          <cell r="AF166">
            <v>47460.68875576037</v>
          </cell>
          <cell r="AG166">
            <v>49942.029953917052</v>
          </cell>
          <cell r="AH166">
            <v>50414.412903225806</v>
          </cell>
          <cell r="AI166">
            <v>51586.683870967739</v>
          </cell>
          <cell r="AJ166">
            <v>50914.116129032263</v>
          </cell>
          <cell r="AK166">
            <v>49306.141935483873</v>
          </cell>
          <cell r="AL166">
            <v>49557.290322580644</v>
          </cell>
          <cell r="AM166">
            <v>49786.781741935483</v>
          </cell>
          <cell r="AN166">
            <v>47247.878500010462</v>
          </cell>
          <cell r="AO166">
            <v>48108.357500073209</v>
          </cell>
          <cell r="AP166">
            <v>72661.974999557016</v>
          </cell>
          <cell r="AQ166">
            <v>65617.962500914364</v>
          </cell>
          <cell r="AR166">
            <v>59633</v>
          </cell>
          <cell r="AS166">
            <v>61389</v>
          </cell>
          <cell r="AT166">
            <v>62066.012507504085</v>
          </cell>
          <cell r="AU166">
            <v>64911</v>
          </cell>
          <cell r="AV166">
            <v>64183.124999342705</v>
          </cell>
          <cell r="AW166">
            <v>63122.987499980198</v>
          </cell>
          <cell r="AX166">
            <v>65435.0625</v>
          </cell>
          <cell r="AY166">
            <v>63981</v>
          </cell>
          <cell r="AZ166">
            <v>62778.407250000215</v>
          </cell>
          <cell r="BA166">
            <v>59285.57373611111</v>
          </cell>
          <cell r="BB166">
            <v>59128.550541666678</v>
          </cell>
          <cell r="BC166">
            <v>73705.89986612786</v>
          </cell>
          <cell r="BD166">
            <v>65647.003979491463</v>
          </cell>
          <cell r="BE166">
            <v>60386.748397465541</v>
          </cell>
          <cell r="BF166">
            <v>62883.84878365662</v>
          </cell>
          <cell r="BG166">
            <v>63084.103140175845</v>
          </cell>
          <cell r="BH166">
            <v>63940.291233996657</v>
          </cell>
          <cell r="BI166">
            <v>65628.073162574292</v>
          </cell>
          <cell r="BJ166">
            <v>62828.846250480659</v>
          </cell>
          <cell r="BK166">
            <v>65601.720054899546</v>
          </cell>
          <cell r="BL166">
            <v>64638.821453317803</v>
          </cell>
          <cell r="BM166">
            <v>63668.822181488656</v>
          </cell>
          <cell r="BN166">
            <v>59775.346071423592</v>
          </cell>
          <cell r="BO166">
            <v>59538.591896184538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357527.94082840235</v>
          </cell>
          <cell r="AD167">
            <v>326321.37146614067</v>
          </cell>
          <cell r="AE167">
            <v>324321.94049967127</v>
          </cell>
          <cell r="AF167">
            <v>322143.21630506241</v>
          </cell>
          <cell r="AG167">
            <v>329998.6245890861</v>
          </cell>
          <cell r="AH167">
            <v>330739.49013806705</v>
          </cell>
          <cell r="AI167">
            <v>336055.53747534513</v>
          </cell>
          <cell r="AJ167">
            <v>341575.64036817884</v>
          </cell>
          <cell r="AK167">
            <v>344989.13083497691</v>
          </cell>
          <cell r="AL167">
            <v>345626.24819197896</v>
          </cell>
          <cell r="AM167">
            <v>336620.02333797747</v>
          </cell>
          <cell r="AN167">
            <v>320003.40768269147</v>
          </cell>
          <cell r="AO167">
            <v>325630.17279081803</v>
          </cell>
          <cell r="AP167">
            <v>362391.97435874055</v>
          </cell>
          <cell r="AQ167">
            <v>328276.9777976016</v>
          </cell>
          <cell r="AR167">
            <v>318841</v>
          </cell>
          <cell r="AS167">
            <v>328948</v>
          </cell>
          <cell r="AT167">
            <v>317313.41599999997</v>
          </cell>
          <cell r="AU167">
            <v>323737</v>
          </cell>
          <cell r="AV167">
            <v>325025.06766164192</v>
          </cell>
          <cell r="AW167">
            <v>323403.99350017979</v>
          </cell>
          <cell r="AX167">
            <v>346297.00728756987</v>
          </cell>
          <cell r="AY167">
            <v>339419</v>
          </cell>
          <cell r="AZ167">
            <v>330178.18064000015</v>
          </cell>
          <cell r="BA167">
            <v>314662.7986742222</v>
          </cell>
          <cell r="BB167">
            <v>315070.50542966666</v>
          </cell>
          <cell r="BC167">
            <v>358527.61830477777</v>
          </cell>
          <cell r="BD167">
            <v>345942.63659987936</v>
          </cell>
          <cell r="BE167">
            <v>332097.09964103793</v>
          </cell>
          <cell r="BF167">
            <v>343760.62552923249</v>
          </cell>
          <cell r="BG167">
            <v>343888.7883174048</v>
          </cell>
          <cell r="BH167">
            <v>339833.04772860237</v>
          </cell>
          <cell r="BI167">
            <v>344466.87996113865</v>
          </cell>
          <cell r="BJ167">
            <v>342217.53159798833</v>
          </cell>
          <cell r="BK167">
            <v>343925.62186151039</v>
          </cell>
          <cell r="BL167">
            <v>343332.47632293601</v>
          </cell>
          <cell r="BM167">
            <v>344263.00850384502</v>
          </cell>
          <cell r="BN167">
            <v>328381.50627340446</v>
          </cell>
          <cell r="BO167">
            <v>330929.32527167449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246414.66272189346</v>
          </cell>
          <cell r="AD168">
            <v>246644.13938198553</v>
          </cell>
          <cell r="AE168">
            <v>246344.952991453</v>
          </cell>
          <cell r="AF168">
            <v>245911.0618014464</v>
          </cell>
          <cell r="AG168">
            <v>240983.47074293229</v>
          </cell>
          <cell r="AH168">
            <v>233136.97600262985</v>
          </cell>
          <cell r="AI168">
            <v>226166.16831032216</v>
          </cell>
          <cell r="AJ168">
            <v>222390.33793556868</v>
          </cell>
          <cell r="AK168">
            <v>220494.08349769886</v>
          </cell>
          <cell r="AL168">
            <v>218480.83662064432</v>
          </cell>
          <cell r="AM168">
            <v>216002.56081525312</v>
          </cell>
          <cell r="AN168">
            <v>215583.03747534513</v>
          </cell>
          <cell r="AO168">
            <v>212946.3510848126</v>
          </cell>
          <cell r="AP168">
            <v>220600</v>
          </cell>
          <cell r="AQ168">
            <v>220566</v>
          </cell>
          <cell r="AR168">
            <v>205179</v>
          </cell>
          <cell r="AS168">
            <v>217708</v>
          </cell>
          <cell r="AT168">
            <v>218103</v>
          </cell>
          <cell r="AU168">
            <v>215344</v>
          </cell>
          <cell r="AV168">
            <v>216106</v>
          </cell>
          <cell r="AW168">
            <v>213280</v>
          </cell>
          <cell r="AX168">
            <v>212694</v>
          </cell>
          <cell r="AY168">
            <v>212710</v>
          </cell>
          <cell r="AZ168">
            <v>207705.36572273882</v>
          </cell>
          <cell r="BA168">
            <v>204126.3162890955</v>
          </cell>
          <cell r="BB168">
            <v>198417.58070160603</v>
          </cell>
          <cell r="BC168">
            <v>211885.54627664393</v>
          </cell>
          <cell r="BD168">
            <v>209497.57509462081</v>
          </cell>
          <cell r="BE168">
            <v>207109.60391259773</v>
          </cell>
          <cell r="BF168">
            <v>204721.63273057464</v>
          </cell>
          <cell r="BG168">
            <v>198875.97552291051</v>
          </cell>
          <cell r="BH168">
            <v>196565.52158447713</v>
          </cell>
          <cell r="BI168">
            <v>194255.06764604381</v>
          </cell>
          <cell r="BJ168">
            <v>191944.61370761041</v>
          </cell>
          <cell r="BK168">
            <v>189634.15976917703</v>
          </cell>
          <cell r="BL168">
            <v>187323.70583074371</v>
          </cell>
          <cell r="BM168">
            <v>185013.25189231033</v>
          </cell>
          <cell r="BN168">
            <v>182702.79795387693</v>
          </cell>
          <cell r="BO168">
            <v>180392.34401544364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2200.7337278106506</v>
          </cell>
          <cell r="AD170">
            <v>1767.7001972386586</v>
          </cell>
          <cell r="AE170">
            <v>841.69756738987508</v>
          </cell>
          <cell r="AF170">
            <v>267.91190006574618</v>
          </cell>
          <cell r="AG170">
            <v>1794.1242603550293</v>
          </cell>
          <cell r="AH170">
            <v>1731.639710716634</v>
          </cell>
          <cell r="AI170">
            <v>924.11538461538453</v>
          </cell>
          <cell r="AJ170">
            <v>2175.9230769230767</v>
          </cell>
          <cell r="AK170">
            <v>2462.3418803418799</v>
          </cell>
          <cell r="AL170">
            <v>476.95332018408942</v>
          </cell>
          <cell r="AM170">
            <v>1236.0309007232083</v>
          </cell>
          <cell r="AN170">
            <v>5008.5470085470079</v>
          </cell>
          <cell r="AO170">
            <v>1133.990795529257</v>
          </cell>
          <cell r="AP170">
            <v>0</v>
          </cell>
          <cell r="AQ170">
            <v>0</v>
          </cell>
          <cell r="AR170">
            <v>0</v>
          </cell>
          <cell r="AS170">
            <v>1779</v>
          </cell>
          <cell r="AT170">
            <v>1256</v>
          </cell>
          <cell r="AU170">
            <v>1660</v>
          </cell>
          <cell r="AV170">
            <v>62</v>
          </cell>
          <cell r="AW170">
            <v>351</v>
          </cell>
          <cell r="AX170">
            <v>928</v>
          </cell>
          <cell r="AY170">
            <v>357</v>
          </cell>
          <cell r="AZ170">
            <v>1250</v>
          </cell>
          <cell r="BA170">
            <v>1250</v>
          </cell>
          <cell r="BB170">
            <v>1250</v>
          </cell>
          <cell r="BC170">
            <v>1250</v>
          </cell>
          <cell r="BD170">
            <v>1250</v>
          </cell>
          <cell r="BE170">
            <v>1250</v>
          </cell>
          <cell r="BF170">
            <v>1250</v>
          </cell>
          <cell r="BG170">
            <v>1250</v>
          </cell>
          <cell r="BH170">
            <v>1250</v>
          </cell>
          <cell r="BI170">
            <v>1250</v>
          </cell>
          <cell r="BJ170">
            <v>1250</v>
          </cell>
          <cell r="BK170">
            <v>1250</v>
          </cell>
          <cell r="BL170">
            <v>1250</v>
          </cell>
          <cell r="BM170">
            <v>1250</v>
          </cell>
          <cell r="BN170">
            <v>1250</v>
          </cell>
          <cell r="BO170">
            <v>1250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248615.3964497041</v>
          </cell>
          <cell r="AD171">
            <v>248411.83957922418</v>
          </cell>
          <cell r="AE171">
            <v>247186.65055884287</v>
          </cell>
          <cell r="AF171">
            <v>246178.97370151215</v>
          </cell>
          <cell r="AG171">
            <v>242777.59500328731</v>
          </cell>
          <cell r="AH171">
            <v>234868.61571334649</v>
          </cell>
          <cell r="AI171">
            <v>227090.28369493753</v>
          </cell>
          <cell r="AJ171">
            <v>224566.26101249174</v>
          </cell>
          <cell r="AK171">
            <v>222956.42537804073</v>
          </cell>
          <cell r="AL171">
            <v>218957.7899408284</v>
          </cell>
          <cell r="AM171">
            <v>217238.59171597633</v>
          </cell>
          <cell r="AN171">
            <v>220591.58448389213</v>
          </cell>
          <cell r="AO171">
            <v>214080.34188034185</v>
          </cell>
          <cell r="AP171">
            <v>220600</v>
          </cell>
          <cell r="AQ171">
            <v>220566</v>
          </cell>
          <cell r="AR171">
            <v>205179</v>
          </cell>
          <cell r="AS171">
            <v>219487</v>
          </cell>
          <cell r="AT171">
            <v>219359</v>
          </cell>
          <cell r="AU171">
            <v>217004</v>
          </cell>
          <cell r="AV171">
            <v>216168</v>
          </cell>
          <cell r="AW171">
            <v>213631</v>
          </cell>
          <cell r="AX171">
            <v>213622</v>
          </cell>
          <cell r="AY171">
            <v>213067</v>
          </cell>
          <cell r="AZ171">
            <v>208955.36572273882</v>
          </cell>
          <cell r="BA171">
            <v>205376.3162890955</v>
          </cell>
          <cell r="BB171">
            <v>199667.58070160603</v>
          </cell>
          <cell r="BC171">
            <v>213135.54627664393</v>
          </cell>
          <cell r="BD171">
            <v>210747.57509462081</v>
          </cell>
          <cell r="BE171">
            <v>208359.60391259773</v>
          </cell>
          <cell r="BF171">
            <v>205971.63273057464</v>
          </cell>
          <cell r="BG171">
            <v>200125.97552291051</v>
          </cell>
          <cell r="BH171">
            <v>197815.52158447713</v>
          </cell>
          <cell r="BI171">
            <v>195505.06764604381</v>
          </cell>
          <cell r="BJ171">
            <v>193194.61370761041</v>
          </cell>
          <cell r="BK171">
            <v>190884.15976917703</v>
          </cell>
          <cell r="BL171">
            <v>188573.70583074371</v>
          </cell>
          <cell r="BM171">
            <v>186263.25189231033</v>
          </cell>
          <cell r="BN171">
            <v>183952.79795387693</v>
          </cell>
          <cell r="BO171">
            <v>181642.34401544364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606143.33727810648</v>
          </cell>
          <cell r="AD172">
            <v>574733.21104536485</v>
          </cell>
          <cell r="AE172">
            <v>571508.59105851408</v>
          </cell>
          <cell r="AF172">
            <v>568322.19000657462</v>
          </cell>
          <cell r="AG172">
            <v>572776.21959237335</v>
          </cell>
          <cell r="AH172">
            <v>565608.10585141357</v>
          </cell>
          <cell r="AI172">
            <v>563145.82117028267</v>
          </cell>
          <cell r="AJ172">
            <v>566141.90138067061</v>
          </cell>
          <cell r="AK172">
            <v>567945.55621301767</v>
          </cell>
          <cell r="AL172">
            <v>564584.03813280736</v>
          </cell>
          <cell r="AM172">
            <v>553858.61505395384</v>
          </cell>
          <cell r="AN172">
            <v>540594.99216658366</v>
          </cell>
          <cell r="AO172">
            <v>539710.51467115991</v>
          </cell>
          <cell r="AP172">
            <v>582991.9743587405</v>
          </cell>
          <cell r="AQ172">
            <v>548842.9777976016</v>
          </cell>
          <cell r="AR172">
            <v>524020</v>
          </cell>
          <cell r="AS172">
            <v>548435</v>
          </cell>
          <cell r="AT172">
            <v>536672.41599999997</v>
          </cell>
          <cell r="AU172">
            <v>540741</v>
          </cell>
          <cell r="AV172">
            <v>541193.06766164186</v>
          </cell>
          <cell r="AW172">
            <v>537034.99350017984</v>
          </cell>
          <cell r="AX172">
            <v>559919.00728756981</v>
          </cell>
          <cell r="AY172">
            <v>552486</v>
          </cell>
          <cell r="AZ172">
            <v>539133.54636273894</v>
          </cell>
          <cell r="BA172">
            <v>520039.1149633177</v>
          </cell>
          <cell r="BB172">
            <v>514738.08613127272</v>
          </cell>
          <cell r="BC172">
            <v>571663.16458142176</v>
          </cell>
          <cell r="BD172">
            <v>556690.21169450018</v>
          </cell>
          <cell r="BE172">
            <v>540456.70355363563</v>
          </cell>
          <cell r="BF172">
            <v>549732.25825980713</v>
          </cell>
          <cell r="BG172">
            <v>544014.76384031528</v>
          </cell>
          <cell r="BH172">
            <v>537648.56931307947</v>
          </cell>
          <cell r="BI172">
            <v>539971.94760718243</v>
          </cell>
          <cell r="BJ172">
            <v>535412.14530559874</v>
          </cell>
          <cell r="BK172">
            <v>534809.78163068742</v>
          </cell>
          <cell r="BL172">
            <v>531906.18215367966</v>
          </cell>
          <cell r="BM172">
            <v>530526.2603961553</v>
          </cell>
          <cell r="BN172">
            <v>512334.30422728136</v>
          </cell>
          <cell r="BO172">
            <v>512571.66928711813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5660088.1200000001</v>
          </cell>
          <cell r="Q173">
            <v>4941129.16</v>
          </cell>
          <cell r="R173">
            <v>4540584.2</v>
          </cell>
          <cell r="S173">
            <v>4718630.9400000004</v>
          </cell>
          <cell r="T173">
            <v>4746184.07</v>
          </cell>
          <cell r="U173">
            <v>4944993.45</v>
          </cell>
          <cell r="V173">
            <v>4725558.2699999996</v>
          </cell>
          <cell r="W173">
            <v>4770476.3</v>
          </cell>
          <cell r="X173">
            <v>4700578.67</v>
          </cell>
          <cell r="Y173">
            <v>4723458.91</v>
          </cell>
          <cell r="Z173">
            <v>4750546.9400000004</v>
          </cell>
          <cell r="AA173">
            <v>4453047.4800000004</v>
          </cell>
          <cell r="AB173">
            <v>4604133.99</v>
          </cell>
          <cell r="AC173">
            <v>195450.29908318759</v>
          </cell>
          <cell r="AD173">
            <v>-34052.398801070987</v>
          </cell>
          <cell r="AE173">
            <v>-185249.15424955846</v>
          </cell>
          <cell r="AF173">
            <v>-65988.865671595035</v>
          </cell>
          <cell r="AG173">
            <v>132894.34737119963</v>
          </cell>
          <cell r="AH173">
            <v>255810.80382115545</v>
          </cell>
          <cell r="AI173">
            <v>219910.75413137476</v>
          </cell>
          <cell r="AJ173">
            <v>199406.41866801318</v>
          </cell>
          <cell r="AK173">
            <v>185150.18232435675</v>
          </cell>
          <cell r="AL173">
            <v>231209.37423328415</v>
          </cell>
          <cell r="AM173">
            <v>192254.15917462064</v>
          </cell>
          <cell r="AN173">
            <v>130203.29388892592</v>
          </cell>
          <cell r="AO173">
            <v>67574.538797405781</v>
          </cell>
          <cell r="AP173">
            <v>527875.86524693388</v>
          </cell>
          <cell r="AQ173">
            <v>273553.85194216843</v>
          </cell>
          <cell r="AR173">
            <v>171513.13087174809</v>
          </cell>
          <cell r="AS173">
            <v>156470.70510917809</v>
          </cell>
          <cell r="AT173">
            <v>263802.86365974229</v>
          </cell>
          <cell r="AU173">
            <v>263651.3578155092</v>
          </cell>
          <cell r="AV173">
            <v>253367.24973862059</v>
          </cell>
          <cell r="AW173">
            <v>346276.63106783689</v>
          </cell>
          <cell r="AX173">
            <v>372040.31112984847</v>
          </cell>
          <cell r="AY173">
            <v>328750.9729704489</v>
          </cell>
          <cell r="AZ173">
            <v>304200.78888198023</v>
          </cell>
          <cell r="BA173">
            <v>227814.64116292825</v>
          </cell>
          <cell r="BB173">
            <v>206951.93127627531</v>
          </cell>
          <cell r="BC173">
            <v>506801.32979424438</v>
          </cell>
          <cell r="BD173">
            <v>331661.63821638946</v>
          </cell>
          <cell r="BE173">
            <v>262605.94010500109</v>
          </cell>
          <cell r="BF173">
            <v>263886.96134250914</v>
          </cell>
          <cell r="BG173">
            <v>261837.56351298734</v>
          </cell>
          <cell r="BH173">
            <v>316694.79558294977</v>
          </cell>
          <cell r="BI173">
            <v>326309.59711801296</v>
          </cell>
          <cell r="BJ173">
            <v>375335.68151208223</v>
          </cell>
          <cell r="BK173">
            <v>424541.21671619953</v>
          </cell>
          <cell r="BL173">
            <v>387725.19696876395</v>
          </cell>
          <cell r="BM173">
            <v>363635.54827413498</v>
          </cell>
          <cell r="BN173">
            <v>262971.58274490084</v>
          </cell>
          <cell r="BO173">
            <v>237910.79902873014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5660088.1200000001</v>
          </cell>
          <cell r="Q174">
            <v>4941129.16</v>
          </cell>
          <cell r="R174">
            <v>4540584.2</v>
          </cell>
          <cell r="S174">
            <v>4718630.9400000004</v>
          </cell>
          <cell r="T174">
            <v>4746184.07</v>
          </cell>
          <cell r="U174">
            <v>4944993.45</v>
          </cell>
          <cell r="V174">
            <v>4725558.2699999996</v>
          </cell>
          <cell r="W174">
            <v>4770476.3</v>
          </cell>
          <cell r="X174">
            <v>4700578.67</v>
          </cell>
          <cell r="Y174">
            <v>4723458.91</v>
          </cell>
          <cell r="Z174">
            <v>4750546.9400000004</v>
          </cell>
          <cell r="AA174">
            <v>4453047.4800000004</v>
          </cell>
          <cell r="AB174">
            <v>4604133.99</v>
          </cell>
          <cell r="AC174">
            <v>444065.69553289167</v>
          </cell>
          <cell r="AD174">
            <v>214359.44077815319</v>
          </cell>
          <cell r="AE174">
            <v>61937.496309284412</v>
          </cell>
          <cell r="AF174">
            <v>180190.10802991712</v>
          </cell>
          <cell r="AG174">
            <v>375671.94237448694</v>
          </cell>
          <cell r="AH174">
            <v>490679.41953450197</v>
          </cell>
          <cell r="AI174">
            <v>447001.0378263123</v>
          </cell>
          <cell r="AJ174">
            <v>423972.67968050495</v>
          </cell>
          <cell r="AK174">
            <v>408106.60770239751</v>
          </cell>
          <cell r="AL174">
            <v>450167.16417411255</v>
          </cell>
          <cell r="AM174">
            <v>409492.750890597</v>
          </cell>
          <cell r="AN174">
            <v>350794.87837281806</v>
          </cell>
          <cell r="AO174">
            <v>281654.88067774766</v>
          </cell>
          <cell r="AP174">
            <v>748475.86524693388</v>
          </cell>
          <cell r="AQ174">
            <v>494119.85194216843</v>
          </cell>
          <cell r="AR174">
            <v>376692.13087174809</v>
          </cell>
          <cell r="AS174">
            <v>375957.70510917809</v>
          </cell>
          <cell r="AT174">
            <v>483161.86365974229</v>
          </cell>
          <cell r="AU174">
            <v>480655.3578155092</v>
          </cell>
          <cell r="AV174">
            <v>469535.24973862059</v>
          </cell>
          <cell r="AW174">
            <v>559907.63106783689</v>
          </cell>
          <cell r="AX174">
            <v>585662.31112984847</v>
          </cell>
          <cell r="AY174">
            <v>541817.9729704489</v>
          </cell>
          <cell r="AZ174">
            <v>513156.15460471902</v>
          </cell>
          <cell r="BA174">
            <v>433190.95745202375</v>
          </cell>
          <cell r="BB174">
            <v>406619.51197788131</v>
          </cell>
          <cell r="BC174">
            <v>719936.87607088825</v>
          </cell>
          <cell r="BD174">
            <v>542409.21331101027</v>
          </cell>
          <cell r="BE174">
            <v>470965.54401759885</v>
          </cell>
          <cell r="BF174">
            <v>469858.59407308378</v>
          </cell>
          <cell r="BG174">
            <v>461963.53903589782</v>
          </cell>
          <cell r="BH174">
            <v>514510.31716742693</v>
          </cell>
          <cell r="BI174">
            <v>521814.6647640568</v>
          </cell>
          <cell r="BJ174">
            <v>568530.29521969263</v>
          </cell>
          <cell r="BK174">
            <v>615425.37648537662</v>
          </cell>
          <cell r="BL174">
            <v>576298.9027995076</v>
          </cell>
          <cell r="BM174">
            <v>549898.80016644532</v>
          </cell>
          <cell r="BN174">
            <v>446924.38069877774</v>
          </cell>
          <cell r="BO174">
            <v>419553.14304417378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-4.857082762430779E-2</v>
          </cell>
          <cell r="Q177">
            <v>-0.10531995909574007</v>
          </cell>
          <cell r="R177">
            <v>-8.5630137456834135E-2</v>
          </cell>
          <cell r="S177">
            <v>-9.5656017356850975E-2</v>
          </cell>
          <cell r="T177">
            <v>-8.6551193149789207E-2</v>
          </cell>
          <cell r="U177">
            <v>-6.1926653482567366E-2</v>
          </cell>
          <cell r="V177">
            <v>-5.9149060982014383E-2</v>
          </cell>
          <cell r="W177">
            <v>-7.6979972204005251E-2</v>
          </cell>
          <cell r="X177">
            <v>-7.86312490958712E-2</v>
          </cell>
          <cell r="Y177">
            <v>-5.8052087777657954E-2</v>
          </cell>
          <cell r="Z177">
            <v>-4.5863392205822251E-2</v>
          </cell>
          <cell r="AA177">
            <v>-4.4720803957488203E-2</v>
          </cell>
          <cell r="AB177">
            <v>-2.8060739656592538E-2</v>
          </cell>
          <cell r="AC177">
            <v>-2.6363214995317089E-2</v>
          </cell>
          <cell r="AD177">
            <v>5.1916958997280938E-3</v>
          </cell>
          <cell r="AE177">
            <v>1.5205708551776182E-2</v>
          </cell>
          <cell r="AF177">
            <v>1.2949107649431805E-2</v>
          </cell>
          <cell r="AG177">
            <v>5.6383807718607862E-2</v>
          </cell>
          <cell r="AH177">
            <v>5.2197349219947044E-2</v>
          </cell>
          <cell r="AI177">
            <v>6.5495908063366332E-2</v>
          </cell>
          <cell r="AJ177">
            <v>4.6910766541278306E-2</v>
          </cell>
          <cell r="AK177">
            <v>6.7040736692675171E-2</v>
          </cell>
          <cell r="AL177">
            <v>6.1057768275321611E-2</v>
          </cell>
          <cell r="AM177">
            <v>3.7825015573313699E-2</v>
          </cell>
          <cell r="AN177">
            <v>6.5219241128486607E-2</v>
          </cell>
          <cell r="AO177">
            <v>2.1547067249625049E-2</v>
          </cell>
          <cell r="AP177">
            <v>5.4798062737825427E-2</v>
          </cell>
          <cell r="AQ177">
            <v>5.6934852385307225E-2</v>
          </cell>
          <cell r="AR177">
            <v>3.5393970054410043E-2</v>
          </cell>
          <cell r="AS177">
            <v>2.7487937087699251E-2</v>
          </cell>
          <cell r="AT177">
            <v>-1.0269672136379013E-2</v>
          </cell>
          <cell r="AU177">
            <v>-1.9801622453038997E-3</v>
          </cell>
          <cell r="AV177">
            <v>1.978406228482146E-2</v>
          </cell>
          <cell r="AW177">
            <v>1.1126366392798908E-2</v>
          </cell>
          <cell r="AX177">
            <v>4.3681975224970471E-2</v>
          </cell>
          <cell r="AY177">
            <v>2.1693776428803588E-2</v>
          </cell>
          <cell r="AZ177">
            <v>1.8667690466582218E-2</v>
          </cell>
          <cell r="BA177">
            <v>-1.3196209119714921E-4</v>
          </cell>
          <cell r="BB177">
            <v>5.7287950819896573E-3</v>
          </cell>
          <cell r="BC177">
            <v>1.4384840029594427E-2</v>
          </cell>
          <cell r="BD177">
            <v>4.1819052803733768E-4</v>
          </cell>
          <cell r="BE177">
            <v>1.2185743276925216E-2</v>
          </cell>
          <cell r="BF177">
            <v>2.4350851006335075E-2</v>
          </cell>
          <cell r="BG177">
            <v>1.7013525419063057E-2</v>
          </cell>
          <cell r="BH177">
            <v>-1.4940419742287473E-2</v>
          </cell>
          <cell r="BI177">
            <v>2.2507521506405139E-2</v>
          </cell>
          <cell r="BJ177">
            <v>-4.6582350897579278E-3</v>
          </cell>
          <cell r="BK177">
            <v>2.546915193968503E-3</v>
          </cell>
          <cell r="BL177">
            <v>9.8654112379306675E-3</v>
          </cell>
          <cell r="BM177">
            <v>1.4183458461164472E-2</v>
          </cell>
          <cell r="BN177">
            <v>8.2612396987592623E-3</v>
          </cell>
          <cell r="BO177">
            <v>6.9347438887225983E-3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58</v>
          </cell>
          <cell r="Q178">
            <v>57</v>
          </cell>
          <cell r="R178">
            <v>57</v>
          </cell>
          <cell r="S178">
            <v>57</v>
          </cell>
          <cell r="T178">
            <v>57</v>
          </cell>
          <cell r="U178">
            <v>57</v>
          </cell>
          <cell r="V178">
            <v>57</v>
          </cell>
          <cell r="W178">
            <v>55</v>
          </cell>
          <cell r="X178">
            <v>55</v>
          </cell>
          <cell r="Y178">
            <v>55</v>
          </cell>
          <cell r="Z178">
            <v>55</v>
          </cell>
          <cell r="AA178">
            <v>55</v>
          </cell>
          <cell r="AB178">
            <v>55</v>
          </cell>
          <cell r="AC178">
            <v>55</v>
          </cell>
          <cell r="AD178">
            <v>55</v>
          </cell>
          <cell r="AE178">
            <v>55</v>
          </cell>
          <cell r="AF178">
            <v>55</v>
          </cell>
          <cell r="AG178">
            <v>55</v>
          </cell>
          <cell r="AH178">
            <v>55</v>
          </cell>
          <cell r="AI178">
            <v>55</v>
          </cell>
          <cell r="AJ178">
            <v>55</v>
          </cell>
          <cell r="AK178">
            <v>55</v>
          </cell>
          <cell r="AL178">
            <v>55</v>
          </cell>
          <cell r="AM178">
            <v>55</v>
          </cell>
          <cell r="AN178">
            <v>55</v>
          </cell>
          <cell r="AO178">
            <v>55</v>
          </cell>
          <cell r="AP178">
            <v>55</v>
          </cell>
          <cell r="AQ178">
            <v>55</v>
          </cell>
          <cell r="AR178">
            <v>55</v>
          </cell>
          <cell r="AS178">
            <v>55</v>
          </cell>
          <cell r="AT178">
            <v>55</v>
          </cell>
          <cell r="AU178">
            <v>55</v>
          </cell>
          <cell r="AV178">
            <v>55</v>
          </cell>
          <cell r="AW178">
            <v>55</v>
          </cell>
          <cell r="AX178">
            <v>55</v>
          </cell>
          <cell r="AY178">
            <v>55</v>
          </cell>
          <cell r="AZ178">
            <v>55</v>
          </cell>
          <cell r="BA178">
            <v>55</v>
          </cell>
          <cell r="BB178">
            <v>55</v>
          </cell>
          <cell r="BC178">
            <v>55</v>
          </cell>
          <cell r="BD178">
            <v>55</v>
          </cell>
          <cell r="BE178">
            <v>55</v>
          </cell>
          <cell r="BF178">
            <v>55</v>
          </cell>
          <cell r="BG178">
            <v>54.25</v>
          </cell>
          <cell r="BH178">
            <v>54</v>
          </cell>
          <cell r="BI178">
            <v>54</v>
          </cell>
          <cell r="BJ178">
            <v>54</v>
          </cell>
          <cell r="BK178">
            <v>54</v>
          </cell>
          <cell r="BL178">
            <v>54</v>
          </cell>
          <cell r="BM178">
            <v>54</v>
          </cell>
          <cell r="BN178">
            <v>54</v>
          </cell>
          <cell r="BO178">
            <v>54</v>
          </cell>
        </row>
        <row r="179">
          <cell r="C179">
            <v>28</v>
          </cell>
          <cell r="D179">
            <v>27</v>
          </cell>
          <cell r="E179">
            <v>28</v>
          </cell>
          <cell r="F179">
            <v>28</v>
          </cell>
          <cell r="G179">
            <v>28</v>
          </cell>
          <cell r="H179">
            <v>28</v>
          </cell>
          <cell r="I179">
            <v>28</v>
          </cell>
          <cell r="J179">
            <v>28</v>
          </cell>
          <cell r="K179">
            <v>28</v>
          </cell>
          <cell r="L179">
            <v>28</v>
          </cell>
          <cell r="M179">
            <v>28</v>
          </cell>
          <cell r="N179">
            <v>28</v>
          </cell>
          <cell r="O179">
            <v>28</v>
          </cell>
          <cell r="P179">
            <v>28</v>
          </cell>
          <cell r="Q179">
            <v>27</v>
          </cell>
          <cell r="R179">
            <v>28</v>
          </cell>
          <cell r="S179">
            <v>28</v>
          </cell>
          <cell r="T179">
            <v>28</v>
          </cell>
          <cell r="U179">
            <v>28</v>
          </cell>
          <cell r="V179">
            <v>28</v>
          </cell>
          <cell r="W179">
            <v>28</v>
          </cell>
          <cell r="X179">
            <v>28</v>
          </cell>
          <cell r="Y179">
            <v>28</v>
          </cell>
          <cell r="Z179">
            <v>28</v>
          </cell>
          <cell r="AA179">
            <v>28</v>
          </cell>
          <cell r="AB179">
            <v>28</v>
          </cell>
          <cell r="AC179">
            <v>28</v>
          </cell>
          <cell r="AD179">
            <v>27</v>
          </cell>
          <cell r="AE179">
            <v>28</v>
          </cell>
          <cell r="AF179">
            <v>28</v>
          </cell>
          <cell r="AG179">
            <v>28</v>
          </cell>
          <cell r="AH179">
            <v>28</v>
          </cell>
          <cell r="AI179">
            <v>28</v>
          </cell>
          <cell r="AJ179">
            <v>28</v>
          </cell>
          <cell r="AK179">
            <v>28</v>
          </cell>
          <cell r="AL179">
            <v>28</v>
          </cell>
          <cell r="AM179">
            <v>28</v>
          </cell>
          <cell r="AN179">
            <v>28</v>
          </cell>
          <cell r="AO179">
            <v>28</v>
          </cell>
          <cell r="AP179">
            <v>28</v>
          </cell>
          <cell r="AQ179">
            <v>28</v>
          </cell>
          <cell r="AR179">
            <v>28</v>
          </cell>
          <cell r="AS179">
            <v>28</v>
          </cell>
          <cell r="AT179">
            <v>28</v>
          </cell>
          <cell r="AU179">
            <v>28</v>
          </cell>
          <cell r="AV179">
            <v>28</v>
          </cell>
          <cell r="AW179">
            <v>28</v>
          </cell>
          <cell r="AX179">
            <v>28</v>
          </cell>
          <cell r="AY179">
            <v>28</v>
          </cell>
          <cell r="AZ179">
            <v>28</v>
          </cell>
          <cell r="BA179">
            <v>28</v>
          </cell>
          <cell r="BB179">
            <v>28</v>
          </cell>
          <cell r="BC179">
            <v>28</v>
          </cell>
          <cell r="BD179">
            <v>27</v>
          </cell>
          <cell r="BE179">
            <v>28</v>
          </cell>
          <cell r="BF179">
            <v>28</v>
          </cell>
          <cell r="BG179">
            <v>28</v>
          </cell>
          <cell r="BH179">
            <v>28</v>
          </cell>
          <cell r="BI179">
            <v>28</v>
          </cell>
          <cell r="BJ179">
            <v>28</v>
          </cell>
          <cell r="BK179">
            <v>28</v>
          </cell>
          <cell r="BL179">
            <v>28</v>
          </cell>
          <cell r="BM179">
            <v>28</v>
          </cell>
          <cell r="BN179">
            <v>28</v>
          </cell>
          <cell r="BO179">
            <v>28</v>
          </cell>
        </row>
        <row r="180">
          <cell r="C180">
            <v>28</v>
          </cell>
          <cell r="D180">
            <v>27.275400000000001</v>
          </cell>
          <cell r="E180">
            <v>28</v>
          </cell>
          <cell r="F180">
            <v>28</v>
          </cell>
          <cell r="G180">
            <v>28</v>
          </cell>
          <cell r="H180">
            <v>28</v>
          </cell>
          <cell r="I180">
            <v>28</v>
          </cell>
          <cell r="J180">
            <v>28</v>
          </cell>
          <cell r="K180">
            <v>28</v>
          </cell>
          <cell r="L180">
            <v>28</v>
          </cell>
          <cell r="M180">
            <v>28</v>
          </cell>
          <cell r="N180">
            <v>28</v>
          </cell>
          <cell r="O180">
            <v>28</v>
          </cell>
          <cell r="P180">
            <v>28</v>
          </cell>
          <cell r="Q180">
            <v>27.183599999999998</v>
          </cell>
          <cell r="R180">
            <v>28</v>
          </cell>
          <cell r="S180">
            <v>28</v>
          </cell>
          <cell r="T180">
            <v>28</v>
          </cell>
          <cell r="U180">
            <v>28</v>
          </cell>
          <cell r="V180">
            <v>28</v>
          </cell>
          <cell r="W180">
            <v>28</v>
          </cell>
          <cell r="X180">
            <v>28</v>
          </cell>
          <cell r="Y180">
            <v>28</v>
          </cell>
          <cell r="Z180">
            <v>28</v>
          </cell>
          <cell r="AA180">
            <v>28</v>
          </cell>
          <cell r="AB180">
            <v>28</v>
          </cell>
          <cell r="AC180">
            <v>28</v>
          </cell>
          <cell r="AD180">
            <v>27.143100000000004</v>
          </cell>
          <cell r="AE180">
            <v>28</v>
          </cell>
          <cell r="AF180">
            <v>28</v>
          </cell>
          <cell r="AG180">
            <v>28</v>
          </cell>
          <cell r="AH180">
            <v>28</v>
          </cell>
          <cell r="AI180">
            <v>28</v>
          </cell>
          <cell r="AJ180">
            <v>28</v>
          </cell>
          <cell r="AK180">
            <v>28</v>
          </cell>
          <cell r="AL180">
            <v>28</v>
          </cell>
          <cell r="AM180">
            <v>28</v>
          </cell>
          <cell r="AN180">
            <v>28</v>
          </cell>
          <cell r="AO180">
            <v>28</v>
          </cell>
          <cell r="AP180">
            <v>28</v>
          </cell>
          <cell r="AQ180">
            <v>27.916</v>
          </cell>
          <cell r="AR180">
            <v>28</v>
          </cell>
          <cell r="AS180">
            <v>28</v>
          </cell>
          <cell r="AT180">
            <v>28</v>
          </cell>
          <cell r="AU180">
            <v>28</v>
          </cell>
          <cell r="AV180">
            <v>28</v>
          </cell>
          <cell r="AW180">
            <v>28</v>
          </cell>
          <cell r="AX180">
            <v>28</v>
          </cell>
          <cell r="AY180">
            <v>28</v>
          </cell>
          <cell r="AZ180">
            <v>28</v>
          </cell>
          <cell r="BA180">
            <v>28</v>
          </cell>
          <cell r="BB180">
            <v>28</v>
          </cell>
          <cell r="BC180">
            <v>28</v>
          </cell>
          <cell r="BD180">
            <v>26.73</v>
          </cell>
          <cell r="BE180">
            <v>28</v>
          </cell>
          <cell r="BF180">
            <v>28</v>
          </cell>
          <cell r="BG180">
            <v>28</v>
          </cell>
          <cell r="BH180">
            <v>28</v>
          </cell>
          <cell r="BI180">
            <v>28</v>
          </cell>
          <cell r="BJ180">
            <v>28</v>
          </cell>
          <cell r="BK180">
            <v>28</v>
          </cell>
          <cell r="BL180">
            <v>28</v>
          </cell>
          <cell r="BM180">
            <v>28</v>
          </cell>
          <cell r="BN180">
            <v>28</v>
          </cell>
          <cell r="BO180">
            <v>28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44898.690666666662</v>
          </cell>
          <cell r="AD181">
            <v>27962.678709677421</v>
          </cell>
          <cell r="AE181">
            <v>25097.81580645161</v>
          </cell>
          <cell r="AF181">
            <v>24263.422626728112</v>
          </cell>
          <cell r="AG181">
            <v>35575.548341013826</v>
          </cell>
          <cell r="AH181">
            <v>36717.568849462368</v>
          </cell>
          <cell r="AI181">
            <v>39720.57921505376</v>
          </cell>
          <cell r="AJ181">
            <v>38009.860451612905</v>
          </cell>
          <cell r="AK181">
            <v>35941.284387096777</v>
          </cell>
          <cell r="AL181">
            <v>39555.721612903231</v>
          </cell>
          <cell r="AM181">
            <v>38457.512236433657</v>
          </cell>
          <cell r="AN181">
            <v>30427.154446829059</v>
          </cell>
          <cell r="AO181">
            <v>38533.498507661119</v>
          </cell>
          <cell r="AP181">
            <v>49682.974358740576</v>
          </cell>
          <cell r="AQ181">
            <v>38850.977797601634</v>
          </cell>
          <cell r="AR181">
            <v>25761</v>
          </cell>
          <cell r="AS181">
            <v>29656.999999999996</v>
          </cell>
          <cell r="AT181">
            <v>39698.415999999997</v>
          </cell>
          <cell r="AU181">
            <v>37295</v>
          </cell>
          <cell r="AV181">
            <v>34742.06766164193</v>
          </cell>
          <cell r="AW181">
            <v>32822.993500179808</v>
          </cell>
          <cell r="AX181">
            <v>38149.00728756989</v>
          </cell>
          <cell r="AY181">
            <v>35791</v>
          </cell>
          <cell r="AZ181">
            <v>40178.180640000137</v>
          </cell>
          <cell r="BA181">
            <v>24662.79867422222</v>
          </cell>
          <cell r="BB181">
            <v>25070.505429666671</v>
          </cell>
          <cell r="BC181">
            <v>50397.655997085501</v>
          </cell>
          <cell r="BD181">
            <v>37812.674292187083</v>
          </cell>
          <cell r="BE181">
            <v>25120.887333345665</v>
          </cell>
          <cell r="BF181">
            <v>40245.663221540235</v>
          </cell>
          <cell r="BG181">
            <v>40373.826009712539</v>
          </cell>
          <cell r="BH181">
            <v>36318.085420910102</v>
          </cell>
          <cell r="BI181">
            <v>40951.917653446355</v>
          </cell>
          <cell r="BJ181">
            <v>38702.569290296087</v>
          </cell>
          <cell r="BK181">
            <v>40410.659553818121</v>
          </cell>
          <cell r="BL181">
            <v>39817.514015243767</v>
          </cell>
          <cell r="BM181">
            <v>40748.04619615274</v>
          </cell>
          <cell r="BN181">
            <v>24866.543965712212</v>
          </cell>
          <cell r="BO181">
            <v>25244.362963982243</v>
          </cell>
        </row>
        <row r="182"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124.78830139244309</v>
          </cell>
          <cell r="AD182">
            <v>123.44055497912096</v>
          </cell>
          <cell r="AE182">
            <v>121.1828437689344</v>
          </cell>
          <cell r="AF182">
            <v>122.23527805684883</v>
          </cell>
          <cell r="AG182">
            <v>121.41313863684002</v>
          </cell>
          <cell r="AH182">
            <v>123.68132395666768</v>
          </cell>
          <cell r="AI182">
            <v>120.97389884471706</v>
          </cell>
          <cell r="AJ182">
            <v>119.8084935080384</v>
          </cell>
          <cell r="AK182">
            <v>119.17652770987156</v>
          </cell>
          <cell r="AL182">
            <v>119.81892566992175</v>
          </cell>
          <cell r="AM182">
            <v>116.76535881785215</v>
          </cell>
          <cell r="AN182">
            <v>114.40667582402234</v>
          </cell>
          <cell r="AO182">
            <v>112.05128289861456</v>
          </cell>
          <cell r="AP182">
            <v>121.40194805194805</v>
          </cell>
          <cell r="AQ182">
            <v>120.11311914323963</v>
          </cell>
          <cell r="AR182">
            <v>114.73828125</v>
          </cell>
          <cell r="AS182">
            <v>114.36948051948052</v>
          </cell>
          <cell r="AT182">
            <v>114.29296875</v>
          </cell>
          <cell r="AU182">
            <v>115.37402597402597</v>
          </cell>
          <cell r="AV182">
            <v>113.74317295188557</v>
          </cell>
          <cell r="AW182">
            <v>112.38921377517869</v>
          </cell>
          <cell r="AX182">
            <v>113.7551948051948</v>
          </cell>
          <cell r="AY182">
            <v>114.21948051948051</v>
          </cell>
          <cell r="AZ182">
            <v>112.34398496241465</v>
          </cell>
          <cell r="BA182">
            <v>106.0619351408825</v>
          </cell>
          <cell r="BB182">
            <v>106.03903738824373</v>
          </cell>
          <cell r="BC182">
            <v>118.62427857283406</v>
          </cell>
          <cell r="BD182">
            <v>115.82615597348563</v>
          </cell>
          <cell r="BE182">
            <v>111.26152322721093</v>
          </cell>
          <cell r="BF182">
            <v>110.75140475298328</v>
          </cell>
          <cell r="BG182">
            <v>113.16430343923716</v>
          </cell>
          <cell r="BH182">
            <v>115.4013432215075</v>
          </cell>
          <cell r="BI182">
            <v>113.26539118932932</v>
          </cell>
          <cell r="BJ182">
            <v>111.68952723075907</v>
          </cell>
          <cell r="BK182">
            <v>116.39449904964829</v>
          </cell>
          <cell r="BL182">
            <v>117.06060731940349</v>
          </cell>
          <cell r="BM182">
            <v>115.19783190326953</v>
          </cell>
          <cell r="BN182">
            <v>107.58556920231825</v>
          </cell>
          <cell r="BO182">
            <v>106.99611982688458</v>
          </cell>
        </row>
        <row r="183"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104.18571428571428</v>
          </cell>
          <cell r="AD183">
            <v>73.219839142091146</v>
          </cell>
          <cell r="AE183">
            <v>37.622727272727275</v>
          </cell>
          <cell r="AF183">
            <v>36.260247234873127</v>
          </cell>
          <cell r="AG183">
            <v>35.411688311688309</v>
          </cell>
          <cell r="AH183">
            <v>44.931168831168833</v>
          </cell>
          <cell r="AI183">
            <v>42.11753246753247</v>
          </cell>
          <cell r="AJ183">
            <v>40.899350649350652</v>
          </cell>
          <cell r="AK183">
            <v>42.06454704109872</v>
          </cell>
          <cell r="AL183">
            <v>33.034940413897338</v>
          </cell>
          <cell r="AM183">
            <v>34.230027017199369</v>
          </cell>
          <cell r="AN183">
            <v>34.428709816362421</v>
          </cell>
          <cell r="AO183">
            <v>32.894577920603268</v>
          </cell>
          <cell r="AP183">
            <v>102.19935064935065</v>
          </cell>
          <cell r="AQ183">
            <v>71.495314591700136</v>
          </cell>
          <cell r="AR183">
            <v>34.059895833333336</v>
          </cell>
          <cell r="AS183">
            <v>33.958441558441557</v>
          </cell>
          <cell r="AT183">
            <v>33.186848958333336</v>
          </cell>
          <cell r="AU183">
            <v>43.423376623376626</v>
          </cell>
          <cell r="AV183">
            <v>39.688556566970092</v>
          </cell>
          <cell r="AW183">
            <v>36.513320337881744</v>
          </cell>
          <cell r="AX183">
            <v>39.782467532467535</v>
          </cell>
          <cell r="AY183">
            <v>31.333116883116883</v>
          </cell>
          <cell r="AZ183">
            <v>32.245454545454542</v>
          </cell>
          <cell r="BA183">
            <v>32.347402597402599</v>
          </cell>
          <cell r="BB183">
            <v>32.670779220779224</v>
          </cell>
          <cell r="BC183">
            <v>103.22142857142858</v>
          </cell>
          <cell r="BD183">
            <v>71.277441077441082</v>
          </cell>
          <cell r="BE183">
            <v>34.571052631578951</v>
          </cell>
          <cell r="BF183">
            <v>34.569480519480521</v>
          </cell>
          <cell r="BG183">
            <v>33.850559578670179</v>
          </cell>
          <cell r="BH183">
            <v>33.652777777777779</v>
          </cell>
          <cell r="BI183">
            <v>49.412037037037038</v>
          </cell>
          <cell r="BJ183">
            <v>37.378968253968253</v>
          </cell>
          <cell r="BK183">
            <v>40.578042328042329</v>
          </cell>
          <cell r="BL183">
            <v>31.960317460317459</v>
          </cell>
          <cell r="BM183">
            <v>32.890211640211639</v>
          </cell>
          <cell r="BN183">
            <v>32.99404761904762</v>
          </cell>
          <cell r="BO183">
            <v>33.324074074074076</v>
          </cell>
        </row>
        <row r="184"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3713985</v>
          </cell>
          <cell r="AD184">
            <v>3568228</v>
          </cell>
          <cell r="AE184">
            <v>3587118</v>
          </cell>
          <cell r="AF184">
            <v>3742730</v>
          </cell>
          <cell r="AG184">
            <v>3976424</v>
          </cell>
          <cell r="AH184">
            <v>4023519</v>
          </cell>
          <cell r="AI184">
            <v>3899615</v>
          </cell>
          <cell r="AJ184">
            <v>3887292</v>
          </cell>
          <cell r="AK184">
            <v>3895747.6458050553</v>
          </cell>
          <cell r="AL184">
            <v>4005327.8016644213</v>
          </cell>
          <cell r="AM184">
            <v>3925822.6797505268</v>
          </cell>
          <cell r="AN184">
            <v>3719909.0367943253</v>
          </cell>
          <cell r="AO184">
            <v>3677803.6649598521</v>
          </cell>
          <cell r="AP184">
            <v>3839578</v>
          </cell>
          <cell r="AQ184">
            <v>3731214.0000000005</v>
          </cell>
          <cell r="AR184">
            <v>3735064</v>
          </cell>
          <cell r="AS184">
            <v>3834872</v>
          </cell>
          <cell r="AT184">
            <v>3892400</v>
          </cell>
          <cell r="AU184">
            <v>3951477</v>
          </cell>
          <cell r="AV184">
            <v>3917865</v>
          </cell>
          <cell r="AW184">
            <v>3880749</v>
          </cell>
          <cell r="AX184">
            <v>4029372</v>
          </cell>
          <cell r="AY184">
            <v>4047365</v>
          </cell>
          <cell r="AZ184">
            <v>3970514.4</v>
          </cell>
          <cell r="BA184">
            <v>3731494.76</v>
          </cell>
          <cell r="BB184">
            <v>3711053.96</v>
          </cell>
          <cell r="BC184">
            <v>3913526.4</v>
          </cell>
          <cell r="BD184">
            <v>3760163.22</v>
          </cell>
          <cell r="BE184">
            <v>3796974.45</v>
          </cell>
          <cell r="BF184">
            <v>3944182.84</v>
          </cell>
          <cell r="BG184">
            <v>3969276.75</v>
          </cell>
          <cell r="BH184">
            <v>4029088.5</v>
          </cell>
          <cell r="BI184">
            <v>3954514.5</v>
          </cell>
          <cell r="BJ184">
            <v>3899495.25</v>
          </cell>
          <cell r="BK184">
            <v>4063763.25</v>
          </cell>
          <cell r="BL184">
            <v>4108644</v>
          </cell>
          <cell r="BM184">
            <v>4043263.5</v>
          </cell>
          <cell r="BN184">
            <v>3770490.8000000003</v>
          </cell>
          <cell r="BO184">
            <v>3749832.7</v>
          </cell>
        </row>
        <row r="185"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258711</v>
          </cell>
          <cell r="AD185">
            <v>227106</v>
          </cell>
          <cell r="AE185">
            <v>267194</v>
          </cell>
          <cell r="AF185">
            <v>289855</v>
          </cell>
          <cell r="AG185">
            <v>309462</v>
          </cell>
          <cell r="AH185">
            <v>311597</v>
          </cell>
          <cell r="AI185">
            <v>304585</v>
          </cell>
          <cell r="AJ185">
            <v>313922</v>
          </cell>
          <cell r="AK185">
            <v>306451.30908469082</v>
          </cell>
          <cell r="AL185">
            <v>305300.81327460811</v>
          </cell>
          <cell r="AM185">
            <v>294535.41487383493</v>
          </cell>
          <cell r="AN185">
            <v>287028.63060185872</v>
          </cell>
          <cell r="AO185">
            <v>292551.11539341352</v>
          </cell>
          <cell r="AP185">
            <v>293524</v>
          </cell>
          <cell r="AQ185">
            <v>258816</v>
          </cell>
          <cell r="AR185">
            <v>297856</v>
          </cell>
          <cell r="AS185">
            <v>312121</v>
          </cell>
          <cell r="AT185">
            <v>324103</v>
          </cell>
          <cell r="AU185">
            <v>329748</v>
          </cell>
          <cell r="AV185">
            <v>342321</v>
          </cell>
          <cell r="AW185">
            <v>343569.99999999994</v>
          </cell>
          <cell r="AX185">
            <v>351713</v>
          </cell>
          <cell r="AY185">
            <v>350899</v>
          </cell>
          <cell r="AZ185">
            <v>328972.60000000003</v>
          </cell>
          <cell r="BA185">
            <v>307233.85000000003</v>
          </cell>
          <cell r="BB185">
            <v>305550.85000000003</v>
          </cell>
          <cell r="BC185">
            <v>291185</v>
          </cell>
          <cell r="BD185">
            <v>268983.36</v>
          </cell>
          <cell r="BE185">
            <v>300133.7</v>
          </cell>
          <cell r="BF185">
            <v>332571.62999999995</v>
          </cell>
          <cell r="BG185">
            <v>341063.77999999997</v>
          </cell>
          <cell r="BH185">
            <v>346203.16</v>
          </cell>
          <cell r="BI185">
            <v>341582.27543215116</v>
          </cell>
          <cell r="BJ185">
            <v>342178.6662402681</v>
          </cell>
          <cell r="BK185">
            <v>350497.98023425572</v>
          </cell>
          <cell r="BL185">
            <v>351409.93136262899</v>
          </cell>
          <cell r="BM185">
            <v>329451.10000000003</v>
          </cell>
          <cell r="BN185">
            <v>307681</v>
          </cell>
          <cell r="BO185">
            <v>305995.25</v>
          </cell>
        </row>
        <row r="186"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185279.93443563039</v>
          </cell>
          <cell r="AD186">
            <v>180283.60512286815</v>
          </cell>
          <cell r="AE186">
            <v>181222.9613481547</v>
          </cell>
          <cell r="AF186">
            <v>186074.0096378178</v>
          </cell>
          <cell r="AG186">
            <v>179416.29035820466</v>
          </cell>
          <cell r="AH186">
            <v>170711.35866599562</v>
          </cell>
          <cell r="AI186">
            <v>156532.84451038588</v>
          </cell>
          <cell r="AJ186">
            <v>137867.64917526839</v>
          </cell>
          <cell r="AK186">
            <v>142319.08892709811</v>
          </cell>
          <cell r="AL186">
            <v>140845.0306738104</v>
          </cell>
          <cell r="AM186">
            <v>131950.39841995822</v>
          </cell>
          <cell r="AN186">
            <v>134635.38899364494</v>
          </cell>
          <cell r="AO186">
            <v>135091.06079645266</v>
          </cell>
          <cell r="AP186">
            <v>158903</v>
          </cell>
          <cell r="AQ186">
            <v>153188</v>
          </cell>
          <cell r="AR186">
            <v>150922</v>
          </cell>
          <cell r="AS186">
            <v>156123</v>
          </cell>
          <cell r="AT186">
            <v>167408.78</v>
          </cell>
          <cell r="AU186">
            <v>172399</v>
          </cell>
          <cell r="AV186">
            <v>176635</v>
          </cell>
          <cell r="AW186">
            <v>173991</v>
          </cell>
          <cell r="AX186">
            <v>172467</v>
          </cell>
          <cell r="AY186">
            <v>171502</v>
          </cell>
          <cell r="AZ186">
            <v>166730.77653545383</v>
          </cell>
          <cell r="BA186">
            <v>158450.05072371522</v>
          </cell>
          <cell r="BB186">
            <v>162608.10689549937</v>
          </cell>
          <cell r="BC186">
            <v>179964.00334075722</v>
          </cell>
          <cell r="BD186">
            <v>167185.7900552486</v>
          </cell>
          <cell r="BE186">
            <v>168948.39779005523</v>
          </cell>
          <cell r="BF186">
            <v>178905.93646408839</v>
          </cell>
          <cell r="BG186">
            <v>180310.91436464089</v>
          </cell>
          <cell r="BH186">
            <v>183027.96132596684</v>
          </cell>
          <cell r="BI186">
            <v>179640.31491712705</v>
          </cell>
          <cell r="BJ186">
            <v>177140.97513812155</v>
          </cell>
          <cell r="BK186">
            <v>184603.11878453038</v>
          </cell>
          <cell r="BL186">
            <v>186641.90055248619</v>
          </cell>
          <cell r="BM186">
            <v>183671.88397790055</v>
          </cell>
          <cell r="BN186">
            <v>171534.86187845303</v>
          </cell>
          <cell r="BO186">
            <v>170595.04143646406</v>
          </cell>
        </row>
        <row r="187"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54719.980636429689</v>
          </cell>
          <cell r="AD187">
            <v>39574.44990501985</v>
          </cell>
          <cell r="AE187">
            <v>48173.192257104405</v>
          </cell>
          <cell r="AF187">
            <v>54798.494747706871</v>
          </cell>
          <cell r="AG187">
            <v>53591.87893816502</v>
          </cell>
          <cell r="AH187">
            <v>52440.744165371201</v>
          </cell>
          <cell r="AI187">
            <v>57163.871544748414</v>
          </cell>
          <cell r="AJ187">
            <v>53615.196901493269</v>
          </cell>
          <cell r="AK187">
            <v>49908.764299132155</v>
          </cell>
          <cell r="AL187">
            <v>49590.020526064232</v>
          </cell>
          <cell r="AM187">
            <v>51877.204170748199</v>
          </cell>
          <cell r="AN187">
            <v>57612.117855756049</v>
          </cell>
          <cell r="AO187">
            <v>59680.314587148954</v>
          </cell>
          <cell r="AP187">
            <v>60437</v>
          </cell>
          <cell r="AQ187">
            <v>45456</v>
          </cell>
          <cell r="AR187">
            <v>54750</v>
          </cell>
          <cell r="AS187">
            <v>61328.999999999993</v>
          </cell>
          <cell r="AT187">
            <v>50005.219999999994</v>
          </cell>
          <cell r="AU187">
            <v>60110.000000000007</v>
          </cell>
          <cell r="AV187">
            <v>61213.000000000007</v>
          </cell>
          <cell r="AW187">
            <v>60728</v>
          </cell>
          <cell r="AX187">
            <v>56117</v>
          </cell>
          <cell r="AY187">
            <v>59181.999999999985</v>
          </cell>
          <cell r="AZ187">
            <v>56797.80346456336</v>
          </cell>
          <cell r="BA187">
            <v>52579.26038739588</v>
          </cell>
          <cell r="BB187">
            <v>53437.948660056172</v>
          </cell>
          <cell r="BC187">
            <v>59988.001113585742</v>
          </cell>
          <cell r="BD187">
            <v>55728.59668508287</v>
          </cell>
          <cell r="BE187">
            <v>56316.132596685078</v>
          </cell>
          <cell r="BF187">
            <v>59635.312154696127</v>
          </cell>
          <cell r="BG187">
            <v>60103.638121546959</v>
          </cell>
          <cell r="BH187">
            <v>61009.320441988944</v>
          </cell>
          <cell r="BI187">
            <v>59880.104972375681</v>
          </cell>
          <cell r="BJ187">
            <v>59046.991712707182</v>
          </cell>
          <cell r="BK187">
            <v>61534.372928176796</v>
          </cell>
          <cell r="BL187">
            <v>62213.966850828729</v>
          </cell>
          <cell r="BM187">
            <v>61223.961325966848</v>
          </cell>
          <cell r="BN187">
            <v>57178.287292817673</v>
          </cell>
          <cell r="BO187">
            <v>56865.013812154692</v>
          </cell>
        </row>
        <row r="188">
          <cell r="AC188">
            <v>0.158</v>
          </cell>
          <cell r="AD188">
            <v>0.16650000000000001</v>
          </cell>
          <cell r="AE188">
            <v>0.17349999999999999</v>
          </cell>
          <cell r="AF188">
            <v>0.17550000000000002</v>
          </cell>
          <cell r="AG188">
            <v>0.16900000000000001</v>
          </cell>
          <cell r="AH188">
            <v>0.16500000000000001</v>
          </cell>
          <cell r="AI188">
            <v>0.16250000000000001</v>
          </cell>
          <cell r="AJ188">
            <v>0.158</v>
          </cell>
          <cell r="AK188">
            <v>0.156</v>
          </cell>
          <cell r="AL188">
            <v>0.1535</v>
          </cell>
          <cell r="AM188">
            <v>0.151</v>
          </cell>
          <cell r="AN188">
            <v>0.14849999999999999</v>
          </cell>
          <cell r="AO188">
            <v>0.158</v>
          </cell>
          <cell r="AP188">
            <v>0.15302895705384559</v>
          </cell>
          <cell r="AQ188">
            <v>0.14675516814932529</v>
          </cell>
          <cell r="AR188">
            <v>0.18686546836873064</v>
          </cell>
          <cell r="AS188">
            <v>0.17627729448501775</v>
          </cell>
          <cell r="AT188">
            <v>0.15354999999999999</v>
          </cell>
          <cell r="AU188">
            <v>0.16363834738230187</v>
          </cell>
          <cell r="AV188">
            <v>0.1632764174676391</v>
          </cell>
          <cell r="AW188">
            <v>0.17250816581826023</v>
          </cell>
          <cell r="AX188">
            <v>0.16808588996049856</v>
          </cell>
          <cell r="AY188">
            <v>0.1605121304863118</v>
          </cell>
          <cell r="AZ188">
            <v>0.16750000000000001</v>
          </cell>
          <cell r="BA188">
            <v>0.16750000000000001</v>
          </cell>
          <cell r="BB188">
            <v>0.16750000000000001</v>
          </cell>
          <cell r="BC188">
            <v>0.15302895705384559</v>
          </cell>
          <cell r="BD188">
            <v>0.16600000000000001</v>
          </cell>
          <cell r="BE188">
            <v>0.17399999999999999</v>
          </cell>
          <cell r="BF188">
            <v>0.17549999999999999</v>
          </cell>
          <cell r="BG188">
            <v>0.17</v>
          </cell>
          <cell r="BH188">
            <v>0.16600000000000001</v>
          </cell>
          <cell r="BI188">
            <v>0.16250000000000001</v>
          </cell>
          <cell r="BJ188">
            <v>0.16300000000000001</v>
          </cell>
          <cell r="BK188">
            <v>0.16500000000000001</v>
          </cell>
          <cell r="BL188">
            <v>0.16600000000000001</v>
          </cell>
          <cell r="BM188">
            <v>0.16750000000000001</v>
          </cell>
          <cell r="BN188">
            <v>0.16750000000000001</v>
          </cell>
          <cell r="BO188">
            <v>0.16750000000000001</v>
          </cell>
        </row>
        <row r="189">
          <cell r="AC189">
            <v>1540</v>
          </cell>
          <cell r="AD189">
            <v>1540</v>
          </cell>
          <cell r="AE189">
            <v>1540</v>
          </cell>
          <cell r="AF189">
            <v>1540</v>
          </cell>
          <cell r="AG189">
            <v>1540</v>
          </cell>
          <cell r="AH189">
            <v>1540</v>
          </cell>
          <cell r="AI189">
            <v>1540</v>
          </cell>
          <cell r="AJ189">
            <v>1540</v>
          </cell>
          <cell r="AK189">
            <v>1540</v>
          </cell>
          <cell r="AL189">
            <v>1540</v>
          </cell>
          <cell r="AM189">
            <v>1540</v>
          </cell>
          <cell r="AN189">
            <v>1540</v>
          </cell>
          <cell r="AO189">
            <v>1540</v>
          </cell>
          <cell r="AP189">
            <v>1540</v>
          </cell>
          <cell r="AQ189">
            <v>1540</v>
          </cell>
          <cell r="AR189">
            <v>1540</v>
          </cell>
          <cell r="AS189">
            <v>1540</v>
          </cell>
          <cell r="AT189">
            <v>1540</v>
          </cell>
          <cell r="AU189">
            <v>1540</v>
          </cell>
          <cell r="AV189">
            <v>1540</v>
          </cell>
          <cell r="AW189">
            <v>1540</v>
          </cell>
          <cell r="AX189">
            <v>1540</v>
          </cell>
          <cell r="AY189">
            <v>1540</v>
          </cell>
          <cell r="AZ189">
            <v>1540</v>
          </cell>
          <cell r="BA189">
            <v>1540</v>
          </cell>
          <cell r="BB189">
            <v>1540</v>
          </cell>
          <cell r="BC189">
            <v>1540</v>
          </cell>
          <cell r="BD189">
            <v>1485</v>
          </cell>
          <cell r="BE189">
            <v>1540</v>
          </cell>
          <cell r="BF189">
            <v>1540</v>
          </cell>
          <cell r="BG189">
            <v>1519</v>
          </cell>
          <cell r="BH189">
            <v>1512</v>
          </cell>
          <cell r="BI189">
            <v>1512</v>
          </cell>
          <cell r="BJ189">
            <v>1512</v>
          </cell>
          <cell r="BK189">
            <v>1512</v>
          </cell>
          <cell r="BL189">
            <v>1512</v>
          </cell>
          <cell r="BM189">
            <v>1512</v>
          </cell>
          <cell r="BN189">
            <v>1512</v>
          </cell>
          <cell r="BO189">
            <v>1512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"/>
    </sheetNames>
    <sheetDataSet>
      <sheetData sheetId="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Manager"/>
      <sheetName val="GetPrintColumns"/>
      <sheetName val="Summary"/>
      <sheetName val="IRR-EBITDA"/>
      <sheetName val="IRR-EBITDA (2)"/>
      <sheetName val="Parent CF"/>
      <sheetName val="Pro Forma Bear BS"/>
      <sheetName val="Financials"/>
      <sheetName val="Bidco Summary"/>
      <sheetName val="Nicor Bidco Output"/>
      <sheetName val="Nicor Consol. Output"/>
      <sheetName val="Merger Summary"/>
      <sheetName val="NICORGas"/>
      <sheetName val="NICORShipping"/>
      <sheetName val="NICORConsol"/>
      <sheetName val="Nicor shipping Output"/>
      <sheetName val="Nicor gas Output"/>
      <sheetName val="Income"/>
      <sheetName val="PF Cap"/>
      <sheetName val="Adjustments"/>
      <sheetName val="Pro Forma BS"/>
      <sheetName val="Ownership"/>
      <sheetName val="Preferred"/>
      <sheetName val="Options Detail"/>
      <sheetName val="Diff"/>
      <sheetName val="IRR-IPO"/>
      <sheetName val="DCF"/>
      <sheetName val="ProjectTotal"/>
      <sheetName val="MergerCons"/>
      <sheetName val="Recap Acc"/>
      <sheetName val="Cscnan Sty"/>
      <sheetName val="zzProjectIndexzz"/>
      <sheetName val="zzPivotDataListzz"/>
      <sheetName val="ByProjectForATime"/>
      <sheetName val="Comparison to Base Plan"/>
      <sheetName val="Change Link Names"/>
      <sheetName val="Comparison to April plan"/>
      <sheetName val="Recap"/>
      <sheetName val="EPS"/>
      <sheetName val="ConsolAdj"/>
      <sheetName val="Parent Company"/>
      <sheetName val="TotalNC"/>
      <sheetName val="ipp50%"/>
      <sheetName val="Bends"/>
      <sheetName val="ukother"/>
      <sheetName val="MidAmerican"/>
      <sheetName val="Realty"/>
      <sheetName val="CE UK Funding"/>
      <sheetName val="US Gas"/>
      <sheetName val="US Geo Coso"/>
      <sheetName val="US Geo Other"/>
      <sheetName val="International Services"/>
      <sheetName val="Americas"/>
      <sheetName val="zinc"/>
      <sheetName val="US Geo Imperial Valley"/>
      <sheetName val="Philippines"/>
      <sheetName val="Casecnan"/>
      <sheetName val="Proceeds Adj"/>
      <sheetName val="cordova2"/>
      <sheetName val="Indonesia"/>
      <sheetName val="proceeds"/>
      <sheetName val="Parent Detail"/>
      <sheetName val="taxadjust"/>
      <sheetName val="cordova"/>
      <sheetName val="Sheet1"/>
      <sheetName val="assumptionsummary"/>
    </sheetNames>
    <sheetDataSet>
      <sheetData sheetId="0" refreshError="1"/>
      <sheetData sheetId="1">
        <row r="74">
          <cell r="N74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Manager"/>
      <sheetName val="GetPrintColumns"/>
      <sheetName val="Summary"/>
      <sheetName val="PF Cap"/>
      <sheetName val="Pro Forma BS"/>
      <sheetName val="Financials"/>
      <sheetName val="Adjustments"/>
      <sheetName val="IRR-EBITDA"/>
      <sheetName val="Ownership"/>
      <sheetName val="Preferred"/>
      <sheetName val="Options Detail"/>
      <sheetName val="Parent CF"/>
      <sheetName val="Diff"/>
      <sheetName val="IRR-IPO"/>
      <sheetName val="DCF"/>
      <sheetName val="MergerCons"/>
      <sheetName val="Recap Acc"/>
      <sheetName val="Cscnan Sty"/>
      <sheetName val="zzProjectIndexzz"/>
      <sheetName val="zzPivotDataListzz"/>
      <sheetName val="ByProjectForATime"/>
      <sheetName val="Comparison to Base Plan"/>
      <sheetName val="Change Link Names"/>
      <sheetName val="Comparison to April plan"/>
      <sheetName val="Recap"/>
      <sheetName val="EPS"/>
      <sheetName val="ProjectTotal"/>
      <sheetName val="ConsolAdj"/>
      <sheetName val="Parent Company"/>
      <sheetName val="TotalNC"/>
      <sheetName val="ipp50%"/>
      <sheetName val="Bends"/>
      <sheetName val="ukother"/>
      <sheetName val="MidAmerican"/>
      <sheetName val="Realty"/>
      <sheetName val="CE UK Funding"/>
      <sheetName val="US Gas"/>
      <sheetName val="US Geo Coso"/>
      <sheetName val="US Geo Other"/>
      <sheetName val="International Services"/>
      <sheetName val="Americas"/>
      <sheetName val="zinc"/>
      <sheetName val="US Geo Imperial Valley"/>
      <sheetName val="Philippines"/>
      <sheetName val="Casecnan"/>
      <sheetName val="Proceeds Adj"/>
      <sheetName val="cordova2"/>
      <sheetName val="Indonesia"/>
      <sheetName val="proceeds"/>
      <sheetName val="Parent Detail"/>
      <sheetName val="taxadjust"/>
      <sheetName val="cordova"/>
      <sheetName val="Sheet1"/>
      <sheetName val="assumption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01"/>
      <sheetName val="QTRLY "/>
      <sheetName val="SALES"/>
      <sheetName val="S&amp;A"/>
      <sheetName val="WHS"/>
      <sheetName val="BS"/>
      <sheetName val="PPE"/>
      <sheetName val="AccumDepr"/>
      <sheetName val="Disposals"/>
      <sheetName val="Bad Debt"/>
      <sheetName val="CashFlow"/>
      <sheetName val="TAX"/>
      <sheetName val="Bonus"/>
      <sheetName val="BUDGET"/>
      <sheetName val="Amortization Schedules"/>
      <sheetName val="QTRLY_"/>
      <sheetName val="Bad_Debt"/>
      <sheetName val="Amortization_Schedules"/>
      <sheetName val="Consolidated Fin Statements"/>
      <sheetName val="Property Data"/>
      <sheetName val="Koersen"/>
      <sheetName val="Drop Down Lists"/>
    </sheetNames>
    <sheetDataSet>
      <sheetData sheetId="0" refreshError="1">
        <row r="26">
          <cell r="U26">
            <v>279975440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M_FINAL_August 2003"/>
      <sheetName val="Exch.rates"/>
      <sheetName val="Explanations"/>
      <sheetName val="Guidelines"/>
      <sheetName val="Data"/>
      <sheetName val="IS01"/>
      <sheetName val="Exhibit C"/>
      <sheetName val="ES-26"/>
      <sheetName val="ES-41"/>
      <sheetName val="ES-42"/>
      <sheetName val="ES-5"/>
      <sheetName val="es-6"/>
      <sheetName val="Exhibit B"/>
      <sheetName val="Exhibit E"/>
      <sheetName val="Exhibit XX"/>
      <sheetName val="Exhibit XXX"/>
      <sheetName val="Cash"/>
      <sheetName val="HRM_FINAL_August_2003"/>
      <sheetName val="Exch_rates"/>
      <sheetName val="Exhibit_C"/>
      <sheetName val="Exhibit_B"/>
      <sheetName val="Exhibit_E"/>
      <sheetName val="Exhibit_XX"/>
      <sheetName val="Exhibit_XXX"/>
    </sheetNames>
    <sheetDataSet>
      <sheetData sheetId="0" refreshError="1"/>
      <sheetData sheetId="1"/>
      <sheetData sheetId="2" refreshError="1"/>
      <sheetData sheetId="3" refreshError="1"/>
      <sheetData sheetId="4" refreshError="1">
        <row r="2">
          <cell r="B2" t="str">
            <v>Beijing</v>
          </cell>
        </row>
        <row r="3">
          <cell r="B3" t="str">
            <v>Bergen</v>
          </cell>
        </row>
        <row r="4">
          <cell r="B4" t="str">
            <v>Boston</v>
          </cell>
        </row>
        <row r="5">
          <cell r="B5" t="str">
            <v>Bothell</v>
          </cell>
        </row>
        <row r="6">
          <cell r="B6" t="str">
            <v>Brussels</v>
          </cell>
        </row>
        <row r="7">
          <cell r="B7" t="str">
            <v>Copenhagen</v>
          </cell>
        </row>
        <row r="8">
          <cell r="B8" t="str">
            <v>Coventry</v>
          </cell>
        </row>
        <row r="9">
          <cell r="B9" t="str">
            <v>Dublin</v>
          </cell>
        </row>
        <row r="10">
          <cell r="B10" t="str">
            <v>Edinburgh</v>
          </cell>
        </row>
        <row r="11">
          <cell r="B11" t="str">
            <v>Eindhoven</v>
          </cell>
        </row>
        <row r="12">
          <cell r="B12" t="str">
            <v>Espoo</v>
          </cell>
        </row>
        <row r="13">
          <cell r="B13" t="str">
            <v>Fareham</v>
          </cell>
        </row>
        <row r="14">
          <cell r="B14" t="str">
            <v>Gothenburg</v>
          </cell>
        </row>
        <row r="15">
          <cell r="B15" t="str">
            <v>Hitchin</v>
          </cell>
        </row>
        <row r="16">
          <cell r="B16" t="str">
            <v>Lisbon</v>
          </cell>
        </row>
        <row r="17">
          <cell r="B17" t="str">
            <v>Los Angeles</v>
          </cell>
        </row>
        <row r="18">
          <cell r="B18" t="str">
            <v>Luton</v>
          </cell>
        </row>
        <row r="19">
          <cell r="B19" t="str">
            <v>Madrid</v>
          </cell>
        </row>
        <row r="20">
          <cell r="B20" t="str">
            <v>Milan</v>
          </cell>
        </row>
        <row r="21">
          <cell r="B21" t="str">
            <v>Montreal</v>
          </cell>
        </row>
        <row r="22">
          <cell r="B22" t="str">
            <v>Munich</v>
          </cell>
        </row>
        <row r="23">
          <cell r="B23" t="str">
            <v>New York</v>
          </cell>
        </row>
        <row r="24">
          <cell r="B24" t="str">
            <v>Paris</v>
          </cell>
        </row>
        <row r="25">
          <cell r="B25" t="str">
            <v>Parsippany</v>
          </cell>
        </row>
        <row r="26">
          <cell r="B26" t="str">
            <v>Rio de Janeiro</v>
          </cell>
        </row>
        <row r="27">
          <cell r="B27" t="str">
            <v>Rome</v>
          </cell>
        </row>
        <row r="28">
          <cell r="B28" t="str">
            <v>San Diego</v>
          </cell>
        </row>
        <row r="29">
          <cell r="B29" t="str">
            <v>Santiago</v>
          </cell>
        </row>
        <row r="30">
          <cell r="B30" t="str">
            <v>Sao Paolo</v>
          </cell>
        </row>
        <row r="31">
          <cell r="B31" t="str">
            <v>Seoul</v>
          </cell>
        </row>
        <row r="32">
          <cell r="B32" t="str">
            <v>Sindelfingen</v>
          </cell>
        </row>
        <row r="33">
          <cell r="B33" t="str">
            <v>Singapore</v>
          </cell>
        </row>
        <row r="34">
          <cell r="B34" t="str">
            <v>Taipei</v>
          </cell>
        </row>
        <row r="35">
          <cell r="B35" t="str">
            <v>Warsaw</v>
          </cell>
        </row>
        <row r="36">
          <cell r="B36" t="str">
            <v>Warton</v>
          </cell>
        </row>
        <row r="37">
          <cell r="B37" t="str">
            <v>Washington DC</v>
          </cell>
        </row>
        <row r="38">
          <cell r="B38" t="str">
            <v>Wuppertal</v>
          </cell>
        </row>
        <row r="39">
          <cell r="B39" t="str">
            <v>Yate</v>
          </cell>
        </row>
        <row r="40">
          <cell r="B40" t="str">
            <v>Yokohama</v>
          </cell>
        </row>
        <row r="41">
          <cell r="B41" t="str">
            <v>Zilina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 Plan P&amp;L"/>
    </sheetNames>
    <sheetDataSet>
      <sheetData sheetId="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lution sensib"/>
    </sheetNames>
    <sheetDataSet>
      <sheetData sheetId="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R DCF"/>
      <sheetName val="Transaction"/>
      <sheetName val="A1+SN"/>
      <sheetName val="Updated Synergies 8.01"/>
      <sheetName val="Basic Projections"/>
      <sheetName val="IRR"/>
      <sheetName val="Sheet1"/>
      <sheetName val="Monthly"/>
      <sheetName val="Covenant Analysis"/>
      <sheetName val="Ownership"/>
      <sheetName val="Synergies"/>
      <sheetName val="Sheet1 (2)"/>
      <sheetName val="Valuation Analysis"/>
      <sheetName val="Bank Presentation"/>
      <sheetName val="Revenue Breakdown"/>
      <sheetName val="BP Overview"/>
      <sheetName val="Sub Debt 2"/>
      <sheetName val="Balance Sheet Adjustments"/>
      <sheetName val="Sub Debt"/>
      <sheetName val="Madison Capital"/>
      <sheetName val="Antares"/>
      <sheetName val="Summary"/>
      <sheetName val="Scenario Inputs"/>
      <sheetName val="Standalone"/>
      <sheetName val="Sources &amp; Uses"/>
      <sheetName val="Sources &amp; Uses (2)"/>
      <sheetName val="Negotiations 1.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__FDSCACHE__"/>
      <sheetName val="COMPCO (2)"/>
      <sheetName val="1998E"/>
      <sheetName val="1999E"/>
      <sheetName val="LTM"/>
      <sheetName val="Proforma"/>
      <sheetName val="CPN"/>
      <sheetName val="PPL"/>
      <sheetName val="AEE"/>
      <sheetName val="CIN"/>
      <sheetName val="NI"/>
      <sheetName val="LGE"/>
      <sheetName val="PPW"/>
      <sheetName val="CIV"/>
      <sheetName val="WE"/>
      <sheetName val="NA"/>
      <sheetName val="WE$"/>
      <sheetName val="dilution sens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F9">
            <v>50</v>
          </cell>
        </row>
      </sheetData>
      <sheetData sheetId="1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heet"/>
      <sheetName val="Development Notes"/>
      <sheetName val="vbaFasAutoLoader"/>
      <sheetName val="vbaCreateNewBook"/>
      <sheetName val="vbaAutoClose"/>
      <sheetName val="vbaGeneral"/>
      <sheetName val="HelpModule"/>
      <sheetName val="vbaSheetActivate"/>
      <sheetName val="vbaNewWizStarter"/>
      <sheetName val="vbaWizStarter"/>
      <sheetName val="dlgWizStarter"/>
      <sheetName val="vbaCorpName"/>
      <sheetName val="dlgCorpName"/>
      <sheetName val="vbaDlgYear"/>
      <sheetName val="dlgYear"/>
      <sheetName val="vbaTaxRates"/>
      <sheetName val="dlgTaxRates"/>
      <sheetName val="dlgSplash"/>
      <sheetName val="vbaWizDiffrences"/>
      <sheetName val="dlgWizPermDiffrences"/>
      <sheetName val="dlgWizTempDiffrences"/>
      <sheetName val="vbaWizCon"/>
      <sheetName val="dlgWizCon1"/>
      <sheetName val="vbaWizCon2"/>
      <sheetName val="dlgWizCon2"/>
      <sheetName val="dlgWizCon5"/>
      <sheetName val="dlgWizCon3"/>
      <sheetName val="vbaWizCon4"/>
      <sheetName val="dlgCompanyCode"/>
      <sheetName val="dlgRemoveCon"/>
      <sheetName val="dlgConOptions"/>
      <sheetName val="dlgWizCon4"/>
      <sheetName val="vbaWizFinish"/>
      <sheetName val="dlgWizFinish"/>
      <sheetName val="vbaPrint"/>
      <sheetName val="dlgPrint"/>
      <sheetName val="vbaAboutFAS109"/>
      <sheetName val="dlgAboutFAS109_2"/>
      <sheetName val="dlgAboutFAS109"/>
      <sheetName val="vbaWizToolbar"/>
      <sheetName val="vbaReviewerWizard"/>
      <sheetName val="dlgReviewerWiz"/>
      <sheetName val="dlgReviewerWiz2"/>
      <sheetName val="dlgReviewerWiz3"/>
      <sheetName val="dlgReviewerWiz4"/>
      <sheetName val="dlgUserDefineOptions"/>
      <sheetName val="dlgUserDefine"/>
      <sheetName val="vbaUserdefine"/>
      <sheetName val="vbaRollover"/>
      <sheetName val="dlgRollover"/>
      <sheetName val="RolloverSheet"/>
      <sheetName val="vbaReports"/>
      <sheetName val="WizardSheet"/>
      <sheetName val="vbaHideUnhide"/>
      <sheetName val="dlgHideUnhide"/>
      <sheetName val="Template"/>
      <sheetName val="xlmLogo"/>
      <sheetName val="vbaConvert"/>
      <sheetName val="Iron Curtain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/>
      <sheetData sheetId="49"/>
      <sheetData sheetId="50" refreshError="1"/>
      <sheetData sheetId="5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X-38"/>
    </sheetNames>
    <sheetDataSet>
      <sheetData sheetId="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Sheet1"/>
      <sheetName val="A+ '@' Functions"/>
      <sheetName val="RecoveredExternalLink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iscounted Cash Flow"/>
      <sheetName val="Model"/>
      <sheetName val="Tools"/>
    </sheetNames>
    <sheetDataSet>
      <sheetData sheetId="0" refreshError="1">
        <row r="2">
          <cell r="D2" t="str">
            <v>Project Test</v>
          </cell>
        </row>
      </sheetData>
      <sheetData sheetId="1"/>
      <sheetData sheetId="2"/>
      <sheetData sheetId="3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e"/>
      <sheetName val="Income Statement"/>
      <sheetName val="Fin Memo Output"/>
      <sheetName val="Resolute"/>
      <sheetName val="GES Model 040809a"/>
      <sheetName val="Data"/>
      <sheetName val="Cash"/>
      <sheetName val="Price"/>
      <sheetName val="Income_Statement"/>
      <sheetName val="Fin_Memo_Output"/>
      <sheetName val="GES_Model_040809a"/>
    </sheetNames>
    <sheetDataSet>
      <sheetData sheetId="0">
        <row r="14">
          <cell r="W1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Manager"/>
      <sheetName val="COVER"/>
      <sheetName val="TOC"/>
      <sheetName val="Scn Mgr Cover"/>
      <sheetName val="Summary Cover"/>
      <sheetName val="Summary"/>
      <sheetName val="Matrix"/>
      <sheetName val="Consol Cover"/>
      <sheetName val="Consol"/>
      <sheetName val="Consol Sales"/>
      <sheetName val="Sales Summary"/>
      <sheetName val="NA Cover"/>
      <sheetName val="NA"/>
      <sheetName val="NA Sales"/>
      <sheetName val="NA Costs"/>
      <sheetName val="Fletcher Fan Drives"/>
      <sheetName val="Fletcher Fan_FanDrive"/>
      <sheetName val="Fletcher Fans"/>
      <sheetName val="Fletcher Other"/>
      <sheetName val="Germany Cover"/>
      <sheetName val="Germany"/>
      <sheetName val="Germany Sales"/>
      <sheetName val="Germany Costs"/>
      <sheetName val="Markdorf Fan Drives"/>
      <sheetName val="Markdorf Fan_Fan Drives"/>
      <sheetName val="Markdorf Fans"/>
      <sheetName val="Markdorf Impellers"/>
      <sheetName val="Markdorf Other"/>
      <sheetName val="Brazil Cover"/>
      <sheetName val="Brazil"/>
      <sheetName val="Brazil Sales"/>
      <sheetName val="Brazil Cost"/>
      <sheetName val="Brazil Fan Drives"/>
      <sheetName val="Brazil Fan_Fan  Drives"/>
      <sheetName val="Brazil Fans"/>
      <sheetName val="China Cover"/>
      <sheetName val="China"/>
      <sheetName val="Consol 10 Matrix (2)"/>
      <sheetName val="China Sales"/>
      <sheetName val="Perp Growth (2)"/>
      <sheetName val="Consolidated"/>
      <sheetName val="Old North America"/>
      <sheetName val="Old Germany"/>
      <sheetName val="Old Brazil"/>
      <sheetName val="Old China"/>
      <sheetName val="China Costs"/>
      <sheetName val="China Fan Drives"/>
      <sheetName val="China Fan_Fan Drives"/>
      <sheetName val="China Fans"/>
      <sheetName val="Pro Forma Cover"/>
      <sheetName val="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Valuation2"/>
      <sheetName val="Operating"/>
      <sheetName val="Margins"/>
      <sheetName val="Growth"/>
      <sheetName val="Balance Sheet"/>
      <sheetName val="Tech Summary Market Data"/>
      <sheetName val="Tech Multiple Analysis"/>
      <sheetName val="Tech Operating Data"/>
      <sheetName val="Operating (2)"/>
      <sheetName val="Operating (3)"/>
      <sheetName val="Operating (4)"/>
      <sheetName val="Margins (2)"/>
      <sheetName val="Margins (3)"/>
      <sheetName val="Margins (4)"/>
      <sheetName val="Valuation2 (2)"/>
      <sheetName val="Valuation2 (3)"/>
      <sheetName val="Valuation2 (4)"/>
      <sheetName val="Valuation (2)"/>
      <sheetName val="Sheet1"/>
      <sheetName val="Valuation (3)"/>
      <sheetName val="CRYSTAL OPERATING"/>
      <sheetName val="NITROGEN OPERATING "/>
      <sheetName val="Print Controls"/>
      <sheetName val="Controls"/>
      <sheetName val="summary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cro"/>
      <sheetName val="Instructions"/>
    </sheet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Operating Results"/>
      <sheetName val="Monthly Operating Results"/>
      <sheetName val="Total Operating Expenditures"/>
      <sheetName val="Capital Expenditures"/>
      <sheetName val="DCF -BCI"/>
      <sheetName val="Sheet3"/>
      <sheetName val="Earnings Model (Ex. 3)"/>
      <sheetName val="Title"/>
      <sheetName val="Annual Furn Imports (9403)"/>
      <sheetName val="Sheet1"/>
      <sheetName val="prices"/>
      <sheetName val="Stock"/>
    </sheetNames>
    <sheetDataSet>
      <sheetData sheetId="0" refreshError="1"/>
      <sheetData sheetId="1" refreshError="1">
        <row r="7">
          <cell r="B7">
            <v>6675126.6799999997</v>
          </cell>
          <cell r="C7">
            <v>6675493.1999999993</v>
          </cell>
          <cell r="D7">
            <v>6962271.29</v>
          </cell>
          <cell r="E7">
            <v>7349759.5</v>
          </cell>
          <cell r="F7">
            <v>7210892.7699999986</v>
          </cell>
          <cell r="G7">
            <v>6246821.6599999992</v>
          </cell>
          <cell r="H7">
            <v>7520167.1299999999</v>
          </cell>
          <cell r="I7">
            <v>7490127.6099999985</v>
          </cell>
          <cell r="J7">
            <v>7639880.6199999992</v>
          </cell>
          <cell r="K7">
            <v>7546848.1499999985</v>
          </cell>
          <cell r="L7">
            <v>7732636.1399999997</v>
          </cell>
          <cell r="M7">
            <v>8395012.2000000011</v>
          </cell>
          <cell r="N7">
            <v>87445036.949999988</v>
          </cell>
          <cell r="O7">
            <v>7738027.2299999995</v>
          </cell>
          <cell r="P7">
            <v>7852253.7100000009</v>
          </cell>
          <cell r="Q7">
            <v>7993178.330000001</v>
          </cell>
          <cell r="R7">
            <v>8106226.7399999993</v>
          </cell>
          <cell r="S7">
            <v>8066750</v>
          </cell>
          <cell r="T7">
            <v>8399787.3900000006</v>
          </cell>
          <cell r="U7">
            <v>8416708.2738845274</v>
          </cell>
          <cell r="V7">
            <v>8545016.6462556906</v>
          </cell>
          <cell r="W7">
            <v>8579444.4303865358</v>
          </cell>
          <cell r="X7">
            <v>8743091.8962022625</v>
          </cell>
          <cell r="Y7">
            <v>8745270.8345026802</v>
          </cell>
          <cell r="Z7">
            <v>8720261.8568488881</v>
          </cell>
          <cell r="AA7">
            <v>99906017.338080585</v>
          </cell>
          <cell r="AB7">
            <v>8871533.6770836208</v>
          </cell>
          <cell r="AC7">
            <v>9037108.9994877242</v>
          </cell>
          <cell r="AD7">
            <v>9199428.5696977172</v>
          </cell>
          <cell r="AE7">
            <v>9358538.5578342006</v>
          </cell>
          <cell r="AF7">
            <v>9514484.5801195242</v>
          </cell>
          <cell r="AG7">
            <v>9667311.6890693568</v>
          </cell>
          <cell r="AH7">
            <v>9573137.2756183706</v>
          </cell>
          <cell r="AI7">
            <v>9716971.3616827521</v>
          </cell>
          <cell r="AJ7">
            <v>9857867.9534177333</v>
          </cell>
          <cell r="AK7">
            <v>9995869.4734209999</v>
          </cell>
          <cell r="AL7">
            <v>10131017.741806421</v>
          </cell>
          <cell r="AM7">
            <v>10263353.983759573</v>
          </cell>
        </row>
        <row r="8">
          <cell r="B8">
            <v>615743.78999999992</v>
          </cell>
          <cell r="C8">
            <v>592502.49</v>
          </cell>
          <cell r="D8">
            <v>638319.06999999995</v>
          </cell>
          <cell r="E8">
            <v>658447.37000000011</v>
          </cell>
          <cell r="F8">
            <v>690422.1</v>
          </cell>
          <cell r="G8">
            <v>701385.27</v>
          </cell>
          <cell r="H8">
            <v>744835.26</v>
          </cell>
          <cell r="I8">
            <v>751593.74</v>
          </cell>
          <cell r="J8">
            <v>802790.47</v>
          </cell>
          <cell r="K8">
            <v>827484.42</v>
          </cell>
          <cell r="L8">
            <v>853248.49</v>
          </cell>
          <cell r="M8">
            <v>887246.26999999979</v>
          </cell>
          <cell r="N8">
            <v>8764018.7400000002</v>
          </cell>
          <cell r="O8">
            <v>968911.7</v>
          </cell>
          <cell r="P8">
            <v>1009559.3299999998</v>
          </cell>
          <cell r="Q8">
            <v>1092098.72</v>
          </cell>
          <cell r="R8">
            <v>1144424.52</v>
          </cell>
          <cell r="S8">
            <v>1195157.2899999998</v>
          </cell>
          <cell r="T8">
            <v>1275646.1199999999</v>
          </cell>
          <cell r="U8">
            <v>1289046.6137178806</v>
          </cell>
          <cell r="V8">
            <v>1315077.5876017297</v>
          </cell>
          <cell r="W8">
            <v>1364170.1454124311</v>
          </cell>
          <cell r="X8">
            <v>1392372.1336203685</v>
          </cell>
          <cell r="Y8">
            <v>1436129.7946087103</v>
          </cell>
          <cell r="Z8">
            <v>1483162.1815903815</v>
          </cell>
          <cell r="AA8">
            <v>14965756.136551499</v>
          </cell>
          <cell r="AB8">
            <v>1494455.8186746445</v>
          </cell>
          <cell r="AC8">
            <v>1523039.2900026459</v>
          </cell>
          <cell r="AD8">
            <v>1551622.7613306469</v>
          </cell>
          <cell r="AE8">
            <v>1580206.2326586484</v>
          </cell>
          <cell r="AF8">
            <v>1608789.7039866496</v>
          </cell>
          <cell r="AG8">
            <v>1637373.1753146504</v>
          </cell>
          <cell r="AH8">
            <v>1665956.6466426519</v>
          </cell>
          <cell r="AI8">
            <v>1694540.1179706531</v>
          </cell>
          <cell r="AJ8">
            <v>1723123.5892986539</v>
          </cell>
          <cell r="AK8">
            <v>1751707.0606266551</v>
          </cell>
          <cell r="AL8">
            <v>1780290.5319546561</v>
          </cell>
          <cell r="AM8">
            <v>1808874.0032826574</v>
          </cell>
        </row>
        <row r="9">
          <cell r="B9">
            <v>1965210.86</v>
          </cell>
          <cell r="C9">
            <v>1718588.63</v>
          </cell>
          <cell r="D9">
            <v>2609071.96</v>
          </cell>
          <cell r="E9">
            <v>1955296.4500000002</v>
          </cell>
          <cell r="F9">
            <v>2165019.59</v>
          </cell>
          <cell r="G9">
            <v>2184194.36</v>
          </cell>
          <cell r="H9">
            <v>2065281.1600000001</v>
          </cell>
          <cell r="I9">
            <v>2233554.85</v>
          </cell>
          <cell r="J9">
            <v>2300551.6999999997</v>
          </cell>
          <cell r="K9">
            <v>2035812.52</v>
          </cell>
          <cell r="L9">
            <v>1858683.1300000001</v>
          </cell>
          <cell r="M9">
            <v>2567855.35</v>
          </cell>
          <cell r="N9">
            <v>25659120.559999999</v>
          </cell>
          <cell r="O9">
            <v>1651488.98</v>
          </cell>
          <cell r="P9">
            <v>1616688.7300000002</v>
          </cell>
          <cell r="Q9">
            <v>1991673.01</v>
          </cell>
          <cell r="R9">
            <v>1994064.6299999997</v>
          </cell>
          <cell r="S9">
            <v>2570315.02</v>
          </cell>
          <cell r="T9">
            <v>2652545.36</v>
          </cell>
          <cell r="U9">
            <v>2127239.5948000001</v>
          </cell>
          <cell r="V9">
            <v>2300561.4954999997</v>
          </cell>
          <cell r="W9">
            <v>2369568.2510000002</v>
          </cell>
          <cell r="X9">
            <v>2096886.8955999999</v>
          </cell>
          <cell r="Y9">
            <v>1914443.6238999998</v>
          </cell>
          <cell r="Z9">
            <v>2644891.0105000003</v>
          </cell>
          <cell r="AA9">
            <v>25930366.601299997</v>
          </cell>
          <cell r="AB9">
            <v>1701033.6494000002</v>
          </cell>
          <cell r="AC9">
            <v>1665189.3919000002</v>
          </cell>
          <cell r="AD9">
            <v>2051423.2002999999</v>
          </cell>
          <cell r="AE9">
            <v>2053886.5688999998</v>
          </cell>
          <cell r="AF9">
            <v>2647424.4706000006</v>
          </cell>
          <cell r="AG9">
            <v>2732121.7207999998</v>
          </cell>
          <cell r="AH9">
            <v>2191056.7826439999</v>
          </cell>
          <cell r="AI9">
            <v>2369578.3403650001</v>
          </cell>
          <cell r="AJ9">
            <v>2440655.2985299998</v>
          </cell>
          <cell r="AK9">
            <v>2159793.5024680002</v>
          </cell>
          <cell r="AL9">
            <v>1971876.9326170003</v>
          </cell>
          <cell r="AM9">
            <v>2724237.7408150006</v>
          </cell>
        </row>
        <row r="10">
          <cell r="B10">
            <v>9256081.3300000001</v>
          </cell>
          <cell r="C10">
            <v>8986584.3200000003</v>
          </cell>
          <cell r="D10">
            <v>10209662.32</v>
          </cell>
          <cell r="E10">
            <v>9963503.3200000003</v>
          </cell>
          <cell r="F10">
            <v>10066334.459999997</v>
          </cell>
          <cell r="G10">
            <v>9132401.2899999991</v>
          </cell>
          <cell r="H10">
            <v>10330283.550000001</v>
          </cell>
          <cell r="I10">
            <v>10475276.199999999</v>
          </cell>
          <cell r="J10">
            <v>10743222.789999999</v>
          </cell>
          <cell r="K10">
            <v>10410145.089999998</v>
          </cell>
          <cell r="L10">
            <v>10444567.76</v>
          </cell>
          <cell r="M10">
            <v>11850113.82</v>
          </cell>
          <cell r="N10">
            <v>121868176.25000003</v>
          </cell>
          <cell r="O10">
            <v>10358427.91</v>
          </cell>
          <cell r="P10">
            <v>10478501.770000001</v>
          </cell>
          <cell r="Q10">
            <v>11076950.060000001</v>
          </cell>
          <cell r="R10">
            <v>11244715.889999999</v>
          </cell>
          <cell r="S10">
            <v>11832222.309999999</v>
          </cell>
          <cell r="T10">
            <v>12327978.869999999</v>
          </cell>
          <cell r="U10">
            <v>11832994.482402407</v>
          </cell>
          <cell r="V10">
            <v>12160655.72935742</v>
          </cell>
          <cell r="W10">
            <v>12313182.826798966</v>
          </cell>
          <cell r="X10">
            <v>12232350.925422631</v>
          </cell>
          <cell r="Y10">
            <v>12095844.253011391</v>
          </cell>
          <cell r="Z10">
            <v>12848315.048939271</v>
          </cell>
          <cell r="AA10">
            <v>140802140.07593209</v>
          </cell>
          <cell r="AB10">
            <v>12067023.145158265</v>
          </cell>
          <cell r="AC10">
            <v>12225337.681390371</v>
          </cell>
          <cell r="AD10">
            <v>12802474.531328365</v>
          </cell>
          <cell r="AE10">
            <v>12992631.35939285</v>
          </cell>
          <cell r="AF10">
            <v>13770698.754706174</v>
          </cell>
          <cell r="AG10">
            <v>14036806.585184006</v>
          </cell>
          <cell r="AH10">
            <v>13430150.704905022</v>
          </cell>
          <cell r="AI10">
            <v>13781089.820018405</v>
          </cell>
          <cell r="AJ10">
            <v>14021646.841246387</v>
          </cell>
          <cell r="AK10">
            <v>13907370.036515657</v>
          </cell>
          <cell r="AL10">
            <v>13883185.206378076</v>
          </cell>
          <cell r="AM10">
            <v>14796465.72785723</v>
          </cell>
        </row>
        <row r="13">
          <cell r="B13">
            <v>3389854.9299999997</v>
          </cell>
          <cell r="C13">
            <v>3161835.34</v>
          </cell>
          <cell r="D13">
            <v>3612122.91</v>
          </cell>
          <cell r="E13">
            <v>3319006.4899999998</v>
          </cell>
          <cell r="F13">
            <v>3424189.3699999996</v>
          </cell>
          <cell r="G13">
            <v>2246427.4500000007</v>
          </cell>
          <cell r="H13">
            <v>2696442.8500000006</v>
          </cell>
          <cell r="I13">
            <v>2387432.79</v>
          </cell>
          <cell r="J13">
            <v>2708190.32</v>
          </cell>
          <cell r="K13">
            <v>2786829.0999999996</v>
          </cell>
          <cell r="L13">
            <v>3088552.7000000007</v>
          </cell>
          <cell r="M13">
            <v>3159439.67</v>
          </cell>
          <cell r="N13">
            <v>35980323.919999994</v>
          </cell>
          <cell r="O13">
            <v>3226984.8899999997</v>
          </cell>
          <cell r="P13">
            <v>3341020.87</v>
          </cell>
          <cell r="Q13">
            <v>3231327.97</v>
          </cell>
          <cell r="R13">
            <v>3431346.6599999997</v>
          </cell>
          <cell r="S13">
            <v>3283270.6500000004</v>
          </cell>
          <cell r="T13">
            <v>3544279.81</v>
          </cell>
          <cell r="U13">
            <v>3518756.1579808011</v>
          </cell>
          <cell r="V13">
            <v>3542068.0333267543</v>
          </cell>
          <cell r="W13">
            <v>3507168.5195029317</v>
          </cell>
          <cell r="X13">
            <v>3544829.5568335718</v>
          </cell>
          <cell r="Y13">
            <v>3558176.3761367621</v>
          </cell>
          <cell r="Z13">
            <v>3576019.1311283037</v>
          </cell>
          <cell r="AA13">
            <v>41305248.624909125</v>
          </cell>
          <cell r="AB13">
            <v>3590346.8617306775</v>
          </cell>
          <cell r="AC13">
            <v>3616977.4343544841</v>
          </cell>
          <cell r="AD13">
            <v>3635094.766628732</v>
          </cell>
          <cell r="AE13">
            <v>3685921.4908166472</v>
          </cell>
          <cell r="AF13">
            <v>3711506.2874587523</v>
          </cell>
          <cell r="AG13">
            <v>3736714.026591436</v>
          </cell>
          <cell r="AH13">
            <v>3748036.7461586506</v>
          </cell>
          <cell r="AI13">
            <v>3771908.700979345</v>
          </cell>
          <cell r="AJ13">
            <v>3795401.5941976714</v>
          </cell>
          <cell r="AK13">
            <v>3843660.5365780508</v>
          </cell>
          <cell r="AL13">
            <v>3866412.6653900924</v>
          </cell>
          <cell r="AM13">
            <v>3888780.8177957376</v>
          </cell>
        </row>
        <row r="14">
          <cell r="B14">
            <v>302209.57000000007</v>
          </cell>
          <cell r="C14">
            <v>283494.36000000004</v>
          </cell>
          <cell r="D14">
            <v>286660.53999999998</v>
          </cell>
          <cell r="E14">
            <v>283817.02</v>
          </cell>
          <cell r="F14">
            <v>282700.33</v>
          </cell>
          <cell r="G14">
            <v>288079.74999999994</v>
          </cell>
          <cell r="H14">
            <v>284750.21999999997</v>
          </cell>
          <cell r="I14">
            <v>290814.84999999998</v>
          </cell>
          <cell r="J14">
            <v>270696.64</v>
          </cell>
          <cell r="K14">
            <v>276029.28999999998</v>
          </cell>
          <cell r="L14">
            <v>325703.58</v>
          </cell>
          <cell r="M14">
            <v>337732.54999999993</v>
          </cell>
          <cell r="N14">
            <v>3512688.7</v>
          </cell>
          <cell r="O14">
            <v>278090.67</v>
          </cell>
          <cell r="P14">
            <v>289659.95999999996</v>
          </cell>
          <cell r="Q14">
            <v>297990.96000000002</v>
          </cell>
          <cell r="R14">
            <v>302673.91000000003</v>
          </cell>
          <cell r="S14">
            <v>307325.13</v>
          </cell>
          <cell r="T14">
            <v>314675</v>
          </cell>
          <cell r="U14">
            <v>285917.10564374604</v>
          </cell>
          <cell r="V14">
            <v>276811.0147076851</v>
          </cell>
          <cell r="W14">
            <v>272754.32432773156</v>
          </cell>
          <cell r="X14">
            <v>265937.65485940984</v>
          </cell>
          <cell r="Y14">
            <v>262559.15331946465</v>
          </cell>
          <cell r="Z14">
            <v>259213.99230215469</v>
          </cell>
          <cell r="AA14">
            <v>3413608.8751601912</v>
          </cell>
          <cell r="AB14">
            <v>259956.5272803329</v>
          </cell>
          <cell r="AC14">
            <v>259392.40607583913</v>
          </cell>
          <cell r="AD14">
            <v>258836.35639146648</v>
          </cell>
          <cell r="AE14">
            <v>258285.29218128914</v>
          </cell>
          <cell r="AF14">
            <v>257736.55514368776</v>
          </cell>
          <cell r="AG14">
            <v>257187.84437473779</v>
          </cell>
          <cell r="AH14">
            <v>260818.76292354867</v>
          </cell>
          <cell r="AI14">
            <v>260219.82666436015</v>
          </cell>
          <cell r="AJ14">
            <v>259617.90655144193</v>
          </cell>
          <cell r="AK14">
            <v>259011.48551537699</v>
          </cell>
          <cell r="AL14">
            <v>258399.22435674045</v>
          </cell>
          <cell r="AM14">
            <v>257779.93779289632</v>
          </cell>
        </row>
        <row r="15">
          <cell r="B15">
            <v>1263465.82</v>
          </cell>
          <cell r="C15">
            <v>1018050.93</v>
          </cell>
          <cell r="D15">
            <v>1658743.94</v>
          </cell>
          <cell r="E15">
            <v>1193783.01</v>
          </cell>
          <cell r="F15">
            <v>1346094.5100000002</v>
          </cell>
          <cell r="G15">
            <v>1322662.5900000001</v>
          </cell>
          <cell r="H15">
            <v>1334146.21</v>
          </cell>
          <cell r="I15">
            <v>1382866.5799999998</v>
          </cell>
          <cell r="J15">
            <v>1385876.15</v>
          </cell>
          <cell r="K15">
            <v>1284037.57</v>
          </cell>
          <cell r="L15">
            <v>1194526.52</v>
          </cell>
          <cell r="M15">
            <v>1668723.91</v>
          </cell>
          <cell r="N15">
            <v>16052977.740000002</v>
          </cell>
          <cell r="O15">
            <v>1049629.03</v>
          </cell>
          <cell r="P15">
            <v>1107151.8500000001</v>
          </cell>
          <cell r="Q15">
            <v>1210612.51</v>
          </cell>
          <cell r="R15">
            <v>1204466.43</v>
          </cell>
          <cell r="S15">
            <v>1549053.7300000002</v>
          </cell>
          <cell r="T15">
            <v>1435090.4900000002</v>
          </cell>
          <cell r="U15">
            <v>1340883.5260452656</v>
          </cell>
          <cell r="V15">
            <v>1450419.0232161032</v>
          </cell>
          <cell r="W15">
            <v>1494922.7026897208</v>
          </cell>
          <cell r="X15">
            <v>1321394.9137081425</v>
          </cell>
          <cell r="Y15">
            <v>1210854.2853796566</v>
          </cell>
          <cell r="Z15">
            <v>1669848.0606781475</v>
          </cell>
          <cell r="AA15">
            <v>16044326.551717035</v>
          </cell>
          <cell r="AB15">
            <v>1076591.0173220001</v>
          </cell>
          <cell r="AC15">
            <v>1050578.4728970001</v>
          </cell>
          <cell r="AD15">
            <v>1295794.503789</v>
          </cell>
          <cell r="AE15">
            <v>1296961.4807079998</v>
          </cell>
          <cell r="AF15">
            <v>1672871.1603279999</v>
          </cell>
          <cell r="AG15">
            <v>1723936.9948309998</v>
          </cell>
          <cell r="AH15">
            <v>1381119.0438927202</v>
          </cell>
          <cell r="AI15">
            <v>1493990.75664795</v>
          </cell>
          <cell r="AJ15">
            <v>1539841.6993278502</v>
          </cell>
          <cell r="AK15">
            <v>1361041.2427728402</v>
          </cell>
          <cell r="AL15">
            <v>1247531.41882471</v>
          </cell>
          <cell r="AM15">
            <v>1719991.7746194501</v>
          </cell>
        </row>
        <row r="16">
          <cell r="B16">
            <v>4955530.32</v>
          </cell>
          <cell r="C16">
            <v>4463380.63</v>
          </cell>
          <cell r="D16">
            <v>5557527.3900000006</v>
          </cell>
          <cell r="E16">
            <v>4796606.5199999996</v>
          </cell>
          <cell r="F16">
            <v>5052984.21</v>
          </cell>
          <cell r="G16">
            <v>3857169.790000001</v>
          </cell>
          <cell r="H16">
            <v>4315339.28</v>
          </cell>
          <cell r="I16">
            <v>4061114.2199999997</v>
          </cell>
          <cell r="J16">
            <v>4364763.1099999994</v>
          </cell>
          <cell r="K16">
            <v>4346895.96</v>
          </cell>
          <cell r="L16">
            <v>4608782.8000000007</v>
          </cell>
          <cell r="M16">
            <v>5165896.13</v>
          </cell>
          <cell r="N16">
            <v>55545990.360000007</v>
          </cell>
          <cell r="O16">
            <v>4554704.59</v>
          </cell>
          <cell r="P16">
            <v>4737832.68</v>
          </cell>
          <cell r="Q16">
            <v>4739931.4400000004</v>
          </cell>
          <cell r="R16">
            <v>4938487</v>
          </cell>
          <cell r="S16">
            <v>5139649.5100000007</v>
          </cell>
          <cell r="T16">
            <v>5294045.3000000007</v>
          </cell>
          <cell r="U16">
            <v>5145556.7896698127</v>
          </cell>
          <cell r="V16">
            <v>5269298.071250543</v>
          </cell>
          <cell r="W16">
            <v>5274845.546520384</v>
          </cell>
          <cell r="X16">
            <v>5132162.1254011244</v>
          </cell>
          <cell r="Y16">
            <v>5031589.8148358837</v>
          </cell>
          <cell r="Z16">
            <v>5505081.1841086056</v>
          </cell>
          <cell r="AA16">
            <v>60763184.051786356</v>
          </cell>
          <cell r="AB16">
            <v>4926894.4063330106</v>
          </cell>
          <cell r="AC16">
            <v>4926948.3133273236</v>
          </cell>
          <cell r="AD16">
            <v>5189725.6268091984</v>
          </cell>
          <cell r="AE16">
            <v>5241168.2637059363</v>
          </cell>
          <cell r="AF16">
            <v>5642114.00293044</v>
          </cell>
          <cell r="AG16">
            <v>5717838.8657971732</v>
          </cell>
          <cell r="AH16">
            <v>5389974.5529749189</v>
          </cell>
          <cell r="AI16">
            <v>5526119.2842916548</v>
          </cell>
          <cell r="AJ16">
            <v>5594861.2000769638</v>
          </cell>
          <cell r="AK16">
            <v>5463713.2648662683</v>
          </cell>
          <cell r="AL16">
            <v>5372343.3085715426</v>
          </cell>
          <cell r="AM16">
            <v>5866552.5302080838</v>
          </cell>
        </row>
        <row r="19">
          <cell r="B19">
            <v>3285271.75</v>
          </cell>
          <cell r="C19">
            <v>3513657.8599999994</v>
          </cell>
          <cell r="D19">
            <v>3350148.38</v>
          </cell>
          <cell r="E19">
            <v>4030753.0100000002</v>
          </cell>
          <cell r="F19">
            <v>3786703.399999999</v>
          </cell>
          <cell r="G19">
            <v>4000394.2099999986</v>
          </cell>
          <cell r="H19">
            <v>4823724.2799999993</v>
          </cell>
          <cell r="I19">
            <v>5102694.8199999984</v>
          </cell>
          <cell r="J19">
            <v>4931690.2999999989</v>
          </cell>
          <cell r="K19">
            <v>4760019.0499999989</v>
          </cell>
          <cell r="L19">
            <v>4644083.4399999995</v>
          </cell>
          <cell r="M19">
            <v>5235572.5300000012</v>
          </cell>
          <cell r="N19">
            <v>51464713.029999994</v>
          </cell>
          <cell r="O19">
            <v>4511042.34</v>
          </cell>
          <cell r="P19">
            <v>4511232.8400000008</v>
          </cell>
          <cell r="Q19">
            <v>4761850.3600000013</v>
          </cell>
          <cell r="R19">
            <v>4674880.08</v>
          </cell>
          <cell r="S19">
            <v>4783479.3499999996</v>
          </cell>
          <cell r="T19">
            <v>4855507.58</v>
          </cell>
          <cell r="U19">
            <v>4897952.1159037258</v>
          </cell>
          <cell r="V19">
            <v>5002948.6129289363</v>
          </cell>
          <cell r="W19">
            <v>5072275.9108836036</v>
          </cell>
          <cell r="X19">
            <v>5198262.3393686907</v>
          </cell>
          <cell r="Y19">
            <v>5187094.4583659181</v>
          </cell>
          <cell r="Z19">
            <v>5144242.7257205844</v>
          </cell>
          <cell r="AA19">
            <v>58600768.71317146</v>
          </cell>
          <cell r="AB19">
            <v>5281186.8153529428</v>
          </cell>
          <cell r="AC19">
            <v>5420131.5651332401</v>
          </cell>
          <cell r="AD19">
            <v>5564333.8030689852</v>
          </cell>
          <cell r="AE19">
            <v>5672617.0670175534</v>
          </cell>
          <cell r="AF19">
            <v>5802978.2926607719</v>
          </cell>
          <cell r="AG19">
            <v>5930597.6624779208</v>
          </cell>
          <cell r="AH19">
            <v>5825100.5294597205</v>
          </cell>
          <cell r="AI19">
            <v>5945062.6607034076</v>
          </cell>
          <cell r="AJ19">
            <v>6062466.3592200615</v>
          </cell>
          <cell r="AK19">
            <v>6152208.9368429491</v>
          </cell>
          <cell r="AL19">
            <v>6264605.0764163285</v>
          </cell>
          <cell r="AM19">
            <v>6374573.1659638351</v>
          </cell>
        </row>
        <row r="20">
          <cell r="B20">
            <v>0.49216620260456245</v>
          </cell>
          <cell r="C20">
            <v>0.52635179974417468</v>
          </cell>
          <cell r="D20">
            <v>0.48118613028076934</v>
          </cell>
          <cell r="E20">
            <v>0.54841971495802011</v>
          </cell>
          <cell r="F20">
            <v>0.52513655670405979</v>
          </cell>
          <cell r="G20">
            <v>0.64038873330025547</v>
          </cell>
          <cell r="H20">
            <v>0.64143844100975445</v>
          </cell>
          <cell r="I20">
            <v>0.68125605940110268</v>
          </cell>
          <cell r="J20">
            <v>0.64551928823201943</v>
          </cell>
          <cell r="K20">
            <v>0.63072940589112025</v>
          </cell>
          <cell r="L20">
            <v>0.60058217610637499</v>
          </cell>
          <cell r="M20">
            <v>0.62365276014726945</v>
          </cell>
          <cell r="N20">
            <v>0.58853783845304897</v>
          </cell>
          <cell r="O20">
            <v>0.58297059520686134</v>
          </cell>
          <cell r="P20">
            <v>0.57451440142017529</v>
          </cell>
          <cell r="Q20">
            <v>0.59573928710283142</v>
          </cell>
          <cell r="R20">
            <v>0.57670235856245</v>
          </cell>
          <cell r="S20">
            <v>0.59298718195059963</v>
          </cell>
          <cell r="T20">
            <v>0.57805124755663606</v>
          </cell>
          <cell r="U20">
            <v>0.58193202811854083</v>
          </cell>
          <cell r="V20">
            <v>0.58548143555942167</v>
          </cell>
          <cell r="W20">
            <v>0.59121263061261864</v>
          </cell>
          <cell r="X20">
            <v>0.59455652543543092</v>
          </cell>
          <cell r="Y20">
            <v>0.59313136854507653</v>
          </cell>
          <cell r="Z20">
            <v>0.58991837747169251</v>
          </cell>
          <cell r="AA20">
            <v>0.58655895084744758</v>
          </cell>
          <cell r="AB20">
            <v>0.59529580877261024</v>
          </cell>
          <cell r="AC20">
            <v>0.59976388084292054</v>
          </cell>
          <cell r="AD20">
            <v>0.60485646047598185</v>
          </cell>
          <cell r="AE20">
            <v>0.60614347335983387</v>
          </cell>
          <cell r="AF20">
            <v>0.60990989514934635</v>
          </cell>
          <cell r="AG20">
            <v>0.61346916839182219</v>
          </cell>
          <cell r="AH20">
            <v>0.60848396526137272</v>
          </cell>
          <cell r="AI20">
            <v>0.61182259774344561</v>
          </cell>
          <cell r="AJ20">
            <v>0.6149875802625453</v>
          </cell>
          <cell r="AK20">
            <v>0.61547511731737414</v>
          </cell>
          <cell r="AL20">
            <v>0.61835890885522349</v>
          </cell>
          <cell r="AM20">
            <v>0.62110039038415421</v>
          </cell>
        </row>
        <row r="22">
          <cell r="B22">
            <v>313534.21999999986</v>
          </cell>
          <cell r="C22">
            <v>309008.12999999995</v>
          </cell>
          <cell r="D22">
            <v>351658.52999999997</v>
          </cell>
          <cell r="E22">
            <v>374630.35000000009</v>
          </cell>
          <cell r="F22">
            <v>407721.76999999996</v>
          </cell>
          <cell r="G22">
            <v>413305.52000000008</v>
          </cell>
          <cell r="H22">
            <v>460085.04000000004</v>
          </cell>
          <cell r="I22">
            <v>460778.89</v>
          </cell>
          <cell r="J22">
            <v>532093.82999999996</v>
          </cell>
          <cell r="K22">
            <v>551455.13000000012</v>
          </cell>
          <cell r="L22">
            <v>527544.90999999992</v>
          </cell>
          <cell r="M22">
            <v>549513.71999999986</v>
          </cell>
          <cell r="N22">
            <v>5251330.04</v>
          </cell>
          <cell r="O22">
            <v>690821.03</v>
          </cell>
          <cell r="P22">
            <v>719899.36999999988</v>
          </cell>
          <cell r="Q22">
            <v>794107.76</v>
          </cell>
          <cell r="R22">
            <v>841750.61</v>
          </cell>
          <cell r="S22">
            <v>887832.1599999998</v>
          </cell>
          <cell r="T22">
            <v>960971.11999999988</v>
          </cell>
          <cell r="U22">
            <v>1003129.5080741346</v>
          </cell>
          <cell r="V22">
            <v>1038266.5728940446</v>
          </cell>
          <cell r="W22">
            <v>1091415.8210846996</v>
          </cell>
          <cell r="X22">
            <v>1126434.4787609586</v>
          </cell>
          <cell r="Y22">
            <v>1173570.6412892458</v>
          </cell>
          <cell r="Z22">
            <v>1223948.1892882269</v>
          </cell>
          <cell r="AA22">
            <v>11552147.261391308</v>
          </cell>
          <cell r="AB22">
            <v>1234499.2913943115</v>
          </cell>
          <cell r="AC22">
            <v>1263646.8839268067</v>
          </cell>
          <cell r="AD22">
            <v>1292786.4049391805</v>
          </cell>
          <cell r="AE22">
            <v>1321920.9404773593</v>
          </cell>
          <cell r="AF22">
            <v>1351053.148842962</v>
          </cell>
          <cell r="AG22">
            <v>1380185.3309399127</v>
          </cell>
          <cell r="AH22">
            <v>1405137.8837191032</v>
          </cell>
          <cell r="AI22">
            <v>1434320.2913062929</v>
          </cell>
          <cell r="AJ22">
            <v>1463505.682747212</v>
          </cell>
          <cell r="AK22">
            <v>1492695.5751112781</v>
          </cell>
          <cell r="AL22">
            <v>1521891.3075979156</v>
          </cell>
          <cell r="AM22">
            <v>1551094.0654897611</v>
          </cell>
        </row>
        <row r="23">
          <cell r="B23">
            <v>0.50919591085116733</v>
          </cell>
          <cell r="C23">
            <v>0.52153051711225706</v>
          </cell>
          <cell r="D23">
            <v>0.550913401349579</v>
          </cell>
          <cell r="E23">
            <v>0.56896020406308256</v>
          </cell>
          <cell r="F23">
            <v>0.59053985960182909</v>
          </cell>
          <cell r="G23">
            <v>0.58927031644106254</v>
          </cell>
          <cell r="H23">
            <v>0.61770040263668513</v>
          </cell>
          <cell r="I23">
            <v>0.61306908969199236</v>
          </cell>
          <cell r="J23">
            <v>0.662805364393526</v>
          </cell>
          <cell r="K23">
            <v>0.66642358051889372</v>
          </cell>
          <cell r="L23">
            <v>0.61827816419575488</v>
          </cell>
          <cell r="M23">
            <v>0.61934745580840822</v>
          </cell>
          <cell r="N23">
            <v>0.59919201405085087</v>
          </cell>
          <cell r="O23">
            <v>0.71298657039645619</v>
          </cell>
          <cell r="P23">
            <v>0.71308277642285767</v>
          </cell>
          <cell r="Q23">
            <v>0.72713917291286634</v>
          </cell>
          <cell r="R23">
            <v>0.73552304698959081</v>
          </cell>
          <cell r="S23">
            <v>0.74285800490745446</v>
          </cell>
          <cell r="T23">
            <v>0.75332108563149158</v>
          </cell>
          <cell r="U23">
            <v>0.7781949057535622</v>
          </cell>
          <cell r="V23">
            <v>0.7895097465598987</v>
          </cell>
          <cell r="W23">
            <v>0.80005842728271304</v>
          </cell>
          <cell r="X23">
            <v>0.80900389454941646</v>
          </cell>
          <cell r="Y23">
            <v>0.81717588876359071</v>
          </cell>
          <cell r="Z23">
            <v>0.82522882829698241</v>
          </cell>
          <cell r="AA23">
            <v>0.77190535219112721</v>
          </cell>
          <cell r="AB23">
            <v>0.82605271829924354</v>
          </cell>
          <cell r="AC23">
            <v>0.82968764641955595</v>
          </cell>
          <cell r="AD23">
            <v>0.83318344971332303</v>
          </cell>
          <cell r="AE23">
            <v>0.83654963077399591</v>
          </cell>
          <cell r="AF23">
            <v>0.83979475098267631</v>
          </cell>
          <cell r="AG23">
            <v>0.84292655562449015</v>
          </cell>
          <cell r="AH23">
            <v>0.84344204667680389</v>
          </cell>
          <cell r="AI23">
            <v>0.8464363139563823</v>
          </cell>
          <cell r="AJ23">
            <v>0.84933297404563324</v>
          </cell>
          <cell r="AK23">
            <v>0.85213767111110561</v>
          </cell>
          <cell r="AL23">
            <v>0.85485558692881825</v>
          </cell>
          <cell r="AM23">
            <v>0.85749149065933294</v>
          </cell>
        </row>
        <row r="25">
          <cell r="B25">
            <v>701745.04</v>
          </cell>
          <cell r="C25">
            <v>700537.69999999984</v>
          </cell>
          <cell r="D25">
            <v>950328.02</v>
          </cell>
          <cell r="E25">
            <v>761513.44000000018</v>
          </cell>
          <cell r="F25">
            <v>818925.07999999961</v>
          </cell>
          <cell r="G25">
            <v>861531.76999999979</v>
          </cell>
          <cell r="H25">
            <v>731134.95000000019</v>
          </cell>
          <cell r="I25">
            <v>850688.27000000025</v>
          </cell>
          <cell r="J25">
            <v>914675.54999999981</v>
          </cell>
          <cell r="K25">
            <v>751774.95</v>
          </cell>
          <cell r="L25">
            <v>664156.6100000001</v>
          </cell>
          <cell r="M25">
            <v>899131.44000000018</v>
          </cell>
          <cell r="N25">
            <v>9606142.8199999966</v>
          </cell>
          <cell r="O25">
            <v>601859.94999999995</v>
          </cell>
          <cell r="P25">
            <v>509536.88000000012</v>
          </cell>
          <cell r="Q25">
            <v>781060.5</v>
          </cell>
          <cell r="R25">
            <v>789598.19999999972</v>
          </cell>
          <cell r="S25">
            <v>1021261.2899999998</v>
          </cell>
          <cell r="T25">
            <v>1217454.8699999996</v>
          </cell>
          <cell r="U25">
            <v>786356.06875473447</v>
          </cell>
          <cell r="V25">
            <v>850142.47228389652</v>
          </cell>
          <cell r="W25">
            <v>874645.54831027938</v>
          </cell>
          <cell r="X25">
            <v>775491.98189185746</v>
          </cell>
          <cell r="Y25">
            <v>703589.33852034318</v>
          </cell>
          <cell r="Z25">
            <v>975042.94982185285</v>
          </cell>
          <cell r="AA25">
            <v>9886040.0495829619</v>
          </cell>
          <cell r="AB25">
            <v>624442.63207800011</v>
          </cell>
          <cell r="AC25">
            <v>614610.91900300002</v>
          </cell>
          <cell r="AD25">
            <v>755628.69651099993</v>
          </cell>
          <cell r="AE25">
            <v>756925.08819200005</v>
          </cell>
          <cell r="AF25">
            <v>974553.31027200073</v>
          </cell>
          <cell r="AG25">
            <v>1008184.725969</v>
          </cell>
          <cell r="AH25">
            <v>809937.73875127966</v>
          </cell>
          <cell r="AI25">
            <v>875587.58371705003</v>
          </cell>
          <cell r="AJ25">
            <v>900813.59920214955</v>
          </cell>
          <cell r="AK25">
            <v>798752.25969515997</v>
          </cell>
          <cell r="AL25">
            <v>724345.51379229035</v>
          </cell>
          <cell r="AM25">
            <v>1004245.9661955505</v>
          </cell>
        </row>
        <row r="26">
          <cell r="B26">
            <v>0.35708383984810665</v>
          </cell>
          <cell r="C26">
            <v>0.40762384189635881</v>
          </cell>
          <cell r="D26">
            <v>0.36423986558040355</v>
          </cell>
          <cell r="E26">
            <v>0.38946188441144058</v>
          </cell>
          <cell r="F26">
            <v>0.37825296536924163</v>
          </cell>
          <cell r="G26">
            <v>0.39443915146818703</v>
          </cell>
          <cell r="H26">
            <v>0.35401230794164612</v>
          </cell>
          <cell r="I26">
            <v>0.38086741859059348</v>
          </cell>
          <cell r="J26">
            <v>0.39758965208215052</v>
          </cell>
          <cell r="K26">
            <v>0.36927513836097242</v>
          </cell>
          <cell r="L26">
            <v>0.35732643142890097</v>
          </cell>
          <cell r="M26">
            <v>0.3501487885600722</v>
          </cell>
          <cell r="N26">
            <v>0.37437537259071191</v>
          </cell>
          <cell r="O26">
            <v>0.36443473573768559</v>
          </cell>
          <cell r="P26">
            <v>0.31517315024519288</v>
          </cell>
          <cell r="Q26">
            <v>0.39216301876782472</v>
          </cell>
          <cell r="R26">
            <v>0.39597422677318128</v>
          </cell>
          <cell r="S26">
            <v>0.39732923087380934</v>
          </cell>
          <cell r="T26">
            <v>0.45897607948917402</v>
          </cell>
          <cell r="U26">
            <v>0.36966031972936575</v>
          </cell>
          <cell r="V26">
            <v>0.36953694736994114</v>
          </cell>
          <cell r="W26">
            <v>0.36911599737258605</v>
          </cell>
          <cell r="X26">
            <v>0.36983014368543676</v>
          </cell>
          <cell r="Y26">
            <v>0.36751635291669205</v>
          </cell>
          <cell r="Z26">
            <v>0.36865146652584635</v>
          </cell>
          <cell r="AA26">
            <v>0.38125338532959013</v>
          </cell>
          <cell r="AB26">
            <v>0.3670959903105136</v>
          </cell>
          <cell r="AC26">
            <v>0.36909370309026646</v>
          </cell>
          <cell r="AD26">
            <v>0.36834364376911449</v>
          </cell>
          <cell r="AE26">
            <v>0.36853305321402752</v>
          </cell>
          <cell r="AF26">
            <v>0.3681137351016221</v>
          </cell>
          <cell r="AG26">
            <v>0.36901164332963571</v>
          </cell>
          <cell r="AH26">
            <v>0.36965620661547105</v>
          </cell>
          <cell r="AI26">
            <v>0.36951197974833705</v>
          </cell>
          <cell r="AJ26">
            <v>0.36908677753253694</v>
          </cell>
          <cell r="AK26">
            <v>0.36982806864749995</v>
          </cell>
          <cell r="AL26">
            <v>0.36733809387940169</v>
          </cell>
          <cell r="AM26">
            <v>0.36863374702940344</v>
          </cell>
        </row>
        <row r="28">
          <cell r="B28">
            <v>4300551.01</v>
          </cell>
          <cell r="C28">
            <v>4523203.6900000004</v>
          </cell>
          <cell r="D28">
            <v>4652134.93</v>
          </cell>
          <cell r="E28">
            <v>5166896.8000000007</v>
          </cell>
          <cell r="F28">
            <v>5013350.2499999972</v>
          </cell>
          <cell r="G28">
            <v>5275231.4999999981</v>
          </cell>
          <cell r="H28">
            <v>6014944.2700000005</v>
          </cell>
          <cell r="I28">
            <v>6414161.9799999995</v>
          </cell>
          <cell r="J28">
            <v>6378459.6799999997</v>
          </cell>
          <cell r="K28">
            <v>6063249.129999998</v>
          </cell>
          <cell r="L28">
            <v>5835784.959999999</v>
          </cell>
          <cell r="M28">
            <v>6684217.6900000004</v>
          </cell>
          <cell r="N28">
            <v>66322185.890000023</v>
          </cell>
          <cell r="O28">
            <v>5803723.3200000003</v>
          </cell>
          <cell r="P28">
            <v>5740669.0900000017</v>
          </cell>
          <cell r="Q28">
            <v>6337018.6200000001</v>
          </cell>
          <cell r="R28">
            <v>6306228.8899999987</v>
          </cell>
          <cell r="S28">
            <v>6692572.799999998</v>
          </cell>
          <cell r="T28">
            <v>7033933.5699999984</v>
          </cell>
          <cell r="U28">
            <v>6687437.692732594</v>
          </cell>
          <cell r="V28">
            <v>6891357.6581068765</v>
          </cell>
          <cell r="W28">
            <v>7038337.2802785821</v>
          </cell>
          <cell r="X28">
            <v>7100188.8000215068</v>
          </cell>
          <cell r="Y28">
            <v>7064254.4381755069</v>
          </cell>
          <cell r="Z28">
            <v>7343233.8648306653</v>
          </cell>
          <cell r="AA28">
            <v>80038956.024145722</v>
          </cell>
          <cell r="AB28">
            <v>7140128.7388252541</v>
          </cell>
          <cell r="AC28">
            <v>7298389.3680630475</v>
          </cell>
          <cell r="AD28">
            <v>7612748.9045191668</v>
          </cell>
          <cell r="AE28">
            <v>7751463.0956869135</v>
          </cell>
          <cell r="AF28">
            <v>8128584.7517757341</v>
          </cell>
          <cell r="AG28">
            <v>8318967.7193868328</v>
          </cell>
          <cell r="AH28">
            <v>8040176.1519301031</v>
          </cell>
          <cell r="AI28">
            <v>8254970.5357267503</v>
          </cell>
          <cell r="AJ28">
            <v>8426785.6411694232</v>
          </cell>
          <cell r="AK28">
            <v>8443656.7716493886</v>
          </cell>
          <cell r="AL28">
            <v>8510841.8978065327</v>
          </cell>
          <cell r="AM28">
            <v>8929913.1976491474</v>
          </cell>
        </row>
        <row r="29">
          <cell r="B29">
            <v>0.46461897391301332</v>
          </cell>
          <cell r="C29">
            <v>0.50332846484658589</v>
          </cell>
          <cell r="D29">
            <v>0.45566001932177513</v>
          </cell>
          <cell r="E29">
            <v>0.51858233334738335</v>
          </cell>
          <cell r="F29">
            <v>0.49803136086141914</v>
          </cell>
          <cell r="G29">
            <v>0.57763903846148212</v>
          </cell>
          <cell r="H29">
            <v>0.58226323032536698</v>
          </cell>
          <cell r="I29">
            <v>0.61231435405970491</v>
          </cell>
          <cell r="J29">
            <v>0.59371938985917649</v>
          </cell>
          <cell r="K29">
            <v>0.58243656333131844</v>
          </cell>
          <cell r="L29">
            <v>0.55873877158895457</v>
          </cell>
          <cell r="M29">
            <v>0.56406358550908842</v>
          </cell>
          <cell r="N29">
            <v>0.54421250839059809</v>
          </cell>
          <cell r="O29">
            <v>0.56028997550845538</v>
          </cell>
          <cell r="P29">
            <v>0.54785208954543141</v>
          </cell>
          <cell r="Q29">
            <v>0.57209056515327472</v>
          </cell>
          <cell r="R29">
            <v>0.56081709415247838</v>
          </cell>
          <cell r="S29">
            <v>0.56562263830555082</v>
          </cell>
          <cell r="T29">
            <v>0.57056664715065319</v>
          </cell>
          <cell r="U29">
            <v>0.56515176295213398</v>
          </cell>
          <cell r="V29">
            <v>0.56669293264097875</v>
          </cell>
          <cell r="W29">
            <v>0.57160990616983509</v>
          </cell>
          <cell r="X29">
            <v>0.5804435176287418</v>
          </cell>
          <cell r="Y29">
            <v>0.58402326372686097</v>
          </cell>
          <cell r="Z29">
            <v>0.57153283032524227</v>
          </cell>
          <cell r="AA29">
            <v>0.56844985439129081</v>
          </cell>
          <cell r="AB29">
            <v>0.59170589572376331</v>
          </cell>
          <cell r="AC29">
            <v>0.59698877513811233</v>
          </cell>
          <cell r="AD29">
            <v>0.5946310524493017</v>
          </cell>
          <cell r="AE29">
            <v>0.59660455848176563</v>
          </cell>
          <cell r="AF29">
            <v>0.59028121205525375</v>
          </cell>
          <cell r="AG29">
            <v>0.59265386816454313</v>
          </cell>
          <cell r="AH29">
            <v>0.5986661154140015</v>
          </cell>
          <cell r="AI29">
            <v>0.59900709185826395</v>
          </cell>
          <cell r="AJ29">
            <v>0.60098401682611235</v>
          </cell>
          <cell r="AK29">
            <v>0.6071354073041445</v>
          </cell>
          <cell r="AL29">
            <v>0.61303236766563951</v>
          </cell>
          <cell r="AM29">
            <v>0.60351663443769854</v>
          </cell>
        </row>
        <row r="32">
          <cell r="B32">
            <v>2820982.9000000008</v>
          </cell>
          <cell r="C32">
            <v>2713390.15</v>
          </cell>
          <cell r="D32">
            <v>2511607.35</v>
          </cell>
          <cell r="E32">
            <v>2733505.0900000003</v>
          </cell>
          <cell r="F32">
            <v>3081429.8499999996</v>
          </cell>
          <cell r="G32">
            <v>3943177.33</v>
          </cell>
          <cell r="H32">
            <v>3228910.8</v>
          </cell>
          <cell r="I32">
            <v>3314587.9</v>
          </cell>
          <cell r="J32">
            <v>3419297.4599999995</v>
          </cell>
          <cell r="K32">
            <v>3152659.9299999988</v>
          </cell>
          <cell r="L32">
            <v>2938957.4700000007</v>
          </cell>
          <cell r="M32">
            <v>3494643.85</v>
          </cell>
          <cell r="N32">
            <v>37353150.080000006</v>
          </cell>
          <cell r="O32">
            <v>2387187.31</v>
          </cell>
          <cell r="P32">
            <v>2274060.1199999992</v>
          </cell>
          <cell r="Q32">
            <v>2619381.7500000005</v>
          </cell>
          <cell r="R32">
            <v>2403412.6599999997</v>
          </cell>
          <cell r="S32">
            <v>2636110.7500000005</v>
          </cell>
          <cell r="T32">
            <v>2538417.6800000002</v>
          </cell>
          <cell r="U32">
            <v>3140661.0809970908</v>
          </cell>
          <cell r="V32">
            <v>2906013.1396938404</v>
          </cell>
          <cell r="W32">
            <v>2996377.3388066525</v>
          </cell>
          <cell r="X32">
            <v>3052316.6332898233</v>
          </cell>
          <cell r="Y32">
            <v>2865768.2565015545</v>
          </cell>
          <cell r="Z32">
            <v>3207557.277922058</v>
          </cell>
          <cell r="AA32">
            <v>33027263.997211017</v>
          </cell>
          <cell r="AB32">
            <v>3015446.7882033535</v>
          </cell>
          <cell r="AC32">
            <v>3017703.3440875341</v>
          </cell>
          <cell r="AD32">
            <v>3018623.3662011139</v>
          </cell>
          <cell r="AE32">
            <v>3020726.4257148234</v>
          </cell>
          <cell r="AF32">
            <v>3022474.8981243055</v>
          </cell>
          <cell r="AG32">
            <v>3024092.7596087763</v>
          </cell>
          <cell r="AH32">
            <v>3025932.9036467727</v>
          </cell>
          <cell r="AI32">
            <v>3027646.9078620332</v>
          </cell>
          <cell r="AJ32">
            <v>3029350.9225323265</v>
          </cell>
          <cell r="AK32">
            <v>3031094.6742035882</v>
          </cell>
          <cell r="AL32">
            <v>3032816.5009759767</v>
          </cell>
          <cell r="AM32">
            <v>3041715.7072031144</v>
          </cell>
        </row>
        <row r="33">
          <cell r="B33">
            <v>2359767.7200000002</v>
          </cell>
          <cell r="C33">
            <v>2284571.7000000002</v>
          </cell>
          <cell r="D33">
            <v>2508750.3199999998</v>
          </cell>
          <cell r="E33">
            <v>2531262.17</v>
          </cell>
          <cell r="F33">
            <v>2678018.9500000002</v>
          </cell>
          <cell r="G33">
            <v>2830576.19</v>
          </cell>
          <cell r="H33">
            <v>2868806.96</v>
          </cell>
          <cell r="I33">
            <v>2900448.57</v>
          </cell>
          <cell r="J33">
            <v>2656442.87</v>
          </cell>
          <cell r="K33">
            <v>2595735.7100000004</v>
          </cell>
          <cell r="L33">
            <v>2531365.4799999995</v>
          </cell>
          <cell r="M33">
            <v>2819878.9900000007</v>
          </cell>
          <cell r="N33">
            <v>31565625.630000003</v>
          </cell>
          <cell r="O33">
            <v>2933983.1300000004</v>
          </cell>
          <cell r="P33">
            <v>2602520.1300000004</v>
          </cell>
          <cell r="Q33">
            <v>2630916.09</v>
          </cell>
          <cell r="R33">
            <v>2700538.7699999996</v>
          </cell>
          <cell r="S33">
            <v>2878106.7199999997</v>
          </cell>
          <cell r="T33">
            <v>2991551.44</v>
          </cell>
          <cell r="U33">
            <v>2703970.7055418189</v>
          </cell>
          <cell r="V33">
            <v>2501949.1747123124</v>
          </cell>
          <cell r="W33">
            <v>2579748.7656039274</v>
          </cell>
          <cell r="X33">
            <v>2627910.031550888</v>
          </cell>
          <cell r="Y33">
            <v>2467300.1048529996</v>
          </cell>
          <cell r="Z33">
            <v>2761565.3813544158</v>
          </cell>
          <cell r="AA33">
            <v>32380060.44361636</v>
          </cell>
          <cell r="AB33">
            <v>2596166.7206807993</v>
          </cell>
          <cell r="AC33">
            <v>2598109.515795867</v>
          </cell>
          <cell r="AD33">
            <v>2598901.6142679444</v>
          </cell>
          <cell r="AE33">
            <v>2600712.2557763481</v>
          </cell>
          <cell r="AF33">
            <v>2602217.6134232758</v>
          </cell>
          <cell r="AG33">
            <v>2603610.5208229641</v>
          </cell>
          <cell r="AH33">
            <v>2605194.8036998478</v>
          </cell>
          <cell r="AI33">
            <v>2606670.4857514012</v>
          </cell>
          <cell r="AJ33">
            <v>2608137.5672452198</v>
          </cell>
          <cell r="AK33">
            <v>2609638.8605446974</v>
          </cell>
          <cell r="AL33">
            <v>2611121.2774730083</v>
          </cell>
          <cell r="AM33">
            <v>2618783.1016304609</v>
          </cell>
        </row>
        <row r="34">
          <cell r="B34">
            <v>5180750.620000001</v>
          </cell>
          <cell r="C34">
            <v>4997961.8499999996</v>
          </cell>
          <cell r="D34">
            <v>5020357.67</v>
          </cell>
          <cell r="E34">
            <v>5264767.26</v>
          </cell>
          <cell r="F34">
            <v>5759448.7999999998</v>
          </cell>
          <cell r="G34">
            <v>6773753.5199999996</v>
          </cell>
          <cell r="H34">
            <v>6097717.7599999998</v>
          </cell>
          <cell r="I34">
            <v>6215036.4699999997</v>
          </cell>
          <cell r="J34">
            <v>6075740.3300000001</v>
          </cell>
          <cell r="K34">
            <v>5748395.6399999987</v>
          </cell>
          <cell r="L34">
            <v>5470322.9500000002</v>
          </cell>
          <cell r="M34">
            <v>6314522.8400000008</v>
          </cell>
          <cell r="N34">
            <v>68918775.709999993</v>
          </cell>
          <cell r="O34">
            <v>5321170.4400000004</v>
          </cell>
          <cell r="P34">
            <v>4876580.25</v>
          </cell>
          <cell r="Q34">
            <v>5250297.84</v>
          </cell>
          <cell r="R34">
            <v>5103951.43</v>
          </cell>
          <cell r="S34">
            <v>5514217.4700000007</v>
          </cell>
          <cell r="T34">
            <v>5529969.1200000001</v>
          </cell>
          <cell r="U34">
            <v>5844631.7865389101</v>
          </cell>
          <cell r="V34">
            <v>5407962.3144061528</v>
          </cell>
          <cell r="W34">
            <v>5576126.1044105794</v>
          </cell>
          <cell r="X34">
            <v>5680226.6648407113</v>
          </cell>
          <cell r="Y34">
            <v>5333068.3613545541</v>
          </cell>
          <cell r="Z34">
            <v>5969122.6592764743</v>
          </cell>
          <cell r="AA34">
            <v>65407324.440827385</v>
          </cell>
          <cell r="AB34">
            <v>5611613.5088841524</v>
          </cell>
          <cell r="AC34">
            <v>5615812.8598834015</v>
          </cell>
          <cell r="AD34">
            <v>5617524.9804690583</v>
          </cell>
          <cell r="AE34">
            <v>5621438.6814911719</v>
          </cell>
          <cell r="AF34">
            <v>5624692.5115475813</v>
          </cell>
          <cell r="AG34">
            <v>5627703.28043174</v>
          </cell>
          <cell r="AH34">
            <v>5631127.70734662</v>
          </cell>
          <cell r="AI34">
            <v>5634317.3936134344</v>
          </cell>
          <cell r="AJ34">
            <v>5637488.4897775464</v>
          </cell>
          <cell r="AK34">
            <v>5640733.534748286</v>
          </cell>
          <cell r="AL34">
            <v>5643937.778448985</v>
          </cell>
          <cell r="AM34">
            <v>5660498.8088335749</v>
          </cell>
        </row>
        <row r="37">
          <cell r="B37">
            <v>1479568.1099999989</v>
          </cell>
          <cell r="C37">
            <v>1809813.5399999996</v>
          </cell>
          <cell r="D37">
            <v>2140527.5799999996</v>
          </cell>
          <cell r="E37">
            <v>2433391.7100000004</v>
          </cell>
          <cell r="F37">
            <v>1931920.3999999985</v>
          </cell>
          <cell r="G37">
            <v>1332054.1699999981</v>
          </cell>
          <cell r="H37">
            <v>2786033.4699999997</v>
          </cell>
          <cell r="I37">
            <v>3099574.0799999987</v>
          </cell>
          <cell r="J37">
            <v>2959162.2199999993</v>
          </cell>
          <cell r="K37">
            <v>2910589.2</v>
          </cell>
          <cell r="L37">
            <v>2896827.4899999993</v>
          </cell>
          <cell r="M37">
            <v>3189573.8400000012</v>
          </cell>
          <cell r="N37">
            <v>28969035.809999991</v>
          </cell>
          <cell r="O37">
            <v>3416536.0100000002</v>
          </cell>
          <cell r="P37">
            <v>3466608.9700000016</v>
          </cell>
          <cell r="Q37">
            <v>3717636.8700000006</v>
          </cell>
          <cell r="R37">
            <v>3902816.2300000009</v>
          </cell>
          <cell r="S37">
            <v>4056462.0499999993</v>
          </cell>
          <cell r="T37">
            <v>4495515.8900000006</v>
          </cell>
          <cell r="U37">
            <v>3546776.6117355041</v>
          </cell>
          <cell r="V37">
            <v>3985344.5184130361</v>
          </cell>
          <cell r="W37">
            <v>4041959.9414719297</v>
          </cell>
          <cell r="X37">
            <v>4047872.1667316835</v>
          </cell>
          <cell r="Y37">
            <v>4198486.1816739533</v>
          </cell>
          <cell r="Z37">
            <v>4135676.5869086063</v>
          </cell>
          <cell r="AA37">
            <v>47011692.026934721</v>
          </cell>
          <cell r="AB37">
            <v>4124681.9506219015</v>
          </cell>
          <cell r="AC37">
            <v>4280686.0239755139</v>
          </cell>
          <cell r="AD37">
            <v>4594125.538318051</v>
          </cell>
          <cell r="AE37">
            <v>4730736.6699720891</v>
          </cell>
          <cell r="AF37">
            <v>5106109.8536514286</v>
          </cell>
          <cell r="AG37">
            <v>5294874.9597780565</v>
          </cell>
          <cell r="AH37">
            <v>5014243.2482833304</v>
          </cell>
          <cell r="AI37">
            <v>5227323.6278647166</v>
          </cell>
          <cell r="AJ37">
            <v>5397434.7186370967</v>
          </cell>
          <cell r="AK37">
            <v>5412562.097445799</v>
          </cell>
          <cell r="AL37">
            <v>5478025.3968305578</v>
          </cell>
          <cell r="AM37">
            <v>5888197.4904460311</v>
          </cell>
        </row>
        <row r="38">
          <cell r="B38">
            <v>-2359767.7200000002</v>
          </cell>
          <cell r="C38">
            <v>-2284571.7000000002</v>
          </cell>
          <cell r="D38">
            <v>-2508750.3199999998</v>
          </cell>
          <cell r="E38">
            <v>-2531262.17</v>
          </cell>
          <cell r="F38">
            <v>-2678018.9500000002</v>
          </cell>
          <cell r="G38">
            <v>-2830576.19</v>
          </cell>
          <cell r="H38">
            <v>-2868806.96</v>
          </cell>
          <cell r="I38">
            <v>-2900448.57</v>
          </cell>
          <cell r="J38">
            <v>-2656442.87</v>
          </cell>
          <cell r="K38">
            <v>-2595735.7100000004</v>
          </cell>
          <cell r="L38">
            <v>-2531365.4799999995</v>
          </cell>
          <cell r="M38">
            <v>-2819878.9900000007</v>
          </cell>
          <cell r="N38">
            <v>-31565625.630000003</v>
          </cell>
          <cell r="O38">
            <v>-2933983.1300000004</v>
          </cell>
          <cell r="P38">
            <v>-2602520.1300000004</v>
          </cell>
          <cell r="Q38">
            <v>-2630916.09</v>
          </cell>
          <cell r="R38">
            <v>-2700538.7699999996</v>
          </cell>
          <cell r="S38">
            <v>-2878106.7199999997</v>
          </cell>
          <cell r="T38">
            <v>-2991551.44</v>
          </cell>
          <cell r="U38">
            <v>-2703970.7055418189</v>
          </cell>
          <cell r="V38">
            <v>-2501949.1747123124</v>
          </cell>
          <cell r="W38">
            <v>-2579748.7656039274</v>
          </cell>
          <cell r="X38">
            <v>-2627910.031550888</v>
          </cell>
          <cell r="Y38">
            <v>-2467300.1048529996</v>
          </cell>
          <cell r="Z38">
            <v>-2761565.3813544158</v>
          </cell>
          <cell r="AA38">
            <v>-32380060.44361636</v>
          </cell>
          <cell r="AB38">
            <v>-2596166.7206807993</v>
          </cell>
          <cell r="AC38">
            <v>-2598109.515795867</v>
          </cell>
          <cell r="AD38">
            <v>-2598901.6142679444</v>
          </cell>
          <cell r="AE38">
            <v>-2600712.2557763481</v>
          </cell>
          <cell r="AF38">
            <v>-2602217.6134232758</v>
          </cell>
          <cell r="AG38">
            <v>-2603610.5208229641</v>
          </cell>
          <cell r="AH38">
            <v>-2605194.8036998478</v>
          </cell>
          <cell r="AI38">
            <v>-2606670.4857514012</v>
          </cell>
          <cell r="AJ38">
            <v>-2608137.5672452198</v>
          </cell>
          <cell r="AK38">
            <v>-2609638.8605446974</v>
          </cell>
          <cell r="AL38">
            <v>-2611121.2774730083</v>
          </cell>
          <cell r="AM38">
            <v>-2618783.1016304609</v>
          </cell>
        </row>
        <row r="39">
          <cell r="B39">
            <v>-880199.61000000127</v>
          </cell>
          <cell r="C39">
            <v>-474758.15999999922</v>
          </cell>
          <cell r="D39">
            <v>-368222.74000000022</v>
          </cell>
          <cell r="E39">
            <v>-97870.459999999031</v>
          </cell>
          <cell r="F39">
            <v>-746098.55000000261</v>
          </cell>
          <cell r="G39">
            <v>-1498522.0200000014</v>
          </cell>
          <cell r="H39">
            <v>-82773.489999999292</v>
          </cell>
          <cell r="I39">
            <v>199125.50999999978</v>
          </cell>
          <cell r="J39">
            <v>302719.34999999963</v>
          </cell>
          <cell r="K39">
            <v>314853.48999999929</v>
          </cell>
          <cell r="L39">
            <v>365462.00999999885</v>
          </cell>
          <cell r="M39">
            <v>369694.84999999963</v>
          </cell>
          <cell r="N39">
            <v>-2596589.8200000059</v>
          </cell>
          <cell r="O39">
            <v>482552.87999999989</v>
          </cell>
          <cell r="P39">
            <v>864088.84000000171</v>
          </cell>
          <cell r="Q39">
            <v>1086720.7800000003</v>
          </cell>
          <cell r="R39">
            <v>1202277.459999999</v>
          </cell>
          <cell r="S39">
            <v>1178355.3299999973</v>
          </cell>
          <cell r="T39">
            <v>1503964.4499999983</v>
          </cell>
          <cell r="U39">
            <v>842805.90619368386</v>
          </cell>
          <cell r="V39">
            <v>1483395.3437007237</v>
          </cell>
          <cell r="W39">
            <v>1462211.1758680027</v>
          </cell>
          <cell r="X39">
            <v>1419962.1351807956</v>
          </cell>
          <cell r="Y39">
            <v>1731186.0768209528</v>
          </cell>
          <cell r="Z39">
            <v>1374111.205554191</v>
          </cell>
          <cell r="AA39">
            <v>14631631.583318347</v>
          </cell>
          <cell r="AB39">
            <v>1528515.2299411017</v>
          </cell>
          <cell r="AC39">
            <v>1682576.508179646</v>
          </cell>
          <cell r="AD39">
            <v>1995223.9240501085</v>
          </cell>
          <cell r="AE39">
            <v>2130024.4141957415</v>
          </cell>
          <cell r="AF39">
            <v>2503892.2402281528</v>
          </cell>
          <cell r="AG39">
            <v>2691264.4389550928</v>
          </cell>
          <cell r="AH39">
            <v>2409048.444583483</v>
          </cell>
          <cell r="AI39">
            <v>2620653.1421133159</v>
          </cell>
          <cell r="AJ39">
            <v>2789297.1513918769</v>
          </cell>
          <cell r="AK39">
            <v>2802923.2369011026</v>
          </cell>
          <cell r="AL39">
            <v>2866904.1193575477</v>
          </cell>
          <cell r="AM39">
            <v>3269414.3888155725</v>
          </cell>
        </row>
        <row r="41">
          <cell r="B41">
            <v>-1949299.999999997</v>
          </cell>
          <cell r="C41">
            <v>246299.99999999974</v>
          </cell>
          <cell r="D41">
            <v>1195199.9999999988</v>
          </cell>
          <cell r="E41">
            <v>-800.00000000143245</v>
          </cell>
          <cell r="F41">
            <v>160699.99999999924</v>
          </cell>
          <cell r="G41">
            <v>-871899.99999999779</v>
          </cell>
          <cell r="H41">
            <v>-48299.999999999724</v>
          </cell>
          <cell r="I41">
            <v>-2343200.0000000005</v>
          </cell>
          <cell r="J41">
            <v>2219799.9999999995</v>
          </cell>
          <cell r="K41">
            <v>-1048900</v>
          </cell>
          <cell r="L41">
            <v>-1512799.9999999974</v>
          </cell>
          <cell r="M41">
            <v>4693599.9999999981</v>
          </cell>
          <cell r="N41">
            <v>740400.00000000186</v>
          </cell>
          <cell r="O41">
            <v>-1637650.5839613224</v>
          </cell>
          <cell r="P41">
            <v>-1855238.6216152117</v>
          </cell>
          <cell r="Q41">
            <v>-38278.71997983499</v>
          </cell>
          <cell r="R41">
            <v>-93396.887908929333</v>
          </cell>
          <cell r="S41">
            <v>651938.08222025144</v>
          </cell>
          <cell r="T41">
            <v>116485.921140812</v>
          </cell>
          <cell r="U41">
            <v>1316808.4109870563</v>
          </cell>
          <cell r="V41">
            <v>343061.17638507776</v>
          </cell>
          <cell r="W41">
            <v>702501.20909920242</v>
          </cell>
          <cell r="X41">
            <v>-755218.10188236344</v>
          </cell>
          <cell r="Y41">
            <v>559186.68433943309</v>
          </cell>
          <cell r="Z41">
            <v>1141265.1835644599</v>
          </cell>
          <cell r="AA41">
            <v>451463.75238863041</v>
          </cell>
          <cell r="AB41">
            <v>1296531.09761926</v>
          </cell>
          <cell r="AC41">
            <v>-31695.472950028488</v>
          </cell>
          <cell r="AD41">
            <v>-821282.26325826335</v>
          </cell>
          <cell r="AE41">
            <v>-60884.859292609239</v>
          </cell>
          <cell r="AF41">
            <v>-1183292.5796957908</v>
          </cell>
          <cell r="AG41">
            <v>-243264.77969412462</v>
          </cell>
          <cell r="AH41">
            <v>1273465.0158632563</v>
          </cell>
          <cell r="AI41">
            <v>-407899.20030570921</v>
          </cell>
          <cell r="AJ41">
            <v>-208123.33907218181</v>
          </cell>
          <cell r="AK41">
            <v>480215.15769349842</v>
          </cell>
          <cell r="AL41">
            <v>271328.47570614651</v>
          </cell>
          <cell r="AM41">
            <v>-1441220.0754450713</v>
          </cell>
        </row>
        <row r="44">
          <cell r="B44">
            <v>166293.12</v>
          </cell>
          <cell r="C44">
            <v>256507.95000000068</v>
          </cell>
          <cell r="D44">
            <v>242332.89999999927</v>
          </cell>
          <cell r="E44">
            <v>55598.83999999924</v>
          </cell>
          <cell r="F44">
            <v>53963.06</v>
          </cell>
          <cell r="G44">
            <v>752380.46</v>
          </cell>
          <cell r="H44">
            <v>70676.399999999994</v>
          </cell>
          <cell r="I44">
            <v>211109.22999999946</v>
          </cell>
          <cell r="J44">
            <v>279981.00000000221</v>
          </cell>
          <cell r="K44">
            <v>307066.73</v>
          </cell>
          <cell r="L44">
            <v>308083.98000000062</v>
          </cell>
          <cell r="M44">
            <v>560919.25999999768</v>
          </cell>
          <cell r="N44">
            <v>3264912.9299999988</v>
          </cell>
          <cell r="O44">
            <v>90459.638399999996</v>
          </cell>
          <cell r="P44">
            <v>62430</v>
          </cell>
          <cell r="Q44">
            <v>692154</v>
          </cell>
          <cell r="R44">
            <v>720819.19999999995</v>
          </cell>
          <cell r="S44">
            <v>313225</v>
          </cell>
          <cell r="T44">
            <v>525464.6</v>
          </cell>
          <cell r="U44">
            <v>502867</v>
          </cell>
          <cell r="V44">
            <v>298266</v>
          </cell>
          <cell r="W44">
            <v>47089</v>
          </cell>
          <cell r="X44">
            <v>790427</v>
          </cell>
          <cell r="Y44">
            <v>184153</v>
          </cell>
          <cell r="Z44">
            <v>268754</v>
          </cell>
          <cell r="AA44">
            <v>4496108.4384000003</v>
          </cell>
          <cell r="AB44">
            <v>373637.40438955731</v>
          </cell>
          <cell r="AC44">
            <v>373637.40438955731</v>
          </cell>
          <cell r="AD44">
            <v>373637.40438955731</v>
          </cell>
          <cell r="AE44">
            <v>373637.40438955731</v>
          </cell>
          <cell r="AF44">
            <v>373637.40438955731</v>
          </cell>
          <cell r="AG44">
            <v>373637.40438955731</v>
          </cell>
          <cell r="AH44">
            <v>373637.40438955731</v>
          </cell>
          <cell r="AI44">
            <v>373637.40438955731</v>
          </cell>
          <cell r="AJ44">
            <v>373637.40438955731</v>
          </cell>
          <cell r="AK44">
            <v>373637.40438955731</v>
          </cell>
          <cell r="AL44">
            <v>373637.40438955731</v>
          </cell>
          <cell r="AM44">
            <v>373637.40438955731</v>
          </cell>
        </row>
        <row r="45">
          <cell r="B45">
            <v>177820.68</v>
          </cell>
          <cell r="C45">
            <v>154230.71</v>
          </cell>
          <cell r="D45">
            <v>173039.99</v>
          </cell>
          <cell r="E45">
            <v>333367.09999999998</v>
          </cell>
          <cell r="F45">
            <v>112023.57</v>
          </cell>
          <cell r="G45">
            <v>764378.46</v>
          </cell>
          <cell r="H45">
            <v>-94047</v>
          </cell>
          <cell r="I45">
            <v>239456.72</v>
          </cell>
          <cell r="J45">
            <v>107122.19</v>
          </cell>
          <cell r="K45">
            <v>355214.13</v>
          </cell>
          <cell r="L45">
            <v>217052.45</v>
          </cell>
          <cell r="M45">
            <v>547021.23</v>
          </cell>
          <cell r="N45">
            <v>3086680.23</v>
          </cell>
          <cell r="O45">
            <v>696341.67</v>
          </cell>
          <cell r="P45">
            <v>222416.67</v>
          </cell>
          <cell r="Q45">
            <v>523466.67000000004</v>
          </cell>
          <cell r="R45">
            <v>275166.67</v>
          </cell>
          <cell r="S45">
            <v>600216.67000000004</v>
          </cell>
          <cell r="T45">
            <v>137416.67000000001</v>
          </cell>
          <cell r="U45">
            <v>255216.67</v>
          </cell>
          <cell r="V45">
            <v>61416.67</v>
          </cell>
          <cell r="W45">
            <v>31466.67</v>
          </cell>
          <cell r="X45">
            <v>566166.67000000004</v>
          </cell>
          <cell r="Y45">
            <v>80216.67</v>
          </cell>
          <cell r="Z45">
            <v>55666.67</v>
          </cell>
          <cell r="AA45">
            <v>3505175.0399999996</v>
          </cell>
          <cell r="AB45">
            <v>250000</v>
          </cell>
          <cell r="AC45">
            <v>250000</v>
          </cell>
          <cell r="AD45">
            <v>250000</v>
          </cell>
          <cell r="AE45">
            <v>250000</v>
          </cell>
          <cell r="AF45">
            <v>250000</v>
          </cell>
          <cell r="AG45">
            <v>250000</v>
          </cell>
          <cell r="AH45">
            <v>250000</v>
          </cell>
          <cell r="AI45">
            <v>250000</v>
          </cell>
          <cell r="AJ45">
            <v>250000</v>
          </cell>
          <cell r="AK45">
            <v>250000</v>
          </cell>
          <cell r="AL45">
            <v>250000</v>
          </cell>
          <cell r="AM45">
            <v>250000</v>
          </cell>
        </row>
        <row r="46">
          <cell r="B46">
            <v>942601.82</v>
          </cell>
          <cell r="C46">
            <v>907603.64</v>
          </cell>
          <cell r="D46">
            <v>862185.33</v>
          </cell>
          <cell r="E46">
            <v>939450</v>
          </cell>
          <cell r="F46">
            <v>973738.72</v>
          </cell>
          <cell r="G46">
            <v>968498.58</v>
          </cell>
          <cell r="H46">
            <v>967833</v>
          </cell>
          <cell r="I46">
            <v>879808.93</v>
          </cell>
          <cell r="J46">
            <v>1554987.4</v>
          </cell>
          <cell r="K46">
            <v>971110.5</v>
          </cell>
          <cell r="L46">
            <v>980854.42000000062</v>
          </cell>
          <cell r="M46">
            <v>1131039.05</v>
          </cell>
          <cell r="N46">
            <v>12079711.390000001</v>
          </cell>
          <cell r="O46">
            <v>1084027.7573390538</v>
          </cell>
          <cell r="P46">
            <v>974234.94548497547</v>
          </cell>
          <cell r="Q46">
            <v>1009690.0448234612</v>
          </cell>
          <cell r="R46">
            <v>1079612.0001459115</v>
          </cell>
          <cell r="S46">
            <v>1090399.0619162286</v>
          </cell>
          <cell r="T46">
            <v>1052369.830147017</v>
          </cell>
          <cell r="U46">
            <v>1274563.4312729528</v>
          </cell>
          <cell r="V46">
            <v>1186370.6114935826</v>
          </cell>
          <cell r="W46">
            <v>1232053.9902390055</v>
          </cell>
          <cell r="X46">
            <v>1282245.2591099981</v>
          </cell>
          <cell r="Y46">
            <v>1149191.2932896949</v>
          </cell>
          <cell r="Z46">
            <v>1278238.6421495506</v>
          </cell>
          <cell r="AA46">
            <v>13692996.867411431</v>
          </cell>
          <cell r="AB46">
            <v>1222297.8564674298</v>
          </cell>
          <cell r="AC46">
            <v>1222297.8564674298</v>
          </cell>
          <cell r="AD46">
            <v>1222297.8564674298</v>
          </cell>
          <cell r="AE46">
            <v>1222297.8564674298</v>
          </cell>
          <cell r="AF46">
            <v>1222297.8564674298</v>
          </cell>
          <cell r="AG46">
            <v>1222297.8564674298</v>
          </cell>
          <cell r="AH46">
            <v>1222297.8564674298</v>
          </cell>
          <cell r="AI46">
            <v>1222297.8564674298</v>
          </cell>
          <cell r="AJ46">
            <v>1222297.8564674298</v>
          </cell>
          <cell r="AK46">
            <v>1222297.8564674298</v>
          </cell>
          <cell r="AL46">
            <v>1222297.8564674298</v>
          </cell>
          <cell r="AM46">
            <v>1222297.8564674298</v>
          </cell>
        </row>
        <row r="47">
          <cell r="B47">
            <v>185720.97000000055</v>
          </cell>
          <cell r="C47">
            <v>276673.69999999943</v>
          </cell>
          <cell r="D47">
            <v>285092.47999999998</v>
          </cell>
          <cell r="E47">
            <v>300651.89999999898</v>
          </cell>
          <cell r="F47">
            <v>260617.77999999997</v>
          </cell>
          <cell r="G47">
            <v>248421.2</v>
          </cell>
          <cell r="H47">
            <v>547368</v>
          </cell>
          <cell r="I47">
            <v>300297.58</v>
          </cell>
          <cell r="J47">
            <v>356935.26999999932</v>
          </cell>
          <cell r="K47">
            <v>281773.28000000003</v>
          </cell>
          <cell r="L47">
            <v>279369.56000000058</v>
          </cell>
          <cell r="M47">
            <v>344712.21</v>
          </cell>
          <cell r="N47">
            <v>3667633.9299999988</v>
          </cell>
          <cell r="O47">
            <v>276819.98</v>
          </cell>
          <cell r="P47">
            <v>280643.3</v>
          </cell>
          <cell r="Q47">
            <v>269335.59000000003</v>
          </cell>
          <cell r="R47">
            <v>266433.75</v>
          </cell>
          <cell r="S47">
            <v>283972.86</v>
          </cell>
          <cell r="T47">
            <v>301579.57</v>
          </cell>
          <cell r="U47">
            <v>248846.96</v>
          </cell>
          <cell r="V47">
            <v>242502.45</v>
          </cell>
          <cell r="W47">
            <v>256186.48</v>
          </cell>
          <cell r="X47">
            <v>163029.25</v>
          </cell>
          <cell r="Y47">
            <v>167178.23999999999</v>
          </cell>
          <cell r="Z47">
            <v>190037.56</v>
          </cell>
          <cell r="AA47">
            <v>2946565.9899999998</v>
          </cell>
          <cell r="AB47">
            <v>367944.82326089661</v>
          </cell>
          <cell r="AC47">
            <v>367944.82326089661</v>
          </cell>
          <cell r="AD47">
            <v>367944.82326089661</v>
          </cell>
          <cell r="AE47">
            <v>367944.82326089661</v>
          </cell>
          <cell r="AF47">
            <v>367944.82326089661</v>
          </cell>
          <cell r="AG47">
            <v>367944.82326089661</v>
          </cell>
          <cell r="AH47">
            <v>367944.82326089661</v>
          </cell>
          <cell r="AI47">
            <v>367944.82326089661</v>
          </cell>
          <cell r="AJ47">
            <v>367944.82326089661</v>
          </cell>
          <cell r="AK47">
            <v>367944.82326089661</v>
          </cell>
          <cell r="AL47">
            <v>367944.82326089661</v>
          </cell>
          <cell r="AM47">
            <v>367944.82326089661</v>
          </cell>
        </row>
        <row r="48">
          <cell r="B48">
            <v>52151.949999999946</v>
          </cell>
          <cell r="C48">
            <v>-143657.52999999997</v>
          </cell>
          <cell r="D48">
            <v>28418.150000000191</v>
          </cell>
          <cell r="E48">
            <v>44084.659999999749</v>
          </cell>
          <cell r="F48">
            <v>138124.94999999998</v>
          </cell>
          <cell r="G48">
            <v>130858.85000000002</v>
          </cell>
          <cell r="H48">
            <v>55647.000000000007</v>
          </cell>
          <cell r="I48">
            <v>71962.719999999666</v>
          </cell>
          <cell r="J48">
            <v>141033.96999999991</v>
          </cell>
          <cell r="K48">
            <v>99488.850000000137</v>
          </cell>
          <cell r="L48">
            <v>204731.78000000009</v>
          </cell>
          <cell r="M48">
            <v>178454.86</v>
          </cell>
          <cell r="N48">
            <v>1001300.2099999996</v>
          </cell>
          <cell r="O48">
            <v>146945.20000000001</v>
          </cell>
          <cell r="P48">
            <v>27153.819999999996</v>
          </cell>
          <cell r="Q48">
            <v>31407.800000000003</v>
          </cell>
          <cell r="R48">
            <v>51452.98</v>
          </cell>
          <cell r="S48">
            <v>26756.06</v>
          </cell>
          <cell r="T48">
            <v>8561.1999999999989</v>
          </cell>
          <cell r="U48">
            <v>48494.400000000001</v>
          </cell>
          <cell r="V48">
            <v>19884.999999999996</v>
          </cell>
          <cell r="W48">
            <v>11861.2</v>
          </cell>
          <cell r="X48">
            <v>151584.99999999997</v>
          </cell>
          <cell r="Y48">
            <v>34100</v>
          </cell>
          <cell r="Z48">
            <v>48021.2</v>
          </cell>
          <cell r="AA48">
            <v>606223.86</v>
          </cell>
          <cell r="AB48">
            <v>58333.333333333328</v>
          </cell>
          <cell r="AC48">
            <v>58333.333333333328</v>
          </cell>
          <cell r="AD48">
            <v>58333.333333333328</v>
          </cell>
          <cell r="AE48">
            <v>58333.333333333328</v>
          </cell>
          <cell r="AF48">
            <v>58333.333333333328</v>
          </cell>
          <cell r="AG48">
            <v>58333.333333333328</v>
          </cell>
          <cell r="AH48">
            <v>58333.333333333328</v>
          </cell>
          <cell r="AI48">
            <v>58333.333333333328</v>
          </cell>
          <cell r="AJ48">
            <v>58333.333333333328</v>
          </cell>
          <cell r="AK48">
            <v>58333.333333333328</v>
          </cell>
          <cell r="AL48">
            <v>58333.333333333328</v>
          </cell>
          <cell r="AM48">
            <v>58333.333333333328</v>
          </cell>
        </row>
        <row r="49">
          <cell r="B49">
            <v>1524588.5400000003</v>
          </cell>
          <cell r="C49">
            <v>1451358.4700000002</v>
          </cell>
          <cell r="D49">
            <v>1591068.8499999994</v>
          </cell>
          <cell r="E49">
            <v>1673152.4999999979</v>
          </cell>
          <cell r="F49">
            <v>1538468.08</v>
          </cell>
          <cell r="G49">
            <v>2864537.5500000003</v>
          </cell>
          <cell r="H49">
            <v>1547477.4</v>
          </cell>
          <cell r="I49">
            <v>1702635.1799999992</v>
          </cell>
          <cell r="J49">
            <v>2440059.830000001</v>
          </cell>
          <cell r="K49">
            <v>2014653.49</v>
          </cell>
          <cell r="L49">
            <v>1990092.1900000018</v>
          </cell>
          <cell r="M49">
            <v>2762146.6099999975</v>
          </cell>
          <cell r="N49">
            <v>23100238.689999998</v>
          </cell>
          <cell r="O49">
            <v>2294594.2457390539</v>
          </cell>
          <cell r="P49">
            <v>1566878.7354849756</v>
          </cell>
          <cell r="Q49">
            <v>2526054.1048234608</v>
          </cell>
          <cell r="R49">
            <v>2393484.6001459113</v>
          </cell>
          <cell r="S49">
            <v>2314569.6519162287</v>
          </cell>
          <cell r="T49">
            <v>2025391.8701470171</v>
          </cell>
          <cell r="U49">
            <v>2329988.4612729526</v>
          </cell>
          <cell r="V49">
            <v>1808440.7314935825</v>
          </cell>
          <cell r="W49">
            <v>1578657.3402390054</v>
          </cell>
          <cell r="X49">
            <v>2953453.179109998</v>
          </cell>
          <cell r="Y49">
            <v>1614839.2032896949</v>
          </cell>
          <cell r="Z49">
            <v>1840718.0721495505</v>
          </cell>
          <cell r="AA49">
            <v>25247070.195811436</v>
          </cell>
          <cell r="AB49">
            <v>2272213.4174512173</v>
          </cell>
          <cell r="AC49">
            <v>2272213.4174512173</v>
          </cell>
          <cell r="AD49">
            <v>2272213.4174512173</v>
          </cell>
          <cell r="AE49">
            <v>2272213.4174512173</v>
          </cell>
          <cell r="AF49">
            <v>2272213.4174512173</v>
          </cell>
          <cell r="AG49">
            <v>2272213.4174512173</v>
          </cell>
          <cell r="AH49">
            <v>2272213.4174512173</v>
          </cell>
          <cell r="AI49">
            <v>2272213.4174512173</v>
          </cell>
          <cell r="AJ49">
            <v>2272213.4174512173</v>
          </cell>
          <cell r="AK49">
            <v>2272213.4174512173</v>
          </cell>
          <cell r="AL49">
            <v>2272213.4174512173</v>
          </cell>
          <cell r="AM49">
            <v>2272213.4174512173</v>
          </cell>
        </row>
        <row r="52">
          <cell r="B52">
            <v>-880199.61000000127</v>
          </cell>
          <cell r="C52">
            <v>-474758.15999999922</v>
          </cell>
          <cell r="D52">
            <v>-368222.74000000022</v>
          </cell>
          <cell r="E52">
            <v>-97870.459999999031</v>
          </cell>
          <cell r="F52">
            <v>-746098.55000000261</v>
          </cell>
          <cell r="G52">
            <v>-1498522.0200000014</v>
          </cell>
          <cell r="H52">
            <v>-82773.489999999292</v>
          </cell>
          <cell r="I52">
            <v>199125.50999999978</v>
          </cell>
          <cell r="J52">
            <v>302719.34999999963</v>
          </cell>
          <cell r="K52">
            <v>314853.48999999929</v>
          </cell>
          <cell r="L52">
            <v>365462.00999999885</v>
          </cell>
          <cell r="M52">
            <v>369694.84999999963</v>
          </cell>
          <cell r="N52">
            <v>-2596589.8200000059</v>
          </cell>
          <cell r="O52">
            <v>482552.87999999989</v>
          </cell>
          <cell r="P52">
            <v>864088.84000000171</v>
          </cell>
          <cell r="Q52">
            <v>1086720.7800000003</v>
          </cell>
          <cell r="R52">
            <v>1202277.459999999</v>
          </cell>
          <cell r="S52">
            <v>1178355.3299999973</v>
          </cell>
          <cell r="T52">
            <v>1503964.4499999983</v>
          </cell>
          <cell r="U52">
            <v>842805.90619368386</v>
          </cell>
          <cell r="V52">
            <v>1483395.3437007237</v>
          </cell>
          <cell r="W52">
            <v>1462211.1758680027</v>
          </cell>
          <cell r="X52">
            <v>1419962.1351807956</v>
          </cell>
          <cell r="Y52">
            <v>1731186.0768209528</v>
          </cell>
          <cell r="Z52">
            <v>1374111.205554191</v>
          </cell>
          <cell r="AA52">
            <v>14631631.583318347</v>
          </cell>
          <cell r="AB52">
            <v>1528515.2299411017</v>
          </cell>
          <cell r="AC52">
            <v>1682576.508179646</v>
          </cell>
          <cell r="AD52">
            <v>1995223.9240501085</v>
          </cell>
          <cell r="AE52">
            <v>2130024.4141957415</v>
          </cell>
          <cell r="AF52">
            <v>2503892.2402281528</v>
          </cell>
          <cell r="AG52">
            <v>2691264.4389550928</v>
          </cell>
          <cell r="AH52">
            <v>2409048.444583483</v>
          </cell>
          <cell r="AI52">
            <v>2620653.1421133159</v>
          </cell>
          <cell r="AJ52">
            <v>2789297.1513918769</v>
          </cell>
          <cell r="AK52">
            <v>2802923.2369011026</v>
          </cell>
          <cell r="AL52">
            <v>2866904.1193575477</v>
          </cell>
          <cell r="AM52">
            <v>3269414.3888155725</v>
          </cell>
        </row>
        <row r="53">
          <cell r="B53">
            <v>-1949299.999999997</v>
          </cell>
          <cell r="C53">
            <v>246299.99999999974</v>
          </cell>
          <cell r="D53">
            <v>1195199.9999999988</v>
          </cell>
          <cell r="E53">
            <v>-800.00000000143245</v>
          </cell>
          <cell r="F53">
            <v>160699.99999999924</v>
          </cell>
          <cell r="G53">
            <v>-871899.99999999779</v>
          </cell>
          <cell r="H53">
            <v>-48299.999999999724</v>
          </cell>
          <cell r="I53">
            <v>-2343200.0000000005</v>
          </cell>
          <cell r="J53">
            <v>2219799.9999999995</v>
          </cell>
          <cell r="K53">
            <v>-1048900</v>
          </cell>
          <cell r="L53">
            <v>-1512799.9999999974</v>
          </cell>
          <cell r="M53">
            <v>4693599.9999999981</v>
          </cell>
          <cell r="N53">
            <v>740400.00000000186</v>
          </cell>
          <cell r="O53">
            <v>-1637650.5839613224</v>
          </cell>
          <cell r="P53">
            <v>-1855238.6216152117</v>
          </cell>
          <cell r="Q53">
            <v>-38278.71997983499</v>
          </cell>
          <cell r="R53">
            <v>-93396.887908929333</v>
          </cell>
          <cell r="S53">
            <v>651938.08222025144</v>
          </cell>
          <cell r="T53">
            <v>116485.921140812</v>
          </cell>
          <cell r="U53">
            <v>1316808.4109870563</v>
          </cell>
          <cell r="V53">
            <v>343061.17638507776</v>
          </cell>
          <cell r="W53">
            <v>702501.20909920242</v>
          </cell>
          <cell r="X53">
            <v>-755218.10188236344</v>
          </cell>
          <cell r="Y53">
            <v>559186.68433943309</v>
          </cell>
          <cell r="Z53">
            <v>1141265.1835644599</v>
          </cell>
          <cell r="AA53">
            <v>451463.75238863041</v>
          </cell>
          <cell r="AB53">
            <v>1296531.09761926</v>
          </cell>
          <cell r="AC53">
            <v>-31695.472950028488</v>
          </cell>
          <cell r="AD53">
            <v>-821282.26325826335</v>
          </cell>
          <cell r="AE53">
            <v>-60884.859292609239</v>
          </cell>
          <cell r="AF53">
            <v>-1183292.5796957908</v>
          </cell>
          <cell r="AG53">
            <v>-243264.77969412462</v>
          </cell>
          <cell r="AH53">
            <v>1273465.0158632563</v>
          </cell>
          <cell r="AI53">
            <v>-407899.20030570921</v>
          </cell>
          <cell r="AJ53">
            <v>-208123.33907218181</v>
          </cell>
          <cell r="AK53">
            <v>480215.15769349842</v>
          </cell>
          <cell r="AL53">
            <v>271328.47570614651</v>
          </cell>
          <cell r="AM53">
            <v>-1441220.0754450713</v>
          </cell>
        </row>
        <row r="54">
          <cell r="B54">
            <v>-1524588.5400000003</v>
          </cell>
          <cell r="C54">
            <v>-1451358.4700000002</v>
          </cell>
          <cell r="D54">
            <v>-1591068.8499999994</v>
          </cell>
          <cell r="E54">
            <v>-1673152.4999999979</v>
          </cell>
          <cell r="F54">
            <v>-1538468.08</v>
          </cell>
          <cell r="G54">
            <v>-2864537.5500000003</v>
          </cell>
          <cell r="H54">
            <v>-1547477.4</v>
          </cell>
          <cell r="I54">
            <v>-1702635.1799999992</v>
          </cell>
          <cell r="J54">
            <v>-2440059.830000001</v>
          </cell>
          <cell r="K54">
            <v>-2014653.49</v>
          </cell>
          <cell r="L54">
            <v>-1990092.1900000018</v>
          </cell>
          <cell r="M54">
            <v>-2762146.6099999975</v>
          </cell>
          <cell r="N54">
            <v>-23100238.689999998</v>
          </cell>
          <cell r="O54">
            <v>-2294594.2457390539</v>
          </cell>
          <cell r="P54">
            <v>-1566878.7354849756</v>
          </cell>
          <cell r="Q54">
            <v>-2526054.1048234608</v>
          </cell>
          <cell r="R54">
            <v>-2393484.6001459113</v>
          </cell>
          <cell r="S54">
            <v>-2314569.6519162287</v>
          </cell>
          <cell r="T54">
            <v>-2025391.8701470171</v>
          </cell>
          <cell r="U54">
            <v>-2329988.4612729526</v>
          </cell>
          <cell r="V54">
            <v>-1808440.7314935825</v>
          </cell>
          <cell r="W54">
            <v>-1578657.3402390054</v>
          </cell>
          <cell r="X54">
            <v>-2953453.179109998</v>
          </cell>
          <cell r="Y54">
            <v>-1614839.2032896949</v>
          </cell>
          <cell r="Z54">
            <v>-1840718.0721495505</v>
          </cell>
          <cell r="AA54">
            <v>-25247070.195811436</v>
          </cell>
          <cell r="AB54">
            <v>-2272213.4174512173</v>
          </cell>
          <cell r="AC54">
            <v>-2272213.4174512173</v>
          </cell>
          <cell r="AD54">
            <v>-2272213.4174512173</v>
          </cell>
          <cell r="AE54">
            <v>-2272213.4174512173</v>
          </cell>
          <cell r="AF54">
            <v>-2272213.4174512173</v>
          </cell>
          <cell r="AG54">
            <v>-2272213.4174512173</v>
          </cell>
          <cell r="AH54">
            <v>-2272213.4174512173</v>
          </cell>
          <cell r="AI54">
            <v>-2272213.4174512173</v>
          </cell>
          <cell r="AJ54">
            <v>-2272213.4174512173</v>
          </cell>
          <cell r="AK54">
            <v>-2272213.4174512173</v>
          </cell>
          <cell r="AL54">
            <v>-2272213.4174512173</v>
          </cell>
          <cell r="AM54">
            <v>-2272213.4174512173</v>
          </cell>
        </row>
        <row r="55">
          <cell r="B55">
            <v>-209455.13</v>
          </cell>
          <cell r="C55">
            <v>-211726.71000000002</v>
          </cell>
          <cell r="D55">
            <v>-214023.03</v>
          </cell>
          <cell r="E55">
            <v>-231418.54000000004</v>
          </cell>
          <cell r="F55">
            <v>-214774.3</v>
          </cell>
          <cell r="G55">
            <v>-12446206.700000001</v>
          </cell>
          <cell r="H55">
            <v>-223735.82</v>
          </cell>
          <cell r="I55">
            <v>-220734.33000000002</v>
          </cell>
          <cell r="J55">
            <v>-223132.46000000002</v>
          </cell>
          <cell r="K55">
            <v>-257152.47000000006</v>
          </cell>
          <cell r="L55">
            <v>-215134.9</v>
          </cell>
          <cell r="M55">
            <v>-217474</v>
          </cell>
          <cell r="N55">
            <v>-14884968.390000001</v>
          </cell>
          <cell r="O55">
            <v>-276147.19</v>
          </cell>
          <cell r="P55">
            <v>-198802.18</v>
          </cell>
          <cell r="Q55">
            <v>-263317.93</v>
          </cell>
          <cell r="R55">
            <v>-233346.15</v>
          </cell>
          <cell r="S55">
            <v>-155669.51999999999</v>
          </cell>
          <cell r="T55">
            <v>-157369.48000000001</v>
          </cell>
          <cell r="U55">
            <v>962363.86</v>
          </cell>
          <cell r="V55">
            <v>-178860.28</v>
          </cell>
          <cell r="W55">
            <v>-180622.38999999998</v>
          </cell>
          <cell r="X55">
            <v>-182403.9</v>
          </cell>
          <cell r="Y55">
            <v>-184205.15999999997</v>
          </cell>
          <cell r="Z55">
            <v>-185627.77999999997</v>
          </cell>
          <cell r="AA55">
            <v>-2268895.1</v>
          </cell>
          <cell r="AB55">
            <v>-213854.20333333334</v>
          </cell>
          <cell r="AC55">
            <v>-143183.20333333334</v>
          </cell>
          <cell r="AD55">
            <v>-143183.20333333334</v>
          </cell>
          <cell r="AE55">
            <v>-108916.08333333334</v>
          </cell>
          <cell r="AF55">
            <v>-119087.33333333333</v>
          </cell>
          <cell r="AG55">
            <v>-83723.933333333334</v>
          </cell>
          <cell r="AH55">
            <v>-67456.333333333328</v>
          </cell>
          <cell r="AI55">
            <v>-67456.333333333328</v>
          </cell>
          <cell r="AJ55">
            <v>-67456.333333333328</v>
          </cell>
          <cell r="AK55">
            <v>-67456.333333333328</v>
          </cell>
          <cell r="AL55">
            <v>-58951.223333332382</v>
          </cell>
          <cell r="AM55">
            <v>-55856.333333333336</v>
          </cell>
        </row>
        <row r="56">
          <cell r="B56">
            <v>1432000</v>
          </cell>
          <cell r="C56">
            <v>0</v>
          </cell>
          <cell r="D56">
            <v>-1500</v>
          </cell>
          <cell r="E56">
            <v>-5500</v>
          </cell>
          <cell r="F56">
            <v>67500</v>
          </cell>
          <cell r="G56">
            <v>42421700</v>
          </cell>
          <cell r="H56">
            <v>-27200</v>
          </cell>
          <cell r="I56">
            <v>-72100</v>
          </cell>
          <cell r="J56">
            <v>-60900.000000000007</v>
          </cell>
          <cell r="K56">
            <v>-10099.999999999995</v>
          </cell>
          <cell r="L56">
            <v>26519.40000000002</v>
          </cell>
          <cell r="M56">
            <v>2700361.5500000003</v>
          </cell>
          <cell r="N56">
            <v>46470780.950000003</v>
          </cell>
          <cell r="AA56">
            <v>1034886.9999999998</v>
          </cell>
        </row>
        <row r="57">
          <cell r="B57">
            <v>-385800</v>
          </cell>
          <cell r="C57">
            <v>-632000</v>
          </cell>
          <cell r="D57">
            <v>-139400</v>
          </cell>
          <cell r="E57">
            <v>266600</v>
          </cell>
          <cell r="F57">
            <v>-44400</v>
          </cell>
          <cell r="G57">
            <v>-52167.6</v>
          </cell>
          <cell r="H57">
            <v>-10200.000000000004</v>
          </cell>
          <cell r="I57">
            <v>-16400</v>
          </cell>
          <cell r="J57">
            <v>28799.999999999996</v>
          </cell>
          <cell r="K57">
            <v>25600</v>
          </cell>
          <cell r="L57">
            <v>15310.119999999997</v>
          </cell>
          <cell r="M57">
            <v>9286.4200000000073</v>
          </cell>
          <cell r="N57">
            <v>-934771.05999999994</v>
          </cell>
          <cell r="O57">
            <v>23167.700398406858</v>
          </cell>
          <cell r="P57">
            <v>16774.717004049675</v>
          </cell>
          <cell r="Q57">
            <v>12830.523356978372</v>
          </cell>
          <cell r="R57">
            <v>10669.894899897923</v>
          </cell>
          <cell r="S57">
            <v>10651.322082516155</v>
          </cell>
          <cell r="T57">
            <v>10239.249938499459</v>
          </cell>
          <cell r="U57">
            <v>10496.401268938784</v>
          </cell>
          <cell r="V57">
            <v>10768.103469927588</v>
          </cell>
          <cell r="W57">
            <v>12978.649385323601</v>
          </cell>
          <cell r="X57">
            <v>6059.8889472399178</v>
          </cell>
          <cell r="Y57">
            <v>9126.9641310747484</v>
          </cell>
          <cell r="Z57">
            <v>12170.363895046814</v>
          </cell>
          <cell r="AA57">
            <v>145933.77877789986</v>
          </cell>
          <cell r="AB57">
            <v>25639.890158361723</v>
          </cell>
          <cell r="AC57">
            <v>28349.259001143011</v>
          </cell>
          <cell r="AD57">
            <v>26236.453996057789</v>
          </cell>
          <cell r="AE57">
            <v>22013.374509960689</v>
          </cell>
          <cell r="AF57">
            <v>21565.150184801805</v>
          </cell>
          <cell r="AG57">
            <v>17869.787990076617</v>
          </cell>
          <cell r="AH57">
            <v>18831.772614242531</v>
          </cell>
          <cell r="AI57">
            <v>24955.129345949885</v>
          </cell>
          <cell r="AJ57">
            <v>24980.00206970963</v>
          </cell>
          <cell r="AK57">
            <v>26540.061223618755</v>
          </cell>
          <cell r="AL57">
            <v>31003.122683481222</v>
          </cell>
          <cell r="AM57">
            <v>34877.777359714397</v>
          </cell>
        </row>
        <row r="58">
          <cell r="B58">
            <v>-3517343.2799999984</v>
          </cell>
          <cell r="C58">
            <v>-2523543.34</v>
          </cell>
          <cell r="D58">
            <v>-1119014.6200000008</v>
          </cell>
          <cell r="E58">
            <v>-1742141.4999999984</v>
          </cell>
          <cell r="F58">
            <v>-2315540.9300000034</v>
          </cell>
          <cell r="G58">
            <v>24688366.129999999</v>
          </cell>
          <cell r="H58">
            <v>-1939686.709999999</v>
          </cell>
          <cell r="I58">
            <v>-4155944</v>
          </cell>
          <cell r="J58">
            <v>-172772.94000000186</v>
          </cell>
          <cell r="K58">
            <v>-2990352.4700000011</v>
          </cell>
          <cell r="L58">
            <v>-3310735.5600000005</v>
          </cell>
          <cell r="M58">
            <v>4793322.2100000009</v>
          </cell>
          <cell r="N58">
            <v>5694612.9899999974</v>
          </cell>
          <cell r="O58">
            <v>-3702671.4393019695</v>
          </cell>
          <cell r="P58">
            <v>-2740055.9800961362</v>
          </cell>
          <cell r="Q58">
            <v>-1728099.4514463171</v>
          </cell>
          <cell r="R58">
            <v>-1507280.2831549435</v>
          </cell>
          <cell r="S58">
            <v>-629294.43761346384</v>
          </cell>
          <cell r="T58">
            <v>-552071.7290677072</v>
          </cell>
          <cell r="U58">
            <v>802486.11717672634</v>
          </cell>
          <cell r="V58">
            <v>-150076.38793785352</v>
          </cell>
          <cell r="W58">
            <v>418411.30411352328</v>
          </cell>
          <cell r="X58">
            <v>-2465053.156864326</v>
          </cell>
          <cell r="Y58">
            <v>500455.36200176569</v>
          </cell>
          <cell r="Z58">
            <v>501200.90086414723</v>
          </cell>
          <cell r="AA58">
            <v>-11252049.181326559</v>
          </cell>
          <cell r="AB58">
            <v>364618.5969341725</v>
          </cell>
          <cell r="AC58">
            <v>-736166.32655379013</v>
          </cell>
          <cell r="AD58">
            <v>-1215218.5059966478</v>
          </cell>
          <cell r="AE58">
            <v>-289976.5713714576</v>
          </cell>
          <cell r="AF58">
            <v>-1049135.9400673867</v>
          </cell>
          <cell r="AG58">
            <v>109932.09646649419</v>
          </cell>
          <cell r="AH58">
            <v>1361675.4822764315</v>
          </cell>
          <cell r="AI58">
            <v>-101960.67963099403</v>
          </cell>
          <cell r="AJ58">
            <v>266484.06360485405</v>
          </cell>
          <cell r="AK58">
            <v>970008.70503366902</v>
          </cell>
          <cell r="AL58">
            <v>838071.07696262584</v>
          </cell>
          <cell r="AM58">
            <v>-464997.66005433508</v>
          </cell>
        </row>
        <row r="60">
          <cell r="B60">
            <v>10530378.796666671</v>
          </cell>
          <cell r="C60">
            <v>8006793.9266666733</v>
          </cell>
          <cell r="D60">
            <v>6887848.1566666728</v>
          </cell>
          <cell r="E60">
            <v>5145659.1566666719</v>
          </cell>
          <cell r="F60">
            <v>2830186.3066666736</v>
          </cell>
          <cell r="G60">
            <v>27519189.986666668</v>
          </cell>
          <cell r="H60">
            <v>25579480.676666662</v>
          </cell>
          <cell r="I60">
            <v>21423171.856666669</v>
          </cell>
          <cell r="J60">
            <v>21285258.746666666</v>
          </cell>
          <cell r="K60">
            <v>18279859.766666666</v>
          </cell>
          <cell r="L60">
            <v>14954124.206666661</v>
          </cell>
          <cell r="M60">
            <v>19732446.416666672</v>
          </cell>
          <cell r="N60">
            <v>19732446.416666701</v>
          </cell>
          <cell r="O60">
            <v>16029774.977364728</v>
          </cell>
          <cell r="P60">
            <v>13289718.997268593</v>
          </cell>
          <cell r="Q60">
            <v>11561619.545822274</v>
          </cell>
          <cell r="R60">
            <v>10054339.262667334</v>
          </cell>
          <cell r="S60">
            <v>9425044.8250538725</v>
          </cell>
          <cell r="T60">
            <v>8872973.095986167</v>
          </cell>
          <cell r="U60">
            <v>9675459.2131628916</v>
          </cell>
          <cell r="V60">
            <v>9525382.8252250422</v>
          </cell>
          <cell r="W60">
            <v>9943794.1293385662</v>
          </cell>
          <cell r="X60">
            <v>7478740.9724742435</v>
          </cell>
          <cell r="Y60">
            <v>7979196.3344760053</v>
          </cell>
          <cell r="Z60">
            <v>8480397.2353401519</v>
          </cell>
          <cell r="AA60">
            <v>8480397.2353401501</v>
          </cell>
          <cell r="AB60">
            <v>8845015.8322743271</v>
          </cell>
          <cell r="AC60">
            <v>8108849.505720539</v>
          </cell>
          <cell r="AD60">
            <v>6893630.9997238927</v>
          </cell>
          <cell r="AE60">
            <v>6603654.4283524305</v>
          </cell>
          <cell r="AF60">
            <v>5554518.4882850461</v>
          </cell>
          <cell r="AG60">
            <v>5664450.5847515371</v>
          </cell>
          <cell r="AH60">
            <v>7026126.0670279684</v>
          </cell>
          <cell r="AI60">
            <v>6924165.3873969736</v>
          </cell>
          <cell r="AJ60">
            <v>7190649.4510018295</v>
          </cell>
          <cell r="AK60">
            <v>8160658.156035495</v>
          </cell>
          <cell r="AL60">
            <v>8998729.2329981253</v>
          </cell>
          <cell r="AM60">
            <v>8533731.5729437899</v>
          </cell>
        </row>
        <row r="62">
          <cell r="B62">
            <v>139251000</v>
          </cell>
          <cell r="C62">
            <v>139251000</v>
          </cell>
          <cell r="D62">
            <v>139251000</v>
          </cell>
          <cell r="E62">
            <v>139251000</v>
          </cell>
          <cell r="F62">
            <v>139251000</v>
          </cell>
          <cell r="G62">
            <v>57189204.444444433</v>
          </cell>
          <cell r="H62">
            <v>57571740.929022655</v>
          </cell>
          <cell r="I62">
            <v>57956836.186072975</v>
          </cell>
          <cell r="J62">
            <v>58344507.331130318</v>
          </cell>
          <cell r="K62">
            <v>58734771.594214804</v>
          </cell>
          <cell r="L62">
            <v>59127646.320597515</v>
          </cell>
          <cell r="M62">
            <v>59523148.971571416</v>
          </cell>
          <cell r="N62">
            <v>59523148.971571416</v>
          </cell>
          <cell r="O62">
            <v>59927113.993034422</v>
          </cell>
          <cell r="P62">
            <v>60294464.753126547</v>
          </cell>
          <cell r="Q62">
            <v>60703670.495516285</v>
          </cell>
          <cell r="R62">
            <v>61102366.720562816</v>
          </cell>
          <cell r="S62">
            <v>61517061.769471027</v>
          </cell>
          <cell r="T62">
            <v>61921106.320702456</v>
          </cell>
          <cell r="U62">
            <v>62341364.312647231</v>
          </cell>
          <cell r="V62">
            <v>62764477.75615371</v>
          </cell>
          <cell r="W62">
            <v>63176724.494694844</v>
          </cell>
          <cell r="X62">
            <v>63605513.810123183</v>
          </cell>
          <cell r="Y62">
            <v>64023290.648745216</v>
          </cell>
          <cell r="Z62">
            <v>64457831.975302443</v>
          </cell>
          <cell r="AA62">
            <v>64457831.975302443</v>
          </cell>
          <cell r="AB62">
            <v>64894130.463508047</v>
          </cell>
          <cell r="AC62">
            <v>65305046.270055376</v>
          </cell>
          <cell r="AD62">
            <v>65747085.445285544</v>
          </cell>
          <cell r="AE62">
            <v>66177763.909824967</v>
          </cell>
          <cell r="AF62">
            <v>66625716.58163061</v>
          </cell>
          <cell r="AG62">
            <v>67062156.56181819</v>
          </cell>
          <cell r="AH62">
            <v>67516101.839571774</v>
          </cell>
          <cell r="AI62">
            <v>67973123.030682802</v>
          </cell>
          <cell r="AJ62">
            <v>68418398.462995335</v>
          </cell>
          <cell r="AK62">
            <v>68881533.576582029</v>
          </cell>
          <cell r="AL62">
            <v>69332765.799359456</v>
          </cell>
          <cell r="AM62">
            <v>69802096.626045018</v>
          </cell>
        </row>
        <row r="65">
          <cell r="B65">
            <v>43.249757188683624</v>
          </cell>
          <cell r="C65">
            <v>43.566306588680852</v>
          </cell>
          <cell r="D65">
            <v>42.476824766566949</v>
          </cell>
          <cell r="E65">
            <v>43.199217916971421</v>
          </cell>
          <cell r="F65">
            <v>40.81558728819396</v>
          </cell>
          <cell r="G65">
            <v>32.004611688202019</v>
          </cell>
          <cell r="H65">
            <v>41.139499122198174</v>
          </cell>
          <cell r="I65">
            <v>40.784728552811416</v>
          </cell>
          <cell r="J65">
            <v>41.382466316225226</v>
          </cell>
          <cell r="K65">
            <v>40.816459297713216</v>
          </cell>
          <cell r="L65">
            <v>40.650605738738392</v>
          </cell>
          <cell r="M65">
            <v>40.535413866236524</v>
          </cell>
          <cell r="N65">
            <v>42.201589120405281</v>
          </cell>
          <cell r="O65">
            <v>38.869971229178041</v>
          </cell>
          <cell r="P65">
            <v>39.282551018923904</v>
          </cell>
          <cell r="Q65">
            <v>39.050871939898975</v>
          </cell>
          <cell r="R65">
            <v>39.0491469174057</v>
          </cell>
          <cell r="S65">
            <v>39.131728566713711</v>
          </cell>
          <cell r="T65">
            <v>39.21520159838223</v>
          </cell>
          <cell r="U65">
            <v>38.857426722068944</v>
          </cell>
          <cell r="V65">
            <v>38.822440992094442</v>
          </cell>
          <cell r="W65">
            <v>38.874192010341226</v>
          </cell>
          <cell r="X65">
            <v>38.763954107243428</v>
          </cell>
          <cell r="Y65">
            <v>38.831740707588295</v>
          </cell>
          <cell r="Z65">
            <v>38.742768581902062</v>
          </cell>
          <cell r="AA65">
            <v>38.94879065682354</v>
          </cell>
          <cell r="AB65">
            <v>38.694336106750029</v>
          </cell>
          <cell r="AC65">
            <v>38.723181813621117</v>
          </cell>
          <cell r="AD65">
            <v>38.750573493394306</v>
          </cell>
          <cell r="AE65">
            <v>38.776618652877936</v>
          </cell>
          <cell r="AF65">
            <v>38.801414479269482</v>
          </cell>
          <cell r="AG65">
            <v>38.82504904963443</v>
          </cell>
          <cell r="AH65">
            <v>38.847602374179992</v>
          </cell>
          <cell r="AI65">
            <v>38.86914729937272</v>
          </cell>
          <cell r="AJ65">
            <v>38.889750292386793</v>
          </cell>
          <cell r="AK65">
            <v>38.909472124684456</v>
          </cell>
          <cell r="AL65">
            <v>38.928368469543443</v>
          </cell>
          <cell r="AM65">
            <v>38.946490425909587</v>
          </cell>
        </row>
        <row r="66">
          <cell r="B66">
            <v>9.3490865347453038</v>
          </cell>
          <cell r="C66">
            <v>9.0665864420377051</v>
          </cell>
          <cell r="D66">
            <v>9.0629407125373955</v>
          </cell>
          <cell r="E66">
            <v>9.1540729121687718</v>
          </cell>
          <cell r="F66">
            <v>9.5939296907287517</v>
          </cell>
          <cell r="G66">
            <v>8.6260655350054893</v>
          </cell>
          <cell r="H66">
            <v>7.5284390642224324</v>
          </cell>
          <cell r="I66">
            <v>6.676375750929723</v>
          </cell>
          <cell r="J66">
            <v>6.4551764834529681</v>
          </cell>
          <cell r="K66">
            <v>6.5910337895604343</v>
          </cell>
          <cell r="L66">
            <v>7.258607572689411</v>
          </cell>
          <cell r="M66">
            <v>11.652694163156792</v>
          </cell>
          <cell r="N66">
            <v>8.6645344352498412</v>
          </cell>
          <cell r="O66">
            <v>7.1940247429068851</v>
          </cell>
          <cell r="P66">
            <v>7.4044660285967794</v>
          </cell>
          <cell r="Q66">
            <v>7.4685541067599264</v>
          </cell>
          <cell r="R66">
            <v>7.5183217580225818</v>
          </cell>
          <cell r="S66">
            <v>7.1489358669166547</v>
          </cell>
          <cell r="T66">
            <v>7.3510616637579984</v>
          </cell>
          <cell r="U66">
            <v>6.2859074739622782</v>
          </cell>
          <cell r="V66">
            <v>6.280938826926973</v>
          </cell>
          <cell r="W66">
            <v>6.0655975911080722</v>
          </cell>
          <cell r="X66">
            <v>6.0724224237105169</v>
          </cell>
          <cell r="Y66">
            <v>6.0835576662050599</v>
          </cell>
          <cell r="Z66">
            <v>6.0814641458126992</v>
          </cell>
          <cell r="AA66">
            <v>6.7162585838538726</v>
          </cell>
          <cell r="AB66">
            <v>6.074858001533153</v>
          </cell>
          <cell r="AC66">
            <v>6.0803009901069878</v>
          </cell>
          <cell r="AD66">
            <v>6.085518698768583</v>
          </cell>
          <cell r="AE66">
            <v>6.0905234148559444</v>
          </cell>
          <cell r="AF66">
            <v>6.0953268096829829</v>
          </cell>
          <cell r="AG66">
            <v>6.0999399236867786</v>
          </cell>
          <cell r="AH66">
            <v>4.7528648835089236</v>
          </cell>
          <cell r="AI66">
            <v>4.7616486792143062</v>
          </cell>
          <cell r="AJ66">
            <v>4.7700409711453249</v>
          </cell>
          <cell r="AK66">
            <v>4.778066560941312</v>
          </cell>
          <cell r="AL66">
            <v>4.7857482080578224</v>
          </cell>
          <cell r="AM66">
            <v>4.793106834286907</v>
          </cell>
        </row>
        <row r="67">
          <cell r="B67">
            <v>11.897626478318003</v>
          </cell>
          <cell r="C67">
            <v>9.6390796555938021</v>
          </cell>
          <cell r="D67">
            <v>11.575738917595867</v>
          </cell>
          <cell r="E67">
            <v>12.414282906969571</v>
          </cell>
          <cell r="F67">
            <v>11.676279704504754</v>
          </cell>
          <cell r="G67">
            <v>12.125185119500042</v>
          </cell>
          <cell r="H67">
            <v>12.738726003347894</v>
          </cell>
          <cell r="I67">
            <v>12.058043291694478</v>
          </cell>
          <cell r="J67">
            <v>11.835404869209322</v>
          </cell>
          <cell r="K67">
            <v>10.719856276909567</v>
          </cell>
          <cell r="L67">
            <v>11.179436365720399</v>
          </cell>
          <cell r="M67">
            <v>10.504279281297608</v>
          </cell>
          <cell r="N67">
            <v>11.915430866011031</v>
          </cell>
          <cell r="O67">
            <v>11.020466529943786</v>
          </cell>
          <cell r="P67">
            <v>10.421113325284731</v>
          </cell>
          <cell r="Q67">
            <v>10.999523408603544</v>
          </cell>
          <cell r="R67">
            <v>11.175358122306514</v>
          </cell>
          <cell r="S67">
            <v>10.365076295406828</v>
          </cell>
          <cell r="T67">
            <v>11.605620931327739</v>
          </cell>
          <cell r="U67">
            <v>11.935439044315261</v>
          </cell>
          <cell r="V67">
            <v>11.70386951763817</v>
          </cell>
          <cell r="W67">
            <v>11.222670997602489</v>
          </cell>
          <cell r="X67">
            <v>11.531557576196304</v>
          </cell>
          <cell r="Y67">
            <v>10.706643095461809</v>
          </cell>
          <cell r="Z67">
            <v>9.7566136152620633</v>
          </cell>
          <cell r="AA67">
            <v>11.033537332490374</v>
          </cell>
          <cell r="AB67">
            <v>9.6942938832533763</v>
          </cell>
          <cell r="AC67">
            <v>9.6513319191799916</v>
          </cell>
          <cell r="AD67">
            <v>9.6086590925157207</v>
          </cell>
          <cell r="AE67">
            <v>9.5662661811545568</v>
          </cell>
          <cell r="AF67">
            <v>9.5241447804766555</v>
          </cell>
          <cell r="AG67">
            <v>9.4822872078996205</v>
          </cell>
          <cell r="AH67">
            <v>9.4406864205445959</v>
          </cell>
          <cell r="AI67">
            <v>9.3993359439615478</v>
          </cell>
          <cell r="AJ67">
            <v>9.3582298102184716</v>
          </cell>
          <cell r="AK67">
            <v>9.3173625039496581</v>
          </cell>
          <cell r="AL67">
            <v>9.2767289151942869</v>
          </cell>
          <cell r="AM67">
            <v>9.2363242980483733</v>
          </cell>
        </row>
        <row r="68">
          <cell r="B68">
            <v>64.496470201746931</v>
          </cell>
          <cell r="C68">
            <v>62.27197268631236</v>
          </cell>
          <cell r="D68">
            <v>63.115504396700217</v>
          </cell>
          <cell r="E68">
            <v>64.767573736109767</v>
          </cell>
          <cell r="F68">
            <v>62.085796683427461</v>
          </cell>
          <cell r="G68">
            <v>52.755862342707545</v>
          </cell>
          <cell r="H68">
            <v>61.406664189768499</v>
          </cell>
          <cell r="I68">
            <v>59.519147595435612</v>
          </cell>
          <cell r="J68">
            <v>59.673047668887513</v>
          </cell>
          <cell r="K68">
            <v>58.127349364183218</v>
          </cell>
          <cell r="L68">
            <v>59.088649677148204</v>
          </cell>
          <cell r="M68">
            <v>62.692387310690926</v>
          </cell>
          <cell r="N68">
            <v>62.781554421666151</v>
          </cell>
          <cell r="O68">
            <v>57.084462502028714</v>
          </cell>
          <cell r="P68">
            <v>57.108130372805412</v>
          </cell>
          <cell r="Q68">
            <v>57.518949455262444</v>
          </cell>
          <cell r="R68">
            <v>57.742826797734793</v>
          </cell>
          <cell r="S68">
            <v>56.645740729037193</v>
          </cell>
          <cell r="T68">
            <v>58.17188419346796</v>
          </cell>
          <cell r="U68">
            <v>57.078773240346479</v>
          </cell>
          <cell r="V68">
            <v>56.807249336659581</v>
          </cell>
          <cell r="W68">
            <v>56.162460599051784</v>
          </cell>
          <cell r="X68">
            <v>56.367934107150248</v>
          </cell>
          <cell r="Y68">
            <v>55.621941469255162</v>
          </cell>
          <cell r="Z68">
            <v>54.58084634297682</v>
          </cell>
          <cell r="AA68">
            <v>56.698586573167788</v>
          </cell>
          <cell r="AB68">
            <v>54.463487991536553</v>
          </cell>
          <cell r="AC68">
            <v>54.454814722908097</v>
          </cell>
          <cell r="AD68">
            <v>54.44475128467861</v>
          </cell>
          <cell r="AE68">
            <v>54.433408248888441</v>
          </cell>
          <cell r="AF68">
            <v>54.420886069429116</v>
          </cell>
          <cell r="AG68">
            <v>54.407276181220823</v>
          </cell>
          <cell r="AH68">
            <v>53.041153678233513</v>
          </cell>
          <cell r="AI68">
            <v>53.03013192254857</v>
          </cell>
          <cell r="AJ68">
            <v>53.018021073750589</v>
          </cell>
          <cell r="AK68">
            <v>53.004901189575428</v>
          </cell>
          <cell r="AL68">
            <v>52.990845592795552</v>
          </cell>
          <cell r="AM68">
            <v>52.97592155824487</v>
          </cell>
        </row>
        <row r="69">
          <cell r="B69">
            <v>47.709886099488607</v>
          </cell>
          <cell r="C69">
            <v>43.977027388109555</v>
          </cell>
          <cell r="D69">
            <v>45.152371082973751</v>
          </cell>
          <cell r="E69">
            <v>42.86487663563571</v>
          </cell>
          <cell r="F69">
            <v>43.164870271959984</v>
          </cell>
          <cell r="G69">
            <v>42.20889871818018</v>
          </cell>
          <cell r="H69">
            <v>42.654636353224141</v>
          </cell>
          <cell r="I69">
            <v>40.823080766932812</v>
          </cell>
          <cell r="J69">
            <v>41.198320332546444</v>
          </cell>
          <cell r="K69">
            <v>39.668476510067116</v>
          </cell>
          <cell r="L69">
            <v>37.996459298183112</v>
          </cell>
          <cell r="M69">
            <v>35.983545037920258</v>
          </cell>
          <cell r="N69">
            <v>38.885866144876609</v>
          </cell>
          <cell r="O69">
            <v>36.373290036789548</v>
          </cell>
          <cell r="P69">
            <v>35.14199839877471</v>
          </cell>
          <cell r="Q69">
            <v>35.188127335996903</v>
          </cell>
          <cell r="R69">
            <v>34.551793973793856</v>
          </cell>
          <cell r="S69">
            <v>34.243232192997532</v>
          </cell>
          <cell r="T69">
            <v>34.640763611676846</v>
          </cell>
          <cell r="U69">
            <v>33.617948406996675</v>
          </cell>
          <cell r="V69">
            <v>32.969253600123587</v>
          </cell>
          <cell r="W69">
            <v>32.862067484400441</v>
          </cell>
          <cell r="X69">
            <v>32.4154242589833</v>
          </cell>
          <cell r="Y69">
            <v>32.277657038381548</v>
          </cell>
          <cell r="Z69">
            <v>32.133681029343563</v>
          </cell>
          <cell r="AA69">
            <v>35.223655111706194</v>
          </cell>
          <cell r="AB69">
            <v>31.764951612718356</v>
          </cell>
          <cell r="AC69">
            <v>31.770599651518477</v>
          </cell>
          <cell r="AD69">
            <v>31.776041496997809</v>
          </cell>
          <cell r="AE69">
            <v>31.78128823801503</v>
          </cell>
          <cell r="AF69">
            <v>31.786350182302062</v>
          </cell>
          <cell r="AG69">
            <v>31.791236924054445</v>
          </cell>
          <cell r="AH69">
            <v>31.795957404622794</v>
          </cell>
          <cell r="AI69">
            <v>31.800519967113139</v>
          </cell>
          <cell r="AJ69">
            <v>31.804932405597718</v>
          </cell>
          <cell r="AK69">
            <v>31.809202009546762</v>
          </cell>
          <cell r="AL69">
            <v>31.813335604014092</v>
          </cell>
          <cell r="AM69">
            <v>31.817339586042557</v>
          </cell>
        </row>
        <row r="71">
          <cell r="B71">
            <v>0.1005613840032203</v>
          </cell>
          <cell r="C71">
            <v>9.1788632561282904E-2</v>
          </cell>
          <cell r="D71">
            <v>0.10140800481071051</v>
          </cell>
          <cell r="E71">
            <v>8.8880401648750024E-2</v>
          </cell>
          <cell r="F71">
            <v>9.5489202937237075E-2</v>
          </cell>
          <cell r="G71">
            <v>8.951227804263967E-2</v>
          </cell>
          <cell r="H71">
            <v>9.118861744219138E-2</v>
          </cell>
          <cell r="I71">
            <v>8.7595076867559796E-2</v>
          </cell>
          <cell r="J71">
            <v>8.9423854331318345E-2</v>
          </cell>
          <cell r="K71">
            <v>8.6719084757013967E-2</v>
          </cell>
          <cell r="L71">
            <v>8.5371443583362669E-2</v>
          </cell>
          <cell r="M71">
            <v>9.0961832176581728E-2</v>
          </cell>
          <cell r="N71">
            <v>9.1082825784204804E-2</v>
          </cell>
          <cell r="O71">
            <v>8.8240639613190758E-2</v>
          </cell>
          <cell r="P71">
            <v>8.2617400585311376E-2</v>
          </cell>
          <cell r="Q71">
            <v>8.1557768227061608E-2</v>
          </cell>
          <cell r="R71">
            <v>8.1151162088781911E-2</v>
          </cell>
          <cell r="S71">
            <v>8.4957666194046322E-2</v>
          </cell>
          <cell r="T71">
            <v>7.9774801362175005E-2</v>
          </cell>
          <cell r="U71">
            <v>8.5236415993695039E-2</v>
          </cell>
          <cell r="V71">
            <v>8.4506677204759864E-2</v>
          </cell>
          <cell r="W71">
            <v>8.2703599690947718E-2</v>
          </cell>
          <cell r="X71">
            <v>8.2000708963064398E-2</v>
          </cell>
          <cell r="Y71">
            <v>8.0959988585181775E-2</v>
          </cell>
          <cell r="Z71">
            <v>7.9877466404222594E-2</v>
          </cell>
          <cell r="AA71">
            <v>8.2710057871579395E-2</v>
          </cell>
          <cell r="AB71">
            <v>8.1578042958557917E-2</v>
          </cell>
          <cell r="AC71">
            <v>8.1301572872385569E-2</v>
          </cell>
          <cell r="AD71">
            <v>8.1022305195321664E-2</v>
          </cell>
          <cell r="AE71">
            <v>8.0740541695330181E-2</v>
          </cell>
          <cell r="AF71">
            <v>8.0456555730238494E-2</v>
          </cell>
          <cell r="AG71">
            <v>8.0170595451181589E-2</v>
          </cell>
          <cell r="AH71">
            <v>7.9882886582531232E-2</v>
          </cell>
          <cell r="AI71">
            <v>7.9593634842221747E-2</v>
          </cell>
          <cell r="AJ71">
            <v>7.930302805559572E-2</v>
          </cell>
          <cell r="AK71">
            <v>7.9011238007108089E-2</v>
          </cell>
          <cell r="AL71">
            <v>7.8718422067046101E-2</v>
          </cell>
          <cell r="AM71">
            <v>7.8424724624521297E-2</v>
          </cell>
        </row>
        <row r="72">
          <cell r="B72">
            <v>0.66502478668346932</v>
          </cell>
          <cell r="C72">
            <v>0.57343951614425137</v>
          </cell>
          <cell r="D72">
            <v>0.62628132561751571</v>
          </cell>
          <cell r="E72">
            <v>0.65118896264269666</v>
          </cell>
          <cell r="F72">
            <v>0.65019779116576182</v>
          </cell>
          <cell r="G72">
            <v>0.66455639137743561</v>
          </cell>
          <cell r="H72">
            <v>0.7048904992723044</v>
          </cell>
          <cell r="I72">
            <v>0.6769321387891809</v>
          </cell>
          <cell r="J72">
            <v>0.6618742782044752</v>
          </cell>
          <cell r="K72">
            <v>0.58669840610419188</v>
          </cell>
          <cell r="L72">
            <v>0.61273772725731057</v>
          </cell>
          <cell r="M72">
            <v>0.68262058238113599</v>
          </cell>
          <cell r="N72">
            <v>0.64877720218584178</v>
          </cell>
          <cell r="O72">
            <v>0.61986743249230947</v>
          </cell>
          <cell r="P72">
            <v>0.59432938466736807</v>
          </cell>
          <cell r="Q72">
            <v>0.5887894589820325</v>
          </cell>
          <cell r="R72">
            <v>0.5738688525018586</v>
          </cell>
          <cell r="S72">
            <v>0.61947665358891857</v>
          </cell>
          <cell r="T72">
            <v>0.58798678777254576</v>
          </cell>
          <cell r="U72">
            <v>0.64448489954034061</v>
          </cell>
          <cell r="V72">
            <v>0.63727597272419889</v>
          </cell>
          <cell r="W72">
            <v>0.62058908197448126</v>
          </cell>
          <cell r="X72">
            <v>0.63092917891011346</v>
          </cell>
          <cell r="Y72">
            <v>0.6020982232084664</v>
          </cell>
          <cell r="Z72">
            <v>0.56325306682995735</v>
          </cell>
          <cell r="AA72">
            <v>0.60786072315447315</v>
          </cell>
          <cell r="AB72">
            <v>0.55985034843831127</v>
          </cell>
          <cell r="AC72">
            <v>0.55786533248528747</v>
          </cell>
          <cell r="AD72">
            <v>0.55587676303330325</v>
          </cell>
          <cell r="AE72">
            <v>0.55388436294347354</v>
          </cell>
          <cell r="AF72">
            <v>0.55188786945446033</v>
          </cell>
          <cell r="AG72">
            <v>0.54988703390434668</v>
          </cell>
          <cell r="AH72">
            <v>0.57048754016927383</v>
          </cell>
          <cell r="AI72">
            <v>0.56857783887169644</v>
          </cell>
          <cell r="AJ72">
            <v>0.56666337897544228</v>
          </cell>
          <cell r="AK72">
            <v>0.56474397209070493</v>
          </cell>
          <cell r="AL72">
            <v>0.5628194400775467</v>
          </cell>
          <cell r="AM72">
            <v>0.56088961435895035</v>
          </cell>
        </row>
        <row r="75">
          <cell r="B75">
            <v>28.541200529489064</v>
          </cell>
          <cell r="C75">
            <v>25.144420563624664</v>
          </cell>
          <cell r="D75">
            <v>28.21675432871</v>
          </cell>
          <cell r="E75">
            <v>24.700687704332953</v>
          </cell>
          <cell r="F75">
            <v>25.179897713183632</v>
          </cell>
          <cell r="G75">
            <v>14.680158179207837</v>
          </cell>
          <cell r="H75">
            <v>18.048932429673787</v>
          </cell>
          <cell r="I75">
            <v>14.814683179174216</v>
          </cell>
          <cell r="J75">
            <v>16.876167508923757</v>
          </cell>
          <cell r="K75">
            <v>16.763226529464777</v>
          </cell>
          <cell r="L75">
            <v>18.947939250372524</v>
          </cell>
          <cell r="M75">
            <v>19.967003539743708</v>
          </cell>
          <cell r="N75">
            <v>18.540622311587061</v>
          </cell>
          <cell r="O75">
            <v>19.349299098514248</v>
          </cell>
          <cell r="P75">
            <v>19.763537869641738</v>
          </cell>
          <cell r="Q75">
            <v>18.542464775556613</v>
          </cell>
          <cell r="R75">
            <v>19.482105353136017</v>
          </cell>
          <cell r="S75">
            <v>18.891694017850249</v>
          </cell>
          <cell r="T75">
            <v>19.559135987146462</v>
          </cell>
          <cell r="U75">
            <v>19.619578155203477</v>
          </cell>
          <cell r="V75">
            <v>19.302384758701912</v>
          </cell>
          <cell r="W75">
            <v>18.700500620710102</v>
          </cell>
          <cell r="X75">
            <v>18.598049635337603</v>
          </cell>
          <cell r="Y75">
            <v>18.370630893304643</v>
          </cell>
          <cell r="Z75">
            <v>18.121430952705385</v>
          </cell>
          <cell r="AA75">
            <v>17.467117896901421</v>
          </cell>
          <cell r="AB75">
            <v>17.774661784186868</v>
          </cell>
          <cell r="AC75">
            <v>17.527595284953744</v>
          </cell>
          <cell r="AD75">
            <v>17.246062952055183</v>
          </cell>
          <cell r="AE75">
            <v>17.171292174435298</v>
          </cell>
          <cell r="AF75">
            <v>16.9611643436855</v>
          </cell>
          <cell r="AG75">
            <v>16.76198928734452</v>
          </cell>
          <cell r="AH75">
            <v>16.711569719085496</v>
          </cell>
          <cell r="AI75">
            <v>16.530017024902445</v>
          </cell>
          <cell r="AJ75">
            <v>16.357332898564717</v>
          </cell>
          <cell r="AK75">
            <v>16.326265217465536</v>
          </cell>
          <cell r="AL75">
            <v>16.167878591325419</v>
          </cell>
          <cell r="AM75">
            <v>16.016790073036823</v>
          </cell>
        </row>
        <row r="76">
          <cell r="B76">
            <v>3.9854099675349777</v>
          </cell>
          <cell r="C76">
            <v>4.1116504818141957</v>
          </cell>
          <cell r="D76">
            <v>4.3260698032816611</v>
          </cell>
          <cell r="E76">
            <v>4.3302388988270959</v>
          </cell>
          <cell r="F76">
            <v>4.0843884316021484</v>
          </cell>
          <cell r="G76">
            <v>4.0673158517017143</v>
          </cell>
          <cell r="H76">
            <v>3.75931907075491</v>
          </cell>
          <cell r="I76">
            <v>3.8955662566351994</v>
          </cell>
          <cell r="J76">
            <v>4.0018548141436705</v>
          </cell>
          <cell r="K76">
            <v>4.4305336855807074</v>
          </cell>
          <cell r="L76">
            <v>4.3293739349711533</v>
          </cell>
          <cell r="M76">
            <v>3.333842040804134</v>
          </cell>
          <cell r="N76">
            <v>3.6275030057950235</v>
          </cell>
          <cell r="O76">
            <v>4.1892382371600991</v>
          </cell>
          <cell r="P76">
            <v>4.2275394551193468</v>
          </cell>
          <cell r="Q76">
            <v>4.5231199717916617</v>
          </cell>
          <cell r="R76">
            <v>4.76216818036115</v>
          </cell>
          <cell r="S76">
            <v>3.9441535177343816</v>
          </cell>
          <cell r="T76">
            <v>4.7816691598105212</v>
          </cell>
          <cell r="U76">
            <v>4.2432288108698817</v>
          </cell>
          <cell r="V76">
            <v>4.2452746861482042</v>
          </cell>
          <cell r="W76">
            <v>4.2580039058987236</v>
          </cell>
          <cell r="X76">
            <v>4.2559614230920717</v>
          </cell>
          <cell r="Y76">
            <v>4.2601923111570592</v>
          </cell>
          <cell r="Z76">
            <v>4.2611710745907887</v>
          </cell>
          <cell r="AA76">
            <v>3.9765277694577645</v>
          </cell>
          <cell r="AB76">
            <v>4.2669400748505844</v>
          </cell>
          <cell r="AC76">
            <v>4.267188429160778</v>
          </cell>
          <cell r="AD76">
            <v>4.267428779077564</v>
          </cell>
          <cell r="AE76">
            <v>4.26766093165807</v>
          </cell>
          <cell r="AF76">
            <v>4.2678848092035757</v>
          </cell>
          <cell r="AG76">
            <v>4.2681004205185689</v>
          </cell>
          <cell r="AH76">
            <v>4.0548924469786423</v>
          </cell>
          <cell r="AI76">
            <v>4.0550818261148338</v>
          </cell>
          <cell r="AJ76">
            <v>4.0552636847313597</v>
          </cell>
          <cell r="AK76">
            <v>4.0554381940601321</v>
          </cell>
          <cell r="AL76">
            <v>4.0556055413934509</v>
          </cell>
          <cell r="AM76">
            <v>4.0557659244218183</v>
          </cell>
        </row>
        <row r="77">
          <cell r="B77">
            <v>32.753487381154827</v>
          </cell>
          <cell r="C77">
            <v>29.495007789251765</v>
          </cell>
          <cell r="D77">
            <v>32.745199075333154</v>
          </cell>
          <cell r="E77">
            <v>29.2477594092299</v>
          </cell>
          <cell r="F77">
            <v>29.482275192864027</v>
          </cell>
          <cell r="G77">
            <v>18.971602482898408</v>
          </cell>
          <cell r="H77">
            <v>22.018069244273878</v>
          </cell>
          <cell r="I77">
            <v>18.971367645656528</v>
          </cell>
          <cell r="J77">
            <v>21.152944411031875</v>
          </cell>
          <cell r="K77">
            <v>21.464720833686346</v>
          </cell>
          <cell r="L77">
            <v>23.601059870859288</v>
          </cell>
          <cell r="M77">
            <v>23.594106924156883</v>
          </cell>
          <cell r="N77">
            <v>22.391196393543826</v>
          </cell>
          <cell r="O77">
            <v>23.805899420157278</v>
          </cell>
          <cell r="P77">
            <v>24.298687035447788</v>
          </cell>
          <cell r="Q77">
            <v>23.252651511880604</v>
          </cell>
          <cell r="R77">
            <v>24.442402393418099</v>
          </cell>
          <cell r="S77">
            <v>23.055542564621124</v>
          </cell>
          <cell r="T77">
            <v>24.545553962713647</v>
          </cell>
          <cell r="U77">
            <v>23.862806966073357</v>
          </cell>
          <cell r="V77">
            <v>23.547659444850126</v>
          </cell>
          <cell r="W77">
            <v>22.958504526608827</v>
          </cell>
          <cell r="X77">
            <v>22.854011058429681</v>
          </cell>
          <cell r="Y77">
            <v>22.630823204461706</v>
          </cell>
          <cell r="Z77">
            <v>22.382602027296173</v>
          </cell>
          <cell r="AA77">
            <v>21.544416377282257</v>
          </cell>
          <cell r="AB77">
            <v>22.041601859037453</v>
          </cell>
          <cell r="AC77">
            <v>21.794783714114526</v>
          </cell>
          <cell r="AD77">
            <v>21.513491731132738</v>
          </cell>
          <cell r="AE77">
            <v>21.438953106093368</v>
          </cell>
          <cell r="AF77">
            <v>21.229049152889079</v>
          </cell>
          <cell r="AG77">
            <v>21.030089707863088</v>
          </cell>
          <cell r="AH77">
            <v>20.766462166064144</v>
          </cell>
          <cell r="AI77">
            <v>20.585098851017282</v>
          </cell>
          <cell r="AJ77">
            <v>20.412596583296075</v>
          </cell>
          <cell r="AK77">
            <v>20.38170341152567</v>
          </cell>
          <cell r="AL77">
            <v>20.22348413271887</v>
          </cell>
          <cell r="AM77">
            <v>20.072555997458643</v>
          </cell>
        </row>
        <row r="78">
          <cell r="B78">
            <v>23.416207190454056</v>
          </cell>
          <cell r="C78">
            <v>21.041665553328883</v>
          </cell>
          <cell r="D78">
            <v>20.277324750654309</v>
          </cell>
          <cell r="E78">
            <v>18.476467677885555</v>
          </cell>
          <cell r="F78">
            <v>17.674293841825573</v>
          </cell>
          <cell r="G78">
            <v>17.336447613889387</v>
          </cell>
          <cell r="H78">
            <v>16.306850303516207</v>
          </cell>
          <cell r="I78">
            <v>15.795711802726629</v>
          </cell>
          <cell r="J78">
            <v>13.891852612131787</v>
          </cell>
          <cell r="K78">
            <v>13.232468360498562</v>
          </cell>
          <cell r="L78">
            <v>14.504078197363734</v>
          </cell>
          <cell r="M78">
            <v>13.697227967717076</v>
          </cell>
          <cell r="N78">
            <v>11.877181800976055</v>
          </cell>
          <cell r="O78">
            <v>10.439622719423379</v>
          </cell>
          <cell r="P78">
            <v>10.08284461152882</v>
          </cell>
          <cell r="Q78">
            <v>9.6014615285474942</v>
          </cell>
          <cell r="R78">
            <v>9.1381531912324139</v>
          </cell>
          <cell r="S78">
            <v>8.8053730445246696</v>
          </cell>
          <cell r="T78">
            <v>8.5451459606245752</v>
          </cell>
          <cell r="U78">
            <v>7.456632214785782</v>
          </cell>
          <cell r="V78">
            <v>6.9397065460209859</v>
          </cell>
          <cell r="W78">
            <v>6.5704934555726435</v>
          </cell>
          <cell r="X78">
            <v>6.1912197899941761</v>
          </cell>
          <cell r="Y78">
            <v>5.9011339608357414</v>
          </cell>
          <cell r="Z78">
            <v>5.6160410846294022</v>
          </cell>
          <cell r="AA78">
            <v>6.1631728543060342</v>
          </cell>
          <cell r="AB78">
            <v>5.5254269863884158</v>
          </cell>
          <cell r="AC78">
            <v>5.4109256013121483</v>
          </cell>
          <cell r="AD78">
            <v>5.3007696242954703</v>
          </cell>
          <cell r="AE78">
            <v>5.19466329698162</v>
          </cell>
          <cell r="AF78">
            <v>5.0923401463075564</v>
          </cell>
          <cell r="AG78">
            <v>4.9935590846191227</v>
          </cell>
          <cell r="AH78">
            <v>4.9779100152192681</v>
          </cell>
          <cell r="AI78">
            <v>4.883405064253556</v>
          </cell>
          <cell r="AJ78">
            <v>4.7919545762310722</v>
          </cell>
          <cell r="AK78">
            <v>4.7033826892288841</v>
          </cell>
          <cell r="AL78">
            <v>4.6175279240811538</v>
          </cell>
          <cell r="AM78">
            <v>4.5342416355927204</v>
          </cell>
        </row>
        <row r="80">
          <cell r="B80">
            <v>3.3685571057884285E-2</v>
          </cell>
          <cell r="C80">
            <v>3.9153403517798363E-2</v>
          </cell>
          <cell r="D80">
            <v>3.7898065129631321E-2</v>
          </cell>
          <cell r="E80">
            <v>3.1002465099834273E-2</v>
          </cell>
          <cell r="F80">
            <v>3.3402334107266354E-2</v>
          </cell>
          <cell r="G80">
            <v>3.0026321562649387E-2</v>
          </cell>
          <cell r="H80">
            <v>2.6910627365413935E-2</v>
          </cell>
          <cell r="I80">
            <v>2.8299154136199833E-2</v>
          </cell>
          <cell r="J80">
            <v>3.0236505291514882E-2</v>
          </cell>
          <cell r="K80">
            <v>3.5841135951259546E-2</v>
          </cell>
          <cell r="L80">
            <v>3.3061139269417318E-2</v>
          </cell>
          <cell r="M80">
            <v>2.8869413321748357E-2</v>
          </cell>
          <cell r="N80">
            <v>3.1990364904747964E-2</v>
          </cell>
          <cell r="O80">
            <v>3.3543140894683021E-2</v>
          </cell>
          <cell r="P80">
            <v>3.3515451732625809E-2</v>
          </cell>
          <cell r="Q80">
            <v>3.3537413996868007E-2</v>
          </cell>
          <cell r="R80">
            <v>3.4581037821700307E-2</v>
          </cell>
          <cell r="S80">
            <v>3.2328375443434115E-2</v>
          </cell>
          <cell r="T80">
            <v>3.2868272164036816E-2</v>
          </cell>
          <cell r="U80">
            <v>3.0302832994819815E-2</v>
          </cell>
          <cell r="V80">
            <v>3.0652602287406631E-2</v>
          </cell>
          <cell r="W80">
            <v>3.1378648682757478E-2</v>
          </cell>
          <cell r="X80">
            <v>3.0264068986950995E-2</v>
          </cell>
          <cell r="Y80">
            <v>3.2214123307066106E-2</v>
          </cell>
          <cell r="Z80">
            <v>3.4886238481437334E-2</v>
          </cell>
          <cell r="AA80">
            <v>3.2433862281612817E-2</v>
          </cell>
          <cell r="AB80">
            <v>3.5906547183293745E-2</v>
          </cell>
          <cell r="AC80">
            <v>3.5946243890355362E-2</v>
          </cell>
          <cell r="AD80">
            <v>3.5983888449849864E-2</v>
          </cell>
          <cell r="AE80">
            <v>3.6019618194701265E-2</v>
          </cell>
          <cell r="AF80">
            <v>3.6053558604633121E-2</v>
          </cell>
          <cell r="AG80">
            <v>3.6085824512186039E-2</v>
          </cell>
          <cell r="AH80">
            <v>3.4310695114441896E-2</v>
          </cell>
          <cell r="AI80">
            <v>3.4338457955688344E-2</v>
          </cell>
          <cell r="AJ80">
            <v>3.4364906214627552E-2</v>
          </cell>
          <cell r="AK80">
            <v>3.4390117615169795E-2</v>
          </cell>
          <cell r="AL80">
            <v>3.4414163835483222E-2</v>
          </cell>
          <cell r="AM80">
            <v>3.4437111073666669E-2</v>
          </cell>
        </row>
        <row r="82">
          <cell r="B82">
            <v>292.37300215982725</v>
          </cell>
          <cell r="C82">
            <v>351.41353546291288</v>
          </cell>
          <cell r="D82">
            <v>329.8245717403164</v>
          </cell>
          <cell r="E82">
            <v>346.32039657020363</v>
          </cell>
          <cell r="F82">
            <v>385.19845425867504</v>
          </cell>
          <cell r="G82">
            <v>537.21084462982276</v>
          </cell>
          <cell r="H82">
            <v>382.2804746835443</v>
          </cell>
          <cell r="I82">
            <v>499.36775731310939</v>
          </cell>
          <cell r="J82">
            <v>511.6651061513337</v>
          </cell>
          <cell r="K82">
            <v>405.69835993395702</v>
          </cell>
          <cell r="L82">
            <v>428.53940265486727</v>
          </cell>
          <cell r="M82">
            <v>485.01441273326014</v>
          </cell>
          <cell r="N82">
            <v>417.41960378044354</v>
          </cell>
          <cell r="O82">
            <v>391.15233370913188</v>
          </cell>
          <cell r="P82">
            <v>399.32267806267811</v>
          </cell>
          <cell r="Q82">
            <v>391.8739085118703</v>
          </cell>
          <cell r="R82">
            <v>423.31105053191493</v>
          </cell>
          <cell r="S82">
            <v>481.43584980761568</v>
          </cell>
          <cell r="T82">
            <v>513.07400619684881</v>
          </cell>
          <cell r="U82">
            <v>433.92720988350248</v>
          </cell>
          <cell r="V82">
            <v>431.18256184603888</v>
          </cell>
          <cell r="W82">
            <v>434.48784638329602</v>
          </cell>
          <cell r="X82">
            <v>438.62174125744048</v>
          </cell>
          <cell r="Y82">
            <v>429.82201696495144</v>
          </cell>
          <cell r="Z82">
            <v>439.79919215029759</v>
          </cell>
          <cell r="AA82">
            <v>409.93452840142237</v>
          </cell>
          <cell r="AB82">
            <v>475.93392721304434</v>
          </cell>
          <cell r="AC82">
            <v>475.93392721304434</v>
          </cell>
          <cell r="AD82">
            <v>475.93392721304434</v>
          </cell>
          <cell r="AE82">
            <v>475.93392721304434</v>
          </cell>
          <cell r="AF82">
            <v>475.93392721304434</v>
          </cell>
          <cell r="AG82">
            <v>475.93392721304434</v>
          </cell>
          <cell r="AH82">
            <v>475.93392721304434</v>
          </cell>
          <cell r="AI82">
            <v>475.93392721304434</v>
          </cell>
          <cell r="AJ82">
            <v>475.93392721304434</v>
          </cell>
          <cell r="AK82">
            <v>475.93392721304434</v>
          </cell>
          <cell r="AL82">
            <v>475.93392721304434</v>
          </cell>
          <cell r="AM82">
            <v>475.93392721304434</v>
          </cell>
        </row>
        <row r="85">
          <cell r="B85">
            <v>63.313834343761094</v>
          </cell>
          <cell r="C85">
            <v>70.124863636732655</v>
          </cell>
          <cell r="D85">
            <v>53.496382434713077</v>
          </cell>
          <cell r="E85">
            <v>53.342683083483934</v>
          </cell>
          <cell r="F85">
            <v>52.143310167741028</v>
          </cell>
          <cell r="G85">
            <v>57.602922089727841</v>
          </cell>
          <cell r="H85">
            <v>45.796516398622956</v>
          </cell>
          <cell r="I85">
            <v>47.631297779050442</v>
          </cell>
          <cell r="J85">
            <v>48.553866022916196</v>
          </cell>
          <cell r="K85">
            <v>44.686697061203013</v>
          </cell>
          <cell r="L85">
            <v>44.753695005948238</v>
          </cell>
          <cell r="M85">
            <v>39.291268174502648</v>
          </cell>
          <cell r="N85">
            <v>39.291268174502648</v>
          </cell>
          <cell r="O85">
            <v>44.638109876758705</v>
          </cell>
          <cell r="P85">
            <v>43.994665785842543</v>
          </cell>
          <cell r="Q85">
            <v>43.100056880994771</v>
          </cell>
          <cell r="R85">
            <v>46.746029327786992</v>
          </cell>
          <cell r="S85">
            <v>43.198779405562895</v>
          </cell>
          <cell r="T85">
            <v>42.66145615468043</v>
          </cell>
          <cell r="U85">
            <v>44.347701219618102</v>
          </cell>
          <cell r="V85">
            <v>43.435341191561733</v>
          </cell>
          <cell r="W85">
            <v>43.875440696986558</v>
          </cell>
          <cell r="X85">
            <v>45.277966733914788</v>
          </cell>
          <cell r="Y85">
            <v>45.130070178597308</v>
          </cell>
          <cell r="Z85">
            <v>42.651530546220229</v>
          </cell>
          <cell r="AA85">
            <v>42.651530546220229</v>
          </cell>
          <cell r="AB85">
            <v>46.399999999999991</v>
          </cell>
          <cell r="AC85">
            <v>46.4</v>
          </cell>
          <cell r="AD85">
            <v>46.4</v>
          </cell>
          <cell r="AE85">
            <v>46.399999999999991</v>
          </cell>
          <cell r="AF85">
            <v>46.4</v>
          </cell>
          <cell r="AG85">
            <v>46.400000000000006</v>
          </cell>
          <cell r="AH85">
            <v>46.4</v>
          </cell>
          <cell r="AI85">
            <v>46.399999999999991</v>
          </cell>
          <cell r="AJ85">
            <v>46.4</v>
          </cell>
          <cell r="AK85">
            <v>46.399999999999991</v>
          </cell>
          <cell r="AL85">
            <v>46.4</v>
          </cell>
          <cell r="AM85">
            <v>46.4</v>
          </cell>
        </row>
        <row r="88">
          <cell r="B88">
            <v>94418</v>
          </cell>
          <cell r="C88">
            <v>97398</v>
          </cell>
          <cell r="D88">
            <v>99452</v>
          </cell>
          <cell r="E88">
            <v>101004</v>
          </cell>
          <cell r="F88">
            <v>102949</v>
          </cell>
          <cell r="G88">
            <v>104006</v>
          </cell>
          <cell r="H88">
            <v>106598</v>
          </cell>
          <cell r="I88">
            <v>108675</v>
          </cell>
          <cell r="J88">
            <v>109736</v>
          </cell>
          <cell r="K88">
            <v>110563</v>
          </cell>
          <cell r="L88">
            <v>110670</v>
          </cell>
          <cell r="M88">
            <v>112260</v>
          </cell>
          <cell r="N88">
            <v>112260</v>
          </cell>
          <cell r="O88">
            <v>112028</v>
          </cell>
          <cell r="P88">
            <v>112613</v>
          </cell>
          <cell r="Q88">
            <v>113024</v>
          </cell>
          <cell r="R88">
            <v>113382</v>
          </cell>
          <cell r="S88">
            <v>114723</v>
          </cell>
          <cell r="T88">
            <v>115620</v>
          </cell>
          <cell r="U88">
            <v>117439.07932085506</v>
          </cell>
          <cell r="V88">
            <v>119248.1081946734</v>
          </cell>
          <cell r="W88">
            <v>120618.67610874858</v>
          </cell>
          <cell r="X88">
            <v>122008.40354253165</v>
          </cell>
          <cell r="Y88">
            <v>123258.05319046014</v>
          </cell>
          <cell r="Z88">
            <v>124751.95153435587</v>
          </cell>
          <cell r="AA88">
            <v>124751.95153435587</v>
          </cell>
          <cell r="AB88">
            <v>126553.13014302797</v>
          </cell>
          <cell r="AC88">
            <v>128321.97366999327</v>
          </cell>
          <cell r="AD88">
            <v>130058.89708213377</v>
          </cell>
          <cell r="AE88">
            <v>131764.31002092303</v>
          </cell>
          <cell r="AF88">
            <v>133438.61687076901</v>
          </cell>
          <cell r="AG88">
            <v>135082.21682647988</v>
          </cell>
          <cell r="AH88">
            <v>136695.50395986362</v>
          </cell>
          <cell r="AI88">
            <v>138278.86728547353</v>
          </cell>
          <cell r="AJ88">
            <v>139832.69082550931</v>
          </cell>
          <cell r="AK88">
            <v>141357.35367388587</v>
          </cell>
          <cell r="AL88">
            <v>142853.23005947942</v>
          </cell>
          <cell r="AM88">
            <v>144320.68940856244</v>
          </cell>
        </row>
        <row r="89">
          <cell r="B89">
            <v>9078</v>
          </cell>
          <cell r="C89">
            <v>9801</v>
          </cell>
          <cell r="D89">
            <v>10858</v>
          </cell>
          <cell r="E89">
            <v>12475</v>
          </cell>
          <cell r="F89">
            <v>13195</v>
          </cell>
          <cell r="G89">
            <v>14404</v>
          </cell>
          <cell r="H89">
            <v>15867</v>
          </cell>
          <cell r="I89">
            <v>17169</v>
          </cell>
          <cell r="J89">
            <v>18293</v>
          </cell>
          <cell r="K89">
            <v>19270</v>
          </cell>
          <cell r="L89">
            <v>20195</v>
          </cell>
          <cell r="M89">
            <v>21648</v>
          </cell>
          <cell r="N89">
            <v>21648</v>
          </cell>
          <cell r="O89">
            <v>23526</v>
          </cell>
          <cell r="P89">
            <v>24885</v>
          </cell>
          <cell r="Q89">
            <v>25942</v>
          </cell>
          <cell r="R89">
            <v>27003</v>
          </cell>
          <cell r="S89">
            <v>27684</v>
          </cell>
          <cell r="T89">
            <v>28776</v>
          </cell>
          <cell r="U89">
            <v>30018.684679144935</v>
          </cell>
          <cell r="V89">
            <v>31173.127581326604</v>
          </cell>
          <cell r="W89">
            <v>32142.515955749161</v>
          </cell>
          <cell r="X89">
            <v>33099.141814416296</v>
          </cell>
          <cell r="Y89">
            <v>33968.943989000014</v>
          </cell>
          <cell r="Z89">
            <v>35015.850563329383</v>
          </cell>
          <cell r="AA89">
            <v>35015.850563329383</v>
          </cell>
          <cell r="AB89">
            <v>36336.431363980679</v>
          </cell>
          <cell r="AC89">
            <v>37634.132240435763</v>
          </cell>
          <cell r="AD89">
            <v>38909.246818388463</v>
          </cell>
          <cell r="AE89">
            <v>40162.064955336231</v>
          </cell>
          <cell r="AF89">
            <v>41392.87278893865</v>
          </cell>
          <cell r="AG89">
            <v>42601.952784755296</v>
          </cell>
          <cell r="AH89">
            <v>43789.58378337109</v>
          </cell>
          <cell r="AI89">
            <v>44956.041046916798</v>
          </cell>
          <cell r="AJ89">
            <v>46101.596304992454</v>
          </cell>
          <cell r="AK89">
            <v>47226.517800001617</v>
          </cell>
          <cell r="AL89">
            <v>48331.070331903626</v>
          </cell>
          <cell r="AM89">
            <v>49415.515302391694</v>
          </cell>
        </row>
        <row r="90">
          <cell r="B90">
            <v>12906</v>
          </cell>
          <cell r="C90">
            <v>13473</v>
          </cell>
          <cell r="D90">
            <v>14137</v>
          </cell>
          <cell r="E90">
            <v>15361</v>
          </cell>
          <cell r="F90">
            <v>15995</v>
          </cell>
          <cell r="G90">
            <v>16617</v>
          </cell>
          <cell r="H90">
            <v>17462</v>
          </cell>
          <cell r="I90">
            <v>18411</v>
          </cell>
          <cell r="J90">
            <v>19486</v>
          </cell>
          <cell r="K90">
            <v>20860</v>
          </cell>
          <cell r="L90">
            <v>22456</v>
          </cell>
          <cell r="M90">
            <v>24657</v>
          </cell>
          <cell r="N90">
            <v>24657</v>
          </cell>
          <cell r="O90">
            <v>26638</v>
          </cell>
          <cell r="P90">
            <v>28728</v>
          </cell>
          <cell r="Q90">
            <v>31036</v>
          </cell>
          <cell r="R90">
            <v>33122</v>
          </cell>
          <cell r="S90">
            <v>34902</v>
          </cell>
          <cell r="T90">
            <v>36825</v>
          </cell>
          <cell r="U90">
            <v>38344</v>
          </cell>
          <cell r="V90">
            <v>39888</v>
          </cell>
          <cell r="W90">
            <v>41512</v>
          </cell>
          <cell r="X90">
            <v>42954</v>
          </cell>
          <cell r="Y90">
            <v>44493</v>
          </cell>
          <cell r="Z90">
            <v>46156</v>
          </cell>
          <cell r="AA90">
            <v>46156</v>
          </cell>
          <cell r="AB90">
            <v>47047.319224509061</v>
          </cell>
          <cell r="AC90">
            <v>47938.638449018137</v>
          </cell>
          <cell r="AD90">
            <v>48829.957673527198</v>
          </cell>
          <cell r="AE90">
            <v>49721.276898036267</v>
          </cell>
          <cell r="AF90">
            <v>50612.596122545336</v>
          </cell>
          <cell r="AG90">
            <v>51503.915347054404</v>
          </cell>
          <cell r="AH90">
            <v>52395.234571563473</v>
          </cell>
          <cell r="AI90">
            <v>53286.553796072534</v>
          </cell>
          <cell r="AJ90">
            <v>54177.873020581595</v>
          </cell>
          <cell r="AK90">
            <v>55069.192245090671</v>
          </cell>
          <cell r="AL90">
            <v>55960.511469599733</v>
          </cell>
          <cell r="AM90">
            <v>56851.830694108801</v>
          </cell>
        </row>
        <row r="91">
          <cell r="B91">
            <v>116402</v>
          </cell>
          <cell r="C91">
            <v>120672</v>
          </cell>
          <cell r="D91">
            <v>124447</v>
          </cell>
          <cell r="E91">
            <v>128840</v>
          </cell>
          <cell r="F91">
            <v>132139</v>
          </cell>
          <cell r="G91">
            <v>135027</v>
          </cell>
          <cell r="H91">
            <v>139927</v>
          </cell>
          <cell r="I91">
            <v>144255</v>
          </cell>
          <cell r="J91">
            <v>147515</v>
          </cell>
          <cell r="K91">
            <v>150693</v>
          </cell>
          <cell r="L91">
            <v>153321</v>
          </cell>
          <cell r="M91">
            <v>158565</v>
          </cell>
          <cell r="N91">
            <v>158565</v>
          </cell>
          <cell r="O91">
            <v>162192</v>
          </cell>
          <cell r="P91">
            <v>166226</v>
          </cell>
          <cell r="Q91">
            <v>170002</v>
          </cell>
          <cell r="R91">
            <v>173507</v>
          </cell>
          <cell r="S91">
            <v>177309</v>
          </cell>
          <cell r="T91">
            <v>181221</v>
          </cell>
          <cell r="U91">
            <v>185801.764</v>
          </cell>
          <cell r="V91">
            <v>190309.23577600002</v>
          </cell>
          <cell r="W91">
            <v>194273.19206449774</v>
          </cell>
          <cell r="X91">
            <v>198061.54535694796</v>
          </cell>
          <cell r="Y91">
            <v>201719.99717946016</v>
          </cell>
          <cell r="Z91">
            <v>205923.80209768526</v>
          </cell>
          <cell r="AA91">
            <v>205923.80209768526</v>
          </cell>
          <cell r="AB91">
            <v>209936.88073151771</v>
          </cell>
          <cell r="AC91">
            <v>213894.74435944716</v>
          </cell>
          <cell r="AD91">
            <v>217798.10157404945</v>
          </cell>
          <cell r="AE91">
            <v>221647.65187429552</v>
          </cell>
          <cell r="AF91">
            <v>225444.08578225298</v>
          </cell>
          <cell r="AG91">
            <v>229188.08495828958</v>
          </cell>
          <cell r="AH91">
            <v>232880.32231479819</v>
          </cell>
          <cell r="AI91">
            <v>236521.46212846285</v>
          </cell>
          <cell r="AJ91">
            <v>240112.16015108337</v>
          </cell>
          <cell r="AK91">
            <v>243653.06371897814</v>
          </cell>
          <cell r="AL91">
            <v>247144.81186098279</v>
          </cell>
          <cell r="AM91">
            <v>250588.03540506292</v>
          </cell>
        </row>
        <row r="94">
          <cell r="B94">
            <v>37650</v>
          </cell>
          <cell r="C94">
            <v>39946</v>
          </cell>
          <cell r="D94">
            <v>41972</v>
          </cell>
          <cell r="E94">
            <v>43172</v>
          </cell>
          <cell r="F94">
            <v>45003</v>
          </cell>
          <cell r="G94">
            <v>46306</v>
          </cell>
          <cell r="H94">
            <v>48064</v>
          </cell>
          <cell r="I94">
            <v>49895</v>
          </cell>
          <cell r="J94">
            <v>50865</v>
          </cell>
          <cell r="K94">
            <v>52167</v>
          </cell>
          <cell r="L94">
            <v>52913</v>
          </cell>
          <cell r="M94">
            <v>54093</v>
          </cell>
          <cell r="N94">
            <v>54093</v>
          </cell>
          <cell r="O94">
            <v>54863</v>
          </cell>
          <cell r="P94">
            <v>55595</v>
          </cell>
          <cell r="Q94">
            <v>55827</v>
          </cell>
          <cell r="R94">
            <v>55995</v>
          </cell>
          <cell r="S94">
            <v>56681</v>
          </cell>
          <cell r="T94">
            <v>56900</v>
          </cell>
          <cell r="U94">
            <v>57678.953632265271</v>
          </cell>
          <cell r="V94">
            <v>58472.834519193719</v>
          </cell>
          <cell r="W94">
            <v>59022.897014004026</v>
          </cell>
          <cell r="X94">
            <v>59596.296846534126</v>
          </cell>
          <cell r="Y94">
            <v>60110.530210445257</v>
          </cell>
          <cell r="Z94">
            <v>60716.571682239133</v>
          </cell>
          <cell r="AA94">
            <v>60716.571682239133</v>
          </cell>
          <cell r="AB94">
            <v>61452.68756052426</v>
          </cell>
          <cell r="AC94">
            <v>62175.922383364566</v>
          </cell>
          <cell r="AD94">
            <v>62886.441457638248</v>
          </cell>
          <cell r="AE94">
            <v>63584.407968785265</v>
          </cell>
          <cell r="AF94">
            <v>64269.983008032395</v>
          </cell>
          <cell r="AG94">
            <v>64943.325599269025</v>
          </cell>
          <cell r="AH94">
            <v>65604.592725577939</v>
          </cell>
          <cell r="AI94">
            <v>66253.93935542574</v>
          </cell>
          <cell r="AJ94">
            <v>66891.518468516981</v>
          </cell>
          <cell r="AK94">
            <v>67517.481081316728</v>
          </cell>
          <cell r="AL94">
            <v>68131.976272245374</v>
          </cell>
          <cell r="AM94">
            <v>68735.151206550276</v>
          </cell>
        </row>
        <row r="95">
          <cell r="B95">
            <v>9078</v>
          </cell>
          <cell r="C95">
            <v>9801</v>
          </cell>
          <cell r="D95">
            <v>10858</v>
          </cell>
          <cell r="E95">
            <v>12475</v>
          </cell>
          <cell r="F95">
            <v>13195</v>
          </cell>
          <cell r="G95">
            <v>14404</v>
          </cell>
          <cell r="H95">
            <v>15867</v>
          </cell>
          <cell r="I95">
            <v>17169</v>
          </cell>
          <cell r="J95">
            <v>18293</v>
          </cell>
          <cell r="K95">
            <v>19270</v>
          </cell>
          <cell r="L95">
            <v>20195</v>
          </cell>
          <cell r="M95">
            <v>21648</v>
          </cell>
          <cell r="N95">
            <v>21648</v>
          </cell>
          <cell r="O95">
            <v>23526</v>
          </cell>
          <cell r="P95">
            <v>24885</v>
          </cell>
          <cell r="Q95">
            <v>25942</v>
          </cell>
          <cell r="R95">
            <v>27003</v>
          </cell>
          <cell r="S95">
            <v>27684</v>
          </cell>
          <cell r="T95">
            <v>28776</v>
          </cell>
          <cell r="U95">
            <v>30018.684679144935</v>
          </cell>
          <cell r="V95">
            <v>31173.127581326604</v>
          </cell>
          <cell r="W95">
            <v>32142.515955749161</v>
          </cell>
          <cell r="X95">
            <v>33099.141814416296</v>
          </cell>
          <cell r="Y95">
            <v>33968.943989000014</v>
          </cell>
          <cell r="Z95">
            <v>35015.850563329383</v>
          </cell>
          <cell r="AA95">
            <v>35015.850563329383</v>
          </cell>
          <cell r="AB95">
            <v>36336.431363980679</v>
          </cell>
          <cell r="AC95">
            <v>37634.132240435763</v>
          </cell>
          <cell r="AD95">
            <v>38909.246818388463</v>
          </cell>
          <cell r="AE95">
            <v>40162.064955336231</v>
          </cell>
          <cell r="AF95">
            <v>41392.87278893865</v>
          </cell>
          <cell r="AG95">
            <v>42601.952784755296</v>
          </cell>
          <cell r="AH95">
            <v>43789.58378337109</v>
          </cell>
          <cell r="AI95">
            <v>44956.041046916798</v>
          </cell>
          <cell r="AJ95">
            <v>46101.596304992454</v>
          </cell>
          <cell r="AK95">
            <v>47226.517800001617</v>
          </cell>
          <cell r="AL95">
            <v>48331.070331903626</v>
          </cell>
          <cell r="AM95">
            <v>49415.515302391694</v>
          </cell>
        </row>
        <row r="96">
          <cell r="B96">
            <v>46728</v>
          </cell>
          <cell r="C96">
            <v>49747</v>
          </cell>
          <cell r="D96">
            <v>52830</v>
          </cell>
          <cell r="E96">
            <v>55647</v>
          </cell>
          <cell r="F96">
            <v>58198</v>
          </cell>
          <cell r="G96">
            <v>60710</v>
          </cell>
          <cell r="H96">
            <v>63931</v>
          </cell>
          <cell r="I96">
            <v>67064</v>
          </cell>
          <cell r="J96">
            <v>69158</v>
          </cell>
          <cell r="K96">
            <v>71437</v>
          </cell>
          <cell r="L96">
            <v>73108</v>
          </cell>
          <cell r="M96">
            <v>75741</v>
          </cell>
          <cell r="N96">
            <v>75741</v>
          </cell>
          <cell r="O96">
            <v>78389</v>
          </cell>
          <cell r="P96">
            <v>80480</v>
          </cell>
          <cell r="Q96">
            <v>81769</v>
          </cell>
          <cell r="R96">
            <v>82998</v>
          </cell>
          <cell r="S96">
            <v>84365</v>
          </cell>
          <cell r="T96">
            <v>85676</v>
          </cell>
          <cell r="U96">
            <v>87697.638311410206</v>
          </cell>
          <cell r="V96">
            <v>89645.962100520323</v>
          </cell>
          <cell r="W96">
            <v>91165.41296975319</v>
          </cell>
          <cell r="X96">
            <v>92695.438660950429</v>
          </cell>
          <cell r="Y96">
            <v>94079.474199445278</v>
          </cell>
          <cell r="Z96">
            <v>95732.422245568509</v>
          </cell>
          <cell r="AA96">
            <v>95732.422245568509</v>
          </cell>
          <cell r="AB96">
            <v>97789.118924504932</v>
          </cell>
          <cell r="AC96">
            <v>99810.05462380033</v>
          </cell>
          <cell r="AD96">
            <v>101795.68827602672</v>
          </cell>
          <cell r="AE96">
            <v>103746.4729241215</v>
          </cell>
          <cell r="AF96">
            <v>105662.85579697104</v>
          </cell>
          <cell r="AG96">
            <v>107545.27838402432</v>
          </cell>
          <cell r="AH96">
            <v>109394.17650894902</v>
          </cell>
          <cell r="AI96">
            <v>111209.98040234254</v>
          </cell>
          <cell r="AJ96">
            <v>112993.11477350944</v>
          </cell>
          <cell r="AK96">
            <v>114743.99888131834</v>
          </cell>
          <cell r="AL96">
            <v>116463.046604149</v>
          </cell>
          <cell r="AM96">
            <v>118150.66650894197</v>
          </cell>
        </row>
        <row r="97">
          <cell r="B97">
            <v>0.45149570997912963</v>
          </cell>
          <cell r="C97">
            <v>0.46406216475899964</v>
          </cell>
          <cell r="D97">
            <v>0.47892303508294803</v>
          </cell>
          <cell r="E97">
            <v>0.49037266807074437</v>
          </cell>
          <cell r="F97">
            <v>0.50108486017357767</v>
          </cell>
          <cell r="G97">
            <v>0.51271007516257072</v>
          </cell>
          <cell r="H97">
            <v>0.52203486710488711</v>
          </cell>
          <cell r="I97">
            <v>0.53291376625027809</v>
          </cell>
          <cell r="J97">
            <v>0.54017449171672038</v>
          </cell>
          <cell r="K97">
            <v>0.55022220852941861</v>
          </cell>
          <cell r="L97">
            <v>0.55865204600160467</v>
          </cell>
          <cell r="M97">
            <v>0.56561967918272249</v>
          </cell>
          <cell r="N97">
            <v>0.56561967918272249</v>
          </cell>
          <cell r="O97">
            <v>0.57828614426722924</v>
          </cell>
          <cell r="P97">
            <v>0.58531760461970361</v>
          </cell>
          <cell r="Q97">
            <v>0.58841011470431615</v>
          </cell>
          <cell r="R97">
            <v>0.59121701036435514</v>
          </cell>
          <cell r="S97">
            <v>0.59242172084237432</v>
          </cell>
          <cell r="T97">
            <v>0.59334053574891277</v>
          </cell>
          <cell r="U97">
            <v>0.5947305583137027</v>
          </cell>
          <cell r="V97">
            <v>0.59596613229542084</v>
          </cell>
          <cell r="W97">
            <v>0.59678385418242863</v>
          </cell>
          <cell r="X97">
            <v>0.59762043456771263</v>
          </cell>
          <cell r="Y97">
            <v>0.59836717540348505</v>
          </cell>
          <cell r="Z97">
            <v>0.59919721613893007</v>
          </cell>
          <cell r="AA97">
            <v>0.59919721613893007</v>
          </cell>
          <cell r="AB97">
            <v>0.60033999735641352</v>
          </cell>
          <cell r="AC97">
            <v>0.60142441928391899</v>
          </cell>
          <cell r="AD97">
            <v>0.60245491206885471</v>
          </cell>
          <cell r="AE97">
            <v>0.60343547020314658</v>
          </cell>
          <cell r="AF97">
            <v>0.60436970480909036</v>
          </cell>
          <cell r="AG97">
            <v>0.60526088857171945</v>
          </cell>
          <cell r="AH97">
            <v>0.60611199449661757</v>
          </cell>
          <cell r="AI97">
            <v>0.60692572946092938</v>
          </cell>
          <cell r="AJ97">
            <v>0.60770456335577805</v>
          </cell>
          <cell r="AK97">
            <v>0.60845075448144315</v>
          </cell>
          <cell r="AL97">
            <v>0.60916637174564858</v>
          </cell>
          <cell r="AM97">
            <v>0.60985331412483046</v>
          </cell>
        </row>
        <row r="100">
          <cell r="B100">
            <v>5491</v>
          </cell>
          <cell r="C100">
            <v>5518</v>
          </cell>
          <cell r="D100">
            <v>5672</v>
          </cell>
          <cell r="E100">
            <v>5537</v>
          </cell>
          <cell r="F100">
            <v>6301</v>
          </cell>
          <cell r="G100">
            <v>5643</v>
          </cell>
          <cell r="H100">
            <v>5043</v>
          </cell>
          <cell r="I100">
            <v>5697</v>
          </cell>
          <cell r="J100">
            <v>4536</v>
          </cell>
          <cell r="K100">
            <v>5241</v>
          </cell>
          <cell r="L100">
            <v>4400</v>
          </cell>
          <cell r="M100">
            <v>4618</v>
          </cell>
          <cell r="N100">
            <v>63697</v>
          </cell>
          <cell r="O100">
            <v>5186.8</v>
          </cell>
          <cell r="P100">
            <v>4785</v>
          </cell>
          <cell r="Q100">
            <v>5135</v>
          </cell>
          <cell r="R100">
            <v>5423</v>
          </cell>
          <cell r="S100">
            <v>5282</v>
          </cell>
          <cell r="T100">
            <v>5096</v>
          </cell>
          <cell r="U100">
            <v>5340</v>
          </cell>
          <cell r="V100">
            <v>5096</v>
          </cell>
          <cell r="W100">
            <v>5096</v>
          </cell>
          <cell r="X100">
            <v>5580</v>
          </cell>
          <cell r="Y100">
            <v>4608</v>
          </cell>
          <cell r="Z100">
            <v>5096</v>
          </cell>
          <cell r="AA100">
            <v>61723.8</v>
          </cell>
          <cell r="AB100">
            <v>5590.8446390323052</v>
          </cell>
          <cell r="AC100">
            <v>5587.7250217465235</v>
          </cell>
          <cell r="AD100">
            <v>5584.6054044607417</v>
          </cell>
          <cell r="AE100">
            <v>5581.48578717496</v>
          </cell>
          <cell r="AF100">
            <v>5578.3661698891783</v>
          </cell>
          <cell r="AG100">
            <v>5575.2465526033975</v>
          </cell>
          <cell r="AH100">
            <v>5572.1269353176149</v>
          </cell>
          <cell r="AI100">
            <v>5569.0073180318341</v>
          </cell>
          <cell r="AJ100">
            <v>5565.8877007460524</v>
          </cell>
          <cell r="AK100">
            <v>5562.7680834602716</v>
          </cell>
          <cell r="AL100">
            <v>5559.648466174488</v>
          </cell>
          <cell r="AM100">
            <v>5556.5288488887063</v>
          </cell>
        </row>
        <row r="101">
          <cell r="B101">
            <v>1384</v>
          </cell>
          <cell r="C101">
            <v>1192</v>
          </cell>
          <cell r="D101">
            <v>1397</v>
          </cell>
          <cell r="E101">
            <v>1258</v>
          </cell>
          <cell r="F101">
            <v>1347</v>
          </cell>
          <cell r="G101">
            <v>1173</v>
          </cell>
          <cell r="H101">
            <v>1700</v>
          </cell>
          <cell r="I101">
            <v>2369</v>
          </cell>
          <cell r="J101">
            <v>2920</v>
          </cell>
          <cell r="K101">
            <v>2572</v>
          </cell>
          <cell r="L101">
            <v>2189</v>
          </cell>
          <cell r="M101">
            <v>2885</v>
          </cell>
          <cell r="N101">
            <v>22386</v>
          </cell>
          <cell r="O101">
            <v>2176</v>
          </cell>
          <cell r="P101">
            <v>1989</v>
          </cell>
          <cell r="Q101">
            <v>2136</v>
          </cell>
          <cell r="R101">
            <v>2255</v>
          </cell>
          <cell r="S101">
            <v>2198</v>
          </cell>
          <cell r="T101">
            <v>2198</v>
          </cell>
          <cell r="U101">
            <v>2300</v>
          </cell>
          <cell r="V101">
            <v>2198</v>
          </cell>
          <cell r="W101">
            <v>2198</v>
          </cell>
          <cell r="X101">
            <v>2402</v>
          </cell>
          <cell r="Y101">
            <v>1987</v>
          </cell>
          <cell r="Z101">
            <v>2198</v>
          </cell>
          <cell r="AA101">
            <v>26235</v>
          </cell>
          <cell r="AB101">
            <v>2396.0762738709882</v>
          </cell>
          <cell r="AC101">
            <v>2394.7392950342246</v>
          </cell>
          <cell r="AD101">
            <v>2393.4023161974606</v>
          </cell>
          <cell r="AE101">
            <v>2392.0653373606974</v>
          </cell>
          <cell r="AF101">
            <v>2390.7283585239334</v>
          </cell>
          <cell r="AG101">
            <v>2389.3913796871707</v>
          </cell>
          <cell r="AH101">
            <v>2388.0544008504066</v>
          </cell>
          <cell r="AI101">
            <v>2386.7174220136435</v>
          </cell>
          <cell r="AJ101">
            <v>2385.3804431768799</v>
          </cell>
          <cell r="AK101">
            <v>2384.0434643401163</v>
          </cell>
          <cell r="AL101">
            <v>2382.7064855033523</v>
          </cell>
          <cell r="AM101">
            <v>2381.3695066665882</v>
          </cell>
        </row>
        <row r="102">
          <cell r="B102">
            <v>6875</v>
          </cell>
          <cell r="C102">
            <v>6710</v>
          </cell>
          <cell r="D102">
            <v>7069</v>
          </cell>
          <cell r="E102">
            <v>6795</v>
          </cell>
          <cell r="F102">
            <v>7648</v>
          </cell>
          <cell r="G102">
            <v>6816</v>
          </cell>
          <cell r="H102">
            <v>6743</v>
          </cell>
          <cell r="I102">
            <v>8066</v>
          </cell>
          <cell r="J102">
            <v>7456</v>
          </cell>
          <cell r="K102">
            <v>7813</v>
          </cell>
          <cell r="L102">
            <v>6589</v>
          </cell>
          <cell r="M102">
            <v>7503</v>
          </cell>
          <cell r="N102">
            <v>86083</v>
          </cell>
          <cell r="O102">
            <v>7362.8</v>
          </cell>
          <cell r="P102">
            <v>6774</v>
          </cell>
          <cell r="Q102">
            <v>7271</v>
          </cell>
          <cell r="R102">
            <v>7678</v>
          </cell>
          <cell r="S102">
            <v>7480</v>
          </cell>
          <cell r="T102">
            <v>7294</v>
          </cell>
          <cell r="U102">
            <v>7640</v>
          </cell>
          <cell r="V102">
            <v>7294</v>
          </cell>
          <cell r="W102">
            <v>7294</v>
          </cell>
          <cell r="X102">
            <v>7982</v>
          </cell>
          <cell r="Y102">
            <v>6595</v>
          </cell>
          <cell r="Z102">
            <v>7294</v>
          </cell>
          <cell r="AA102">
            <v>87958.8</v>
          </cell>
          <cell r="AB102">
            <v>7986.9209129032934</v>
          </cell>
          <cell r="AC102">
            <v>7982.464316780748</v>
          </cell>
          <cell r="AD102">
            <v>7978.0077206582027</v>
          </cell>
          <cell r="AE102">
            <v>7973.5511245356574</v>
          </cell>
          <cell r="AF102">
            <v>7969.0945284131121</v>
          </cell>
          <cell r="AG102">
            <v>7964.6379322905686</v>
          </cell>
          <cell r="AH102">
            <v>7960.1813361680215</v>
          </cell>
          <cell r="AI102">
            <v>7955.724740045478</v>
          </cell>
          <cell r="AJ102">
            <v>7951.2681439229327</v>
          </cell>
          <cell r="AK102">
            <v>7946.8115478003874</v>
          </cell>
          <cell r="AL102">
            <v>7942.3549516778403</v>
          </cell>
          <cell r="AM102">
            <v>7937.898355555295</v>
          </cell>
        </row>
        <row r="105">
          <cell r="B105">
            <v>0</v>
          </cell>
          <cell r="C105">
            <v>0</v>
          </cell>
          <cell r="D105">
            <v>1.6390457111637224E-2</v>
          </cell>
          <cell r="E105">
            <v>2.4827836172526263E-2</v>
          </cell>
          <cell r="F105">
            <v>8.0747531734837841E-2</v>
          </cell>
          <cell r="G105">
            <v>8.8134368791764506E-2</v>
          </cell>
          <cell r="H105">
            <v>4.3802571020472914E-2</v>
          </cell>
          <cell r="I105">
            <v>5.4580896686159841E-2</v>
          </cell>
          <cell r="J105">
            <v>0.15982550069403134</v>
          </cell>
          <cell r="K105">
            <v>0.15938213094611198</v>
          </cell>
          <cell r="L105">
            <v>7.870370370370372E-2</v>
          </cell>
          <cell r="M105">
            <v>-8.2617821026521598E-2</v>
          </cell>
          <cell r="N105">
            <v>6.2377717583472402E-2</v>
          </cell>
          <cell r="O105">
            <v>-1.6590909090909101E-2</v>
          </cell>
          <cell r="P105">
            <v>6.3014291901255959E-2</v>
          </cell>
          <cell r="Q105">
            <v>7.3224338705945913E-2</v>
          </cell>
          <cell r="R105">
            <v>4.5141065830720972E-2</v>
          </cell>
          <cell r="S105">
            <v>4.284323271665047E-2</v>
          </cell>
          <cell r="T105">
            <v>2.8028766365480351E-2</v>
          </cell>
          <cell r="U105">
            <v>1.6281711472926896E-2</v>
          </cell>
          <cell r="V105">
            <v>7.8492935635787742E-4</v>
          </cell>
          <cell r="W105">
            <v>-5.6179775280897903E-3</v>
          </cell>
          <cell r="X105">
            <v>-2.7864992150706369E-2</v>
          </cell>
          <cell r="Y105">
            <v>-4.2189952904238659E-2</v>
          </cell>
          <cell r="Z105">
            <v>-3.7455197132616469E-2</v>
          </cell>
          <cell r="AA105">
            <v>1.1633275628564838E-2</v>
          </cell>
          <cell r="AB105">
            <v>0.2</v>
          </cell>
          <cell r="AC105">
            <v>0.2</v>
          </cell>
          <cell r="AD105">
            <v>0.2</v>
          </cell>
          <cell r="AE105">
            <v>0.2</v>
          </cell>
          <cell r="AF105">
            <v>0.2</v>
          </cell>
          <cell r="AG105">
            <v>0.2</v>
          </cell>
          <cell r="AH105">
            <v>0.2</v>
          </cell>
          <cell r="AI105">
            <v>0.2</v>
          </cell>
          <cell r="AJ105">
            <v>0.2</v>
          </cell>
          <cell r="AK105">
            <v>0.2</v>
          </cell>
          <cell r="AL105">
            <v>0.2</v>
          </cell>
          <cell r="AM105">
            <v>0.2</v>
          </cell>
        </row>
        <row r="106">
          <cell r="B106">
            <v>0</v>
          </cell>
          <cell r="C106">
            <v>0</v>
          </cell>
          <cell r="D106">
            <v>0.31430635838150289</v>
          </cell>
          <cell r="E106">
            <v>-0.31208053691275173</v>
          </cell>
          <cell r="F106">
            <v>0.53328561202576952</v>
          </cell>
          <cell r="G106">
            <v>0.12639109697933226</v>
          </cell>
          <cell r="H106">
            <v>0.17000742390497403</v>
          </cell>
          <cell r="I106">
            <v>-3.7510656436487544E-2</v>
          </cell>
          <cell r="J106">
            <v>0.22941176470588232</v>
          </cell>
          <cell r="K106">
            <v>0.24398480371464748</v>
          </cell>
          <cell r="L106">
            <v>0.36575342465753424</v>
          </cell>
          <cell r="M106">
            <v>1.9051321928460374E-2</v>
          </cell>
          <cell r="N106">
            <v>0.16526006129488638</v>
          </cell>
          <cell r="O106">
            <v>7.4006395614435783E-2</v>
          </cell>
          <cell r="P106">
            <v>0.24679376083188909</v>
          </cell>
          <cell r="Q106">
            <v>9.9724264705882359E-2</v>
          </cell>
          <cell r="R106">
            <v>9.7536450477626935E-2</v>
          </cell>
          <cell r="S106">
            <v>9.8314606741572996E-2</v>
          </cell>
          <cell r="T106">
            <v>0.10199556541019961</v>
          </cell>
          <cell r="U106">
            <v>0.1010009099181074</v>
          </cell>
          <cell r="V106">
            <v>0.1010009099181074</v>
          </cell>
          <cell r="W106">
            <v>0.10173913043478255</v>
          </cell>
          <cell r="X106">
            <v>0.1010009099181074</v>
          </cell>
          <cell r="Y106">
            <v>0.1010009099181074</v>
          </cell>
          <cell r="Z106">
            <v>0.10158201498751041</v>
          </cell>
          <cell r="AA106">
            <v>0.11047465240636078</v>
          </cell>
          <cell r="AB106">
            <v>0.2</v>
          </cell>
          <cell r="AC106">
            <v>0.2</v>
          </cell>
          <cell r="AD106">
            <v>0.2</v>
          </cell>
          <cell r="AE106">
            <v>0.2</v>
          </cell>
          <cell r="AF106">
            <v>0.2</v>
          </cell>
          <cell r="AG106">
            <v>0.2</v>
          </cell>
          <cell r="AH106">
            <v>0.2</v>
          </cell>
          <cell r="AI106">
            <v>0.2</v>
          </cell>
          <cell r="AJ106">
            <v>0.2</v>
          </cell>
          <cell r="AK106">
            <v>0.2</v>
          </cell>
          <cell r="AL106">
            <v>0.2</v>
          </cell>
          <cell r="AM106">
            <v>0.2</v>
          </cell>
        </row>
        <row r="107">
          <cell r="B107">
            <v>0</v>
          </cell>
          <cell r="C107">
            <v>0</v>
          </cell>
          <cell r="D107">
            <v>7.5265618248149077E-2</v>
          </cell>
          <cell r="E107">
            <v>-3.7546076018979212E-2</v>
          </cell>
          <cell r="F107">
            <v>0.16045056444298178</v>
          </cell>
          <cell r="G107">
            <v>9.4718163123339777E-2</v>
          </cell>
          <cell r="H107">
            <v>7.5620493295966304E-2</v>
          </cell>
          <cell r="I107">
            <v>2.7533427141459659E-2</v>
          </cell>
          <cell r="J107">
            <v>0.18707763198622618</v>
          </cell>
          <cell r="K107">
            <v>0.18723290201492976</v>
          </cell>
          <cell r="L107">
            <v>0.17406746742626178</v>
          </cell>
          <cell r="M107">
            <v>-4.3524727940406314E-2</v>
          </cell>
          <cell r="N107">
            <v>8.9132409524084522E-2</v>
          </cell>
          <cell r="O107">
            <v>1.0184194815054724E-2</v>
          </cell>
          <cell r="P107">
            <v>0.11697611116653929</v>
          </cell>
          <cell r="Q107">
            <v>8.100921588045619E-2</v>
          </cell>
          <cell r="R107">
            <v>6.05293951324627E-2</v>
          </cell>
          <cell r="S107">
            <v>5.9143510805792138E-2</v>
          </cell>
          <cell r="T107">
            <v>5.0318185655347764E-2</v>
          </cell>
          <cell r="U107">
            <v>4.1786182209041442E-2</v>
          </cell>
          <cell r="V107">
            <v>3.0984370715656677E-2</v>
          </cell>
          <cell r="W107">
            <v>2.6733396656499379E-2</v>
          </cell>
          <cell r="X107">
            <v>1.0914248236325785E-2</v>
          </cell>
          <cell r="Y107">
            <v>9.5185822965089474E-4</v>
          </cell>
          <cell r="Z107">
            <v>4.4427727385158138E-3</v>
          </cell>
          <cell r="AA107">
            <v>4.1114163496128703E-2</v>
          </cell>
          <cell r="AB107">
            <v>0.20000000000000004</v>
          </cell>
          <cell r="AC107">
            <v>0.2</v>
          </cell>
          <cell r="AD107">
            <v>0.2</v>
          </cell>
          <cell r="AE107">
            <v>0.2</v>
          </cell>
          <cell r="AF107">
            <v>0.2</v>
          </cell>
          <cell r="AG107">
            <v>0.19999999999999998</v>
          </cell>
          <cell r="AH107">
            <v>0.2</v>
          </cell>
          <cell r="AI107">
            <v>0.2</v>
          </cell>
          <cell r="AJ107">
            <v>0.19999999999999998</v>
          </cell>
          <cell r="AK107">
            <v>0.20000000000000004</v>
          </cell>
          <cell r="AL107">
            <v>0.20000000000000004</v>
          </cell>
          <cell r="AM107">
            <v>0.19999999999999998</v>
          </cell>
        </row>
        <row r="110">
          <cell r="B110">
            <v>7072</v>
          </cell>
          <cell r="C110">
            <v>6402</v>
          </cell>
          <cell r="D110">
            <v>6350</v>
          </cell>
          <cell r="E110">
            <v>6945</v>
          </cell>
          <cell r="F110">
            <v>5866</v>
          </cell>
          <cell r="G110">
            <v>6148</v>
          </cell>
          <cell r="H110">
            <v>7143</v>
          </cell>
          <cell r="I110">
            <v>6552</v>
          </cell>
          <cell r="J110">
            <v>5547</v>
          </cell>
          <cell r="K110">
            <v>6580</v>
          </cell>
          <cell r="L110">
            <v>6031</v>
          </cell>
          <cell r="M110">
            <v>8197</v>
          </cell>
          <cell r="N110">
            <v>78833</v>
          </cell>
          <cell r="O110">
            <v>6500</v>
          </cell>
          <cell r="P110">
            <v>6500</v>
          </cell>
          <cell r="Q110">
            <v>6766</v>
          </cell>
          <cell r="R110">
            <v>6364</v>
          </cell>
          <cell r="S110">
            <v>6841</v>
          </cell>
          <cell r="T110">
            <v>7296</v>
          </cell>
          <cell r="U110">
            <v>7172</v>
          </cell>
          <cell r="V110">
            <v>7068</v>
          </cell>
          <cell r="W110">
            <v>7436</v>
          </cell>
          <cell r="X110">
            <v>7214</v>
          </cell>
          <cell r="Y110">
            <v>7287</v>
          </cell>
          <cell r="Z110">
            <v>7947</v>
          </cell>
          <cell r="AA110">
            <v>84391</v>
          </cell>
          <cell r="AB110">
            <v>6655.7674274194123</v>
          </cell>
          <cell r="AC110">
            <v>6652.053597317291</v>
          </cell>
          <cell r="AD110">
            <v>6648.3397672151686</v>
          </cell>
          <cell r="AE110">
            <v>6644.6259371130491</v>
          </cell>
          <cell r="AF110">
            <v>6640.9121070109268</v>
          </cell>
          <cell r="AG110">
            <v>6637.1982769088072</v>
          </cell>
          <cell r="AH110">
            <v>6633.4844468066858</v>
          </cell>
          <cell r="AI110">
            <v>6629.7706167045653</v>
          </cell>
          <cell r="AJ110">
            <v>6626.0567866024439</v>
          </cell>
          <cell r="AK110">
            <v>6622.3429565003235</v>
          </cell>
          <cell r="AL110">
            <v>6618.6291263982012</v>
          </cell>
          <cell r="AM110">
            <v>6614.9152962960798</v>
          </cell>
        </row>
        <row r="113">
          <cell r="B113">
            <v>1.8846773629914597E-2</v>
          </cell>
          <cell r="C113">
            <v>2.2585015787066943E-2</v>
          </cell>
          <cell r="D113">
            <v>2.3163769684092082E-2</v>
          </cell>
          <cell r="E113">
            <v>2.3957265847534333E-2</v>
          </cell>
          <cell r="F113">
            <v>2.4659057323354661E-2</v>
          </cell>
          <cell r="G113">
            <v>2.442599331564161E-2</v>
          </cell>
          <cell r="H113">
            <v>1.6862001569012831E-2</v>
          </cell>
          <cell r="I113">
            <v>1.5883970053180974E-2</v>
          </cell>
          <cell r="J113">
            <v>1.7563465459125006E-2</v>
          </cell>
          <cell r="K113">
            <v>2.1102506529366481E-2</v>
          </cell>
          <cell r="L113">
            <v>2.1257565652145149E-2</v>
          </cell>
          <cell r="M113">
            <v>1.8617759726161205E-2</v>
          </cell>
          <cell r="N113">
            <v>2.0743762048049657E-2</v>
          </cell>
          <cell r="O113">
            <v>2.113895903201975E-2</v>
          </cell>
          <cell r="P113">
            <v>1.6153046796091738E-2</v>
          </cell>
          <cell r="Q113">
            <v>2.2109047295434593E-2</v>
          </cell>
          <cell r="R113">
            <v>2.2031594410740148E-2</v>
          </cell>
          <cell r="S113">
            <v>1.7661810943800826E-2</v>
          </cell>
          <cell r="T113">
            <v>1.640411534650809E-2</v>
          </cell>
          <cell r="U113">
            <v>1.6000000000000004E-2</v>
          </cell>
          <cell r="V113">
            <v>1.6000000000000004E-2</v>
          </cell>
          <cell r="W113">
            <v>1.6000000000000004E-2</v>
          </cell>
          <cell r="X113">
            <v>1.6000000000000004E-2</v>
          </cell>
          <cell r="Y113">
            <v>1.6000000000000004E-2</v>
          </cell>
          <cell r="Z113">
            <v>1.6000000000000004E-2</v>
          </cell>
          <cell r="AA113">
            <v>1.7624881152049597E-2</v>
          </cell>
          <cell r="AB113">
            <v>1.7000000000000005E-2</v>
          </cell>
          <cell r="AC113">
            <v>1.7000000000000005E-2</v>
          </cell>
          <cell r="AD113">
            <v>1.7000000000000005E-2</v>
          </cell>
          <cell r="AE113">
            <v>1.7000000000000005E-2</v>
          </cell>
          <cell r="AF113">
            <v>1.7000000000000005E-2</v>
          </cell>
          <cell r="AG113">
            <v>1.7000000000000005E-2</v>
          </cell>
          <cell r="AH113">
            <v>1.7000000000000005E-2</v>
          </cell>
          <cell r="AI113">
            <v>1.7000000000000005E-2</v>
          </cell>
          <cell r="AJ113">
            <v>1.7000000000000005E-2</v>
          </cell>
          <cell r="AK113">
            <v>1.7000000000000005E-2</v>
          </cell>
          <cell r="AL113">
            <v>1.7000000000000005E-2</v>
          </cell>
          <cell r="AM113">
            <v>1.7000000000000005E-2</v>
          </cell>
        </row>
        <row r="115">
          <cell r="B115">
            <v>12244827</v>
          </cell>
          <cell r="C115">
            <v>11257382</v>
          </cell>
          <cell r="D115">
            <v>12591903</v>
          </cell>
          <cell r="E115">
            <v>15850068</v>
          </cell>
          <cell r="F115">
            <v>14201918</v>
          </cell>
          <cell r="G115">
            <v>16039622.735509822</v>
          </cell>
          <cell r="H115">
            <v>17107925.569646731</v>
          </cell>
          <cell r="I115">
            <v>17323261.240974721</v>
          </cell>
          <cell r="J115">
            <v>16944864</v>
          </cell>
          <cell r="K115">
            <v>16049421</v>
          </cell>
          <cell r="L115">
            <v>17136842</v>
          </cell>
          <cell r="M115">
            <v>15463706</v>
          </cell>
          <cell r="N115">
            <v>182211740.54613125</v>
          </cell>
          <cell r="O115">
            <v>16929482</v>
          </cell>
          <cell r="P115">
            <v>17343589</v>
          </cell>
          <cell r="Q115">
            <v>18742050</v>
          </cell>
          <cell r="R115">
            <v>19332473</v>
          </cell>
          <cell r="S115">
            <v>17374058</v>
          </cell>
          <cell r="T115">
            <v>21006699</v>
          </cell>
          <cell r="U115">
            <v>20648136.5190579</v>
          </cell>
          <cell r="V115">
            <v>20832797.767429311</v>
          </cell>
          <cell r="W115">
            <v>20729310.527569089</v>
          </cell>
          <cell r="X115">
            <v>21812391.775683049</v>
          </cell>
          <cell r="Y115">
            <v>20792657.869516682</v>
          </cell>
          <cell r="Z115">
            <v>19514799.146713644</v>
          </cell>
          <cell r="AA115">
            <v>235058444.60596967</v>
          </cell>
          <cell r="AB115">
            <v>19356915.445561856</v>
          </cell>
          <cell r="AC115">
            <v>19700694.655320287</v>
          </cell>
          <cell r="AD115">
            <v>20038399.158371564</v>
          </cell>
          <cell r="AE115">
            <v>20370106.913451768</v>
          </cell>
          <cell r="AF115">
            <v>20695894.878826514</v>
          </cell>
          <cell r="AG115">
            <v>21015839.025130372</v>
          </cell>
          <cell r="AH115">
            <v>21330014.348041408</v>
          </cell>
          <cell r="AI115">
            <v>21638494.880793165</v>
          </cell>
          <cell r="AJ115">
            <v>21941353.706526019</v>
          </cell>
          <cell r="AK115">
            <v>22238662.970480051</v>
          </cell>
          <cell r="AL115">
            <v>22530493.892031416</v>
          </cell>
          <cell r="AM115">
            <v>22816916.776574295</v>
          </cell>
        </row>
        <row r="117">
          <cell r="B117">
            <v>926</v>
          </cell>
          <cell r="C117">
            <v>923.5</v>
          </cell>
          <cell r="D117">
            <v>916.5</v>
          </cell>
          <cell r="E117">
            <v>933</v>
          </cell>
          <cell r="F117">
            <v>951</v>
          </cell>
          <cell r="G117">
            <v>959</v>
          </cell>
          <cell r="H117">
            <v>948</v>
          </cell>
          <cell r="I117">
            <v>923</v>
          </cell>
          <cell r="J117">
            <v>918.5</v>
          </cell>
          <cell r="K117">
            <v>908.5</v>
          </cell>
          <cell r="L117">
            <v>904</v>
          </cell>
          <cell r="M117">
            <v>911</v>
          </cell>
          <cell r="N117">
            <v>911</v>
          </cell>
          <cell r="O117">
            <v>917</v>
          </cell>
          <cell r="P117">
            <v>907.5</v>
          </cell>
          <cell r="Q117">
            <v>893.5</v>
          </cell>
          <cell r="R117">
            <v>782</v>
          </cell>
          <cell r="S117">
            <v>783.7</v>
          </cell>
          <cell r="T117">
            <v>788.45</v>
          </cell>
          <cell r="U117">
            <v>917</v>
          </cell>
          <cell r="V117">
            <v>922</v>
          </cell>
          <cell r="W117">
            <v>924</v>
          </cell>
          <cell r="X117">
            <v>926</v>
          </cell>
          <cell r="Y117">
            <v>924</v>
          </cell>
          <cell r="Z117">
            <v>926</v>
          </cell>
          <cell r="AA117">
            <v>926</v>
          </cell>
          <cell r="AB117">
            <v>931.63512447463347</v>
          </cell>
          <cell r="AC117">
            <v>933.3202489492669</v>
          </cell>
          <cell r="AD117">
            <v>935.00537342390032</v>
          </cell>
          <cell r="AE117">
            <v>936.69049789853375</v>
          </cell>
          <cell r="AF117">
            <v>938.3756223731674</v>
          </cell>
          <cell r="AG117">
            <v>940.06074684780071</v>
          </cell>
          <cell r="AH117">
            <v>941.74587132243403</v>
          </cell>
          <cell r="AI117">
            <v>943.43099579706768</v>
          </cell>
          <cell r="AJ117">
            <v>945.11612027170122</v>
          </cell>
          <cell r="AK117">
            <v>946.80124474633453</v>
          </cell>
          <cell r="AL117">
            <v>948.48636922096807</v>
          </cell>
          <cell r="AM117">
            <v>951.8381603622679</v>
          </cell>
        </row>
        <row r="120">
          <cell r="B120">
            <v>173</v>
          </cell>
          <cell r="C120">
            <v>168</v>
          </cell>
          <cell r="D120">
            <v>159</v>
          </cell>
          <cell r="E120">
            <v>164</v>
          </cell>
          <cell r="F120">
            <v>161</v>
          </cell>
          <cell r="G120">
            <v>173</v>
          </cell>
          <cell r="H120">
            <v>180</v>
          </cell>
          <cell r="I120">
            <v>177</v>
          </cell>
          <cell r="J120">
            <v>171</v>
          </cell>
          <cell r="K120">
            <v>164</v>
          </cell>
          <cell r="L120">
            <v>165</v>
          </cell>
          <cell r="M120">
            <v>164</v>
          </cell>
          <cell r="N120">
            <v>164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158</v>
          </cell>
          <cell r="V120">
            <v>158</v>
          </cell>
          <cell r="W120">
            <v>158</v>
          </cell>
          <cell r="X120">
            <v>158</v>
          </cell>
          <cell r="Y120">
            <v>158</v>
          </cell>
          <cell r="Z120">
            <v>158</v>
          </cell>
          <cell r="AA120">
            <v>158</v>
          </cell>
          <cell r="AB120">
            <v>161.94999999999999</v>
          </cell>
          <cell r="AC120">
            <v>161.94999999999999</v>
          </cell>
          <cell r="AD120">
            <v>161.94999999999999</v>
          </cell>
          <cell r="AE120">
            <v>161.94999999999999</v>
          </cell>
          <cell r="AF120">
            <v>161.94999999999999</v>
          </cell>
          <cell r="AG120">
            <v>161.94999999999999</v>
          </cell>
          <cell r="AH120">
            <v>161.94999999999999</v>
          </cell>
          <cell r="AI120">
            <v>161.94999999999999</v>
          </cell>
          <cell r="AJ120">
            <v>161.94999999999999</v>
          </cell>
          <cell r="AK120">
            <v>161.94999999999999</v>
          </cell>
          <cell r="AL120">
            <v>161.94999999999999</v>
          </cell>
          <cell r="AM120">
            <v>161.94999999999999</v>
          </cell>
        </row>
        <row r="123">
          <cell r="B123">
            <v>40.227106227106226</v>
          </cell>
          <cell r="C123">
            <v>41.225252147926788</v>
          </cell>
          <cell r="D123">
            <v>41.903073286052006</v>
          </cell>
          <cell r="E123">
            <v>40.495867768595048</v>
          </cell>
          <cell r="F123">
            <v>50.327476038338659</v>
          </cell>
          <cell r="G123">
            <v>39.467058329836341</v>
          </cell>
          <cell r="H123">
            <v>35.880469583778009</v>
          </cell>
          <cell r="I123">
            <v>39.697582050031357</v>
          </cell>
          <cell r="J123">
            <v>30.960344003822268</v>
          </cell>
          <cell r="K123">
            <v>37.648157459952586</v>
          </cell>
          <cell r="L123">
            <v>29.806259314456035</v>
          </cell>
          <cell r="M123">
            <v>31.217467721219496</v>
          </cell>
          <cell r="N123">
            <v>35.882399333017865</v>
          </cell>
          <cell r="O123">
            <v>38.620997766195089</v>
          </cell>
          <cell r="P123">
            <v>35.856125889846389</v>
          </cell>
          <cell r="Q123">
            <v>40.544808527437823</v>
          </cell>
          <cell r="R123">
            <v>43.108108108108112</v>
          </cell>
          <cell r="S123">
            <v>40.351413292589761</v>
          </cell>
          <cell r="T123">
            <v>38.930481283422459</v>
          </cell>
          <cell r="U123">
            <v>39.761727475800448</v>
          </cell>
          <cell r="V123">
            <v>37.944899478778858</v>
          </cell>
          <cell r="W123">
            <v>37.944899478778858</v>
          </cell>
          <cell r="X123">
            <v>41.548771407297103</v>
          </cell>
          <cell r="Y123">
            <v>34.31124348473567</v>
          </cell>
          <cell r="Z123">
            <v>37.944899478778858</v>
          </cell>
          <cell r="AA123">
            <v>38.299702159344754</v>
          </cell>
          <cell r="AB123">
            <v>39.680507599779304</v>
          </cell>
          <cell r="AC123">
            <v>39.658366401908658</v>
          </cell>
          <cell r="AD123">
            <v>39.636225204038013</v>
          </cell>
          <cell r="AE123">
            <v>39.61408400616736</v>
          </cell>
          <cell r="AF123">
            <v>39.591942808296714</v>
          </cell>
          <cell r="AG123">
            <v>39.569801610426076</v>
          </cell>
          <cell r="AH123">
            <v>39.547660412555423</v>
          </cell>
          <cell r="AI123">
            <v>39.525519214684778</v>
          </cell>
          <cell r="AJ123">
            <v>39.503378016814132</v>
          </cell>
          <cell r="AK123">
            <v>39.481236818943493</v>
          </cell>
          <cell r="AL123">
            <v>39.459095621072827</v>
          </cell>
          <cell r="AM123">
            <v>39.436954423202181</v>
          </cell>
        </row>
        <row r="124">
          <cell r="B124">
            <v>10.139194139194139</v>
          </cell>
          <cell r="C124">
            <v>8.9054912215166233</v>
          </cell>
          <cell r="D124">
            <v>10.320626477541371</v>
          </cell>
          <cell r="E124">
            <v>9.2006143494478181</v>
          </cell>
          <cell r="F124">
            <v>10.758785942492013</v>
          </cell>
          <cell r="G124">
            <v>8.2039446076374318</v>
          </cell>
          <cell r="H124">
            <v>12.095339736748487</v>
          </cell>
          <cell r="I124">
            <v>16.507560448749217</v>
          </cell>
          <cell r="J124">
            <v>19.930380178827384</v>
          </cell>
          <cell r="K124">
            <v>18.475684218087778</v>
          </cell>
          <cell r="L124">
            <v>14.828614008941877</v>
          </cell>
          <cell r="M124">
            <v>19.502467383221795</v>
          </cell>
          <cell r="N124">
            <v>12.610694247279119</v>
          </cell>
          <cell r="O124">
            <v>16.202531645569621</v>
          </cell>
          <cell r="P124">
            <v>14.904458598726116</v>
          </cell>
          <cell r="Q124">
            <v>16.865377023292538</v>
          </cell>
          <cell r="R124">
            <v>17.925278219395867</v>
          </cell>
          <cell r="S124">
            <v>16.791443850267378</v>
          </cell>
          <cell r="T124">
            <v>16.791443850267378</v>
          </cell>
          <cell r="U124">
            <v>17.125837676842892</v>
          </cell>
          <cell r="V124">
            <v>16.366344005956815</v>
          </cell>
          <cell r="W124">
            <v>16.366344005956815</v>
          </cell>
          <cell r="X124">
            <v>17.885331347728968</v>
          </cell>
          <cell r="Y124">
            <v>14.79523454951601</v>
          </cell>
          <cell r="Z124">
            <v>16.366344005956815</v>
          </cell>
          <cell r="AA124">
            <v>16.278853313477292</v>
          </cell>
          <cell r="AB124">
            <v>17.005931828476847</v>
          </cell>
          <cell r="AC124">
            <v>16.996442743675143</v>
          </cell>
          <cell r="AD124">
            <v>16.986953658873432</v>
          </cell>
          <cell r="AE124">
            <v>16.977464574071728</v>
          </cell>
          <cell r="AF124">
            <v>16.967975489270021</v>
          </cell>
          <cell r="AG124">
            <v>16.958486404468321</v>
          </cell>
          <cell r="AH124">
            <v>16.94899731966661</v>
          </cell>
          <cell r="AI124">
            <v>16.939508234864906</v>
          </cell>
          <cell r="AJ124">
            <v>16.930019150063202</v>
          </cell>
          <cell r="AK124">
            <v>16.920530065261495</v>
          </cell>
          <cell r="AL124">
            <v>16.911040980459784</v>
          </cell>
          <cell r="AM124">
            <v>16.901551895658077</v>
          </cell>
        </row>
        <row r="125">
          <cell r="B125">
            <v>50.366300366300365</v>
          </cell>
          <cell r="C125">
            <v>50.130743369443408</v>
          </cell>
          <cell r="D125">
            <v>52.223699763593373</v>
          </cell>
          <cell r="E125">
            <v>49.696482118042866</v>
          </cell>
          <cell r="F125">
            <v>61.08626198083067</v>
          </cell>
          <cell r="G125">
            <v>47.671002937473773</v>
          </cell>
          <cell r="H125">
            <v>47.975809320526494</v>
          </cell>
          <cell r="I125">
            <v>56.205142498780575</v>
          </cell>
          <cell r="J125">
            <v>50.890724182649649</v>
          </cell>
          <cell r="K125">
            <v>56.123841678040364</v>
          </cell>
          <cell r="L125">
            <v>44.634873323397912</v>
          </cell>
          <cell r="M125">
            <v>50.719935104441291</v>
          </cell>
          <cell r="N125">
            <v>48.493093580296986</v>
          </cell>
          <cell r="O125">
            <v>54.82352941176471</v>
          </cell>
          <cell r="P125">
            <v>50.760584488572505</v>
          </cell>
          <cell r="Q125">
            <v>57.410185550730361</v>
          </cell>
          <cell r="R125">
            <v>61.033386327503976</v>
          </cell>
          <cell r="S125">
            <v>57.142857142857139</v>
          </cell>
          <cell r="T125">
            <v>55.721925133689837</v>
          </cell>
          <cell r="U125">
            <v>56.88756515264334</v>
          </cell>
          <cell r="V125">
            <v>54.31124348473567</v>
          </cell>
          <cell r="W125">
            <v>54.31124348473567</v>
          </cell>
          <cell r="X125">
            <v>59.434102755026075</v>
          </cell>
          <cell r="Y125">
            <v>49.10647803425168</v>
          </cell>
          <cell r="Z125">
            <v>54.31124348473567</v>
          </cell>
          <cell r="AA125">
            <v>54.578555472822046</v>
          </cell>
          <cell r="AB125">
            <v>56.686439428256151</v>
          </cell>
          <cell r="AC125">
            <v>56.654809145583798</v>
          </cell>
          <cell r="AD125">
            <v>56.623178862911445</v>
          </cell>
          <cell r="AE125">
            <v>56.591548580239092</v>
          </cell>
          <cell r="AF125">
            <v>56.559918297566739</v>
          </cell>
          <cell r="AG125">
            <v>56.5282880148944</v>
          </cell>
          <cell r="AH125">
            <v>56.496657732222033</v>
          </cell>
          <cell r="AI125">
            <v>56.46502744954968</v>
          </cell>
          <cell r="AJ125">
            <v>56.433397166877334</v>
          </cell>
          <cell r="AK125">
            <v>56.401766884204989</v>
          </cell>
          <cell r="AL125">
            <v>56.370136601532607</v>
          </cell>
          <cell r="AM125">
            <v>56.338506318860254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_valo Rothschild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Assumptions"/>
      <sheetName val="Operating Assumptions"/>
      <sheetName val="Financials"/>
      <sheetName val="Debt"/>
      <sheetName val="Covenants"/>
    </sheetNames>
    <sheetDataSet>
      <sheetData sheetId="0">
        <row r="2">
          <cell r="AT2">
            <v>1</v>
          </cell>
        </row>
      </sheetData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 Greta "/>
    </sheetNames>
    <sheetDataSet>
      <sheetData sheetId="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éciation prix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- Index"/>
      <sheetName val="Notes"/>
      <sheetName val="Assumptions"/>
      <sheetName val="Funds Flow"/>
      <sheetName val="Wires at Closing"/>
      <sheetName val="Presentation to Trustees"/>
      <sheetName val="Sources and Uses"/>
      <sheetName val="Valuation"/>
      <sheetName val="CPIF Financials"/>
      <sheetName val="CCT Financials"/>
      <sheetName val="CLP Financials"/>
      <sheetName val="CAN Tax Dep"/>
      <sheetName val="King City LP Financials"/>
      <sheetName val="CPN Lessee Financials"/>
      <sheetName val="Accounting - Summary"/>
      <sheetName val="Accounting - Prospectus"/>
      <sheetName val="Inputs from Project Models"/>
      <sheetName val="Lease Schedules"/>
      <sheetName val="CCT-CCPL Loan Amort"/>
      <sheetName val="SPECIFIED LEASING RULES"/>
      <sheetName val="LEASE PROPERTY RULES"/>
      <sheetName val="Balance"/>
    </sheetNames>
    <sheetDataSet>
      <sheetData sheetId="0" refreshError="1"/>
      <sheetData sheetId="1" refreshError="1"/>
      <sheetData sheetId="2" refreshError="1">
        <row r="35">
          <cell r="D35">
            <v>10666950.228600083</v>
          </cell>
        </row>
        <row r="44">
          <cell r="D44">
            <v>4627598.6156629231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ll Calc"/>
    </sheetNames>
    <sheetDataSet>
      <sheetData sheetId="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eals &amp; Entertainment{A}"/>
      <sheetName val="Minority Interest"/>
      <sheetName val="State Income Taxes{C&amp;S}"/>
      <sheetName val="State Franchise Taxes{C&amp;S}"/>
      <sheetName val="Amortization Intang - (Cost){A}"/>
      <sheetName val="Amort Intangibles- (Accum.){A}"/>
      <sheetName val="Capitalized Costs"/>
      <sheetName val="Capitalized Occupancy (Rent){A}"/>
      <sheetName val="Change in Accounting Method"/>
      <sheetName val="Deferred Bonus-Other Comp{A}"/>
      <sheetName val="Deferred Income"/>
      <sheetName val="Depreciation - (Cost){A}"/>
      <sheetName val="Depreciation - (Accum.){A}"/>
      <sheetName val="Gain-Loss on Sale of Assets{A}"/>
      <sheetName val="Gain-Loss on Sale of Assets {B}"/>
      <sheetName val="Insurance"/>
      <sheetName val="Pension and Profit Sharing"/>
      <sheetName val="Partnership Joint Venture {C}"/>
      <sheetName val="Rental Income"/>
      <sheetName val="Reserve Advertising Rebate{C&amp;S}"/>
      <sheetName val="Reserve for Bad Debt{C&amp;S}"/>
      <sheetName val="Reserve for Contingencies{A}"/>
      <sheetName val="Reserve for Investments{A}"/>
      <sheetName val="Reserve for Obsolescence{A}"/>
      <sheetName val="Reserve for Returns{A}"/>
      <sheetName val="Reserve for Sales Tax Audit{A} "/>
      <sheetName val="Reserve for Severance{A}"/>
      <sheetName val="Reserve Unpublished Titles{A}"/>
      <sheetName val="Restricted Stock{A}"/>
      <sheetName val="Salaries &amp; Wages{A}"/>
      <sheetName val="Section 263(A) UNICAP"/>
      <sheetName val="Software Costs"/>
      <sheetName val="Stock Options"/>
      <sheetName val="Charitable Contributions"/>
      <sheetName val="Other Book-Tax Differences{A}"/>
      <sheetName val="Summary Schedule - DG"/>
      <sheetName val="2003 Time Inc Balance Sheet"/>
      <sheetName val="Time Inc P&amp;L Wkpr - PwC"/>
      <sheetName val="Ill Calc"/>
    </sheetNames>
    <sheetDataSet>
      <sheetData sheetId="0">
        <row r="30">
          <cell r="A30" t="str">
            <v>New York, NY 10019-8016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 19a 19b"/>
      <sheetName val="INPUT"/>
    </sheetNames>
    <sheetDataSet>
      <sheetData sheetId="0" refreshError="1"/>
      <sheetData sheetId="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Sales"/>
      <sheetName val="Projections"/>
      <sheetName val="Obsolescence"/>
      <sheetName val="Prepaids"/>
      <sheetName val="Fixed Assets"/>
      <sheetName val="Other assets"/>
      <sheetName val="Payables"/>
      <sheetName val="Exhibit V"/>
      <sheetName val="exhibit VI"/>
      <sheetName val="exhibit VII"/>
      <sheetName val="Appendix 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Trailing</v>
          </cell>
          <cell r="C1" t="str">
            <v>Financial</v>
          </cell>
          <cell r="D1" t="str">
            <v>Trailing</v>
          </cell>
        </row>
        <row r="2">
          <cell r="B2" t="str">
            <v>12 Months</v>
          </cell>
          <cell r="C2" t="str">
            <v>Year</v>
          </cell>
          <cell r="D2" t="str">
            <v>12 Months</v>
          </cell>
        </row>
        <row r="3">
          <cell r="B3" t="str">
            <v>Ended</v>
          </cell>
          <cell r="C3" t="str">
            <v>Ended</v>
          </cell>
          <cell r="D3" t="str">
            <v>Ended</v>
          </cell>
        </row>
        <row r="4">
          <cell r="B4" t="str">
            <v>01/31/02</v>
          </cell>
          <cell r="C4" t="str">
            <v>12/31/01</v>
          </cell>
          <cell r="D4" t="str">
            <v>01/31/01</v>
          </cell>
        </row>
        <row r="5">
          <cell r="B5" t="str">
            <v>($000s)</v>
          </cell>
        </row>
        <row r="6">
          <cell r="A6" t="str">
            <v>Accounts receivable, gross</v>
          </cell>
          <cell r="B6">
            <v>2456535</v>
          </cell>
          <cell r="C6">
            <v>2534959</v>
          </cell>
          <cell r="D6">
            <v>3768662</v>
          </cell>
        </row>
        <row r="7">
          <cell r="A7" t="str">
            <v>Net Sales</v>
          </cell>
          <cell r="B7">
            <v>16396009</v>
          </cell>
          <cell r="C7">
            <v>16807271</v>
          </cell>
          <cell r="D7">
            <v>20821500</v>
          </cell>
        </row>
        <row r="8">
          <cell r="A8" t="str">
            <v>Days sales outstanding in accounts receivable</v>
          </cell>
          <cell r="B8">
            <v>54.686190706531086</v>
          </cell>
          <cell r="C8">
            <v>55.051176065406459</v>
          </cell>
          <cell r="D8">
            <v>66.064482866268037</v>
          </cell>
        </row>
      </sheetData>
      <sheetData sheetId="12"/>
      <sheetData sheetId="13"/>
      <sheetData sheetId="1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"/>
      <sheetName val="PF_Sum"/>
      <sheetName val="Pooling"/>
      <sheetName val="Financials"/>
      <sheetName val="Exe_Sum"/>
      <sheetName val="Module2"/>
      <sheetName val="TABLE"/>
    </sheetNames>
    <sheetDataSet>
      <sheetData sheetId="0" refreshError="1">
        <row r="6">
          <cell r="G6" t="str">
            <v>Easco, Incorporated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Genco"/>
    </sheetNames>
    <sheetDataSet>
      <sheetData sheetId="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PTable"/>
      <sheetName val="Sheet1"/>
      <sheetName val="Sheet3"/>
      <sheetName val="StylesEtc"/>
      <sheetName val="Old Genco"/>
    </sheetNames>
    <sheetDataSet>
      <sheetData sheetId="0"/>
      <sheetData sheetId="1"/>
      <sheetData sheetId="2">
        <row r="2">
          <cell r="C2" t="str">
            <v>Period</v>
          </cell>
        </row>
      </sheetData>
      <sheetData sheetId="3"/>
      <sheetData sheetId="4"/>
      <sheetData sheetId="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"/>
      <sheetName val="Tables 2004"/>
      <sheetName val="Tables 2003"/>
      <sheetName val="ANSC Revenue"/>
      <sheetName val="Backlog"/>
      <sheetName val="ANSC Billing Plan"/>
      <sheetName val="SAB101"/>
      <sheetName val="Balance Sheet"/>
      <sheetName val="Income Statement"/>
      <sheetName val="AR Statistics"/>
      <sheetName val="Aging Analysis"/>
      <sheetName val="Aging Analysis (2)"/>
      <sheetName val="Subs. Equipment (Revised)"/>
      <sheetName val="Subs. Equipment"/>
      <sheetName val="Accrual Roll"/>
      <sheetName val="Sales COGS GP%"/>
      <sheetName val="Outright GP%"/>
      <sheetName val="Cash Flow"/>
      <sheetName val="Net Assets  Value (2)"/>
      <sheetName val="Net Assets  Value"/>
      <sheetName val="Top 10"/>
      <sheetName val="Capital leases"/>
      <sheetName val="Exhibit V"/>
      <sheetName val="Exhibit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Statistics"/>
      <sheetName val="AR Testing"/>
      <sheetName val="Allow "/>
      <sheetName val="Allow. Expectation"/>
      <sheetName val="Tickmarks"/>
      <sheetName val="Links"/>
      <sheetName val="Aging Analysis"/>
      <sheetName val="ES-13"/>
      <sheetName val="ES-14"/>
      <sheetName val="Jan_Detail"/>
      <sheetName val="2. Cash Receipts"/>
      <sheetName val="2A. Detail AR"/>
      <sheetName val="3. Accrued Fees-1033"/>
      <sheetName val="Property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Rev"/>
      <sheetName val="Scenario Analysis"/>
      <sheetName val="Downside Analysis - Annual"/>
      <sheetName val="Downside Analysis - Monthly"/>
      <sheetName val="EBITDA Assumptions"/>
      <sheetName val="Hist &amp; Proj IS"/>
      <sheetName val="Sheet4"/>
      <sheetName val="Sheet3"/>
      <sheetName val="Resin Impact"/>
      <sheetName val="Detailed Rev - Monthly"/>
      <sheetName val="Detailed Rev - Copy of Original"/>
      <sheetName val="Detailed Rev - Revised "/>
      <sheetName val="Hist &amp; Proj IS - Monthly"/>
      <sheetName val="Sum"/>
      <sheetName val="Sensitivity Matrix"/>
      <sheetName val="Transaction"/>
      <sheetName val="Price"/>
      <sheetName val="Cpcty"/>
      <sheetName val="McD's"/>
      <sheetName val="Non-McD's"/>
      <sheetName val="Total"/>
      <sheetName val="Period"/>
      <sheetName val="SG&amp;A"/>
      <sheetName val="IS - Monthly"/>
      <sheetName val="IS"/>
      <sheetName val="BS - Monthly"/>
      <sheetName val="BS"/>
      <sheetName val="Closing Balance Sheet"/>
      <sheetName val="CF - Monthly"/>
      <sheetName val="CF"/>
      <sheetName val="Debt - Monthly"/>
      <sheetName val="Debt"/>
      <sheetName val="D&amp;A WC - Monthly"/>
      <sheetName val=" D&amp;A WC"/>
      <sheetName val="Dep"/>
      <sheetName val="Earnouts"/>
      <sheetName val="WPP"/>
      <sheetName val="Mgt &amp; Mez"/>
      <sheetName val="Ass"/>
      <sheetName val="New RTB"/>
      <sheetName val="Equity Investments"/>
      <sheetName val="Acquisition#1"/>
      <sheetName val="Acqusition#2"/>
      <sheetName val="Graph"/>
      <sheetName val="Sheet1"/>
      <sheetName val="Ret Sens"/>
      <sheetName val="Acq"/>
      <sheetName val="Assumpt"/>
      <sheetName val="100%"/>
      <sheetName val="Asset Test &amp; Revolver Avail"/>
      <sheetName val="Covenants Analysis"/>
      <sheetName val="Working Capital"/>
      <sheetName val="Hist &amp; Proj IS Original"/>
      <sheetName val="75% "/>
      <sheetName val="50%"/>
      <sheetName val="RS 100%"/>
      <sheetName val="RS 75% "/>
      <sheetName val="RS 50%"/>
      <sheetName val="Hist _ Proj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TWITCHELL - Adjusted Base Case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Lead"/>
    </sheetNames>
    <sheetDataSet>
      <sheetData sheetId="0" refreshError="1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e Value"/>
      <sheetName val="Perp. Value"/>
      <sheetName val="WACC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Bkgrnd"/>
      <sheetName val="BS Bkgrnd"/>
      <sheetName val="Revenue vs. EBITDA "/>
      <sheetName val="EBITDA Summary"/>
      <sheetName val="EBITDA Bridge"/>
      <sheetName val="EBITDA Adjustments "/>
      <sheetName val="EBITDA Adjustments  (Cosmo)"/>
      <sheetName val="Returns"/>
      <sheetName val="Working Capital  "/>
      <sheetName val="Income Statement "/>
      <sheetName val="Cons IS 02"/>
      <sheetName val="Cons IS 03"/>
      <sheetName val="Cons IS 04"/>
      <sheetName val="Cons IS LTM05"/>
      <sheetName val="Cosmetic Revenue Breakdown"/>
      <sheetName val="Revenue by type"/>
      <sheetName val="Revenue by Prod Line (2)"/>
      <sheetName val="Contra Revenue (2)"/>
      <sheetName val="Cost by Type"/>
      <sheetName val="GM by Product Line (2)"/>
      <sheetName val="Sales by Customer (2)"/>
      <sheetName val="Top 3 "/>
      <sheetName val="Cost of Sales (3)"/>
      <sheetName val="Operating Expenses (2)"/>
      <sheetName val="Operating Expenses DJF (2)"/>
      <sheetName val="OpEx"/>
      <sheetName val="Vendors"/>
      <sheetName val="Balance Sheet"/>
      <sheetName val="Consolidating BS 03"/>
      <sheetName val="Consolidating BS 04"/>
      <sheetName val="Consolidating BS 05"/>
      <sheetName val="Accounts Receivable"/>
      <sheetName val="AR"/>
      <sheetName val="AR by Customer (4)"/>
      <sheetName val="AR Exposure"/>
      <sheetName val="Bad Debt Roll-Forward"/>
      <sheetName val="Inventory"/>
      <sheetName val="Prepaid Expenses"/>
      <sheetName val="Fixed Assets  (2)"/>
      <sheetName val="AP"/>
      <sheetName val="CapEx"/>
      <sheetName val="Accrued Expenses"/>
      <sheetName val="Deposits"/>
      <sheetName val="Commitments"/>
      <sheetName val="Employees"/>
      <sheetName val="RA"/>
      <sheetName val="Related parties"/>
      <sheetName val="Ownership"/>
      <sheetName val="Cosmetics Monthly Analysis"/>
      <sheetName val="Studio Monthly Analysis"/>
      <sheetName val="Cash Flow"/>
      <sheetName val="Headcou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A3" t="str">
            <v>US$ in thousands</v>
          </cell>
          <cell r="B3">
            <v>37986</v>
          </cell>
          <cell r="C3" t="str">
            <v>%</v>
          </cell>
          <cell r="D3">
            <v>38352</v>
          </cell>
        </row>
        <row r="5">
          <cell r="A5" t="str">
            <v>Raw materials</v>
          </cell>
          <cell r="B5">
            <v>1903</v>
          </cell>
          <cell r="C5">
            <v>0.41351586266840507</v>
          </cell>
          <cell r="D5">
            <v>2091</v>
          </cell>
        </row>
        <row r="6">
          <cell r="A6" t="str">
            <v>Finished Goods</v>
          </cell>
          <cell r="B6">
            <v>2864</v>
          </cell>
          <cell r="C6">
            <v>0.62233811386353755</v>
          </cell>
          <cell r="D6">
            <v>4326</v>
          </cell>
        </row>
        <row r="7">
          <cell r="A7" t="str">
            <v>Total Gross</v>
          </cell>
          <cell r="B7">
            <v>4767</v>
          </cell>
          <cell r="C7">
            <v>1.0358539765319426</v>
          </cell>
          <cell r="D7">
            <v>6417</v>
          </cell>
        </row>
        <row r="8">
          <cell r="A8" t="str">
            <v>Allowance</v>
          </cell>
          <cell r="B8">
            <v>-165</v>
          </cell>
          <cell r="C8">
            <v>-3.5853976531942632E-2</v>
          </cell>
          <cell r="D8">
            <v>-193</v>
          </cell>
        </row>
        <row r="9">
          <cell r="A9" t="str">
            <v>Total Net</v>
          </cell>
          <cell r="B9">
            <v>4602</v>
          </cell>
          <cell r="C9">
            <v>1</v>
          </cell>
          <cell r="D9">
            <v>6224</v>
          </cell>
        </row>
        <row r="11">
          <cell r="A11" t="str">
            <v>Studio</v>
          </cell>
          <cell r="B11">
            <v>0</v>
          </cell>
          <cell r="D11">
            <v>0</v>
          </cell>
        </row>
        <row r="12">
          <cell r="A12" t="str">
            <v>Photo</v>
          </cell>
          <cell r="B12">
            <v>0</v>
          </cell>
          <cell r="D12">
            <v>0</v>
          </cell>
        </row>
        <row r="13">
          <cell r="A13" t="str">
            <v>MAG</v>
          </cell>
          <cell r="B13">
            <v>0</v>
          </cell>
          <cell r="D13">
            <v>0</v>
          </cell>
        </row>
        <row r="14">
          <cell r="A14" t="str">
            <v>Total Inventory</v>
          </cell>
          <cell r="B14">
            <v>4602</v>
          </cell>
          <cell r="D14">
            <v>6224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Aging"/>
      <sheetName val="Top 10 Rev Cust"/>
      <sheetName val="Top 10 GP% Cust"/>
      <sheetName val="Top 10 AR Bal"/>
      <sheetName val="Product Compare"/>
      <sheetName val="Top 10 Agings"/>
      <sheetName val="Fix Assets"/>
      <sheetName val="Days Sale Out"/>
      <sheetName val="Fixed Asset Roll"/>
      <sheetName val="Rev by Month"/>
      <sheetName val="Cash"/>
      <sheetName val="Prepaids"/>
      <sheetName val="Monthly 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A12" t="str">
            <v>Plasma and grill blast systems</v>
          </cell>
        </row>
        <row r="13">
          <cell r="A13" t="str">
            <v>Furnace control refurbishment</v>
          </cell>
        </row>
        <row r="14">
          <cell r="A14" t="str">
            <v>A new furnace</v>
          </cell>
        </row>
        <row r="15">
          <cell r="A15" t="str">
            <v>Water tower replacement</v>
          </cell>
        </row>
        <row r="16">
          <cell r="B16">
            <v>0</v>
          </cell>
        </row>
      </sheetData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s"/>
      <sheetName val="Balance Sheet Statistics"/>
      <sheetName val="Capital Tables"/>
      <sheetName val="Income Statements"/>
      <sheetName val="Income Statement Statisics"/>
      <sheetName val="Formatted Balance Sheet"/>
      <sheetName val="Formatted Historic Pert Bal She"/>
      <sheetName val="Formatt Historic Bal Sheet Stat"/>
      <sheetName val="Formatted Hist Income Statement"/>
      <sheetName val="PrintMacro"/>
      <sheetName val="Cash"/>
      <sheetName val="Control"/>
      <sheetName val="Balance_Sheets"/>
      <sheetName val="Balance_Sheet_Statistics"/>
      <sheetName val="Capital_Tables"/>
      <sheetName val="Income_Statements"/>
      <sheetName val="Income_Statement_Statisics"/>
      <sheetName val="Formatted_Balance_Sheet"/>
      <sheetName val="Formatted_Historic_Pert_Bal_She"/>
      <sheetName val="Formatt_Historic_Bal_Sheet_Stat"/>
      <sheetName val="Formatted_Hist_Income_Statement"/>
    </sheetNames>
    <sheetDataSet>
      <sheetData sheetId="0" refreshError="1">
        <row r="9">
          <cell r="D9" t="str">
            <v>1995</v>
          </cell>
          <cell r="I9" t="str">
            <v>1996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9">
          <cell r="D9" t="str">
            <v>1995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s"/>
      <sheetName val="Balance Sheet Statistics"/>
      <sheetName val="Capital Tables"/>
      <sheetName val="Income Statements"/>
      <sheetName val="Income Statement Statisics"/>
      <sheetName val="Formatted Balance Sheet"/>
      <sheetName val="Formatted Historic Pert Bal She"/>
      <sheetName val="Formatt Historic Bal Sheet Stat"/>
      <sheetName val="Formatted Hist Income Statement"/>
      <sheetName val="PrintMacro"/>
      <sheetName val="Balance_Sheets"/>
      <sheetName val="Balance_Sheet_Statistics"/>
      <sheetName val="Capital_Tables"/>
      <sheetName val="Income_Statements"/>
      <sheetName val="Income_Statement_Statisics"/>
      <sheetName val="Formatted_Balance_Sheet"/>
      <sheetName val="Formatted_Historic_Pert_Bal_She"/>
      <sheetName val="Formatt_Historic_Bal_Sheet_Stat"/>
      <sheetName val="Formatted_Hist_Income_Statement"/>
      <sheetName val="Property Data"/>
    </sheetNames>
    <sheetDataSet>
      <sheetData sheetId="0" refreshError="1">
        <row r="9">
          <cell r="N9" t="str">
            <v>1997</v>
          </cell>
          <cell r="S9" t="str">
            <v>1998</v>
          </cell>
          <cell r="X9" t="str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N9" t="str">
            <v>1997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MOND"/>
      <sheetName val="STATIA"/>
      <sheetName val="Cover"/>
      <sheetName val="Index"/>
      <sheetName val="__FDSCACHE__"/>
      <sheetName val="Summary"/>
      <sheetName val="RevBuild"/>
      <sheetName val="ExpBuild"/>
      <sheetName val="TargetIS"/>
      <sheetName val="TargetBS"/>
      <sheetName val="Target D&amp;A"/>
      <sheetName val="Debt"/>
      <sheetName val="Taxes"/>
      <sheetName val="DCF"/>
      <sheetName val="Input"/>
      <sheetName val="ISLE Ownership"/>
      <sheetName val="RAM Ownership"/>
      <sheetName val="RAM Financials"/>
      <sheetName val="M&amp;A 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ns Output"/>
      <sheetName val="Football Field"/>
      <sheetName val="Cash Flow"/>
      <sheetName val="Mode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ntents"/>
      <sheetName val="Display"/>
      <sheetName val="Financial Projections"/>
      <sheetName val="Existing - VI"/>
      <sheetName val="Existing - BSMW"/>
      <sheetName val="Existing - BSCA"/>
      <sheetName val="Drivers"/>
      <sheetName val="VI"/>
      <sheetName val="BS MW"/>
      <sheetName val="BS WC"/>
      <sheetName val="Acq"/>
      <sheetName val="Franchisees"/>
      <sheetName val="PWC Reconci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"/>
      <sheetName val="PriceSyn"/>
      <sheetName val="Sens"/>
    </sheetNames>
    <sheetDataSet>
      <sheetData sheetId="0" refreshError="1"/>
      <sheetData sheetId="1" refreshError="1"/>
      <sheetData sheetId="2" refreshError="1">
        <row r="1">
          <cell r="A1" t="str">
            <v>PROJECT X</v>
          </cell>
          <cell r="K1" t="str">
            <v>Stock Purchase</v>
          </cell>
          <cell r="M1">
            <v>6</v>
          </cell>
        </row>
        <row r="2">
          <cell r="A2" t="str">
            <v>EPS Sensitivity to Purchase Price</v>
          </cell>
          <cell r="J2" t="str">
            <v xml:space="preserve">     Cash</v>
          </cell>
          <cell r="K2">
            <v>1</v>
          </cell>
          <cell r="L2" t="str">
            <v xml:space="preserve">     Stock</v>
          </cell>
          <cell r="M2">
            <v>0</v>
          </cell>
        </row>
        <row r="3">
          <cell r="A3" t="str">
            <v>(dollars in millions, except per share data)</v>
          </cell>
        </row>
        <row r="5">
          <cell r="A5" t="str">
            <v>Sensitivity to Offer Value (a)</v>
          </cell>
          <cell r="H5" t="str">
            <v>Sensitivity to ACQUIROR Stock Price (b)</v>
          </cell>
        </row>
        <row r="7">
          <cell r="A7" t="str">
            <v>Offer</v>
          </cell>
          <cell r="B7" t="str">
            <v>EPS Accretion / (Dilution) - $</v>
          </cell>
          <cell r="H7" t="str">
            <v>Share</v>
          </cell>
          <cell r="I7" t="str">
            <v>EPS Accretion / (Dilution) - $</v>
          </cell>
        </row>
        <row r="8">
          <cell r="A8" t="str">
            <v>Price</v>
          </cell>
          <cell r="B8">
            <v>1995</v>
          </cell>
          <cell r="C8">
            <v>1996</v>
          </cell>
          <cell r="D8">
            <v>1997</v>
          </cell>
          <cell r="E8">
            <v>1998</v>
          </cell>
          <cell r="F8">
            <v>1999</v>
          </cell>
          <cell r="H8" t="str">
            <v>Price</v>
          </cell>
          <cell r="I8">
            <v>1995</v>
          </cell>
          <cell r="J8">
            <v>1996</v>
          </cell>
          <cell r="K8">
            <v>1997</v>
          </cell>
          <cell r="L8">
            <v>1998</v>
          </cell>
          <cell r="M8">
            <v>1999</v>
          </cell>
        </row>
        <row r="9">
          <cell r="B9">
            <v>0.21480133242952415</v>
          </cell>
          <cell r="C9">
            <v>0.34666624152627135</v>
          </cell>
          <cell r="D9">
            <v>0.42749343491021063</v>
          </cell>
          <cell r="E9">
            <v>0.5216102447343669</v>
          </cell>
          <cell r="F9">
            <v>0.63208716718531965</v>
          </cell>
          <cell r="I9">
            <v>0.21480133242952415</v>
          </cell>
          <cell r="J9">
            <v>0.34666624152627135</v>
          </cell>
          <cell r="K9">
            <v>0.42749343491021063</v>
          </cell>
          <cell r="L9">
            <v>0.5216102447343669</v>
          </cell>
          <cell r="M9">
            <v>0.63208716718531965</v>
          </cell>
        </row>
        <row r="10">
          <cell r="A10">
            <v>30</v>
          </cell>
          <cell r="B10">
            <v>0.21480133245271804</v>
          </cell>
          <cell r="C10">
            <v>0.346666241597124</v>
          </cell>
          <cell r="D10">
            <v>0.4274934350900419</v>
          </cell>
          <cell r="E10">
            <v>0.52161024519119259</v>
          </cell>
          <cell r="F10">
            <v>0.63208716832110889</v>
          </cell>
          <cell r="H10">
            <v>26.75</v>
          </cell>
          <cell r="I10">
            <v>0.21480133245244004</v>
          </cell>
          <cell r="J10">
            <v>0.34666624159628112</v>
          </cell>
          <cell r="K10">
            <v>0.42749343508795645</v>
          </cell>
          <cell r="L10">
            <v>0.52161024518617483</v>
          </cell>
          <cell r="M10">
            <v>0.6320871683097562</v>
          </cell>
          <cell r="O10">
            <v>30</v>
          </cell>
        </row>
        <row r="11">
          <cell r="A11">
            <v>32</v>
          </cell>
          <cell r="B11">
            <v>0.19386123806070188</v>
          </cell>
          <cell r="C11">
            <v>0.3251435259550064</v>
          </cell>
          <cell r="D11">
            <v>0.40536172942866999</v>
          </cell>
          <cell r="E11">
            <v>0.49884272515477468</v>
          </cell>
          <cell r="F11">
            <v>0.60865550804487834</v>
          </cell>
          <cell r="H11">
            <v>28.75</v>
          </cell>
          <cell r="I11">
            <v>0.21480133245271094</v>
          </cell>
          <cell r="J11">
            <v>0.34666624159709292</v>
          </cell>
          <cell r="K11">
            <v>0.42749343508994775</v>
          </cell>
          <cell r="L11">
            <v>0.52161024519094346</v>
          </cell>
          <cell r="M11">
            <v>0.63208716832050449</v>
          </cell>
        </row>
        <row r="12">
          <cell r="A12">
            <v>34</v>
          </cell>
          <cell r="B12">
            <v>0.17292114381675328</v>
          </cell>
          <cell r="C12">
            <v>0.30362081111439965</v>
          </cell>
          <cell r="D12">
            <v>0.38323002565052944</v>
          </cell>
          <cell r="E12">
            <v>0.47607520915283796</v>
          </cell>
          <cell r="F12">
            <v>0.58522385590978176</v>
          </cell>
          <cell r="H12">
            <v>30.75</v>
          </cell>
          <cell r="I12">
            <v>0.21480133245271715</v>
          </cell>
          <cell r="J12">
            <v>0.34666624159712223</v>
          </cell>
          <cell r="K12">
            <v>0.4274934350900379</v>
          </cell>
          <cell r="L12">
            <v>0.52161024519118016</v>
          </cell>
          <cell r="M12">
            <v>0.63208716832107781</v>
          </cell>
        </row>
        <row r="13">
          <cell r="A13">
            <v>36</v>
          </cell>
          <cell r="B13">
            <v>0.15198104926792411</v>
          </cell>
          <cell r="C13">
            <v>0.28209809518173534</v>
          </cell>
          <cell r="D13">
            <v>0.36109831926781855</v>
          </cell>
          <cell r="E13">
            <v>0.45330768727906934</v>
          </cell>
          <cell r="F13">
            <v>0.56179219121174606</v>
          </cell>
          <cell r="H13">
            <v>32.75</v>
          </cell>
          <cell r="I13">
            <v>0.21480133245271804</v>
          </cell>
          <cell r="J13">
            <v>0.346666241597124</v>
          </cell>
          <cell r="K13">
            <v>0.4274934350900419</v>
          </cell>
          <cell r="L13">
            <v>0.5216102451911917</v>
          </cell>
          <cell r="M13">
            <v>0.63208716832110667</v>
          </cell>
        </row>
        <row r="14">
          <cell r="A14">
            <v>38</v>
          </cell>
          <cell r="B14">
            <v>0.13104095471909494</v>
          </cell>
          <cell r="C14">
            <v>0.26057537924907104</v>
          </cell>
          <cell r="D14">
            <v>0.33896661288510943</v>
          </cell>
          <cell r="E14">
            <v>0.4305401654053016</v>
          </cell>
          <cell r="F14">
            <v>0.53836052651370991</v>
          </cell>
          <cell r="H14">
            <v>34.75</v>
          </cell>
          <cell r="I14">
            <v>0.21480133245271804</v>
          </cell>
          <cell r="J14">
            <v>0.346666241597124</v>
          </cell>
          <cell r="K14">
            <v>0.4274934350900419</v>
          </cell>
          <cell r="L14">
            <v>0.52161024519119259</v>
          </cell>
          <cell r="M14">
            <v>0.63208716832110801</v>
          </cell>
        </row>
        <row r="15">
          <cell r="A15">
            <v>40</v>
          </cell>
          <cell r="B15">
            <v>0.11010086017026621</v>
          </cell>
          <cell r="C15">
            <v>0.23905266331640718</v>
          </cell>
          <cell r="D15">
            <v>0.31683490650239987</v>
          </cell>
          <cell r="E15">
            <v>0.40777264353153342</v>
          </cell>
          <cell r="F15">
            <v>0.51492886181567332</v>
          </cell>
          <cell r="H15">
            <v>36.75</v>
          </cell>
          <cell r="I15">
            <v>0.21480133245271804</v>
          </cell>
          <cell r="J15">
            <v>0.346666241597124</v>
          </cell>
          <cell r="K15">
            <v>0.4274934350900419</v>
          </cell>
          <cell r="L15">
            <v>0.52161024519119259</v>
          </cell>
          <cell r="M15">
            <v>0.63208716832110889</v>
          </cell>
        </row>
        <row r="17">
          <cell r="A17" t="str">
            <v>Offer</v>
          </cell>
          <cell r="B17" t="str">
            <v>EPS Accretion / (Dilution) - %</v>
          </cell>
          <cell r="H17" t="str">
            <v>Share</v>
          </cell>
          <cell r="I17" t="str">
            <v>EPS Accretion / (Dilution) - %</v>
          </cell>
        </row>
        <row r="18">
          <cell r="A18" t="str">
            <v>Price</v>
          </cell>
          <cell r="B18">
            <v>1995</v>
          </cell>
          <cell r="C18">
            <v>1996</v>
          </cell>
          <cell r="D18">
            <v>1997</v>
          </cell>
          <cell r="E18">
            <v>1998</v>
          </cell>
          <cell r="F18">
            <v>1999</v>
          </cell>
          <cell r="H18" t="str">
            <v>Price</v>
          </cell>
          <cell r="I18">
            <v>1995</v>
          </cell>
          <cell r="J18">
            <v>1996</v>
          </cell>
          <cell r="K18">
            <v>1997</v>
          </cell>
          <cell r="L18">
            <v>1998</v>
          </cell>
          <cell r="M18">
            <v>1999</v>
          </cell>
        </row>
        <row r="19">
          <cell r="B19">
            <v>0.13786392782901302</v>
          </cell>
          <cell r="C19">
            <v>0.18330299556316021</v>
          </cell>
          <cell r="D19">
            <v>0.20260452246615945</v>
          </cell>
          <cell r="E19">
            <v>0.22223428362812259</v>
          </cell>
          <cell r="F19">
            <v>0.24233740601221543</v>
          </cell>
          <cell r="I19">
            <v>0.13786392782901302</v>
          </cell>
          <cell r="J19">
            <v>0.18330299556316021</v>
          </cell>
          <cell r="K19">
            <v>0.20260452246615945</v>
          </cell>
          <cell r="L19">
            <v>0.22223428362812259</v>
          </cell>
          <cell r="M19">
            <v>0.24233740601221543</v>
          </cell>
        </row>
        <row r="20">
          <cell r="A20">
            <v>30</v>
          </cell>
          <cell r="B20">
            <v>0.13786392784389936</v>
          </cell>
          <cell r="C20">
            <v>0.18330299560062413</v>
          </cell>
          <cell r="D20">
            <v>0.20260452255138806</v>
          </cell>
          <cell r="E20">
            <v>0.22223428382275504</v>
          </cell>
          <cell r="F20">
            <v>0.24233740644766838</v>
          </cell>
          <cell r="H20">
            <v>26.75</v>
          </cell>
          <cell r="I20">
            <v>0.13786392784372095</v>
          </cell>
          <cell r="J20">
            <v>0.18330299560017843</v>
          </cell>
          <cell r="K20">
            <v>0.20260452255039971</v>
          </cell>
          <cell r="L20">
            <v>0.22223428382061719</v>
          </cell>
          <cell r="M20">
            <v>0.24233740644331583</v>
          </cell>
        </row>
        <row r="21">
          <cell r="A21">
            <v>32</v>
          </cell>
          <cell r="B21">
            <v>0.12442414313985981</v>
          </cell>
          <cell r="C21">
            <v>0.17192265976958168</v>
          </cell>
          <cell r="D21">
            <v>0.19211551081293726</v>
          </cell>
          <cell r="E21">
            <v>0.21253408418833461</v>
          </cell>
          <cell r="F21">
            <v>0.2333538863499785</v>
          </cell>
          <cell r="H21">
            <v>28.75</v>
          </cell>
          <cell r="I21">
            <v>0.13786392784389481</v>
          </cell>
          <cell r="J21">
            <v>0.18330299560060767</v>
          </cell>
          <cell r="K21">
            <v>0.20260452255134345</v>
          </cell>
          <cell r="L21">
            <v>0.2222342838226489</v>
          </cell>
          <cell r="M21">
            <v>0.24233740644743665</v>
          </cell>
        </row>
        <row r="22">
          <cell r="A22">
            <v>34</v>
          </cell>
          <cell r="B22">
            <v>0.11098435853085305</v>
          </cell>
          <cell r="C22">
            <v>0.16054232436234553</v>
          </cell>
          <cell r="D22">
            <v>0.18162649996701755</v>
          </cell>
          <cell r="E22">
            <v>0.2028338862728222</v>
          </cell>
          <cell r="F22">
            <v>0.22437036937353738</v>
          </cell>
          <cell r="H22">
            <v>30.75</v>
          </cell>
          <cell r="I22">
            <v>0.13786392784389881</v>
          </cell>
          <cell r="J22">
            <v>0.18330299560062319</v>
          </cell>
          <cell r="K22">
            <v>0.20260452255138617</v>
          </cell>
          <cell r="L22">
            <v>0.22223428382274973</v>
          </cell>
          <cell r="M22">
            <v>0.24233740644765644</v>
          </cell>
        </row>
        <row r="23">
          <cell r="A23">
            <v>36</v>
          </cell>
          <cell r="B23">
            <v>9.7544573726167663E-2</v>
          </cell>
          <cell r="C23">
            <v>0.14916198837767383</v>
          </cell>
          <cell r="D23">
            <v>0.17113748788669825</v>
          </cell>
          <cell r="E23">
            <v>0.1931336858555906</v>
          </cell>
          <cell r="F23">
            <v>0.21538684758056106</v>
          </cell>
          <cell r="H23">
            <v>32.75</v>
          </cell>
          <cell r="I23">
            <v>0.13786392784389936</v>
          </cell>
          <cell r="J23">
            <v>0.18330299560062413</v>
          </cell>
          <cell r="K23">
            <v>0.20260452255138806</v>
          </cell>
          <cell r="L23">
            <v>0.22223428382275465</v>
          </cell>
          <cell r="M23">
            <v>0.24233740644766752</v>
          </cell>
        </row>
        <row r="24">
          <cell r="A24">
            <v>38</v>
          </cell>
          <cell r="B24">
            <v>8.4104788921482265E-2</v>
          </cell>
          <cell r="C24">
            <v>0.13778165239300211</v>
          </cell>
          <cell r="D24">
            <v>0.16064847580637978</v>
          </cell>
          <cell r="E24">
            <v>0.18343348543835938</v>
          </cell>
          <cell r="F24">
            <v>0.20640332578758461</v>
          </cell>
          <cell r="H24">
            <v>34.75</v>
          </cell>
          <cell r="I24">
            <v>0.13786392784389936</v>
          </cell>
          <cell r="J24">
            <v>0.18330299560062413</v>
          </cell>
          <cell r="K24">
            <v>0.20260452255138806</v>
          </cell>
          <cell r="L24">
            <v>0.22223428382275504</v>
          </cell>
          <cell r="M24">
            <v>0.24233740644766805</v>
          </cell>
        </row>
        <row r="25">
          <cell r="A25">
            <v>40</v>
          </cell>
          <cell r="B25">
            <v>7.0665004116797159E-2</v>
          </cell>
          <cell r="C25">
            <v>0.12640131640833063</v>
          </cell>
          <cell r="D25">
            <v>0.15015946372606109</v>
          </cell>
          <cell r="E25">
            <v>0.17373328502112798</v>
          </cell>
          <cell r="F25">
            <v>0.19741980399460796</v>
          </cell>
          <cell r="H25">
            <v>36.75</v>
          </cell>
          <cell r="I25">
            <v>0.13786392784389936</v>
          </cell>
          <cell r="J25">
            <v>0.18330299560062413</v>
          </cell>
          <cell r="K25">
            <v>0.20260452255138806</v>
          </cell>
          <cell r="L25">
            <v>0.22223428382275504</v>
          </cell>
          <cell r="M25">
            <v>0.24233740644766838</v>
          </cell>
        </row>
        <row r="27">
          <cell r="A27" t="str">
            <v>Offer</v>
          </cell>
          <cell r="B27" t="str">
            <v>Additional Pre-Tax Synergies Required to Break Even</v>
          </cell>
          <cell r="H27" t="str">
            <v>Share</v>
          </cell>
          <cell r="I27" t="str">
            <v>Additional Pre-Tax Synergies Required to Break Even</v>
          </cell>
        </row>
        <row r="28">
          <cell r="A28" t="str">
            <v>Price</v>
          </cell>
          <cell r="B28">
            <v>1995</v>
          </cell>
          <cell r="C28">
            <v>1996</v>
          </cell>
          <cell r="D28">
            <v>1997</v>
          </cell>
          <cell r="E28">
            <v>1998</v>
          </cell>
          <cell r="F28">
            <v>1999</v>
          </cell>
          <cell r="H28" t="str">
            <v>Price</v>
          </cell>
          <cell r="I28">
            <v>1995</v>
          </cell>
          <cell r="J28">
            <v>1996</v>
          </cell>
          <cell r="K28">
            <v>1997</v>
          </cell>
          <cell r="L28">
            <v>1998</v>
          </cell>
          <cell r="M28">
            <v>1999</v>
          </cell>
        </row>
        <row r="29">
          <cell r="B29" t="str">
            <v>- -</v>
          </cell>
          <cell r="C29" t="str">
            <v>- -</v>
          </cell>
          <cell r="D29" t="str">
            <v>- -</v>
          </cell>
          <cell r="E29" t="str">
            <v>- -</v>
          </cell>
          <cell r="F29" t="str">
            <v>- -</v>
          </cell>
          <cell r="I29" t="str">
            <v>- -</v>
          </cell>
          <cell r="J29" t="str">
            <v>- -</v>
          </cell>
          <cell r="K29" t="str">
            <v>- -</v>
          </cell>
          <cell r="L29" t="str">
            <v>- -</v>
          </cell>
          <cell r="M29" t="str">
            <v>- -</v>
          </cell>
        </row>
        <row r="30">
          <cell r="A30">
            <v>30</v>
          </cell>
          <cell r="B30" t="str">
            <v>- -</v>
          </cell>
          <cell r="C30" t="str">
            <v>- -</v>
          </cell>
          <cell r="D30" t="str">
            <v>- -</v>
          </cell>
          <cell r="E30" t="str">
            <v>- -</v>
          </cell>
          <cell r="F30" t="str">
            <v>- -</v>
          </cell>
          <cell r="H30">
            <v>26.75</v>
          </cell>
          <cell r="I30" t="str">
            <v>- -</v>
          </cell>
          <cell r="J30" t="str">
            <v>- -</v>
          </cell>
          <cell r="K30" t="str">
            <v>- -</v>
          </cell>
          <cell r="L30" t="str">
            <v>- -</v>
          </cell>
          <cell r="M30" t="str">
            <v>- -</v>
          </cell>
        </row>
        <row r="31">
          <cell r="A31">
            <v>32</v>
          </cell>
          <cell r="B31" t="str">
            <v>- -</v>
          </cell>
          <cell r="C31" t="str">
            <v>- -</v>
          </cell>
          <cell r="D31" t="str">
            <v>- -</v>
          </cell>
          <cell r="E31" t="str">
            <v>- -</v>
          </cell>
          <cell r="F31" t="str">
            <v>- -</v>
          </cell>
          <cell r="H31">
            <v>28.75</v>
          </cell>
          <cell r="I31" t="str">
            <v>- -</v>
          </cell>
          <cell r="J31" t="str">
            <v>- -</v>
          </cell>
          <cell r="K31" t="str">
            <v>- -</v>
          </cell>
          <cell r="L31" t="str">
            <v>- -</v>
          </cell>
          <cell r="M31" t="str">
            <v>- -</v>
          </cell>
        </row>
        <row r="32">
          <cell r="A32">
            <v>34</v>
          </cell>
          <cell r="B32" t="str">
            <v>- -</v>
          </cell>
          <cell r="C32" t="str">
            <v>- -</v>
          </cell>
          <cell r="D32" t="str">
            <v>- -</v>
          </cell>
          <cell r="E32" t="str">
            <v>- -</v>
          </cell>
          <cell r="F32" t="str">
            <v>- -</v>
          </cell>
          <cell r="H32">
            <v>30.75</v>
          </cell>
          <cell r="I32" t="str">
            <v>- -</v>
          </cell>
          <cell r="J32" t="str">
            <v>- -</v>
          </cell>
          <cell r="K32" t="str">
            <v>- -</v>
          </cell>
          <cell r="L32" t="str">
            <v>- -</v>
          </cell>
          <cell r="M32" t="str">
            <v>- -</v>
          </cell>
        </row>
        <row r="33">
          <cell r="A33">
            <v>36</v>
          </cell>
          <cell r="B33" t="str">
            <v>- -</v>
          </cell>
          <cell r="C33" t="str">
            <v>- -</v>
          </cell>
          <cell r="D33" t="str">
            <v>- -</v>
          </cell>
          <cell r="E33" t="str">
            <v>- -</v>
          </cell>
          <cell r="F33" t="str">
            <v>- -</v>
          </cell>
          <cell r="H33">
            <v>32.75</v>
          </cell>
          <cell r="I33" t="str">
            <v>- -</v>
          </cell>
          <cell r="J33" t="str">
            <v>- -</v>
          </cell>
          <cell r="K33" t="str">
            <v>- -</v>
          </cell>
          <cell r="L33" t="str">
            <v>- -</v>
          </cell>
          <cell r="M33" t="str">
            <v>- -</v>
          </cell>
        </row>
        <row r="34">
          <cell r="A34">
            <v>38</v>
          </cell>
          <cell r="B34" t="str">
            <v>- -</v>
          </cell>
          <cell r="C34" t="str">
            <v>- -</v>
          </cell>
          <cell r="D34" t="str">
            <v>- -</v>
          </cell>
          <cell r="E34" t="str">
            <v>- -</v>
          </cell>
          <cell r="F34" t="str">
            <v>- -</v>
          </cell>
          <cell r="H34">
            <v>34.75</v>
          </cell>
          <cell r="I34" t="str">
            <v>- -</v>
          </cell>
          <cell r="J34" t="str">
            <v>- -</v>
          </cell>
          <cell r="K34" t="str">
            <v>- -</v>
          </cell>
          <cell r="L34" t="str">
            <v>- -</v>
          </cell>
          <cell r="M34" t="str">
            <v>- -</v>
          </cell>
        </row>
        <row r="35">
          <cell r="A35">
            <v>40</v>
          </cell>
          <cell r="B35" t="str">
            <v>- -</v>
          </cell>
          <cell r="C35" t="str">
            <v>- -</v>
          </cell>
          <cell r="D35" t="str">
            <v>- -</v>
          </cell>
          <cell r="E35" t="str">
            <v>- -</v>
          </cell>
          <cell r="F35" t="str">
            <v>- -</v>
          </cell>
          <cell r="H35">
            <v>36.75</v>
          </cell>
          <cell r="I35" t="str">
            <v>- -</v>
          </cell>
          <cell r="J35" t="str">
            <v>- -</v>
          </cell>
          <cell r="K35" t="str">
            <v>- -</v>
          </cell>
          <cell r="L35" t="str">
            <v>- -</v>
          </cell>
          <cell r="M35" t="str">
            <v>- -</v>
          </cell>
        </row>
        <row r="37">
          <cell r="A37" t="str">
            <v>Offer</v>
          </cell>
          <cell r="B37" t="str">
            <v>Additional Pre-Tax Synergies (% of Target Sales)</v>
          </cell>
          <cell r="H37" t="str">
            <v>Share</v>
          </cell>
          <cell r="I37" t="str">
            <v>Additional Pre-Tax Synergies (% of Target Sales)</v>
          </cell>
        </row>
        <row r="38">
          <cell r="A38" t="str">
            <v>Price</v>
          </cell>
          <cell r="B38">
            <v>1995</v>
          </cell>
          <cell r="C38">
            <v>1996</v>
          </cell>
          <cell r="D38">
            <v>1997</v>
          </cell>
          <cell r="E38">
            <v>1998</v>
          </cell>
          <cell r="F38">
            <v>1999</v>
          </cell>
          <cell r="H38" t="str">
            <v>Price</v>
          </cell>
          <cell r="I38">
            <v>1995</v>
          </cell>
          <cell r="J38">
            <v>1996</v>
          </cell>
          <cell r="K38">
            <v>1997</v>
          </cell>
          <cell r="L38">
            <v>1998</v>
          </cell>
          <cell r="M38">
            <v>1999</v>
          </cell>
        </row>
        <row r="39">
          <cell r="B39" t="str">
            <v>- -</v>
          </cell>
          <cell r="C39" t="str">
            <v>- -</v>
          </cell>
          <cell r="D39" t="str">
            <v>- -</v>
          </cell>
          <cell r="E39" t="str">
            <v>- -</v>
          </cell>
          <cell r="F39" t="str">
            <v>- -</v>
          </cell>
          <cell r="I39" t="str">
            <v>- -</v>
          </cell>
          <cell r="J39" t="str">
            <v>- -</v>
          </cell>
          <cell r="K39" t="str">
            <v>- -</v>
          </cell>
          <cell r="L39" t="str">
            <v>- -</v>
          </cell>
          <cell r="M39" t="str">
            <v>- -</v>
          </cell>
        </row>
        <row r="40">
          <cell r="A40">
            <v>30</v>
          </cell>
          <cell r="B40" t="str">
            <v>- -</v>
          </cell>
          <cell r="C40" t="str">
            <v>- -</v>
          </cell>
          <cell r="D40" t="str">
            <v>- -</v>
          </cell>
          <cell r="E40" t="str">
            <v>- -</v>
          </cell>
          <cell r="F40" t="str">
            <v>- -</v>
          </cell>
          <cell r="H40">
            <v>26.75</v>
          </cell>
          <cell r="I40" t="str">
            <v>- -</v>
          </cell>
          <cell r="J40" t="str">
            <v>- -</v>
          </cell>
          <cell r="K40" t="str">
            <v>- -</v>
          </cell>
          <cell r="L40" t="str">
            <v>- -</v>
          </cell>
          <cell r="M40" t="str">
            <v>- -</v>
          </cell>
        </row>
        <row r="41">
          <cell r="A41">
            <v>32</v>
          </cell>
          <cell r="B41" t="str">
            <v>- -</v>
          </cell>
          <cell r="C41" t="str">
            <v>- -</v>
          </cell>
          <cell r="D41" t="str">
            <v>- -</v>
          </cell>
          <cell r="E41" t="str">
            <v>- -</v>
          </cell>
          <cell r="F41" t="str">
            <v>- -</v>
          </cell>
          <cell r="H41">
            <v>28.75</v>
          </cell>
          <cell r="I41" t="str">
            <v>- -</v>
          </cell>
          <cell r="J41" t="str">
            <v>- -</v>
          </cell>
          <cell r="K41" t="str">
            <v>- -</v>
          </cell>
          <cell r="L41" t="str">
            <v>- -</v>
          </cell>
          <cell r="M41" t="str">
            <v>- -</v>
          </cell>
        </row>
        <row r="42">
          <cell r="A42">
            <v>34</v>
          </cell>
          <cell r="B42" t="str">
            <v>- -</v>
          </cell>
          <cell r="C42" t="str">
            <v>- -</v>
          </cell>
          <cell r="D42" t="str">
            <v>- -</v>
          </cell>
          <cell r="E42" t="str">
            <v>- -</v>
          </cell>
          <cell r="F42" t="str">
            <v>- -</v>
          </cell>
          <cell r="H42">
            <v>30.75</v>
          </cell>
          <cell r="I42" t="str">
            <v>- -</v>
          </cell>
          <cell r="J42" t="str">
            <v>- -</v>
          </cell>
          <cell r="K42" t="str">
            <v>- -</v>
          </cell>
          <cell r="L42" t="str">
            <v>- -</v>
          </cell>
          <cell r="M42" t="str">
            <v>- -</v>
          </cell>
        </row>
        <row r="43">
          <cell r="A43">
            <v>36</v>
          </cell>
          <cell r="B43" t="str">
            <v>- -</v>
          </cell>
          <cell r="C43" t="str">
            <v>- -</v>
          </cell>
          <cell r="D43" t="str">
            <v>- -</v>
          </cell>
          <cell r="E43" t="str">
            <v>- -</v>
          </cell>
          <cell r="F43" t="str">
            <v>- -</v>
          </cell>
          <cell r="H43">
            <v>32.75</v>
          </cell>
          <cell r="I43" t="str">
            <v>- -</v>
          </cell>
          <cell r="J43" t="str">
            <v>- -</v>
          </cell>
          <cell r="K43" t="str">
            <v>- -</v>
          </cell>
          <cell r="L43" t="str">
            <v>- -</v>
          </cell>
          <cell r="M43" t="str">
            <v>- -</v>
          </cell>
        </row>
        <row r="44">
          <cell r="A44">
            <v>38</v>
          </cell>
          <cell r="B44" t="str">
            <v>- -</v>
          </cell>
          <cell r="C44" t="str">
            <v>- -</v>
          </cell>
          <cell r="D44" t="str">
            <v>- -</v>
          </cell>
          <cell r="E44" t="str">
            <v>- -</v>
          </cell>
          <cell r="F44" t="str">
            <v>- -</v>
          </cell>
          <cell r="H44">
            <v>34.75</v>
          </cell>
          <cell r="I44" t="str">
            <v>- -</v>
          </cell>
          <cell r="J44" t="str">
            <v>- -</v>
          </cell>
          <cell r="K44" t="str">
            <v>- -</v>
          </cell>
          <cell r="L44" t="str">
            <v>- -</v>
          </cell>
          <cell r="M44" t="str">
            <v>- -</v>
          </cell>
        </row>
        <row r="45">
          <cell r="A45">
            <v>40</v>
          </cell>
          <cell r="B45" t="str">
            <v>- -</v>
          </cell>
          <cell r="C45" t="str">
            <v>- -</v>
          </cell>
          <cell r="D45" t="str">
            <v>- -</v>
          </cell>
          <cell r="E45" t="str">
            <v>- -</v>
          </cell>
          <cell r="F45" t="str">
            <v>- -</v>
          </cell>
          <cell r="H45">
            <v>36.75</v>
          </cell>
          <cell r="I45" t="str">
            <v>- -</v>
          </cell>
          <cell r="J45" t="str">
            <v>- -</v>
          </cell>
          <cell r="K45" t="str">
            <v>- -</v>
          </cell>
          <cell r="L45" t="str">
            <v>- -</v>
          </cell>
          <cell r="M45" t="str">
            <v>- -</v>
          </cell>
        </row>
        <row r="47">
          <cell r="A47" t="str">
            <v>(a)  All offer value sensitivities assume that changes in purchase price result in changes in revolving bank debt.</v>
          </cell>
        </row>
        <row r="48">
          <cell r="A48" t="str">
            <v>(b)  All stock price sensitivities assume a $30.00 per share purchase price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Assumptions"/>
      <sheetName val="Gearing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inancials"/>
    </sheet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data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Operating Results"/>
      <sheetName val="Monthly Operating Results"/>
      <sheetName val="Total Operating Expenditures"/>
      <sheetName val="Capital Expenditures"/>
    </sheetNames>
    <sheetDataSet>
      <sheetData sheetId="0" refreshError="1"/>
      <sheetData sheetId="1" refreshError="1">
        <row r="7">
          <cell r="B7">
            <v>6675126.6799999997</v>
          </cell>
          <cell r="C7">
            <v>6675493.1999999993</v>
          </cell>
          <cell r="D7">
            <v>6962271.29</v>
          </cell>
          <cell r="E7">
            <v>7349759.5</v>
          </cell>
          <cell r="F7">
            <v>7210892.7699999986</v>
          </cell>
          <cell r="G7">
            <v>6246821.6599999992</v>
          </cell>
          <cell r="H7">
            <v>7520167.1299999999</v>
          </cell>
          <cell r="I7">
            <v>7490127.6099999985</v>
          </cell>
          <cell r="J7">
            <v>7639880.6199999992</v>
          </cell>
          <cell r="K7">
            <v>7546848.1499999985</v>
          </cell>
          <cell r="L7">
            <v>7732636.1399999997</v>
          </cell>
          <cell r="M7">
            <v>8395012.2000000011</v>
          </cell>
          <cell r="N7">
            <v>87445036.949999988</v>
          </cell>
          <cell r="O7">
            <v>7738027.2299999995</v>
          </cell>
          <cell r="P7">
            <v>7852253.7100000009</v>
          </cell>
          <cell r="Q7">
            <v>7993178.330000001</v>
          </cell>
          <cell r="R7">
            <v>8106226.7399999993</v>
          </cell>
          <cell r="S7">
            <v>8066750</v>
          </cell>
          <cell r="T7">
            <v>8399787.3900000006</v>
          </cell>
          <cell r="U7">
            <v>8416708.2738845274</v>
          </cell>
          <cell r="V7">
            <v>8545016.6462556906</v>
          </cell>
          <cell r="W7">
            <v>8579444.4303865358</v>
          </cell>
          <cell r="X7">
            <v>8743091.8962022625</v>
          </cell>
          <cell r="Y7">
            <v>8745270.8345026802</v>
          </cell>
          <cell r="Z7">
            <v>8720261.8568488881</v>
          </cell>
          <cell r="AA7">
            <v>99906017.338080585</v>
          </cell>
          <cell r="AB7">
            <v>8871533.6770836208</v>
          </cell>
          <cell r="AC7">
            <v>9037108.9994877242</v>
          </cell>
          <cell r="AD7">
            <v>9199428.5696977172</v>
          </cell>
          <cell r="AE7">
            <v>9358538.5578342006</v>
          </cell>
          <cell r="AF7">
            <v>9514484.5801195242</v>
          </cell>
          <cell r="AG7">
            <v>9667311.6890693568</v>
          </cell>
          <cell r="AH7">
            <v>9573137.2756183706</v>
          </cell>
          <cell r="AI7">
            <v>9716971.3616827521</v>
          </cell>
          <cell r="AJ7">
            <v>9857867.9534177333</v>
          </cell>
          <cell r="AK7">
            <v>9995869.4734209999</v>
          </cell>
          <cell r="AL7">
            <v>10131017.741806421</v>
          </cell>
          <cell r="AM7">
            <v>10263353.983759573</v>
          </cell>
        </row>
        <row r="8">
          <cell r="B8">
            <v>615743.78999999992</v>
          </cell>
          <cell r="C8">
            <v>592502.49</v>
          </cell>
          <cell r="D8">
            <v>638319.06999999995</v>
          </cell>
          <cell r="E8">
            <v>658447.37000000011</v>
          </cell>
          <cell r="F8">
            <v>690422.1</v>
          </cell>
          <cell r="G8">
            <v>701385.27</v>
          </cell>
          <cell r="H8">
            <v>744835.26</v>
          </cell>
          <cell r="I8">
            <v>751593.74</v>
          </cell>
          <cell r="J8">
            <v>802790.47</v>
          </cell>
          <cell r="K8">
            <v>827484.42</v>
          </cell>
          <cell r="L8">
            <v>853248.49</v>
          </cell>
          <cell r="M8">
            <v>887246.26999999979</v>
          </cell>
          <cell r="N8">
            <v>8764018.7400000002</v>
          </cell>
          <cell r="O8">
            <v>968911.7</v>
          </cell>
          <cell r="P8">
            <v>1009559.3299999998</v>
          </cell>
          <cell r="Q8">
            <v>1092098.72</v>
          </cell>
          <cell r="R8">
            <v>1144424.52</v>
          </cell>
          <cell r="S8">
            <v>1195157.2899999998</v>
          </cell>
          <cell r="T8">
            <v>1275646.1199999999</v>
          </cell>
          <cell r="U8">
            <v>1289046.6137178806</v>
          </cell>
          <cell r="V8">
            <v>1315077.5876017297</v>
          </cell>
          <cell r="W8">
            <v>1364170.1454124311</v>
          </cell>
          <cell r="X8">
            <v>1392372.1336203685</v>
          </cell>
          <cell r="Y8">
            <v>1436129.7946087103</v>
          </cell>
          <cell r="Z8">
            <v>1483162.1815903815</v>
          </cell>
          <cell r="AA8">
            <v>14965756.136551499</v>
          </cell>
          <cell r="AB8">
            <v>1494455.8186746445</v>
          </cell>
          <cell r="AC8">
            <v>1523039.2900026459</v>
          </cell>
          <cell r="AD8">
            <v>1551622.7613306469</v>
          </cell>
          <cell r="AE8">
            <v>1580206.2326586484</v>
          </cell>
          <cell r="AF8">
            <v>1608789.7039866496</v>
          </cell>
          <cell r="AG8">
            <v>1637373.1753146504</v>
          </cell>
          <cell r="AH8">
            <v>1665956.6466426519</v>
          </cell>
          <cell r="AI8">
            <v>1694540.1179706531</v>
          </cell>
          <cell r="AJ8">
            <v>1723123.5892986539</v>
          </cell>
          <cell r="AK8">
            <v>1751707.0606266551</v>
          </cell>
          <cell r="AL8">
            <v>1780290.5319546561</v>
          </cell>
          <cell r="AM8">
            <v>1808874.0032826574</v>
          </cell>
        </row>
        <row r="9">
          <cell r="B9">
            <v>1965210.86</v>
          </cell>
          <cell r="C9">
            <v>1718588.63</v>
          </cell>
          <cell r="D9">
            <v>2609071.96</v>
          </cell>
          <cell r="E9">
            <v>1955296.4500000002</v>
          </cell>
          <cell r="F9">
            <v>2165019.59</v>
          </cell>
          <cell r="G9">
            <v>2184194.36</v>
          </cell>
          <cell r="H9">
            <v>2065281.1600000001</v>
          </cell>
          <cell r="I9">
            <v>2233554.85</v>
          </cell>
          <cell r="J9">
            <v>2300551.6999999997</v>
          </cell>
          <cell r="K9">
            <v>2035812.52</v>
          </cell>
          <cell r="L9">
            <v>1858683.1300000001</v>
          </cell>
          <cell r="M9">
            <v>2567855.35</v>
          </cell>
          <cell r="N9">
            <v>25659120.559999999</v>
          </cell>
          <cell r="O9">
            <v>1651488.98</v>
          </cell>
          <cell r="P9">
            <v>1616688.7300000002</v>
          </cell>
          <cell r="Q9">
            <v>1991673.01</v>
          </cell>
          <cell r="R9">
            <v>1994064.6299999997</v>
          </cell>
          <cell r="S9">
            <v>2570315.02</v>
          </cell>
          <cell r="T9">
            <v>2652545.36</v>
          </cell>
          <cell r="U9">
            <v>2127239.5948000001</v>
          </cell>
          <cell r="V9">
            <v>2300561.4954999997</v>
          </cell>
          <cell r="W9">
            <v>2369568.2510000002</v>
          </cell>
          <cell r="X9">
            <v>2096886.8955999999</v>
          </cell>
          <cell r="Y9">
            <v>1914443.6238999998</v>
          </cell>
          <cell r="Z9">
            <v>2644891.0105000003</v>
          </cell>
          <cell r="AA9">
            <v>25930366.601299997</v>
          </cell>
          <cell r="AB9">
            <v>1701033.6494000002</v>
          </cell>
          <cell r="AC9">
            <v>1665189.3919000002</v>
          </cell>
          <cell r="AD9">
            <v>2051423.2002999999</v>
          </cell>
          <cell r="AE9">
            <v>2053886.5688999998</v>
          </cell>
          <cell r="AF9">
            <v>2647424.4706000006</v>
          </cell>
          <cell r="AG9">
            <v>2732121.7207999998</v>
          </cell>
          <cell r="AH9">
            <v>2191056.7826439999</v>
          </cell>
          <cell r="AI9">
            <v>2369578.3403650001</v>
          </cell>
          <cell r="AJ9">
            <v>2440655.2985299998</v>
          </cell>
          <cell r="AK9">
            <v>2159793.5024680002</v>
          </cell>
          <cell r="AL9">
            <v>1971876.9326170003</v>
          </cell>
          <cell r="AM9">
            <v>2724237.7408150006</v>
          </cell>
        </row>
        <row r="10">
          <cell r="B10">
            <v>9256081.3300000001</v>
          </cell>
          <cell r="C10">
            <v>8986584.3200000003</v>
          </cell>
          <cell r="D10">
            <v>10209662.32</v>
          </cell>
          <cell r="E10">
            <v>9963503.3200000003</v>
          </cell>
          <cell r="F10">
            <v>10066334.459999997</v>
          </cell>
          <cell r="G10">
            <v>9132401.2899999991</v>
          </cell>
          <cell r="H10">
            <v>10330283.550000001</v>
          </cell>
          <cell r="I10">
            <v>10475276.199999999</v>
          </cell>
          <cell r="J10">
            <v>10743222.789999999</v>
          </cell>
          <cell r="K10">
            <v>10410145.089999998</v>
          </cell>
          <cell r="L10">
            <v>10444567.76</v>
          </cell>
          <cell r="M10">
            <v>11850113.82</v>
          </cell>
          <cell r="N10">
            <v>121868176.25000003</v>
          </cell>
          <cell r="O10">
            <v>10358427.91</v>
          </cell>
          <cell r="P10">
            <v>10478501.770000001</v>
          </cell>
          <cell r="Q10">
            <v>11076950.060000001</v>
          </cell>
          <cell r="R10">
            <v>11244715.889999999</v>
          </cell>
          <cell r="S10">
            <v>11832222.309999999</v>
          </cell>
          <cell r="T10">
            <v>12327978.869999999</v>
          </cell>
          <cell r="U10">
            <v>11832994.482402407</v>
          </cell>
          <cell r="V10">
            <v>12160655.72935742</v>
          </cell>
          <cell r="W10">
            <v>12313182.826798966</v>
          </cell>
          <cell r="X10">
            <v>12232350.925422631</v>
          </cell>
          <cell r="Y10">
            <v>12095844.253011391</v>
          </cell>
          <cell r="Z10">
            <v>12848315.048939271</v>
          </cell>
          <cell r="AA10">
            <v>140802140.07593209</v>
          </cell>
          <cell r="AB10">
            <v>12067023.145158265</v>
          </cell>
          <cell r="AC10">
            <v>12225337.681390371</v>
          </cell>
          <cell r="AD10">
            <v>12802474.531328365</v>
          </cell>
          <cell r="AE10">
            <v>12992631.35939285</v>
          </cell>
          <cell r="AF10">
            <v>13770698.754706174</v>
          </cell>
          <cell r="AG10">
            <v>14036806.585184006</v>
          </cell>
          <cell r="AH10">
            <v>13430150.704905022</v>
          </cell>
          <cell r="AI10">
            <v>13781089.820018405</v>
          </cell>
          <cell r="AJ10">
            <v>14021646.841246387</v>
          </cell>
          <cell r="AK10">
            <v>13907370.036515657</v>
          </cell>
          <cell r="AL10">
            <v>13883185.206378076</v>
          </cell>
          <cell r="AM10">
            <v>14796465.72785723</v>
          </cell>
        </row>
        <row r="13">
          <cell r="B13">
            <v>3389854.9299999997</v>
          </cell>
          <cell r="C13">
            <v>3161835.34</v>
          </cell>
          <cell r="D13">
            <v>3612122.91</v>
          </cell>
          <cell r="E13">
            <v>3319006.4899999998</v>
          </cell>
          <cell r="F13">
            <v>3424189.3699999996</v>
          </cell>
          <cell r="G13">
            <v>2246427.4500000007</v>
          </cell>
          <cell r="H13">
            <v>2696442.8500000006</v>
          </cell>
          <cell r="I13">
            <v>2387432.79</v>
          </cell>
          <cell r="J13">
            <v>2708190.32</v>
          </cell>
          <cell r="K13">
            <v>2786829.0999999996</v>
          </cell>
          <cell r="L13">
            <v>3088552.7000000007</v>
          </cell>
          <cell r="M13">
            <v>3159439.67</v>
          </cell>
          <cell r="N13">
            <v>35980323.919999994</v>
          </cell>
          <cell r="O13">
            <v>3226984.8899999997</v>
          </cell>
          <cell r="P13">
            <v>3341020.87</v>
          </cell>
          <cell r="Q13">
            <v>3231327.97</v>
          </cell>
          <cell r="R13">
            <v>3431346.6599999997</v>
          </cell>
          <cell r="S13">
            <v>3283270.6500000004</v>
          </cell>
          <cell r="T13">
            <v>3544279.81</v>
          </cell>
          <cell r="U13">
            <v>3518756.1579808011</v>
          </cell>
          <cell r="V13">
            <v>3542068.0333267543</v>
          </cell>
          <cell r="W13">
            <v>3507168.5195029317</v>
          </cell>
          <cell r="X13">
            <v>3544829.5568335718</v>
          </cell>
          <cell r="Y13">
            <v>3558176.3761367621</v>
          </cell>
          <cell r="Z13">
            <v>3576019.1311283037</v>
          </cell>
          <cell r="AA13">
            <v>41305248.624909125</v>
          </cell>
          <cell r="AB13">
            <v>3590346.8617306775</v>
          </cell>
          <cell r="AC13">
            <v>3616977.4343544841</v>
          </cell>
          <cell r="AD13">
            <v>3635094.766628732</v>
          </cell>
          <cell r="AE13">
            <v>3685921.4908166472</v>
          </cell>
          <cell r="AF13">
            <v>3711506.2874587523</v>
          </cell>
          <cell r="AG13">
            <v>3736714.026591436</v>
          </cell>
          <cell r="AH13">
            <v>3748036.7461586506</v>
          </cell>
          <cell r="AI13">
            <v>3771908.700979345</v>
          </cell>
          <cell r="AJ13">
            <v>3795401.5941976714</v>
          </cell>
          <cell r="AK13">
            <v>3843660.5365780508</v>
          </cell>
          <cell r="AL13">
            <v>3866412.6653900924</v>
          </cell>
          <cell r="AM13">
            <v>3888780.8177957376</v>
          </cell>
        </row>
        <row r="14">
          <cell r="B14">
            <v>302209.57000000007</v>
          </cell>
          <cell r="C14">
            <v>283494.36000000004</v>
          </cell>
          <cell r="D14">
            <v>286660.53999999998</v>
          </cell>
          <cell r="E14">
            <v>283817.02</v>
          </cell>
          <cell r="F14">
            <v>282700.33</v>
          </cell>
          <cell r="G14">
            <v>288079.74999999994</v>
          </cell>
          <cell r="H14">
            <v>284750.21999999997</v>
          </cell>
          <cell r="I14">
            <v>290814.84999999998</v>
          </cell>
          <cell r="J14">
            <v>270696.64</v>
          </cell>
          <cell r="K14">
            <v>276029.28999999998</v>
          </cell>
          <cell r="L14">
            <v>325703.58</v>
          </cell>
          <cell r="M14">
            <v>337732.54999999993</v>
          </cell>
          <cell r="N14">
            <v>3512688.7</v>
          </cell>
          <cell r="O14">
            <v>278090.67</v>
          </cell>
          <cell r="P14">
            <v>289659.95999999996</v>
          </cell>
          <cell r="Q14">
            <v>297990.96000000002</v>
          </cell>
          <cell r="R14">
            <v>302673.91000000003</v>
          </cell>
          <cell r="S14">
            <v>307325.13</v>
          </cell>
          <cell r="T14">
            <v>314675</v>
          </cell>
          <cell r="U14">
            <v>285917.10564374604</v>
          </cell>
          <cell r="V14">
            <v>276811.0147076851</v>
          </cell>
          <cell r="W14">
            <v>272754.32432773156</v>
          </cell>
          <cell r="X14">
            <v>265937.65485940984</v>
          </cell>
          <cell r="Y14">
            <v>262559.15331946465</v>
          </cell>
          <cell r="Z14">
            <v>259213.99230215469</v>
          </cell>
          <cell r="AA14">
            <v>3413608.8751601912</v>
          </cell>
          <cell r="AB14">
            <v>259956.5272803329</v>
          </cell>
          <cell r="AC14">
            <v>259392.40607583913</v>
          </cell>
          <cell r="AD14">
            <v>258836.35639146648</v>
          </cell>
          <cell r="AE14">
            <v>258285.29218128914</v>
          </cell>
          <cell r="AF14">
            <v>257736.55514368776</v>
          </cell>
          <cell r="AG14">
            <v>257187.84437473779</v>
          </cell>
          <cell r="AH14">
            <v>260818.76292354867</v>
          </cell>
          <cell r="AI14">
            <v>260219.82666436015</v>
          </cell>
          <cell r="AJ14">
            <v>259617.90655144193</v>
          </cell>
          <cell r="AK14">
            <v>259011.48551537699</v>
          </cell>
          <cell r="AL14">
            <v>258399.22435674045</v>
          </cell>
          <cell r="AM14">
            <v>257779.93779289632</v>
          </cell>
        </row>
        <row r="15">
          <cell r="B15">
            <v>1263465.82</v>
          </cell>
          <cell r="C15">
            <v>1018050.93</v>
          </cell>
          <cell r="D15">
            <v>1658743.94</v>
          </cell>
          <cell r="E15">
            <v>1193783.01</v>
          </cell>
          <cell r="F15">
            <v>1346094.5100000002</v>
          </cell>
          <cell r="G15">
            <v>1322662.5900000001</v>
          </cell>
          <cell r="H15">
            <v>1334146.21</v>
          </cell>
          <cell r="I15">
            <v>1382866.5799999998</v>
          </cell>
          <cell r="J15">
            <v>1385876.15</v>
          </cell>
          <cell r="K15">
            <v>1284037.57</v>
          </cell>
          <cell r="L15">
            <v>1194526.52</v>
          </cell>
          <cell r="M15">
            <v>1668723.91</v>
          </cell>
          <cell r="N15">
            <v>16052977.740000002</v>
          </cell>
          <cell r="O15">
            <v>1049629.03</v>
          </cell>
          <cell r="P15">
            <v>1107151.8500000001</v>
          </cell>
          <cell r="Q15">
            <v>1210612.51</v>
          </cell>
          <cell r="R15">
            <v>1204466.43</v>
          </cell>
          <cell r="S15">
            <v>1549053.7300000002</v>
          </cell>
          <cell r="T15">
            <v>1435090.4900000002</v>
          </cell>
          <cell r="U15">
            <v>1340883.5260452656</v>
          </cell>
          <cell r="V15">
            <v>1450419.0232161032</v>
          </cell>
          <cell r="W15">
            <v>1494922.7026897208</v>
          </cell>
          <cell r="X15">
            <v>1321394.9137081425</v>
          </cell>
          <cell r="Y15">
            <v>1210854.2853796566</v>
          </cell>
          <cell r="Z15">
            <v>1669848.0606781475</v>
          </cell>
          <cell r="AA15">
            <v>16044326.551717035</v>
          </cell>
          <cell r="AB15">
            <v>1076591.0173220001</v>
          </cell>
          <cell r="AC15">
            <v>1050578.4728970001</v>
          </cell>
          <cell r="AD15">
            <v>1295794.503789</v>
          </cell>
          <cell r="AE15">
            <v>1296961.4807079998</v>
          </cell>
          <cell r="AF15">
            <v>1672871.1603279999</v>
          </cell>
          <cell r="AG15">
            <v>1723936.9948309998</v>
          </cell>
          <cell r="AH15">
            <v>1381119.0438927202</v>
          </cell>
          <cell r="AI15">
            <v>1493990.75664795</v>
          </cell>
          <cell r="AJ15">
            <v>1539841.6993278502</v>
          </cell>
          <cell r="AK15">
            <v>1361041.2427728402</v>
          </cell>
          <cell r="AL15">
            <v>1247531.41882471</v>
          </cell>
          <cell r="AM15">
            <v>1719991.7746194501</v>
          </cell>
        </row>
        <row r="16">
          <cell r="B16">
            <v>4955530.32</v>
          </cell>
          <cell r="C16">
            <v>4463380.63</v>
          </cell>
          <cell r="D16">
            <v>5557527.3900000006</v>
          </cell>
          <cell r="E16">
            <v>4796606.5199999996</v>
          </cell>
          <cell r="F16">
            <v>5052984.21</v>
          </cell>
          <cell r="G16">
            <v>3857169.790000001</v>
          </cell>
          <cell r="H16">
            <v>4315339.28</v>
          </cell>
          <cell r="I16">
            <v>4061114.2199999997</v>
          </cell>
          <cell r="J16">
            <v>4364763.1099999994</v>
          </cell>
          <cell r="K16">
            <v>4346895.96</v>
          </cell>
          <cell r="L16">
            <v>4608782.8000000007</v>
          </cell>
          <cell r="M16">
            <v>5165896.13</v>
          </cell>
          <cell r="N16">
            <v>55545990.360000007</v>
          </cell>
          <cell r="O16">
            <v>4554704.59</v>
          </cell>
          <cell r="P16">
            <v>4737832.68</v>
          </cell>
          <cell r="Q16">
            <v>4739931.4400000004</v>
          </cell>
          <cell r="R16">
            <v>4938487</v>
          </cell>
          <cell r="S16">
            <v>5139649.5100000007</v>
          </cell>
          <cell r="T16">
            <v>5294045.3000000007</v>
          </cell>
          <cell r="U16">
            <v>5145556.7896698127</v>
          </cell>
          <cell r="V16">
            <v>5269298.071250543</v>
          </cell>
          <cell r="W16">
            <v>5274845.546520384</v>
          </cell>
          <cell r="X16">
            <v>5132162.1254011244</v>
          </cell>
          <cell r="Y16">
            <v>5031589.8148358837</v>
          </cell>
          <cell r="Z16">
            <v>5505081.1841086056</v>
          </cell>
          <cell r="AA16">
            <v>60763184.051786356</v>
          </cell>
          <cell r="AB16">
            <v>4926894.4063330106</v>
          </cell>
          <cell r="AC16">
            <v>4926948.3133273236</v>
          </cell>
          <cell r="AD16">
            <v>5189725.6268091984</v>
          </cell>
          <cell r="AE16">
            <v>5241168.2637059363</v>
          </cell>
          <cell r="AF16">
            <v>5642114.00293044</v>
          </cell>
          <cell r="AG16">
            <v>5717838.8657971732</v>
          </cell>
          <cell r="AH16">
            <v>5389974.5529749189</v>
          </cell>
          <cell r="AI16">
            <v>5526119.2842916548</v>
          </cell>
          <cell r="AJ16">
            <v>5594861.2000769638</v>
          </cell>
          <cell r="AK16">
            <v>5463713.2648662683</v>
          </cell>
          <cell r="AL16">
            <v>5372343.3085715426</v>
          </cell>
          <cell r="AM16">
            <v>5866552.5302080838</v>
          </cell>
        </row>
        <row r="19">
          <cell r="B19">
            <v>3285271.75</v>
          </cell>
          <cell r="C19">
            <v>3513657.8599999994</v>
          </cell>
          <cell r="D19">
            <v>3350148.38</v>
          </cell>
          <cell r="E19">
            <v>4030753.0100000002</v>
          </cell>
          <cell r="F19">
            <v>3786703.399999999</v>
          </cell>
          <cell r="G19">
            <v>4000394.2099999986</v>
          </cell>
          <cell r="H19">
            <v>4823724.2799999993</v>
          </cell>
          <cell r="I19">
            <v>5102694.8199999984</v>
          </cell>
          <cell r="J19">
            <v>4931690.2999999989</v>
          </cell>
          <cell r="K19">
            <v>4760019.0499999989</v>
          </cell>
          <cell r="L19">
            <v>4644083.4399999995</v>
          </cell>
          <cell r="M19">
            <v>5235572.5300000012</v>
          </cell>
          <cell r="N19">
            <v>51464713.029999994</v>
          </cell>
          <cell r="O19">
            <v>4511042.34</v>
          </cell>
          <cell r="P19">
            <v>4511232.8400000008</v>
          </cell>
          <cell r="Q19">
            <v>4761850.3600000013</v>
          </cell>
          <cell r="R19">
            <v>4674880.08</v>
          </cell>
          <cell r="S19">
            <v>4783479.3499999996</v>
          </cell>
          <cell r="T19">
            <v>4855507.58</v>
          </cell>
          <cell r="U19">
            <v>4897952.1159037258</v>
          </cell>
          <cell r="V19">
            <v>5002948.6129289363</v>
          </cell>
          <cell r="W19">
            <v>5072275.9108836036</v>
          </cell>
          <cell r="X19">
            <v>5198262.3393686907</v>
          </cell>
          <cell r="Y19">
            <v>5187094.4583659181</v>
          </cell>
          <cell r="Z19">
            <v>5144242.7257205844</v>
          </cell>
          <cell r="AA19">
            <v>58600768.71317146</v>
          </cell>
          <cell r="AB19">
            <v>5281186.8153529428</v>
          </cell>
          <cell r="AC19">
            <v>5420131.5651332401</v>
          </cell>
          <cell r="AD19">
            <v>5564333.8030689852</v>
          </cell>
          <cell r="AE19">
            <v>5672617.0670175534</v>
          </cell>
          <cell r="AF19">
            <v>5802978.2926607719</v>
          </cell>
          <cell r="AG19">
            <v>5930597.6624779208</v>
          </cell>
          <cell r="AH19">
            <v>5825100.5294597205</v>
          </cell>
          <cell r="AI19">
            <v>5945062.6607034076</v>
          </cell>
          <cell r="AJ19">
            <v>6062466.3592200615</v>
          </cell>
          <cell r="AK19">
            <v>6152208.9368429491</v>
          </cell>
          <cell r="AL19">
            <v>6264605.0764163285</v>
          </cell>
          <cell r="AM19">
            <v>6374573.1659638351</v>
          </cell>
        </row>
        <row r="20">
          <cell r="B20">
            <v>0.49216620260456245</v>
          </cell>
          <cell r="C20">
            <v>0.52635179974417468</v>
          </cell>
          <cell r="D20">
            <v>0.48118613028076934</v>
          </cell>
          <cell r="E20">
            <v>0.54841971495802011</v>
          </cell>
          <cell r="F20">
            <v>0.52513655670405979</v>
          </cell>
          <cell r="G20">
            <v>0.64038873330025547</v>
          </cell>
          <cell r="H20">
            <v>0.64143844100975445</v>
          </cell>
          <cell r="I20">
            <v>0.68125605940110268</v>
          </cell>
          <cell r="J20">
            <v>0.64551928823201943</v>
          </cell>
          <cell r="K20">
            <v>0.63072940589112025</v>
          </cell>
          <cell r="L20">
            <v>0.60058217610637499</v>
          </cell>
          <cell r="M20">
            <v>0.62365276014726945</v>
          </cell>
          <cell r="N20">
            <v>0.58853783845304897</v>
          </cell>
          <cell r="O20">
            <v>0.58297059520686134</v>
          </cell>
          <cell r="P20">
            <v>0.57451440142017529</v>
          </cell>
          <cell r="Q20">
            <v>0.59573928710283142</v>
          </cell>
          <cell r="R20">
            <v>0.57670235856245</v>
          </cell>
          <cell r="S20">
            <v>0.59298718195059963</v>
          </cell>
          <cell r="T20">
            <v>0.57805124755663606</v>
          </cell>
          <cell r="U20">
            <v>0.58193202811854083</v>
          </cell>
          <cell r="V20">
            <v>0.58548143555942167</v>
          </cell>
          <cell r="W20">
            <v>0.59121263061261864</v>
          </cell>
          <cell r="X20">
            <v>0.59455652543543092</v>
          </cell>
          <cell r="Y20">
            <v>0.59313136854507653</v>
          </cell>
          <cell r="Z20">
            <v>0.58991837747169251</v>
          </cell>
          <cell r="AA20">
            <v>0.58655895084744758</v>
          </cell>
          <cell r="AB20">
            <v>0.59529580877261024</v>
          </cell>
          <cell r="AC20">
            <v>0.59976388084292054</v>
          </cell>
          <cell r="AD20">
            <v>0.60485646047598185</v>
          </cell>
          <cell r="AE20">
            <v>0.60614347335983387</v>
          </cell>
          <cell r="AF20">
            <v>0.60990989514934635</v>
          </cell>
          <cell r="AG20">
            <v>0.61346916839182219</v>
          </cell>
          <cell r="AH20">
            <v>0.60848396526137272</v>
          </cell>
          <cell r="AI20">
            <v>0.61182259774344561</v>
          </cell>
          <cell r="AJ20">
            <v>0.6149875802625453</v>
          </cell>
          <cell r="AK20">
            <v>0.61547511731737414</v>
          </cell>
          <cell r="AL20">
            <v>0.61835890885522349</v>
          </cell>
          <cell r="AM20">
            <v>0.62110039038415421</v>
          </cell>
        </row>
        <row r="22">
          <cell r="B22">
            <v>313534.21999999986</v>
          </cell>
          <cell r="C22">
            <v>309008.12999999995</v>
          </cell>
          <cell r="D22">
            <v>351658.52999999997</v>
          </cell>
          <cell r="E22">
            <v>374630.35000000009</v>
          </cell>
          <cell r="F22">
            <v>407721.76999999996</v>
          </cell>
          <cell r="G22">
            <v>413305.52000000008</v>
          </cell>
          <cell r="H22">
            <v>460085.04000000004</v>
          </cell>
          <cell r="I22">
            <v>460778.89</v>
          </cell>
          <cell r="J22">
            <v>532093.82999999996</v>
          </cell>
          <cell r="K22">
            <v>551455.13000000012</v>
          </cell>
          <cell r="L22">
            <v>527544.90999999992</v>
          </cell>
          <cell r="M22">
            <v>549513.71999999986</v>
          </cell>
          <cell r="N22">
            <v>5251330.04</v>
          </cell>
          <cell r="O22">
            <v>690821.03</v>
          </cell>
          <cell r="P22">
            <v>719899.36999999988</v>
          </cell>
          <cell r="Q22">
            <v>794107.76</v>
          </cell>
          <cell r="R22">
            <v>841750.61</v>
          </cell>
          <cell r="S22">
            <v>887832.1599999998</v>
          </cell>
          <cell r="T22">
            <v>960971.11999999988</v>
          </cell>
          <cell r="U22">
            <v>1003129.5080741346</v>
          </cell>
          <cell r="V22">
            <v>1038266.5728940446</v>
          </cell>
          <cell r="W22">
            <v>1091415.8210846996</v>
          </cell>
          <cell r="X22">
            <v>1126434.4787609586</v>
          </cell>
          <cell r="Y22">
            <v>1173570.6412892458</v>
          </cell>
          <cell r="Z22">
            <v>1223948.1892882269</v>
          </cell>
          <cell r="AA22">
            <v>11552147.261391308</v>
          </cell>
          <cell r="AB22">
            <v>1234499.2913943115</v>
          </cell>
          <cell r="AC22">
            <v>1263646.8839268067</v>
          </cell>
          <cell r="AD22">
            <v>1292786.4049391805</v>
          </cell>
          <cell r="AE22">
            <v>1321920.9404773593</v>
          </cell>
          <cell r="AF22">
            <v>1351053.148842962</v>
          </cell>
          <cell r="AG22">
            <v>1380185.3309399127</v>
          </cell>
          <cell r="AH22">
            <v>1405137.8837191032</v>
          </cell>
          <cell r="AI22">
            <v>1434320.2913062929</v>
          </cell>
          <cell r="AJ22">
            <v>1463505.682747212</v>
          </cell>
          <cell r="AK22">
            <v>1492695.5751112781</v>
          </cell>
          <cell r="AL22">
            <v>1521891.3075979156</v>
          </cell>
          <cell r="AM22">
            <v>1551094.0654897611</v>
          </cell>
        </row>
        <row r="23">
          <cell r="B23">
            <v>0.50919591085116733</v>
          </cell>
          <cell r="C23">
            <v>0.52153051711225706</v>
          </cell>
          <cell r="D23">
            <v>0.550913401349579</v>
          </cell>
          <cell r="E23">
            <v>0.56896020406308256</v>
          </cell>
          <cell r="F23">
            <v>0.59053985960182909</v>
          </cell>
          <cell r="G23">
            <v>0.58927031644106254</v>
          </cell>
          <cell r="H23">
            <v>0.61770040263668513</v>
          </cell>
          <cell r="I23">
            <v>0.61306908969199236</v>
          </cell>
          <cell r="J23">
            <v>0.662805364393526</v>
          </cell>
          <cell r="K23">
            <v>0.66642358051889372</v>
          </cell>
          <cell r="L23">
            <v>0.61827816419575488</v>
          </cell>
          <cell r="M23">
            <v>0.61934745580840822</v>
          </cell>
          <cell r="N23">
            <v>0.59919201405085087</v>
          </cell>
          <cell r="O23">
            <v>0.71298657039645619</v>
          </cell>
          <cell r="P23">
            <v>0.71308277642285767</v>
          </cell>
          <cell r="Q23">
            <v>0.72713917291286634</v>
          </cell>
          <cell r="R23">
            <v>0.73552304698959081</v>
          </cell>
          <cell r="S23">
            <v>0.74285800490745446</v>
          </cell>
          <cell r="T23">
            <v>0.75332108563149158</v>
          </cell>
          <cell r="U23">
            <v>0.7781949057535622</v>
          </cell>
          <cell r="V23">
            <v>0.7895097465598987</v>
          </cell>
          <cell r="W23">
            <v>0.80005842728271304</v>
          </cell>
          <cell r="X23">
            <v>0.80900389454941646</v>
          </cell>
          <cell r="Y23">
            <v>0.81717588876359071</v>
          </cell>
          <cell r="Z23">
            <v>0.82522882829698241</v>
          </cell>
          <cell r="AA23">
            <v>0.77190535219112721</v>
          </cell>
          <cell r="AB23">
            <v>0.82605271829924354</v>
          </cell>
          <cell r="AC23">
            <v>0.82968764641955595</v>
          </cell>
          <cell r="AD23">
            <v>0.83318344971332303</v>
          </cell>
          <cell r="AE23">
            <v>0.83654963077399591</v>
          </cell>
          <cell r="AF23">
            <v>0.83979475098267631</v>
          </cell>
          <cell r="AG23">
            <v>0.84292655562449015</v>
          </cell>
          <cell r="AH23">
            <v>0.84344204667680389</v>
          </cell>
          <cell r="AI23">
            <v>0.8464363139563823</v>
          </cell>
          <cell r="AJ23">
            <v>0.84933297404563324</v>
          </cell>
          <cell r="AK23">
            <v>0.85213767111110561</v>
          </cell>
          <cell r="AL23">
            <v>0.85485558692881825</v>
          </cell>
          <cell r="AM23">
            <v>0.85749149065933294</v>
          </cell>
        </row>
        <row r="25">
          <cell r="B25">
            <v>701745.04</v>
          </cell>
          <cell r="C25">
            <v>700537.69999999984</v>
          </cell>
          <cell r="D25">
            <v>950328.02</v>
          </cell>
          <cell r="E25">
            <v>761513.44000000018</v>
          </cell>
          <cell r="F25">
            <v>818925.07999999961</v>
          </cell>
          <cell r="G25">
            <v>861531.76999999979</v>
          </cell>
          <cell r="H25">
            <v>731134.95000000019</v>
          </cell>
          <cell r="I25">
            <v>850688.27000000025</v>
          </cell>
          <cell r="J25">
            <v>914675.54999999981</v>
          </cell>
          <cell r="K25">
            <v>751774.95</v>
          </cell>
          <cell r="L25">
            <v>664156.6100000001</v>
          </cell>
          <cell r="M25">
            <v>899131.44000000018</v>
          </cell>
          <cell r="N25">
            <v>9606142.8199999966</v>
          </cell>
          <cell r="O25">
            <v>601859.94999999995</v>
          </cell>
          <cell r="P25">
            <v>509536.88000000012</v>
          </cell>
          <cell r="Q25">
            <v>781060.5</v>
          </cell>
          <cell r="R25">
            <v>789598.19999999972</v>
          </cell>
          <cell r="S25">
            <v>1021261.2899999998</v>
          </cell>
          <cell r="T25">
            <v>1217454.8699999996</v>
          </cell>
          <cell r="U25">
            <v>786356.06875473447</v>
          </cell>
          <cell r="V25">
            <v>850142.47228389652</v>
          </cell>
          <cell r="W25">
            <v>874645.54831027938</v>
          </cell>
          <cell r="X25">
            <v>775491.98189185746</v>
          </cell>
          <cell r="Y25">
            <v>703589.33852034318</v>
          </cell>
          <cell r="Z25">
            <v>975042.94982185285</v>
          </cell>
          <cell r="AA25">
            <v>9886040.0495829619</v>
          </cell>
          <cell r="AB25">
            <v>624442.63207800011</v>
          </cell>
          <cell r="AC25">
            <v>614610.91900300002</v>
          </cell>
          <cell r="AD25">
            <v>755628.69651099993</v>
          </cell>
          <cell r="AE25">
            <v>756925.08819200005</v>
          </cell>
          <cell r="AF25">
            <v>974553.31027200073</v>
          </cell>
          <cell r="AG25">
            <v>1008184.725969</v>
          </cell>
          <cell r="AH25">
            <v>809937.73875127966</v>
          </cell>
          <cell r="AI25">
            <v>875587.58371705003</v>
          </cell>
          <cell r="AJ25">
            <v>900813.59920214955</v>
          </cell>
          <cell r="AK25">
            <v>798752.25969515997</v>
          </cell>
          <cell r="AL25">
            <v>724345.51379229035</v>
          </cell>
          <cell r="AM25">
            <v>1004245.9661955505</v>
          </cell>
        </row>
        <row r="26">
          <cell r="B26">
            <v>0.35708383984810665</v>
          </cell>
          <cell r="C26">
            <v>0.40762384189635881</v>
          </cell>
          <cell r="D26">
            <v>0.36423986558040355</v>
          </cell>
          <cell r="E26">
            <v>0.38946188441144058</v>
          </cell>
          <cell r="F26">
            <v>0.37825296536924163</v>
          </cell>
          <cell r="G26">
            <v>0.39443915146818703</v>
          </cell>
          <cell r="H26">
            <v>0.35401230794164612</v>
          </cell>
          <cell r="I26">
            <v>0.38086741859059348</v>
          </cell>
          <cell r="J26">
            <v>0.39758965208215052</v>
          </cell>
          <cell r="K26">
            <v>0.36927513836097242</v>
          </cell>
          <cell r="L26">
            <v>0.35732643142890097</v>
          </cell>
          <cell r="M26">
            <v>0.3501487885600722</v>
          </cell>
          <cell r="N26">
            <v>0.37437537259071191</v>
          </cell>
          <cell r="O26">
            <v>0.36443473573768559</v>
          </cell>
          <cell r="P26">
            <v>0.31517315024519288</v>
          </cell>
          <cell r="Q26">
            <v>0.39216301876782472</v>
          </cell>
          <cell r="R26">
            <v>0.39597422677318128</v>
          </cell>
          <cell r="S26">
            <v>0.39732923087380934</v>
          </cell>
          <cell r="T26">
            <v>0.45897607948917402</v>
          </cell>
          <cell r="U26">
            <v>0.36966031972936575</v>
          </cell>
          <cell r="V26">
            <v>0.36953694736994114</v>
          </cell>
          <cell r="W26">
            <v>0.36911599737258605</v>
          </cell>
          <cell r="X26">
            <v>0.36983014368543676</v>
          </cell>
          <cell r="Y26">
            <v>0.36751635291669205</v>
          </cell>
          <cell r="Z26">
            <v>0.36865146652584635</v>
          </cell>
          <cell r="AA26">
            <v>0.38125338532959013</v>
          </cell>
          <cell r="AB26">
            <v>0.3670959903105136</v>
          </cell>
          <cell r="AC26">
            <v>0.36909370309026646</v>
          </cell>
          <cell r="AD26">
            <v>0.36834364376911449</v>
          </cell>
          <cell r="AE26">
            <v>0.36853305321402752</v>
          </cell>
          <cell r="AF26">
            <v>0.3681137351016221</v>
          </cell>
          <cell r="AG26">
            <v>0.36901164332963571</v>
          </cell>
          <cell r="AH26">
            <v>0.36965620661547105</v>
          </cell>
          <cell r="AI26">
            <v>0.36951197974833705</v>
          </cell>
          <cell r="AJ26">
            <v>0.36908677753253694</v>
          </cell>
          <cell r="AK26">
            <v>0.36982806864749995</v>
          </cell>
          <cell r="AL26">
            <v>0.36733809387940169</v>
          </cell>
          <cell r="AM26">
            <v>0.36863374702940344</v>
          </cell>
        </row>
        <row r="28">
          <cell r="B28">
            <v>4300551.01</v>
          </cell>
          <cell r="C28">
            <v>4523203.6900000004</v>
          </cell>
          <cell r="D28">
            <v>4652134.93</v>
          </cell>
          <cell r="E28">
            <v>5166896.8000000007</v>
          </cell>
          <cell r="F28">
            <v>5013350.2499999972</v>
          </cell>
          <cell r="G28">
            <v>5275231.4999999981</v>
          </cell>
          <cell r="H28">
            <v>6014944.2700000005</v>
          </cell>
          <cell r="I28">
            <v>6414161.9799999995</v>
          </cell>
          <cell r="J28">
            <v>6378459.6799999997</v>
          </cell>
          <cell r="K28">
            <v>6063249.129999998</v>
          </cell>
          <cell r="L28">
            <v>5835784.959999999</v>
          </cell>
          <cell r="M28">
            <v>6684217.6900000004</v>
          </cell>
          <cell r="N28">
            <v>66322185.890000023</v>
          </cell>
          <cell r="O28">
            <v>5803723.3200000003</v>
          </cell>
          <cell r="P28">
            <v>5740669.0900000017</v>
          </cell>
          <cell r="Q28">
            <v>6337018.6200000001</v>
          </cell>
          <cell r="R28">
            <v>6306228.8899999987</v>
          </cell>
          <cell r="S28">
            <v>6692572.799999998</v>
          </cell>
          <cell r="T28">
            <v>7033933.5699999984</v>
          </cell>
          <cell r="U28">
            <v>6687437.692732594</v>
          </cell>
          <cell r="V28">
            <v>6891357.6581068765</v>
          </cell>
          <cell r="W28">
            <v>7038337.2802785821</v>
          </cell>
          <cell r="X28">
            <v>7100188.8000215068</v>
          </cell>
          <cell r="Y28">
            <v>7064254.4381755069</v>
          </cell>
          <cell r="Z28">
            <v>7343233.8648306653</v>
          </cell>
          <cell r="AA28">
            <v>80038956.024145722</v>
          </cell>
          <cell r="AB28">
            <v>7140128.7388252541</v>
          </cell>
          <cell r="AC28">
            <v>7298389.3680630475</v>
          </cell>
          <cell r="AD28">
            <v>7612748.9045191668</v>
          </cell>
          <cell r="AE28">
            <v>7751463.0956869135</v>
          </cell>
          <cell r="AF28">
            <v>8128584.7517757341</v>
          </cell>
          <cell r="AG28">
            <v>8318967.7193868328</v>
          </cell>
          <cell r="AH28">
            <v>8040176.1519301031</v>
          </cell>
          <cell r="AI28">
            <v>8254970.5357267503</v>
          </cell>
          <cell r="AJ28">
            <v>8426785.6411694232</v>
          </cell>
          <cell r="AK28">
            <v>8443656.7716493886</v>
          </cell>
          <cell r="AL28">
            <v>8510841.8978065327</v>
          </cell>
          <cell r="AM28">
            <v>8929913.1976491474</v>
          </cell>
        </row>
        <row r="29">
          <cell r="B29">
            <v>0.46461897391301332</v>
          </cell>
          <cell r="C29">
            <v>0.50332846484658589</v>
          </cell>
          <cell r="D29">
            <v>0.45566001932177513</v>
          </cell>
          <cell r="E29">
            <v>0.51858233334738335</v>
          </cell>
          <cell r="F29">
            <v>0.49803136086141914</v>
          </cell>
          <cell r="G29">
            <v>0.57763903846148212</v>
          </cell>
          <cell r="H29">
            <v>0.58226323032536698</v>
          </cell>
          <cell r="I29">
            <v>0.61231435405970491</v>
          </cell>
          <cell r="J29">
            <v>0.59371938985917649</v>
          </cell>
          <cell r="K29">
            <v>0.58243656333131844</v>
          </cell>
          <cell r="L29">
            <v>0.55873877158895457</v>
          </cell>
          <cell r="M29">
            <v>0.56406358550908842</v>
          </cell>
          <cell r="N29">
            <v>0.54421250839059809</v>
          </cell>
          <cell r="O29">
            <v>0.56028997550845538</v>
          </cell>
          <cell r="P29">
            <v>0.54785208954543141</v>
          </cell>
          <cell r="Q29">
            <v>0.57209056515327472</v>
          </cell>
          <cell r="R29">
            <v>0.56081709415247838</v>
          </cell>
          <cell r="S29">
            <v>0.56562263830555082</v>
          </cell>
          <cell r="T29">
            <v>0.57056664715065319</v>
          </cell>
          <cell r="U29">
            <v>0.56515176295213398</v>
          </cell>
          <cell r="V29">
            <v>0.56669293264097875</v>
          </cell>
          <cell r="W29">
            <v>0.57160990616983509</v>
          </cell>
          <cell r="X29">
            <v>0.5804435176287418</v>
          </cell>
          <cell r="Y29">
            <v>0.58402326372686097</v>
          </cell>
          <cell r="Z29">
            <v>0.57153283032524227</v>
          </cell>
          <cell r="AA29">
            <v>0.56844985439129081</v>
          </cell>
          <cell r="AB29">
            <v>0.59170589572376331</v>
          </cell>
          <cell r="AC29">
            <v>0.59698877513811233</v>
          </cell>
          <cell r="AD29">
            <v>0.5946310524493017</v>
          </cell>
          <cell r="AE29">
            <v>0.59660455848176563</v>
          </cell>
          <cell r="AF29">
            <v>0.59028121205525375</v>
          </cell>
          <cell r="AG29">
            <v>0.59265386816454313</v>
          </cell>
          <cell r="AH29">
            <v>0.5986661154140015</v>
          </cell>
          <cell r="AI29">
            <v>0.59900709185826395</v>
          </cell>
          <cell r="AJ29">
            <v>0.60098401682611235</v>
          </cell>
          <cell r="AK29">
            <v>0.6071354073041445</v>
          </cell>
          <cell r="AL29">
            <v>0.61303236766563951</v>
          </cell>
          <cell r="AM29">
            <v>0.60351663443769854</v>
          </cell>
        </row>
        <row r="32">
          <cell r="B32">
            <v>2820982.9000000008</v>
          </cell>
          <cell r="C32">
            <v>2713390.15</v>
          </cell>
          <cell r="D32">
            <v>2511607.35</v>
          </cell>
          <cell r="E32">
            <v>2733505.0900000003</v>
          </cell>
          <cell r="F32">
            <v>3081429.8499999996</v>
          </cell>
          <cell r="G32">
            <v>3943177.33</v>
          </cell>
          <cell r="H32">
            <v>3228910.8</v>
          </cell>
          <cell r="I32">
            <v>3314587.9</v>
          </cell>
          <cell r="J32">
            <v>3419297.4599999995</v>
          </cell>
          <cell r="K32">
            <v>3152659.9299999988</v>
          </cell>
          <cell r="L32">
            <v>2938957.4700000007</v>
          </cell>
          <cell r="M32">
            <v>3494643.85</v>
          </cell>
          <cell r="N32">
            <v>37353150.080000006</v>
          </cell>
          <cell r="O32">
            <v>2387187.31</v>
          </cell>
          <cell r="P32">
            <v>2274060.1199999992</v>
          </cell>
          <cell r="Q32">
            <v>2619381.7500000005</v>
          </cell>
          <cell r="R32">
            <v>2403412.6599999997</v>
          </cell>
          <cell r="S32">
            <v>2636110.7500000005</v>
          </cell>
          <cell r="T32">
            <v>2538417.6800000002</v>
          </cell>
          <cell r="U32">
            <v>3140661.0809970908</v>
          </cell>
          <cell r="V32">
            <v>2906013.1396938404</v>
          </cell>
          <cell r="W32">
            <v>2996377.3388066525</v>
          </cell>
          <cell r="X32">
            <v>3052316.6332898233</v>
          </cell>
          <cell r="Y32">
            <v>2865768.2565015545</v>
          </cell>
          <cell r="Z32">
            <v>3207557.277922058</v>
          </cell>
          <cell r="AA32">
            <v>33027263.997211017</v>
          </cell>
          <cell r="AB32">
            <v>3015446.7882033535</v>
          </cell>
          <cell r="AC32">
            <v>3017703.3440875341</v>
          </cell>
          <cell r="AD32">
            <v>3018623.3662011139</v>
          </cell>
          <cell r="AE32">
            <v>3020726.4257148234</v>
          </cell>
          <cell r="AF32">
            <v>3022474.8981243055</v>
          </cell>
          <cell r="AG32">
            <v>3024092.7596087763</v>
          </cell>
          <cell r="AH32">
            <v>3025932.9036467727</v>
          </cell>
          <cell r="AI32">
            <v>3027646.9078620332</v>
          </cell>
          <cell r="AJ32">
            <v>3029350.9225323265</v>
          </cell>
          <cell r="AK32">
            <v>3031094.6742035882</v>
          </cell>
          <cell r="AL32">
            <v>3032816.5009759767</v>
          </cell>
          <cell r="AM32">
            <v>3041715.7072031144</v>
          </cell>
        </row>
        <row r="33">
          <cell r="B33">
            <v>2359767.7200000002</v>
          </cell>
          <cell r="C33">
            <v>2284571.7000000002</v>
          </cell>
          <cell r="D33">
            <v>2508750.3199999998</v>
          </cell>
          <cell r="E33">
            <v>2531262.17</v>
          </cell>
          <cell r="F33">
            <v>2678018.9500000002</v>
          </cell>
          <cell r="G33">
            <v>2830576.19</v>
          </cell>
          <cell r="H33">
            <v>2868806.96</v>
          </cell>
          <cell r="I33">
            <v>2900448.57</v>
          </cell>
          <cell r="J33">
            <v>2656442.87</v>
          </cell>
          <cell r="K33">
            <v>2595735.7100000004</v>
          </cell>
          <cell r="L33">
            <v>2531365.4799999995</v>
          </cell>
          <cell r="M33">
            <v>2819878.9900000007</v>
          </cell>
          <cell r="N33">
            <v>31565625.630000003</v>
          </cell>
          <cell r="O33">
            <v>2933983.1300000004</v>
          </cell>
          <cell r="P33">
            <v>2602520.1300000004</v>
          </cell>
          <cell r="Q33">
            <v>2630916.09</v>
          </cell>
          <cell r="R33">
            <v>2700538.7699999996</v>
          </cell>
          <cell r="S33">
            <v>2878106.7199999997</v>
          </cell>
          <cell r="T33">
            <v>2991551.44</v>
          </cell>
          <cell r="U33">
            <v>2703970.7055418189</v>
          </cell>
          <cell r="V33">
            <v>2501949.1747123124</v>
          </cell>
          <cell r="W33">
            <v>2579748.7656039274</v>
          </cell>
          <cell r="X33">
            <v>2627910.031550888</v>
          </cell>
          <cell r="Y33">
            <v>2467300.1048529996</v>
          </cell>
          <cell r="Z33">
            <v>2761565.3813544158</v>
          </cell>
          <cell r="AA33">
            <v>32380060.44361636</v>
          </cell>
          <cell r="AB33">
            <v>2596166.7206807993</v>
          </cell>
          <cell r="AC33">
            <v>2598109.515795867</v>
          </cell>
          <cell r="AD33">
            <v>2598901.6142679444</v>
          </cell>
          <cell r="AE33">
            <v>2600712.2557763481</v>
          </cell>
          <cell r="AF33">
            <v>2602217.6134232758</v>
          </cell>
          <cell r="AG33">
            <v>2603610.5208229641</v>
          </cell>
          <cell r="AH33">
            <v>2605194.8036998478</v>
          </cell>
          <cell r="AI33">
            <v>2606670.4857514012</v>
          </cell>
          <cell r="AJ33">
            <v>2608137.5672452198</v>
          </cell>
          <cell r="AK33">
            <v>2609638.8605446974</v>
          </cell>
          <cell r="AL33">
            <v>2611121.2774730083</v>
          </cell>
          <cell r="AM33">
            <v>2618783.1016304609</v>
          </cell>
        </row>
        <row r="34">
          <cell r="B34">
            <v>5180750.620000001</v>
          </cell>
          <cell r="C34">
            <v>4997961.8499999996</v>
          </cell>
          <cell r="D34">
            <v>5020357.67</v>
          </cell>
          <cell r="E34">
            <v>5264767.26</v>
          </cell>
          <cell r="F34">
            <v>5759448.7999999998</v>
          </cell>
          <cell r="G34">
            <v>6773753.5199999996</v>
          </cell>
          <cell r="H34">
            <v>6097717.7599999998</v>
          </cell>
          <cell r="I34">
            <v>6215036.4699999997</v>
          </cell>
          <cell r="J34">
            <v>6075740.3300000001</v>
          </cell>
          <cell r="K34">
            <v>5748395.6399999987</v>
          </cell>
          <cell r="L34">
            <v>5470322.9500000002</v>
          </cell>
          <cell r="M34">
            <v>6314522.8400000008</v>
          </cell>
          <cell r="N34">
            <v>68918775.709999993</v>
          </cell>
          <cell r="O34">
            <v>5321170.4400000004</v>
          </cell>
          <cell r="P34">
            <v>4876580.25</v>
          </cell>
          <cell r="Q34">
            <v>5250297.84</v>
          </cell>
          <cell r="R34">
            <v>5103951.43</v>
          </cell>
          <cell r="S34">
            <v>5514217.4700000007</v>
          </cell>
          <cell r="T34">
            <v>5529969.1200000001</v>
          </cell>
          <cell r="U34">
            <v>5844631.7865389101</v>
          </cell>
          <cell r="V34">
            <v>5407962.3144061528</v>
          </cell>
          <cell r="W34">
            <v>5576126.1044105794</v>
          </cell>
          <cell r="X34">
            <v>5680226.6648407113</v>
          </cell>
          <cell r="Y34">
            <v>5333068.3613545541</v>
          </cell>
          <cell r="Z34">
            <v>5969122.6592764743</v>
          </cell>
          <cell r="AA34">
            <v>65407324.440827385</v>
          </cell>
          <cell r="AB34">
            <v>5611613.5088841524</v>
          </cell>
          <cell r="AC34">
            <v>5615812.8598834015</v>
          </cell>
          <cell r="AD34">
            <v>5617524.9804690583</v>
          </cell>
          <cell r="AE34">
            <v>5621438.6814911719</v>
          </cell>
          <cell r="AF34">
            <v>5624692.5115475813</v>
          </cell>
          <cell r="AG34">
            <v>5627703.28043174</v>
          </cell>
          <cell r="AH34">
            <v>5631127.70734662</v>
          </cell>
          <cell r="AI34">
            <v>5634317.3936134344</v>
          </cell>
          <cell r="AJ34">
            <v>5637488.4897775464</v>
          </cell>
          <cell r="AK34">
            <v>5640733.534748286</v>
          </cell>
          <cell r="AL34">
            <v>5643937.778448985</v>
          </cell>
          <cell r="AM34">
            <v>5660498.8088335749</v>
          </cell>
        </row>
        <row r="37">
          <cell r="B37">
            <v>1479568.1099999989</v>
          </cell>
          <cell r="C37">
            <v>1809813.5399999996</v>
          </cell>
          <cell r="D37">
            <v>2140527.5799999996</v>
          </cell>
          <cell r="E37">
            <v>2433391.7100000004</v>
          </cell>
          <cell r="F37">
            <v>1931920.3999999985</v>
          </cell>
          <cell r="G37">
            <v>1332054.1699999981</v>
          </cell>
          <cell r="H37">
            <v>2786033.4699999997</v>
          </cell>
          <cell r="I37">
            <v>3099574.0799999987</v>
          </cell>
          <cell r="J37">
            <v>2959162.2199999993</v>
          </cell>
          <cell r="K37">
            <v>2910589.2</v>
          </cell>
          <cell r="L37">
            <v>2896827.4899999993</v>
          </cell>
          <cell r="M37">
            <v>3189573.8400000012</v>
          </cell>
          <cell r="N37">
            <v>28969035.809999991</v>
          </cell>
          <cell r="O37">
            <v>3416536.0100000002</v>
          </cell>
          <cell r="P37">
            <v>3466608.9700000016</v>
          </cell>
          <cell r="Q37">
            <v>3717636.8700000006</v>
          </cell>
          <cell r="R37">
            <v>3902816.2300000009</v>
          </cell>
          <cell r="S37">
            <v>4056462.0499999993</v>
          </cell>
          <cell r="T37">
            <v>4495515.8900000006</v>
          </cell>
          <cell r="U37">
            <v>3546776.6117355041</v>
          </cell>
          <cell r="V37">
            <v>3985344.5184130361</v>
          </cell>
          <cell r="W37">
            <v>4041959.9414719297</v>
          </cell>
          <cell r="X37">
            <v>4047872.1667316835</v>
          </cell>
          <cell r="Y37">
            <v>4198486.1816739533</v>
          </cell>
          <cell r="Z37">
            <v>4135676.5869086063</v>
          </cell>
          <cell r="AA37">
            <v>47011692.026934721</v>
          </cell>
          <cell r="AB37">
            <v>4124681.9506219015</v>
          </cell>
          <cell r="AC37">
            <v>4280686.0239755139</v>
          </cell>
          <cell r="AD37">
            <v>4594125.538318051</v>
          </cell>
          <cell r="AE37">
            <v>4730736.6699720891</v>
          </cell>
          <cell r="AF37">
            <v>5106109.8536514286</v>
          </cell>
          <cell r="AG37">
            <v>5294874.9597780565</v>
          </cell>
          <cell r="AH37">
            <v>5014243.2482833304</v>
          </cell>
          <cell r="AI37">
            <v>5227323.6278647166</v>
          </cell>
          <cell r="AJ37">
            <v>5397434.7186370967</v>
          </cell>
          <cell r="AK37">
            <v>5412562.097445799</v>
          </cell>
          <cell r="AL37">
            <v>5478025.3968305578</v>
          </cell>
          <cell r="AM37">
            <v>5888197.4904460311</v>
          </cell>
        </row>
        <row r="38">
          <cell r="B38">
            <v>-2359767.7200000002</v>
          </cell>
          <cell r="C38">
            <v>-2284571.7000000002</v>
          </cell>
          <cell r="D38">
            <v>-2508750.3199999998</v>
          </cell>
          <cell r="E38">
            <v>-2531262.17</v>
          </cell>
          <cell r="F38">
            <v>-2678018.9500000002</v>
          </cell>
          <cell r="G38">
            <v>-2830576.19</v>
          </cell>
          <cell r="H38">
            <v>-2868806.96</v>
          </cell>
          <cell r="I38">
            <v>-2900448.57</v>
          </cell>
          <cell r="J38">
            <v>-2656442.87</v>
          </cell>
          <cell r="K38">
            <v>-2595735.7100000004</v>
          </cell>
          <cell r="L38">
            <v>-2531365.4799999995</v>
          </cell>
          <cell r="M38">
            <v>-2819878.9900000007</v>
          </cell>
          <cell r="N38">
            <v>-31565625.630000003</v>
          </cell>
          <cell r="O38">
            <v>-2933983.1300000004</v>
          </cell>
          <cell r="P38">
            <v>-2602520.1300000004</v>
          </cell>
          <cell r="Q38">
            <v>-2630916.09</v>
          </cell>
          <cell r="R38">
            <v>-2700538.7699999996</v>
          </cell>
          <cell r="S38">
            <v>-2878106.7199999997</v>
          </cell>
          <cell r="T38">
            <v>-2991551.44</v>
          </cell>
          <cell r="U38">
            <v>-2703970.7055418189</v>
          </cell>
          <cell r="V38">
            <v>-2501949.1747123124</v>
          </cell>
          <cell r="W38">
            <v>-2579748.7656039274</v>
          </cell>
          <cell r="X38">
            <v>-2627910.031550888</v>
          </cell>
          <cell r="Y38">
            <v>-2467300.1048529996</v>
          </cell>
          <cell r="Z38">
            <v>-2761565.3813544158</v>
          </cell>
          <cell r="AA38">
            <v>-32380060.44361636</v>
          </cell>
          <cell r="AB38">
            <v>-2596166.7206807993</v>
          </cell>
          <cell r="AC38">
            <v>-2598109.515795867</v>
          </cell>
          <cell r="AD38">
            <v>-2598901.6142679444</v>
          </cell>
          <cell r="AE38">
            <v>-2600712.2557763481</v>
          </cell>
          <cell r="AF38">
            <v>-2602217.6134232758</v>
          </cell>
          <cell r="AG38">
            <v>-2603610.5208229641</v>
          </cell>
          <cell r="AH38">
            <v>-2605194.8036998478</v>
          </cell>
          <cell r="AI38">
            <v>-2606670.4857514012</v>
          </cell>
          <cell r="AJ38">
            <v>-2608137.5672452198</v>
          </cell>
          <cell r="AK38">
            <v>-2609638.8605446974</v>
          </cell>
          <cell r="AL38">
            <v>-2611121.2774730083</v>
          </cell>
          <cell r="AM38">
            <v>-2618783.1016304609</v>
          </cell>
        </row>
        <row r="39">
          <cell r="B39">
            <v>-880199.61000000127</v>
          </cell>
          <cell r="C39">
            <v>-474758.15999999922</v>
          </cell>
          <cell r="D39">
            <v>-368222.74000000022</v>
          </cell>
          <cell r="E39">
            <v>-97870.459999999031</v>
          </cell>
          <cell r="F39">
            <v>-746098.55000000261</v>
          </cell>
          <cell r="G39">
            <v>-1498522.0200000014</v>
          </cell>
          <cell r="H39">
            <v>-82773.489999999292</v>
          </cell>
          <cell r="I39">
            <v>199125.50999999978</v>
          </cell>
          <cell r="J39">
            <v>302719.34999999963</v>
          </cell>
          <cell r="K39">
            <v>314853.48999999929</v>
          </cell>
          <cell r="L39">
            <v>365462.00999999885</v>
          </cell>
          <cell r="M39">
            <v>369694.84999999963</v>
          </cell>
          <cell r="N39">
            <v>-2596589.8200000059</v>
          </cell>
          <cell r="O39">
            <v>482552.87999999989</v>
          </cell>
          <cell r="P39">
            <v>864088.84000000171</v>
          </cell>
          <cell r="Q39">
            <v>1086720.7800000003</v>
          </cell>
          <cell r="R39">
            <v>1202277.459999999</v>
          </cell>
          <cell r="S39">
            <v>1178355.3299999973</v>
          </cell>
          <cell r="T39">
            <v>1503964.4499999983</v>
          </cell>
          <cell r="U39">
            <v>842805.90619368386</v>
          </cell>
          <cell r="V39">
            <v>1483395.3437007237</v>
          </cell>
          <cell r="W39">
            <v>1462211.1758680027</v>
          </cell>
          <cell r="X39">
            <v>1419962.1351807956</v>
          </cell>
          <cell r="Y39">
            <v>1731186.0768209528</v>
          </cell>
          <cell r="Z39">
            <v>1374111.205554191</v>
          </cell>
          <cell r="AA39">
            <v>14631631.583318347</v>
          </cell>
          <cell r="AB39">
            <v>1528515.2299411017</v>
          </cell>
          <cell r="AC39">
            <v>1682576.508179646</v>
          </cell>
          <cell r="AD39">
            <v>1995223.9240501085</v>
          </cell>
          <cell r="AE39">
            <v>2130024.4141957415</v>
          </cell>
          <cell r="AF39">
            <v>2503892.2402281528</v>
          </cell>
          <cell r="AG39">
            <v>2691264.4389550928</v>
          </cell>
          <cell r="AH39">
            <v>2409048.444583483</v>
          </cell>
          <cell r="AI39">
            <v>2620653.1421133159</v>
          </cell>
          <cell r="AJ39">
            <v>2789297.1513918769</v>
          </cell>
          <cell r="AK39">
            <v>2802923.2369011026</v>
          </cell>
          <cell r="AL39">
            <v>2866904.1193575477</v>
          </cell>
          <cell r="AM39">
            <v>3269414.3888155725</v>
          </cell>
        </row>
        <row r="41">
          <cell r="B41">
            <v>-1949299.999999997</v>
          </cell>
          <cell r="C41">
            <v>246299.99999999974</v>
          </cell>
          <cell r="D41">
            <v>1195199.9999999988</v>
          </cell>
          <cell r="E41">
            <v>-800.00000000143245</v>
          </cell>
          <cell r="F41">
            <v>160699.99999999924</v>
          </cell>
          <cell r="G41">
            <v>-871899.99999999779</v>
          </cell>
          <cell r="H41">
            <v>-48299.999999999724</v>
          </cell>
          <cell r="I41">
            <v>-2343200.0000000005</v>
          </cell>
          <cell r="J41">
            <v>2219799.9999999995</v>
          </cell>
          <cell r="K41">
            <v>-1048900</v>
          </cell>
          <cell r="L41">
            <v>-1512799.9999999974</v>
          </cell>
          <cell r="M41">
            <v>4693599.9999999981</v>
          </cell>
          <cell r="N41">
            <v>740400.00000000186</v>
          </cell>
          <cell r="O41">
            <v>-1637650.5839613224</v>
          </cell>
          <cell r="P41">
            <v>-1855238.6216152117</v>
          </cell>
          <cell r="Q41">
            <v>-38278.71997983499</v>
          </cell>
          <cell r="R41">
            <v>-93396.887908929333</v>
          </cell>
          <cell r="S41">
            <v>651938.08222025144</v>
          </cell>
          <cell r="T41">
            <v>116485.921140812</v>
          </cell>
          <cell r="U41">
            <v>1316808.4109870563</v>
          </cell>
          <cell r="V41">
            <v>343061.17638507776</v>
          </cell>
          <cell r="W41">
            <v>702501.20909920242</v>
          </cell>
          <cell r="X41">
            <v>-755218.10188236344</v>
          </cell>
          <cell r="Y41">
            <v>559186.68433943309</v>
          </cell>
          <cell r="Z41">
            <v>1141265.1835644599</v>
          </cell>
          <cell r="AA41">
            <v>451463.75238863041</v>
          </cell>
          <cell r="AB41">
            <v>1296531.09761926</v>
          </cell>
          <cell r="AC41">
            <v>-31695.472950028488</v>
          </cell>
          <cell r="AD41">
            <v>-821282.26325826335</v>
          </cell>
          <cell r="AE41">
            <v>-60884.859292609239</v>
          </cell>
          <cell r="AF41">
            <v>-1183292.5796957908</v>
          </cell>
          <cell r="AG41">
            <v>-243264.77969412462</v>
          </cell>
          <cell r="AH41">
            <v>1273465.0158632563</v>
          </cell>
          <cell r="AI41">
            <v>-407899.20030570921</v>
          </cell>
          <cell r="AJ41">
            <v>-208123.33907218181</v>
          </cell>
          <cell r="AK41">
            <v>480215.15769349842</v>
          </cell>
          <cell r="AL41">
            <v>271328.47570614651</v>
          </cell>
          <cell r="AM41">
            <v>-1441220.0754450713</v>
          </cell>
        </row>
        <row r="44">
          <cell r="B44">
            <v>166293.12</v>
          </cell>
          <cell r="C44">
            <v>256507.95000000068</v>
          </cell>
          <cell r="D44">
            <v>242332.89999999927</v>
          </cell>
          <cell r="E44">
            <v>55598.83999999924</v>
          </cell>
          <cell r="F44">
            <v>53963.06</v>
          </cell>
          <cell r="G44">
            <v>752380.46</v>
          </cell>
          <cell r="H44">
            <v>70676.399999999994</v>
          </cell>
          <cell r="I44">
            <v>211109.22999999946</v>
          </cell>
          <cell r="J44">
            <v>279981.00000000221</v>
          </cell>
          <cell r="K44">
            <v>307066.73</v>
          </cell>
          <cell r="L44">
            <v>308083.98000000062</v>
          </cell>
          <cell r="M44">
            <v>560919.25999999768</v>
          </cell>
          <cell r="N44">
            <v>3264912.9299999988</v>
          </cell>
          <cell r="O44">
            <v>90459.638399999996</v>
          </cell>
          <cell r="P44">
            <v>62430</v>
          </cell>
          <cell r="Q44">
            <v>692154</v>
          </cell>
          <cell r="R44">
            <v>720819.19999999995</v>
          </cell>
          <cell r="S44">
            <v>313225</v>
          </cell>
          <cell r="T44">
            <v>525464.6</v>
          </cell>
          <cell r="U44">
            <v>502867</v>
          </cell>
          <cell r="V44">
            <v>298266</v>
          </cell>
          <cell r="W44">
            <v>47089</v>
          </cell>
          <cell r="X44">
            <v>790427</v>
          </cell>
          <cell r="Y44">
            <v>184153</v>
          </cell>
          <cell r="Z44">
            <v>268754</v>
          </cell>
          <cell r="AA44">
            <v>4496108.4384000003</v>
          </cell>
          <cell r="AB44">
            <v>373637.40438955731</v>
          </cell>
          <cell r="AC44">
            <v>373637.40438955731</v>
          </cell>
          <cell r="AD44">
            <v>373637.40438955731</v>
          </cell>
          <cell r="AE44">
            <v>373637.40438955731</v>
          </cell>
          <cell r="AF44">
            <v>373637.40438955731</v>
          </cell>
          <cell r="AG44">
            <v>373637.40438955731</v>
          </cell>
          <cell r="AH44">
            <v>373637.40438955731</v>
          </cell>
          <cell r="AI44">
            <v>373637.40438955731</v>
          </cell>
          <cell r="AJ44">
            <v>373637.40438955731</v>
          </cell>
          <cell r="AK44">
            <v>373637.40438955731</v>
          </cell>
          <cell r="AL44">
            <v>373637.40438955731</v>
          </cell>
          <cell r="AM44">
            <v>373637.40438955731</v>
          </cell>
        </row>
        <row r="45">
          <cell r="B45">
            <v>177820.68</v>
          </cell>
          <cell r="C45">
            <v>154230.71</v>
          </cell>
          <cell r="D45">
            <v>173039.99</v>
          </cell>
          <cell r="E45">
            <v>333367.09999999998</v>
          </cell>
          <cell r="F45">
            <v>112023.57</v>
          </cell>
          <cell r="G45">
            <v>764378.46</v>
          </cell>
          <cell r="H45">
            <v>-94047</v>
          </cell>
          <cell r="I45">
            <v>239456.72</v>
          </cell>
          <cell r="J45">
            <v>107122.19</v>
          </cell>
          <cell r="K45">
            <v>355214.13</v>
          </cell>
          <cell r="L45">
            <v>217052.45</v>
          </cell>
          <cell r="M45">
            <v>547021.23</v>
          </cell>
          <cell r="N45">
            <v>3086680.23</v>
          </cell>
          <cell r="O45">
            <v>696341.67</v>
          </cell>
          <cell r="P45">
            <v>222416.67</v>
          </cell>
          <cell r="Q45">
            <v>523466.67000000004</v>
          </cell>
          <cell r="R45">
            <v>275166.67</v>
          </cell>
          <cell r="S45">
            <v>600216.67000000004</v>
          </cell>
          <cell r="T45">
            <v>137416.67000000001</v>
          </cell>
          <cell r="U45">
            <v>255216.67</v>
          </cell>
          <cell r="V45">
            <v>61416.67</v>
          </cell>
          <cell r="W45">
            <v>31466.67</v>
          </cell>
          <cell r="X45">
            <v>566166.67000000004</v>
          </cell>
          <cell r="Y45">
            <v>80216.67</v>
          </cell>
          <cell r="Z45">
            <v>55666.67</v>
          </cell>
          <cell r="AA45">
            <v>3505175.0399999996</v>
          </cell>
          <cell r="AB45">
            <v>250000</v>
          </cell>
          <cell r="AC45">
            <v>250000</v>
          </cell>
          <cell r="AD45">
            <v>250000</v>
          </cell>
          <cell r="AE45">
            <v>250000</v>
          </cell>
          <cell r="AF45">
            <v>250000</v>
          </cell>
          <cell r="AG45">
            <v>250000</v>
          </cell>
          <cell r="AH45">
            <v>250000</v>
          </cell>
          <cell r="AI45">
            <v>250000</v>
          </cell>
          <cell r="AJ45">
            <v>250000</v>
          </cell>
          <cell r="AK45">
            <v>250000</v>
          </cell>
          <cell r="AL45">
            <v>250000</v>
          </cell>
          <cell r="AM45">
            <v>250000</v>
          </cell>
        </row>
        <row r="46">
          <cell r="B46">
            <v>942601.82</v>
          </cell>
          <cell r="C46">
            <v>907603.64</v>
          </cell>
          <cell r="D46">
            <v>862185.33</v>
          </cell>
          <cell r="E46">
            <v>939450</v>
          </cell>
          <cell r="F46">
            <v>973738.72</v>
          </cell>
          <cell r="G46">
            <v>968498.58</v>
          </cell>
          <cell r="H46">
            <v>967833</v>
          </cell>
          <cell r="I46">
            <v>879808.93</v>
          </cell>
          <cell r="J46">
            <v>1554987.4</v>
          </cell>
          <cell r="K46">
            <v>971110.5</v>
          </cell>
          <cell r="L46">
            <v>980854.42000000062</v>
          </cell>
          <cell r="M46">
            <v>1131039.05</v>
          </cell>
          <cell r="N46">
            <v>12079711.390000001</v>
          </cell>
          <cell r="O46">
            <v>1084027.7573390538</v>
          </cell>
          <cell r="P46">
            <v>974234.94548497547</v>
          </cell>
          <cell r="Q46">
            <v>1009690.0448234612</v>
          </cell>
          <cell r="R46">
            <v>1079612.0001459115</v>
          </cell>
          <cell r="S46">
            <v>1090399.0619162286</v>
          </cell>
          <cell r="T46">
            <v>1052369.830147017</v>
          </cell>
          <cell r="U46">
            <v>1274563.4312729528</v>
          </cell>
          <cell r="V46">
            <v>1186370.6114935826</v>
          </cell>
          <cell r="W46">
            <v>1232053.9902390055</v>
          </cell>
          <cell r="X46">
            <v>1282245.2591099981</v>
          </cell>
          <cell r="Y46">
            <v>1149191.2932896949</v>
          </cell>
          <cell r="Z46">
            <v>1278238.6421495506</v>
          </cell>
          <cell r="AA46">
            <v>13692996.867411431</v>
          </cell>
          <cell r="AB46">
            <v>1222297.8564674298</v>
          </cell>
          <cell r="AC46">
            <v>1222297.8564674298</v>
          </cell>
          <cell r="AD46">
            <v>1222297.8564674298</v>
          </cell>
          <cell r="AE46">
            <v>1222297.8564674298</v>
          </cell>
          <cell r="AF46">
            <v>1222297.8564674298</v>
          </cell>
          <cell r="AG46">
            <v>1222297.8564674298</v>
          </cell>
          <cell r="AH46">
            <v>1222297.8564674298</v>
          </cell>
          <cell r="AI46">
            <v>1222297.8564674298</v>
          </cell>
          <cell r="AJ46">
            <v>1222297.8564674298</v>
          </cell>
          <cell r="AK46">
            <v>1222297.8564674298</v>
          </cell>
          <cell r="AL46">
            <v>1222297.8564674298</v>
          </cell>
          <cell r="AM46">
            <v>1222297.8564674298</v>
          </cell>
        </row>
        <row r="47">
          <cell r="B47">
            <v>185720.97000000055</v>
          </cell>
          <cell r="C47">
            <v>276673.69999999943</v>
          </cell>
          <cell r="D47">
            <v>285092.47999999998</v>
          </cell>
          <cell r="E47">
            <v>300651.89999999898</v>
          </cell>
          <cell r="F47">
            <v>260617.77999999997</v>
          </cell>
          <cell r="G47">
            <v>248421.2</v>
          </cell>
          <cell r="H47">
            <v>547368</v>
          </cell>
          <cell r="I47">
            <v>300297.58</v>
          </cell>
          <cell r="J47">
            <v>356935.26999999932</v>
          </cell>
          <cell r="K47">
            <v>281773.28000000003</v>
          </cell>
          <cell r="L47">
            <v>279369.56000000058</v>
          </cell>
          <cell r="M47">
            <v>344712.21</v>
          </cell>
          <cell r="N47">
            <v>3667633.9299999988</v>
          </cell>
          <cell r="O47">
            <v>276819.98</v>
          </cell>
          <cell r="P47">
            <v>280643.3</v>
          </cell>
          <cell r="Q47">
            <v>269335.59000000003</v>
          </cell>
          <cell r="R47">
            <v>266433.75</v>
          </cell>
          <cell r="S47">
            <v>283972.86</v>
          </cell>
          <cell r="T47">
            <v>301579.57</v>
          </cell>
          <cell r="U47">
            <v>248846.96</v>
          </cell>
          <cell r="V47">
            <v>242502.45</v>
          </cell>
          <cell r="W47">
            <v>256186.48</v>
          </cell>
          <cell r="X47">
            <v>163029.25</v>
          </cell>
          <cell r="Y47">
            <v>167178.23999999999</v>
          </cell>
          <cell r="Z47">
            <v>190037.56</v>
          </cell>
          <cell r="AA47">
            <v>2946565.9899999998</v>
          </cell>
          <cell r="AB47">
            <v>367944.82326089661</v>
          </cell>
          <cell r="AC47">
            <v>367944.82326089661</v>
          </cell>
          <cell r="AD47">
            <v>367944.82326089661</v>
          </cell>
          <cell r="AE47">
            <v>367944.82326089661</v>
          </cell>
          <cell r="AF47">
            <v>367944.82326089661</v>
          </cell>
          <cell r="AG47">
            <v>367944.82326089661</v>
          </cell>
          <cell r="AH47">
            <v>367944.82326089661</v>
          </cell>
          <cell r="AI47">
            <v>367944.82326089661</v>
          </cell>
          <cell r="AJ47">
            <v>367944.82326089661</v>
          </cell>
          <cell r="AK47">
            <v>367944.82326089661</v>
          </cell>
          <cell r="AL47">
            <v>367944.82326089661</v>
          </cell>
          <cell r="AM47">
            <v>367944.82326089661</v>
          </cell>
        </row>
        <row r="48">
          <cell r="B48">
            <v>52151.949999999946</v>
          </cell>
          <cell r="C48">
            <v>-143657.52999999997</v>
          </cell>
          <cell r="D48">
            <v>28418.150000000191</v>
          </cell>
          <cell r="E48">
            <v>44084.659999999749</v>
          </cell>
          <cell r="F48">
            <v>138124.94999999998</v>
          </cell>
          <cell r="G48">
            <v>130858.85000000002</v>
          </cell>
          <cell r="H48">
            <v>55647.000000000007</v>
          </cell>
          <cell r="I48">
            <v>71962.719999999666</v>
          </cell>
          <cell r="J48">
            <v>141033.96999999991</v>
          </cell>
          <cell r="K48">
            <v>99488.850000000137</v>
          </cell>
          <cell r="L48">
            <v>204731.78000000009</v>
          </cell>
          <cell r="M48">
            <v>178454.86</v>
          </cell>
          <cell r="N48">
            <v>1001300.2099999996</v>
          </cell>
          <cell r="O48">
            <v>146945.20000000001</v>
          </cell>
          <cell r="P48">
            <v>27153.819999999996</v>
          </cell>
          <cell r="Q48">
            <v>31407.800000000003</v>
          </cell>
          <cell r="R48">
            <v>51452.98</v>
          </cell>
          <cell r="S48">
            <v>26756.06</v>
          </cell>
          <cell r="T48">
            <v>8561.1999999999989</v>
          </cell>
          <cell r="U48">
            <v>48494.400000000001</v>
          </cell>
          <cell r="V48">
            <v>19884.999999999996</v>
          </cell>
          <cell r="W48">
            <v>11861.2</v>
          </cell>
          <cell r="X48">
            <v>151584.99999999997</v>
          </cell>
          <cell r="Y48">
            <v>34100</v>
          </cell>
          <cell r="Z48">
            <v>48021.2</v>
          </cell>
          <cell r="AA48">
            <v>606223.86</v>
          </cell>
          <cell r="AB48">
            <v>58333.333333333328</v>
          </cell>
          <cell r="AC48">
            <v>58333.333333333328</v>
          </cell>
          <cell r="AD48">
            <v>58333.333333333328</v>
          </cell>
          <cell r="AE48">
            <v>58333.333333333328</v>
          </cell>
          <cell r="AF48">
            <v>58333.333333333328</v>
          </cell>
          <cell r="AG48">
            <v>58333.333333333328</v>
          </cell>
          <cell r="AH48">
            <v>58333.333333333328</v>
          </cell>
          <cell r="AI48">
            <v>58333.333333333328</v>
          </cell>
          <cell r="AJ48">
            <v>58333.333333333328</v>
          </cell>
          <cell r="AK48">
            <v>58333.333333333328</v>
          </cell>
          <cell r="AL48">
            <v>58333.333333333328</v>
          </cell>
          <cell r="AM48">
            <v>58333.333333333328</v>
          </cell>
        </row>
        <row r="49">
          <cell r="B49">
            <v>1524588.5400000003</v>
          </cell>
          <cell r="C49">
            <v>1451358.4700000002</v>
          </cell>
          <cell r="D49">
            <v>1591068.8499999994</v>
          </cell>
          <cell r="E49">
            <v>1673152.4999999979</v>
          </cell>
          <cell r="F49">
            <v>1538468.08</v>
          </cell>
          <cell r="G49">
            <v>2864537.5500000003</v>
          </cell>
          <cell r="H49">
            <v>1547477.4</v>
          </cell>
          <cell r="I49">
            <v>1702635.1799999992</v>
          </cell>
          <cell r="J49">
            <v>2440059.830000001</v>
          </cell>
          <cell r="K49">
            <v>2014653.49</v>
          </cell>
          <cell r="L49">
            <v>1990092.1900000018</v>
          </cell>
          <cell r="M49">
            <v>2762146.6099999975</v>
          </cell>
          <cell r="N49">
            <v>23100238.689999998</v>
          </cell>
          <cell r="O49">
            <v>2294594.2457390539</v>
          </cell>
          <cell r="P49">
            <v>1566878.7354849756</v>
          </cell>
          <cell r="Q49">
            <v>2526054.1048234608</v>
          </cell>
          <cell r="R49">
            <v>2393484.6001459113</v>
          </cell>
          <cell r="S49">
            <v>2314569.6519162287</v>
          </cell>
          <cell r="T49">
            <v>2025391.8701470171</v>
          </cell>
          <cell r="U49">
            <v>2329988.4612729526</v>
          </cell>
          <cell r="V49">
            <v>1808440.7314935825</v>
          </cell>
          <cell r="W49">
            <v>1578657.3402390054</v>
          </cell>
          <cell r="X49">
            <v>2953453.179109998</v>
          </cell>
          <cell r="Y49">
            <v>1614839.2032896949</v>
          </cell>
          <cell r="Z49">
            <v>1840718.0721495505</v>
          </cell>
          <cell r="AA49">
            <v>25247070.195811436</v>
          </cell>
          <cell r="AB49">
            <v>2272213.4174512173</v>
          </cell>
          <cell r="AC49">
            <v>2272213.4174512173</v>
          </cell>
          <cell r="AD49">
            <v>2272213.4174512173</v>
          </cell>
          <cell r="AE49">
            <v>2272213.4174512173</v>
          </cell>
          <cell r="AF49">
            <v>2272213.4174512173</v>
          </cell>
          <cell r="AG49">
            <v>2272213.4174512173</v>
          </cell>
          <cell r="AH49">
            <v>2272213.4174512173</v>
          </cell>
          <cell r="AI49">
            <v>2272213.4174512173</v>
          </cell>
          <cell r="AJ49">
            <v>2272213.4174512173</v>
          </cell>
          <cell r="AK49">
            <v>2272213.4174512173</v>
          </cell>
          <cell r="AL49">
            <v>2272213.4174512173</v>
          </cell>
          <cell r="AM49">
            <v>2272213.4174512173</v>
          </cell>
        </row>
        <row r="52">
          <cell r="B52">
            <v>-880199.61000000127</v>
          </cell>
          <cell r="C52">
            <v>-474758.15999999922</v>
          </cell>
          <cell r="D52">
            <v>-368222.74000000022</v>
          </cell>
          <cell r="E52">
            <v>-97870.459999999031</v>
          </cell>
          <cell r="F52">
            <v>-746098.55000000261</v>
          </cell>
          <cell r="G52">
            <v>-1498522.0200000014</v>
          </cell>
          <cell r="H52">
            <v>-82773.489999999292</v>
          </cell>
          <cell r="I52">
            <v>199125.50999999978</v>
          </cell>
          <cell r="J52">
            <v>302719.34999999963</v>
          </cell>
          <cell r="K52">
            <v>314853.48999999929</v>
          </cell>
          <cell r="L52">
            <v>365462.00999999885</v>
          </cell>
          <cell r="M52">
            <v>369694.84999999963</v>
          </cell>
          <cell r="N52">
            <v>-2596589.8200000059</v>
          </cell>
          <cell r="O52">
            <v>482552.87999999989</v>
          </cell>
          <cell r="P52">
            <v>864088.84000000171</v>
          </cell>
          <cell r="Q52">
            <v>1086720.7800000003</v>
          </cell>
          <cell r="R52">
            <v>1202277.459999999</v>
          </cell>
          <cell r="S52">
            <v>1178355.3299999973</v>
          </cell>
          <cell r="T52">
            <v>1503964.4499999983</v>
          </cell>
          <cell r="U52">
            <v>842805.90619368386</v>
          </cell>
          <cell r="V52">
            <v>1483395.3437007237</v>
          </cell>
          <cell r="W52">
            <v>1462211.1758680027</v>
          </cell>
          <cell r="X52">
            <v>1419962.1351807956</v>
          </cell>
          <cell r="Y52">
            <v>1731186.0768209528</v>
          </cell>
          <cell r="Z52">
            <v>1374111.205554191</v>
          </cell>
          <cell r="AA52">
            <v>14631631.583318347</v>
          </cell>
          <cell r="AB52">
            <v>1528515.2299411017</v>
          </cell>
          <cell r="AC52">
            <v>1682576.508179646</v>
          </cell>
          <cell r="AD52">
            <v>1995223.9240501085</v>
          </cell>
          <cell r="AE52">
            <v>2130024.4141957415</v>
          </cell>
          <cell r="AF52">
            <v>2503892.2402281528</v>
          </cell>
          <cell r="AG52">
            <v>2691264.4389550928</v>
          </cell>
          <cell r="AH52">
            <v>2409048.444583483</v>
          </cell>
          <cell r="AI52">
            <v>2620653.1421133159</v>
          </cell>
          <cell r="AJ52">
            <v>2789297.1513918769</v>
          </cell>
          <cell r="AK52">
            <v>2802923.2369011026</v>
          </cell>
          <cell r="AL52">
            <v>2866904.1193575477</v>
          </cell>
          <cell r="AM52">
            <v>3269414.3888155725</v>
          </cell>
        </row>
        <row r="53">
          <cell r="B53">
            <v>-1949299.999999997</v>
          </cell>
          <cell r="C53">
            <v>246299.99999999974</v>
          </cell>
          <cell r="D53">
            <v>1195199.9999999988</v>
          </cell>
          <cell r="E53">
            <v>-800.00000000143245</v>
          </cell>
          <cell r="F53">
            <v>160699.99999999924</v>
          </cell>
          <cell r="G53">
            <v>-871899.99999999779</v>
          </cell>
          <cell r="H53">
            <v>-48299.999999999724</v>
          </cell>
          <cell r="I53">
            <v>-2343200.0000000005</v>
          </cell>
          <cell r="J53">
            <v>2219799.9999999995</v>
          </cell>
          <cell r="K53">
            <v>-1048900</v>
          </cell>
          <cell r="L53">
            <v>-1512799.9999999974</v>
          </cell>
          <cell r="M53">
            <v>4693599.9999999981</v>
          </cell>
          <cell r="N53">
            <v>740400.00000000186</v>
          </cell>
          <cell r="O53">
            <v>-1637650.5839613224</v>
          </cell>
          <cell r="P53">
            <v>-1855238.6216152117</v>
          </cell>
          <cell r="Q53">
            <v>-38278.71997983499</v>
          </cell>
          <cell r="R53">
            <v>-93396.887908929333</v>
          </cell>
          <cell r="S53">
            <v>651938.08222025144</v>
          </cell>
          <cell r="T53">
            <v>116485.921140812</v>
          </cell>
          <cell r="U53">
            <v>1316808.4109870563</v>
          </cell>
          <cell r="V53">
            <v>343061.17638507776</v>
          </cell>
          <cell r="W53">
            <v>702501.20909920242</v>
          </cell>
          <cell r="X53">
            <v>-755218.10188236344</v>
          </cell>
          <cell r="Y53">
            <v>559186.68433943309</v>
          </cell>
          <cell r="Z53">
            <v>1141265.1835644599</v>
          </cell>
          <cell r="AA53">
            <v>451463.75238863041</v>
          </cell>
          <cell r="AB53">
            <v>1296531.09761926</v>
          </cell>
          <cell r="AC53">
            <v>-31695.472950028488</v>
          </cell>
          <cell r="AD53">
            <v>-821282.26325826335</v>
          </cell>
          <cell r="AE53">
            <v>-60884.859292609239</v>
          </cell>
          <cell r="AF53">
            <v>-1183292.5796957908</v>
          </cell>
          <cell r="AG53">
            <v>-243264.77969412462</v>
          </cell>
          <cell r="AH53">
            <v>1273465.0158632563</v>
          </cell>
          <cell r="AI53">
            <v>-407899.20030570921</v>
          </cell>
          <cell r="AJ53">
            <v>-208123.33907218181</v>
          </cell>
          <cell r="AK53">
            <v>480215.15769349842</v>
          </cell>
          <cell r="AL53">
            <v>271328.47570614651</v>
          </cell>
          <cell r="AM53">
            <v>-1441220.0754450713</v>
          </cell>
        </row>
        <row r="54">
          <cell r="B54">
            <v>-1524588.5400000003</v>
          </cell>
          <cell r="C54">
            <v>-1451358.4700000002</v>
          </cell>
          <cell r="D54">
            <v>-1591068.8499999994</v>
          </cell>
          <cell r="E54">
            <v>-1673152.4999999979</v>
          </cell>
          <cell r="F54">
            <v>-1538468.08</v>
          </cell>
          <cell r="G54">
            <v>-2864537.5500000003</v>
          </cell>
          <cell r="H54">
            <v>-1547477.4</v>
          </cell>
          <cell r="I54">
            <v>-1702635.1799999992</v>
          </cell>
          <cell r="J54">
            <v>-2440059.830000001</v>
          </cell>
          <cell r="K54">
            <v>-2014653.49</v>
          </cell>
          <cell r="L54">
            <v>-1990092.1900000018</v>
          </cell>
          <cell r="M54">
            <v>-2762146.6099999975</v>
          </cell>
          <cell r="N54">
            <v>-23100238.689999998</v>
          </cell>
          <cell r="O54">
            <v>-2294594.2457390539</v>
          </cell>
          <cell r="P54">
            <v>-1566878.7354849756</v>
          </cell>
          <cell r="Q54">
            <v>-2526054.1048234608</v>
          </cell>
          <cell r="R54">
            <v>-2393484.6001459113</v>
          </cell>
          <cell r="S54">
            <v>-2314569.6519162287</v>
          </cell>
          <cell r="T54">
            <v>-2025391.8701470171</v>
          </cell>
          <cell r="U54">
            <v>-2329988.4612729526</v>
          </cell>
          <cell r="V54">
            <v>-1808440.7314935825</v>
          </cell>
          <cell r="W54">
            <v>-1578657.3402390054</v>
          </cell>
          <cell r="X54">
            <v>-2953453.179109998</v>
          </cell>
          <cell r="Y54">
            <v>-1614839.2032896949</v>
          </cell>
          <cell r="Z54">
            <v>-1840718.0721495505</v>
          </cell>
          <cell r="AA54">
            <v>-25247070.195811436</v>
          </cell>
          <cell r="AB54">
            <v>-2272213.4174512173</v>
          </cell>
          <cell r="AC54">
            <v>-2272213.4174512173</v>
          </cell>
          <cell r="AD54">
            <v>-2272213.4174512173</v>
          </cell>
          <cell r="AE54">
            <v>-2272213.4174512173</v>
          </cell>
          <cell r="AF54">
            <v>-2272213.4174512173</v>
          </cell>
          <cell r="AG54">
            <v>-2272213.4174512173</v>
          </cell>
          <cell r="AH54">
            <v>-2272213.4174512173</v>
          </cell>
          <cell r="AI54">
            <v>-2272213.4174512173</v>
          </cell>
          <cell r="AJ54">
            <v>-2272213.4174512173</v>
          </cell>
          <cell r="AK54">
            <v>-2272213.4174512173</v>
          </cell>
          <cell r="AL54">
            <v>-2272213.4174512173</v>
          </cell>
          <cell r="AM54">
            <v>-2272213.4174512173</v>
          </cell>
        </row>
        <row r="55">
          <cell r="B55">
            <v>-209455.13</v>
          </cell>
          <cell r="C55">
            <v>-211726.71000000002</v>
          </cell>
          <cell r="D55">
            <v>-214023.03</v>
          </cell>
          <cell r="E55">
            <v>-231418.54000000004</v>
          </cell>
          <cell r="F55">
            <v>-214774.3</v>
          </cell>
          <cell r="G55">
            <v>-12446206.700000001</v>
          </cell>
          <cell r="H55">
            <v>-223735.82</v>
          </cell>
          <cell r="I55">
            <v>-220734.33000000002</v>
          </cell>
          <cell r="J55">
            <v>-223132.46000000002</v>
          </cell>
          <cell r="K55">
            <v>-257152.47000000006</v>
          </cell>
          <cell r="L55">
            <v>-215134.9</v>
          </cell>
          <cell r="M55">
            <v>-217474</v>
          </cell>
          <cell r="N55">
            <v>-14884968.390000001</v>
          </cell>
          <cell r="O55">
            <v>-276147.19</v>
          </cell>
          <cell r="P55">
            <v>-198802.18</v>
          </cell>
          <cell r="Q55">
            <v>-263317.93</v>
          </cell>
          <cell r="R55">
            <v>-233346.15</v>
          </cell>
          <cell r="S55">
            <v>-155669.51999999999</v>
          </cell>
          <cell r="T55">
            <v>-157369.48000000001</v>
          </cell>
          <cell r="U55">
            <v>962363.86</v>
          </cell>
          <cell r="V55">
            <v>-178860.28</v>
          </cell>
          <cell r="W55">
            <v>-180622.38999999998</v>
          </cell>
          <cell r="X55">
            <v>-182403.9</v>
          </cell>
          <cell r="Y55">
            <v>-184205.15999999997</v>
          </cell>
          <cell r="Z55">
            <v>-185627.77999999997</v>
          </cell>
          <cell r="AA55">
            <v>-2268895.1</v>
          </cell>
          <cell r="AB55">
            <v>-213854.20333333334</v>
          </cell>
          <cell r="AC55">
            <v>-143183.20333333334</v>
          </cell>
          <cell r="AD55">
            <v>-143183.20333333334</v>
          </cell>
          <cell r="AE55">
            <v>-108916.08333333334</v>
          </cell>
          <cell r="AF55">
            <v>-119087.33333333333</v>
          </cell>
          <cell r="AG55">
            <v>-83723.933333333334</v>
          </cell>
          <cell r="AH55">
            <v>-67456.333333333328</v>
          </cell>
          <cell r="AI55">
            <v>-67456.333333333328</v>
          </cell>
          <cell r="AJ55">
            <v>-67456.333333333328</v>
          </cell>
          <cell r="AK55">
            <v>-67456.333333333328</v>
          </cell>
          <cell r="AL55">
            <v>-58951.223333332382</v>
          </cell>
          <cell r="AM55">
            <v>-55856.333333333336</v>
          </cell>
        </row>
        <row r="56">
          <cell r="B56">
            <v>1432000</v>
          </cell>
          <cell r="C56">
            <v>0</v>
          </cell>
          <cell r="D56">
            <v>-1500</v>
          </cell>
          <cell r="E56">
            <v>-5500</v>
          </cell>
          <cell r="F56">
            <v>67500</v>
          </cell>
          <cell r="G56">
            <v>42421700</v>
          </cell>
          <cell r="H56">
            <v>-27200</v>
          </cell>
          <cell r="I56">
            <v>-72100</v>
          </cell>
          <cell r="J56">
            <v>-60900.000000000007</v>
          </cell>
          <cell r="K56">
            <v>-10099.999999999995</v>
          </cell>
          <cell r="L56">
            <v>26519.40000000002</v>
          </cell>
          <cell r="M56">
            <v>2700361.5500000003</v>
          </cell>
          <cell r="N56">
            <v>46470780.950000003</v>
          </cell>
          <cell r="AA56">
            <v>1034886.9999999998</v>
          </cell>
        </row>
        <row r="57">
          <cell r="B57">
            <v>-385800</v>
          </cell>
          <cell r="C57">
            <v>-632000</v>
          </cell>
          <cell r="D57">
            <v>-139400</v>
          </cell>
          <cell r="E57">
            <v>266600</v>
          </cell>
          <cell r="F57">
            <v>-44400</v>
          </cell>
          <cell r="G57">
            <v>-52167.6</v>
          </cell>
          <cell r="H57">
            <v>-10200.000000000004</v>
          </cell>
          <cell r="I57">
            <v>-16400</v>
          </cell>
          <cell r="J57">
            <v>28799.999999999996</v>
          </cell>
          <cell r="K57">
            <v>25600</v>
          </cell>
          <cell r="L57">
            <v>15310.119999999997</v>
          </cell>
          <cell r="M57">
            <v>9286.4200000000073</v>
          </cell>
          <cell r="N57">
            <v>-934771.05999999994</v>
          </cell>
          <cell r="O57">
            <v>23167.700398406858</v>
          </cell>
          <cell r="P57">
            <v>16774.717004049675</v>
          </cell>
          <cell r="Q57">
            <v>12830.523356978372</v>
          </cell>
          <cell r="R57">
            <v>10669.894899897923</v>
          </cell>
          <cell r="S57">
            <v>10651.322082516155</v>
          </cell>
          <cell r="T57">
            <v>10239.249938499459</v>
          </cell>
          <cell r="U57">
            <v>10496.401268938784</v>
          </cell>
          <cell r="V57">
            <v>10768.103469927588</v>
          </cell>
          <cell r="W57">
            <v>12978.649385323601</v>
          </cell>
          <cell r="X57">
            <v>6059.8889472399178</v>
          </cell>
          <cell r="Y57">
            <v>9126.9641310747484</v>
          </cell>
          <cell r="Z57">
            <v>12170.363895046814</v>
          </cell>
          <cell r="AA57">
            <v>145933.77877789986</v>
          </cell>
          <cell r="AB57">
            <v>25639.890158361723</v>
          </cell>
          <cell r="AC57">
            <v>28349.259001143011</v>
          </cell>
          <cell r="AD57">
            <v>26236.453996057789</v>
          </cell>
          <cell r="AE57">
            <v>22013.374509960689</v>
          </cell>
          <cell r="AF57">
            <v>21565.150184801805</v>
          </cell>
          <cell r="AG57">
            <v>17869.787990076617</v>
          </cell>
          <cell r="AH57">
            <v>18831.772614242531</v>
          </cell>
          <cell r="AI57">
            <v>24955.129345949885</v>
          </cell>
          <cell r="AJ57">
            <v>24980.00206970963</v>
          </cell>
          <cell r="AK57">
            <v>26540.061223618755</v>
          </cell>
          <cell r="AL57">
            <v>31003.122683481222</v>
          </cell>
          <cell r="AM57">
            <v>34877.777359714397</v>
          </cell>
        </row>
        <row r="58">
          <cell r="B58">
            <v>-3517343.2799999984</v>
          </cell>
          <cell r="C58">
            <v>-2523543.34</v>
          </cell>
          <cell r="D58">
            <v>-1119014.6200000008</v>
          </cell>
          <cell r="E58">
            <v>-1742141.4999999984</v>
          </cell>
          <cell r="F58">
            <v>-2315540.9300000034</v>
          </cell>
          <cell r="G58">
            <v>24688366.129999999</v>
          </cell>
          <cell r="H58">
            <v>-1939686.709999999</v>
          </cell>
          <cell r="I58">
            <v>-4155944</v>
          </cell>
          <cell r="J58">
            <v>-172772.94000000186</v>
          </cell>
          <cell r="K58">
            <v>-2990352.4700000011</v>
          </cell>
          <cell r="L58">
            <v>-3310735.5600000005</v>
          </cell>
          <cell r="M58">
            <v>4793322.2100000009</v>
          </cell>
          <cell r="N58">
            <v>5694612.9899999974</v>
          </cell>
          <cell r="O58">
            <v>-3702671.4393019695</v>
          </cell>
          <cell r="P58">
            <v>-2740055.9800961362</v>
          </cell>
          <cell r="Q58">
            <v>-1728099.4514463171</v>
          </cell>
          <cell r="R58">
            <v>-1507280.2831549435</v>
          </cell>
          <cell r="S58">
            <v>-629294.43761346384</v>
          </cell>
          <cell r="T58">
            <v>-552071.7290677072</v>
          </cell>
          <cell r="U58">
            <v>802486.11717672634</v>
          </cell>
          <cell r="V58">
            <v>-150076.38793785352</v>
          </cell>
          <cell r="W58">
            <v>418411.30411352328</v>
          </cell>
          <cell r="X58">
            <v>-2465053.156864326</v>
          </cell>
          <cell r="Y58">
            <v>500455.36200176569</v>
          </cell>
          <cell r="Z58">
            <v>501200.90086414723</v>
          </cell>
          <cell r="AA58">
            <v>-11252049.181326559</v>
          </cell>
          <cell r="AB58">
            <v>364618.5969341725</v>
          </cell>
          <cell r="AC58">
            <v>-736166.32655379013</v>
          </cell>
          <cell r="AD58">
            <v>-1215218.5059966478</v>
          </cell>
          <cell r="AE58">
            <v>-289976.5713714576</v>
          </cell>
          <cell r="AF58">
            <v>-1049135.9400673867</v>
          </cell>
          <cell r="AG58">
            <v>109932.09646649419</v>
          </cell>
          <cell r="AH58">
            <v>1361675.4822764315</v>
          </cell>
          <cell r="AI58">
            <v>-101960.67963099403</v>
          </cell>
          <cell r="AJ58">
            <v>266484.06360485405</v>
          </cell>
          <cell r="AK58">
            <v>970008.70503366902</v>
          </cell>
          <cell r="AL58">
            <v>838071.07696262584</v>
          </cell>
          <cell r="AM58">
            <v>-464997.66005433508</v>
          </cell>
        </row>
        <row r="60">
          <cell r="B60">
            <v>10530378.796666671</v>
          </cell>
          <cell r="C60">
            <v>8006793.9266666733</v>
          </cell>
          <cell r="D60">
            <v>6887848.1566666728</v>
          </cell>
          <cell r="E60">
            <v>5145659.1566666719</v>
          </cell>
          <cell r="F60">
            <v>2830186.3066666736</v>
          </cell>
          <cell r="G60">
            <v>27519189.986666668</v>
          </cell>
          <cell r="H60">
            <v>25579480.676666662</v>
          </cell>
          <cell r="I60">
            <v>21423171.856666669</v>
          </cell>
          <cell r="J60">
            <v>21285258.746666666</v>
          </cell>
          <cell r="K60">
            <v>18279859.766666666</v>
          </cell>
          <cell r="L60">
            <v>14954124.206666661</v>
          </cell>
          <cell r="M60">
            <v>19732446.416666672</v>
          </cell>
          <cell r="N60">
            <v>19732446.416666701</v>
          </cell>
          <cell r="O60">
            <v>16029774.977364728</v>
          </cell>
          <cell r="P60">
            <v>13289718.997268593</v>
          </cell>
          <cell r="Q60">
            <v>11561619.545822274</v>
          </cell>
          <cell r="R60">
            <v>10054339.262667334</v>
          </cell>
          <cell r="S60">
            <v>9425044.8250538725</v>
          </cell>
          <cell r="T60">
            <v>8872973.095986167</v>
          </cell>
          <cell r="U60">
            <v>9675459.2131628916</v>
          </cell>
          <cell r="V60">
            <v>9525382.8252250422</v>
          </cell>
          <cell r="W60">
            <v>9943794.1293385662</v>
          </cell>
          <cell r="X60">
            <v>7478740.9724742435</v>
          </cell>
          <cell r="Y60">
            <v>7979196.3344760053</v>
          </cell>
          <cell r="Z60">
            <v>8480397.2353401519</v>
          </cell>
          <cell r="AA60">
            <v>8480397.2353401501</v>
          </cell>
          <cell r="AB60">
            <v>8845015.8322743271</v>
          </cell>
          <cell r="AC60">
            <v>8108849.505720539</v>
          </cell>
          <cell r="AD60">
            <v>6893630.9997238927</v>
          </cell>
          <cell r="AE60">
            <v>6603654.4283524305</v>
          </cell>
          <cell r="AF60">
            <v>5554518.4882850461</v>
          </cell>
          <cell r="AG60">
            <v>5664450.5847515371</v>
          </cell>
          <cell r="AH60">
            <v>7026126.0670279684</v>
          </cell>
          <cell r="AI60">
            <v>6924165.3873969736</v>
          </cell>
          <cell r="AJ60">
            <v>7190649.4510018295</v>
          </cell>
          <cell r="AK60">
            <v>8160658.156035495</v>
          </cell>
          <cell r="AL60">
            <v>8998729.2329981253</v>
          </cell>
          <cell r="AM60">
            <v>8533731.5729437899</v>
          </cell>
        </row>
        <row r="62">
          <cell r="B62">
            <v>139251000</v>
          </cell>
          <cell r="C62">
            <v>139251000</v>
          </cell>
          <cell r="D62">
            <v>139251000</v>
          </cell>
          <cell r="E62">
            <v>139251000</v>
          </cell>
          <cell r="F62">
            <v>139251000</v>
          </cell>
          <cell r="G62">
            <v>57189204.444444433</v>
          </cell>
          <cell r="H62">
            <v>57571740.929022655</v>
          </cell>
          <cell r="I62">
            <v>57956836.186072975</v>
          </cell>
          <cell r="J62">
            <v>58344507.331130318</v>
          </cell>
          <cell r="K62">
            <v>58734771.594214804</v>
          </cell>
          <cell r="L62">
            <v>59127646.320597515</v>
          </cell>
          <cell r="M62">
            <v>59523148.971571416</v>
          </cell>
          <cell r="N62">
            <v>59523148.971571416</v>
          </cell>
          <cell r="O62">
            <v>59927113.993034422</v>
          </cell>
          <cell r="P62">
            <v>60294464.753126547</v>
          </cell>
          <cell r="Q62">
            <v>60703670.495516285</v>
          </cell>
          <cell r="R62">
            <v>61102366.720562816</v>
          </cell>
          <cell r="S62">
            <v>61517061.769471027</v>
          </cell>
          <cell r="T62">
            <v>61921106.320702456</v>
          </cell>
          <cell r="U62">
            <v>62341364.312647231</v>
          </cell>
          <cell r="V62">
            <v>62764477.75615371</v>
          </cell>
          <cell r="W62">
            <v>63176724.494694844</v>
          </cell>
          <cell r="X62">
            <v>63605513.810123183</v>
          </cell>
          <cell r="Y62">
            <v>64023290.648745216</v>
          </cell>
          <cell r="Z62">
            <v>64457831.975302443</v>
          </cell>
          <cell r="AA62">
            <v>64457831.975302443</v>
          </cell>
          <cell r="AB62">
            <v>64894130.463508047</v>
          </cell>
          <cell r="AC62">
            <v>65305046.270055376</v>
          </cell>
          <cell r="AD62">
            <v>65747085.445285544</v>
          </cell>
          <cell r="AE62">
            <v>66177763.909824967</v>
          </cell>
          <cell r="AF62">
            <v>66625716.58163061</v>
          </cell>
          <cell r="AG62">
            <v>67062156.56181819</v>
          </cell>
          <cell r="AH62">
            <v>67516101.839571774</v>
          </cell>
          <cell r="AI62">
            <v>67973123.030682802</v>
          </cell>
          <cell r="AJ62">
            <v>68418398.462995335</v>
          </cell>
          <cell r="AK62">
            <v>68881533.576582029</v>
          </cell>
          <cell r="AL62">
            <v>69332765.799359456</v>
          </cell>
          <cell r="AM62">
            <v>69802096.626045018</v>
          </cell>
        </row>
        <row r="65">
          <cell r="B65">
            <v>43.249757188683624</v>
          </cell>
          <cell r="C65">
            <v>43.566306588680852</v>
          </cell>
          <cell r="D65">
            <v>42.476824766566949</v>
          </cell>
          <cell r="E65">
            <v>43.199217916971421</v>
          </cell>
          <cell r="F65">
            <v>40.81558728819396</v>
          </cell>
          <cell r="G65">
            <v>32.004611688202019</v>
          </cell>
          <cell r="H65">
            <v>41.139499122198174</v>
          </cell>
          <cell r="I65">
            <v>40.784728552811416</v>
          </cell>
          <cell r="J65">
            <v>41.382466316225226</v>
          </cell>
          <cell r="K65">
            <v>40.816459297713216</v>
          </cell>
          <cell r="L65">
            <v>40.650605738738392</v>
          </cell>
          <cell r="M65">
            <v>40.535413866236524</v>
          </cell>
          <cell r="N65">
            <v>42.201589120405281</v>
          </cell>
          <cell r="O65">
            <v>38.869971229178041</v>
          </cell>
          <cell r="P65">
            <v>39.282551018923904</v>
          </cell>
          <cell r="Q65">
            <v>39.050871939898975</v>
          </cell>
          <cell r="R65">
            <v>39.0491469174057</v>
          </cell>
          <cell r="S65">
            <v>39.131728566713711</v>
          </cell>
          <cell r="T65">
            <v>39.21520159838223</v>
          </cell>
          <cell r="U65">
            <v>38.857426722068944</v>
          </cell>
          <cell r="V65">
            <v>38.822440992094442</v>
          </cell>
          <cell r="W65">
            <v>38.874192010341226</v>
          </cell>
          <cell r="X65">
            <v>38.763954107243428</v>
          </cell>
          <cell r="Y65">
            <v>38.831740707588295</v>
          </cell>
          <cell r="Z65">
            <v>38.742768581902062</v>
          </cell>
          <cell r="AA65">
            <v>38.94879065682354</v>
          </cell>
          <cell r="AB65">
            <v>38.694336106750029</v>
          </cell>
          <cell r="AC65">
            <v>38.723181813621117</v>
          </cell>
          <cell r="AD65">
            <v>38.750573493394306</v>
          </cell>
          <cell r="AE65">
            <v>38.776618652877936</v>
          </cell>
          <cell r="AF65">
            <v>38.801414479269482</v>
          </cell>
          <cell r="AG65">
            <v>38.82504904963443</v>
          </cell>
          <cell r="AH65">
            <v>38.847602374179992</v>
          </cell>
          <cell r="AI65">
            <v>38.86914729937272</v>
          </cell>
          <cell r="AJ65">
            <v>38.889750292386793</v>
          </cell>
          <cell r="AK65">
            <v>38.909472124684456</v>
          </cell>
          <cell r="AL65">
            <v>38.928368469543443</v>
          </cell>
          <cell r="AM65">
            <v>38.946490425909587</v>
          </cell>
        </row>
        <row r="66">
          <cell r="B66">
            <v>9.3490865347453038</v>
          </cell>
          <cell r="C66">
            <v>9.0665864420377051</v>
          </cell>
          <cell r="D66">
            <v>9.0629407125373955</v>
          </cell>
          <cell r="E66">
            <v>9.1540729121687718</v>
          </cell>
          <cell r="F66">
            <v>9.5939296907287517</v>
          </cell>
          <cell r="G66">
            <v>8.6260655350054893</v>
          </cell>
          <cell r="H66">
            <v>7.5284390642224324</v>
          </cell>
          <cell r="I66">
            <v>6.676375750929723</v>
          </cell>
          <cell r="J66">
            <v>6.4551764834529681</v>
          </cell>
          <cell r="K66">
            <v>6.5910337895604343</v>
          </cell>
          <cell r="L66">
            <v>7.258607572689411</v>
          </cell>
          <cell r="M66">
            <v>11.652694163156792</v>
          </cell>
          <cell r="N66">
            <v>8.6645344352498412</v>
          </cell>
          <cell r="O66">
            <v>7.1940247429068851</v>
          </cell>
          <cell r="P66">
            <v>7.4044660285967794</v>
          </cell>
          <cell r="Q66">
            <v>7.4685541067599264</v>
          </cell>
          <cell r="R66">
            <v>7.5183217580225818</v>
          </cell>
          <cell r="S66">
            <v>7.1489358669166547</v>
          </cell>
          <cell r="T66">
            <v>7.3510616637579984</v>
          </cell>
          <cell r="U66">
            <v>6.2859074739622782</v>
          </cell>
          <cell r="V66">
            <v>6.280938826926973</v>
          </cell>
          <cell r="W66">
            <v>6.0655975911080722</v>
          </cell>
          <cell r="X66">
            <v>6.0724224237105169</v>
          </cell>
          <cell r="Y66">
            <v>6.0835576662050599</v>
          </cell>
          <cell r="Z66">
            <v>6.0814641458126992</v>
          </cell>
          <cell r="AA66">
            <v>6.7162585838538726</v>
          </cell>
          <cell r="AB66">
            <v>6.074858001533153</v>
          </cell>
          <cell r="AC66">
            <v>6.0803009901069878</v>
          </cell>
          <cell r="AD66">
            <v>6.085518698768583</v>
          </cell>
          <cell r="AE66">
            <v>6.0905234148559444</v>
          </cell>
          <cell r="AF66">
            <v>6.0953268096829829</v>
          </cell>
          <cell r="AG66">
            <v>6.0999399236867786</v>
          </cell>
          <cell r="AH66">
            <v>4.7528648835089236</v>
          </cell>
          <cell r="AI66">
            <v>4.7616486792143062</v>
          </cell>
          <cell r="AJ66">
            <v>4.7700409711453249</v>
          </cell>
          <cell r="AK66">
            <v>4.778066560941312</v>
          </cell>
          <cell r="AL66">
            <v>4.7857482080578224</v>
          </cell>
          <cell r="AM66">
            <v>4.793106834286907</v>
          </cell>
        </row>
        <row r="67">
          <cell r="B67">
            <v>11.897626478318003</v>
          </cell>
          <cell r="C67">
            <v>9.6390796555938021</v>
          </cell>
          <cell r="D67">
            <v>11.575738917595867</v>
          </cell>
          <cell r="E67">
            <v>12.414282906969571</v>
          </cell>
          <cell r="F67">
            <v>11.676279704504754</v>
          </cell>
          <cell r="G67">
            <v>12.125185119500042</v>
          </cell>
          <cell r="H67">
            <v>12.738726003347894</v>
          </cell>
          <cell r="I67">
            <v>12.058043291694478</v>
          </cell>
          <cell r="J67">
            <v>11.835404869209322</v>
          </cell>
          <cell r="K67">
            <v>10.719856276909567</v>
          </cell>
          <cell r="L67">
            <v>11.179436365720399</v>
          </cell>
          <cell r="M67">
            <v>10.504279281297608</v>
          </cell>
          <cell r="N67">
            <v>11.915430866011031</v>
          </cell>
          <cell r="O67">
            <v>11.020466529943786</v>
          </cell>
          <cell r="P67">
            <v>10.421113325284731</v>
          </cell>
          <cell r="Q67">
            <v>10.999523408603544</v>
          </cell>
          <cell r="R67">
            <v>11.175358122306514</v>
          </cell>
          <cell r="S67">
            <v>10.365076295406828</v>
          </cell>
          <cell r="T67">
            <v>11.605620931327739</v>
          </cell>
          <cell r="U67">
            <v>11.935439044315261</v>
          </cell>
          <cell r="V67">
            <v>11.70386951763817</v>
          </cell>
          <cell r="W67">
            <v>11.222670997602489</v>
          </cell>
          <cell r="X67">
            <v>11.531557576196304</v>
          </cell>
          <cell r="Y67">
            <v>10.706643095461809</v>
          </cell>
          <cell r="Z67">
            <v>9.7566136152620633</v>
          </cell>
          <cell r="AA67">
            <v>11.033537332490374</v>
          </cell>
          <cell r="AB67">
            <v>9.6942938832533763</v>
          </cell>
          <cell r="AC67">
            <v>9.6513319191799916</v>
          </cell>
          <cell r="AD67">
            <v>9.6086590925157207</v>
          </cell>
          <cell r="AE67">
            <v>9.5662661811545568</v>
          </cell>
          <cell r="AF67">
            <v>9.5241447804766555</v>
          </cell>
          <cell r="AG67">
            <v>9.4822872078996205</v>
          </cell>
          <cell r="AH67">
            <v>9.4406864205445959</v>
          </cell>
          <cell r="AI67">
            <v>9.3993359439615478</v>
          </cell>
          <cell r="AJ67">
            <v>9.3582298102184716</v>
          </cell>
          <cell r="AK67">
            <v>9.3173625039496581</v>
          </cell>
          <cell r="AL67">
            <v>9.2767289151942869</v>
          </cell>
          <cell r="AM67">
            <v>9.2363242980483733</v>
          </cell>
        </row>
        <row r="68">
          <cell r="B68">
            <v>64.496470201746931</v>
          </cell>
          <cell r="C68">
            <v>62.27197268631236</v>
          </cell>
          <cell r="D68">
            <v>63.115504396700217</v>
          </cell>
          <cell r="E68">
            <v>64.767573736109767</v>
          </cell>
          <cell r="F68">
            <v>62.085796683427461</v>
          </cell>
          <cell r="G68">
            <v>52.755862342707545</v>
          </cell>
          <cell r="H68">
            <v>61.406664189768499</v>
          </cell>
          <cell r="I68">
            <v>59.519147595435612</v>
          </cell>
          <cell r="J68">
            <v>59.673047668887513</v>
          </cell>
          <cell r="K68">
            <v>58.127349364183218</v>
          </cell>
          <cell r="L68">
            <v>59.088649677148204</v>
          </cell>
          <cell r="M68">
            <v>62.692387310690926</v>
          </cell>
          <cell r="N68">
            <v>62.781554421666151</v>
          </cell>
          <cell r="O68">
            <v>57.084462502028714</v>
          </cell>
          <cell r="P68">
            <v>57.108130372805412</v>
          </cell>
          <cell r="Q68">
            <v>57.518949455262444</v>
          </cell>
          <cell r="R68">
            <v>57.742826797734793</v>
          </cell>
          <cell r="S68">
            <v>56.645740729037193</v>
          </cell>
          <cell r="T68">
            <v>58.17188419346796</v>
          </cell>
          <cell r="U68">
            <v>57.078773240346479</v>
          </cell>
          <cell r="V68">
            <v>56.807249336659581</v>
          </cell>
          <cell r="W68">
            <v>56.162460599051784</v>
          </cell>
          <cell r="X68">
            <v>56.367934107150248</v>
          </cell>
          <cell r="Y68">
            <v>55.621941469255162</v>
          </cell>
          <cell r="Z68">
            <v>54.58084634297682</v>
          </cell>
          <cell r="AA68">
            <v>56.698586573167788</v>
          </cell>
          <cell r="AB68">
            <v>54.463487991536553</v>
          </cell>
          <cell r="AC68">
            <v>54.454814722908097</v>
          </cell>
          <cell r="AD68">
            <v>54.44475128467861</v>
          </cell>
          <cell r="AE68">
            <v>54.433408248888441</v>
          </cell>
          <cell r="AF68">
            <v>54.420886069429116</v>
          </cell>
          <cell r="AG68">
            <v>54.407276181220823</v>
          </cell>
          <cell r="AH68">
            <v>53.041153678233513</v>
          </cell>
          <cell r="AI68">
            <v>53.03013192254857</v>
          </cell>
          <cell r="AJ68">
            <v>53.018021073750589</v>
          </cell>
          <cell r="AK68">
            <v>53.004901189575428</v>
          </cell>
          <cell r="AL68">
            <v>52.990845592795552</v>
          </cell>
          <cell r="AM68">
            <v>52.97592155824487</v>
          </cell>
        </row>
        <row r="69">
          <cell r="B69">
            <v>47.709886099488607</v>
          </cell>
          <cell r="C69">
            <v>43.977027388109555</v>
          </cell>
          <cell r="D69">
            <v>45.152371082973751</v>
          </cell>
          <cell r="E69">
            <v>42.86487663563571</v>
          </cell>
          <cell r="F69">
            <v>43.164870271959984</v>
          </cell>
          <cell r="G69">
            <v>42.20889871818018</v>
          </cell>
          <cell r="H69">
            <v>42.654636353224141</v>
          </cell>
          <cell r="I69">
            <v>40.823080766932812</v>
          </cell>
          <cell r="J69">
            <v>41.198320332546444</v>
          </cell>
          <cell r="K69">
            <v>39.668476510067116</v>
          </cell>
          <cell r="L69">
            <v>37.996459298183112</v>
          </cell>
          <cell r="M69">
            <v>35.983545037920258</v>
          </cell>
          <cell r="N69">
            <v>38.885866144876609</v>
          </cell>
          <cell r="O69">
            <v>36.373290036789548</v>
          </cell>
          <cell r="P69">
            <v>35.14199839877471</v>
          </cell>
          <cell r="Q69">
            <v>35.188127335996903</v>
          </cell>
          <cell r="R69">
            <v>34.551793973793856</v>
          </cell>
          <cell r="S69">
            <v>34.243232192997532</v>
          </cell>
          <cell r="T69">
            <v>34.640763611676846</v>
          </cell>
          <cell r="U69">
            <v>33.617948406996675</v>
          </cell>
          <cell r="V69">
            <v>32.969253600123587</v>
          </cell>
          <cell r="W69">
            <v>32.862067484400441</v>
          </cell>
          <cell r="X69">
            <v>32.4154242589833</v>
          </cell>
          <cell r="Y69">
            <v>32.277657038381548</v>
          </cell>
          <cell r="Z69">
            <v>32.133681029343563</v>
          </cell>
          <cell r="AA69">
            <v>35.223655111706194</v>
          </cell>
          <cell r="AB69">
            <v>31.764951612718356</v>
          </cell>
          <cell r="AC69">
            <v>31.770599651518477</v>
          </cell>
          <cell r="AD69">
            <v>31.776041496997809</v>
          </cell>
          <cell r="AE69">
            <v>31.78128823801503</v>
          </cell>
          <cell r="AF69">
            <v>31.786350182302062</v>
          </cell>
          <cell r="AG69">
            <v>31.791236924054445</v>
          </cell>
          <cell r="AH69">
            <v>31.795957404622794</v>
          </cell>
          <cell r="AI69">
            <v>31.800519967113139</v>
          </cell>
          <cell r="AJ69">
            <v>31.804932405597718</v>
          </cell>
          <cell r="AK69">
            <v>31.809202009546762</v>
          </cell>
          <cell r="AL69">
            <v>31.813335604014092</v>
          </cell>
          <cell r="AM69">
            <v>31.817339586042557</v>
          </cell>
        </row>
        <row r="71">
          <cell r="B71">
            <v>0.1005613840032203</v>
          </cell>
          <cell r="C71">
            <v>9.1788632561282904E-2</v>
          </cell>
          <cell r="D71">
            <v>0.10140800481071051</v>
          </cell>
          <cell r="E71">
            <v>8.8880401648750024E-2</v>
          </cell>
          <cell r="F71">
            <v>9.5489202937237075E-2</v>
          </cell>
          <cell r="G71">
            <v>8.951227804263967E-2</v>
          </cell>
          <cell r="H71">
            <v>9.118861744219138E-2</v>
          </cell>
          <cell r="I71">
            <v>8.7595076867559796E-2</v>
          </cell>
          <cell r="J71">
            <v>8.9423854331318345E-2</v>
          </cell>
          <cell r="K71">
            <v>8.6719084757013967E-2</v>
          </cell>
          <cell r="L71">
            <v>8.5371443583362669E-2</v>
          </cell>
          <cell r="M71">
            <v>9.0961832176581728E-2</v>
          </cell>
          <cell r="N71">
            <v>9.1082825784204804E-2</v>
          </cell>
          <cell r="O71">
            <v>8.8240639613190758E-2</v>
          </cell>
          <cell r="P71">
            <v>8.2617400585311376E-2</v>
          </cell>
          <cell r="Q71">
            <v>8.1557768227061608E-2</v>
          </cell>
          <cell r="R71">
            <v>8.1151162088781911E-2</v>
          </cell>
          <cell r="S71">
            <v>8.4957666194046322E-2</v>
          </cell>
          <cell r="T71">
            <v>7.9774801362175005E-2</v>
          </cell>
          <cell r="U71">
            <v>8.5236415993695039E-2</v>
          </cell>
          <cell r="V71">
            <v>8.4506677204759864E-2</v>
          </cell>
          <cell r="W71">
            <v>8.2703599690947718E-2</v>
          </cell>
          <cell r="X71">
            <v>8.2000708963064398E-2</v>
          </cell>
          <cell r="Y71">
            <v>8.0959988585181775E-2</v>
          </cell>
          <cell r="Z71">
            <v>7.9877466404222594E-2</v>
          </cell>
          <cell r="AA71">
            <v>8.2710057871579395E-2</v>
          </cell>
          <cell r="AB71">
            <v>8.1578042958557917E-2</v>
          </cell>
          <cell r="AC71">
            <v>8.1301572872385569E-2</v>
          </cell>
          <cell r="AD71">
            <v>8.1022305195321664E-2</v>
          </cell>
          <cell r="AE71">
            <v>8.0740541695330181E-2</v>
          </cell>
          <cell r="AF71">
            <v>8.0456555730238494E-2</v>
          </cell>
          <cell r="AG71">
            <v>8.0170595451181589E-2</v>
          </cell>
          <cell r="AH71">
            <v>7.9882886582531232E-2</v>
          </cell>
          <cell r="AI71">
            <v>7.9593634842221747E-2</v>
          </cell>
          <cell r="AJ71">
            <v>7.930302805559572E-2</v>
          </cell>
          <cell r="AK71">
            <v>7.9011238007108089E-2</v>
          </cell>
          <cell r="AL71">
            <v>7.8718422067046101E-2</v>
          </cell>
          <cell r="AM71">
            <v>7.8424724624521297E-2</v>
          </cell>
        </row>
        <row r="72">
          <cell r="B72">
            <v>0.66502478668346932</v>
          </cell>
          <cell r="C72">
            <v>0.57343951614425137</v>
          </cell>
          <cell r="D72">
            <v>0.62628132561751571</v>
          </cell>
          <cell r="E72">
            <v>0.65118896264269666</v>
          </cell>
          <cell r="F72">
            <v>0.65019779116576182</v>
          </cell>
          <cell r="G72">
            <v>0.66455639137743561</v>
          </cell>
          <cell r="H72">
            <v>0.7048904992723044</v>
          </cell>
          <cell r="I72">
            <v>0.6769321387891809</v>
          </cell>
          <cell r="J72">
            <v>0.6618742782044752</v>
          </cell>
          <cell r="K72">
            <v>0.58669840610419188</v>
          </cell>
          <cell r="L72">
            <v>0.61273772725731057</v>
          </cell>
          <cell r="M72">
            <v>0.68262058238113599</v>
          </cell>
          <cell r="N72">
            <v>0.64877720218584178</v>
          </cell>
          <cell r="O72">
            <v>0.61986743249230947</v>
          </cell>
          <cell r="P72">
            <v>0.59432938466736807</v>
          </cell>
          <cell r="Q72">
            <v>0.5887894589820325</v>
          </cell>
          <cell r="R72">
            <v>0.5738688525018586</v>
          </cell>
          <cell r="S72">
            <v>0.61947665358891857</v>
          </cell>
          <cell r="T72">
            <v>0.58798678777254576</v>
          </cell>
          <cell r="U72">
            <v>0.64448489954034061</v>
          </cell>
          <cell r="V72">
            <v>0.63727597272419889</v>
          </cell>
          <cell r="W72">
            <v>0.62058908197448126</v>
          </cell>
          <cell r="X72">
            <v>0.63092917891011346</v>
          </cell>
          <cell r="Y72">
            <v>0.6020982232084664</v>
          </cell>
          <cell r="Z72">
            <v>0.56325306682995735</v>
          </cell>
          <cell r="AA72">
            <v>0.60786072315447315</v>
          </cell>
          <cell r="AB72">
            <v>0.55985034843831127</v>
          </cell>
          <cell r="AC72">
            <v>0.55786533248528747</v>
          </cell>
          <cell r="AD72">
            <v>0.55587676303330325</v>
          </cell>
          <cell r="AE72">
            <v>0.55388436294347354</v>
          </cell>
          <cell r="AF72">
            <v>0.55188786945446033</v>
          </cell>
          <cell r="AG72">
            <v>0.54988703390434668</v>
          </cell>
          <cell r="AH72">
            <v>0.57048754016927383</v>
          </cell>
          <cell r="AI72">
            <v>0.56857783887169644</v>
          </cell>
          <cell r="AJ72">
            <v>0.56666337897544228</v>
          </cell>
          <cell r="AK72">
            <v>0.56474397209070493</v>
          </cell>
          <cell r="AL72">
            <v>0.5628194400775467</v>
          </cell>
          <cell r="AM72">
            <v>0.56088961435895035</v>
          </cell>
        </row>
        <row r="75">
          <cell r="B75">
            <v>28.541200529489064</v>
          </cell>
          <cell r="C75">
            <v>25.144420563624664</v>
          </cell>
          <cell r="D75">
            <v>28.21675432871</v>
          </cell>
          <cell r="E75">
            <v>24.700687704332953</v>
          </cell>
          <cell r="F75">
            <v>25.179897713183632</v>
          </cell>
          <cell r="G75">
            <v>14.680158179207837</v>
          </cell>
          <cell r="H75">
            <v>18.048932429673787</v>
          </cell>
          <cell r="I75">
            <v>14.814683179174216</v>
          </cell>
          <cell r="J75">
            <v>16.876167508923757</v>
          </cell>
          <cell r="K75">
            <v>16.763226529464777</v>
          </cell>
          <cell r="L75">
            <v>18.947939250372524</v>
          </cell>
          <cell r="M75">
            <v>19.967003539743708</v>
          </cell>
          <cell r="N75">
            <v>18.540622311587061</v>
          </cell>
          <cell r="O75">
            <v>19.349299098514248</v>
          </cell>
          <cell r="P75">
            <v>19.763537869641738</v>
          </cell>
          <cell r="Q75">
            <v>18.542464775556613</v>
          </cell>
          <cell r="R75">
            <v>19.482105353136017</v>
          </cell>
          <cell r="S75">
            <v>18.891694017850249</v>
          </cell>
          <cell r="T75">
            <v>19.559135987146462</v>
          </cell>
          <cell r="U75">
            <v>19.619578155203477</v>
          </cell>
          <cell r="V75">
            <v>19.302384758701912</v>
          </cell>
          <cell r="W75">
            <v>18.700500620710102</v>
          </cell>
          <cell r="X75">
            <v>18.598049635337603</v>
          </cell>
          <cell r="Y75">
            <v>18.370630893304643</v>
          </cell>
          <cell r="Z75">
            <v>18.121430952705385</v>
          </cell>
          <cell r="AA75">
            <v>17.467117896901421</v>
          </cell>
          <cell r="AB75">
            <v>17.774661784186868</v>
          </cell>
          <cell r="AC75">
            <v>17.527595284953744</v>
          </cell>
          <cell r="AD75">
            <v>17.246062952055183</v>
          </cell>
          <cell r="AE75">
            <v>17.171292174435298</v>
          </cell>
          <cell r="AF75">
            <v>16.9611643436855</v>
          </cell>
          <cell r="AG75">
            <v>16.76198928734452</v>
          </cell>
          <cell r="AH75">
            <v>16.711569719085496</v>
          </cell>
          <cell r="AI75">
            <v>16.530017024902445</v>
          </cell>
          <cell r="AJ75">
            <v>16.357332898564717</v>
          </cell>
          <cell r="AK75">
            <v>16.326265217465536</v>
          </cell>
          <cell r="AL75">
            <v>16.167878591325419</v>
          </cell>
          <cell r="AM75">
            <v>16.016790073036823</v>
          </cell>
        </row>
        <row r="76">
          <cell r="B76">
            <v>3.9854099675349777</v>
          </cell>
          <cell r="C76">
            <v>4.1116504818141957</v>
          </cell>
          <cell r="D76">
            <v>4.3260698032816611</v>
          </cell>
          <cell r="E76">
            <v>4.3302388988270959</v>
          </cell>
          <cell r="F76">
            <v>4.0843884316021484</v>
          </cell>
          <cell r="G76">
            <v>4.0673158517017143</v>
          </cell>
          <cell r="H76">
            <v>3.75931907075491</v>
          </cell>
          <cell r="I76">
            <v>3.8955662566351994</v>
          </cell>
          <cell r="J76">
            <v>4.0018548141436705</v>
          </cell>
          <cell r="K76">
            <v>4.4305336855807074</v>
          </cell>
          <cell r="L76">
            <v>4.3293739349711533</v>
          </cell>
          <cell r="M76">
            <v>3.333842040804134</v>
          </cell>
          <cell r="N76">
            <v>3.6275030057950235</v>
          </cell>
          <cell r="O76">
            <v>4.1892382371600991</v>
          </cell>
          <cell r="P76">
            <v>4.2275394551193468</v>
          </cell>
          <cell r="Q76">
            <v>4.5231199717916617</v>
          </cell>
          <cell r="R76">
            <v>4.76216818036115</v>
          </cell>
          <cell r="S76">
            <v>3.9441535177343816</v>
          </cell>
          <cell r="T76">
            <v>4.7816691598105212</v>
          </cell>
          <cell r="U76">
            <v>4.2432288108698817</v>
          </cell>
          <cell r="V76">
            <v>4.2452746861482042</v>
          </cell>
          <cell r="W76">
            <v>4.2580039058987236</v>
          </cell>
          <cell r="X76">
            <v>4.2559614230920717</v>
          </cell>
          <cell r="Y76">
            <v>4.2601923111570592</v>
          </cell>
          <cell r="Z76">
            <v>4.2611710745907887</v>
          </cell>
          <cell r="AA76">
            <v>3.9765277694577645</v>
          </cell>
          <cell r="AB76">
            <v>4.2669400748505844</v>
          </cell>
          <cell r="AC76">
            <v>4.267188429160778</v>
          </cell>
          <cell r="AD76">
            <v>4.267428779077564</v>
          </cell>
          <cell r="AE76">
            <v>4.26766093165807</v>
          </cell>
          <cell r="AF76">
            <v>4.2678848092035757</v>
          </cell>
          <cell r="AG76">
            <v>4.2681004205185689</v>
          </cell>
          <cell r="AH76">
            <v>4.0548924469786423</v>
          </cell>
          <cell r="AI76">
            <v>4.0550818261148338</v>
          </cell>
          <cell r="AJ76">
            <v>4.0552636847313597</v>
          </cell>
          <cell r="AK76">
            <v>4.0554381940601321</v>
          </cell>
          <cell r="AL76">
            <v>4.0556055413934509</v>
          </cell>
          <cell r="AM76">
            <v>4.0557659244218183</v>
          </cell>
        </row>
        <row r="77">
          <cell r="B77">
            <v>32.753487381154827</v>
          </cell>
          <cell r="C77">
            <v>29.495007789251765</v>
          </cell>
          <cell r="D77">
            <v>32.745199075333154</v>
          </cell>
          <cell r="E77">
            <v>29.2477594092299</v>
          </cell>
          <cell r="F77">
            <v>29.482275192864027</v>
          </cell>
          <cell r="G77">
            <v>18.971602482898408</v>
          </cell>
          <cell r="H77">
            <v>22.018069244273878</v>
          </cell>
          <cell r="I77">
            <v>18.971367645656528</v>
          </cell>
          <cell r="J77">
            <v>21.152944411031875</v>
          </cell>
          <cell r="K77">
            <v>21.464720833686346</v>
          </cell>
          <cell r="L77">
            <v>23.601059870859288</v>
          </cell>
          <cell r="M77">
            <v>23.594106924156883</v>
          </cell>
          <cell r="N77">
            <v>22.391196393543826</v>
          </cell>
          <cell r="O77">
            <v>23.805899420157278</v>
          </cell>
          <cell r="P77">
            <v>24.298687035447788</v>
          </cell>
          <cell r="Q77">
            <v>23.252651511880604</v>
          </cell>
          <cell r="R77">
            <v>24.442402393418099</v>
          </cell>
          <cell r="S77">
            <v>23.055542564621124</v>
          </cell>
          <cell r="T77">
            <v>24.545553962713647</v>
          </cell>
          <cell r="U77">
            <v>23.862806966073357</v>
          </cell>
          <cell r="V77">
            <v>23.547659444850126</v>
          </cell>
          <cell r="W77">
            <v>22.958504526608827</v>
          </cell>
          <cell r="X77">
            <v>22.854011058429681</v>
          </cell>
          <cell r="Y77">
            <v>22.630823204461706</v>
          </cell>
          <cell r="Z77">
            <v>22.382602027296173</v>
          </cell>
          <cell r="AA77">
            <v>21.544416377282257</v>
          </cell>
          <cell r="AB77">
            <v>22.041601859037453</v>
          </cell>
          <cell r="AC77">
            <v>21.794783714114526</v>
          </cell>
          <cell r="AD77">
            <v>21.513491731132738</v>
          </cell>
          <cell r="AE77">
            <v>21.438953106093368</v>
          </cell>
          <cell r="AF77">
            <v>21.229049152889079</v>
          </cell>
          <cell r="AG77">
            <v>21.030089707863088</v>
          </cell>
          <cell r="AH77">
            <v>20.766462166064144</v>
          </cell>
          <cell r="AI77">
            <v>20.585098851017282</v>
          </cell>
          <cell r="AJ77">
            <v>20.412596583296075</v>
          </cell>
          <cell r="AK77">
            <v>20.38170341152567</v>
          </cell>
          <cell r="AL77">
            <v>20.22348413271887</v>
          </cell>
          <cell r="AM77">
            <v>20.072555997458643</v>
          </cell>
        </row>
        <row r="78">
          <cell r="B78">
            <v>23.416207190454056</v>
          </cell>
          <cell r="C78">
            <v>21.041665553328883</v>
          </cell>
          <cell r="D78">
            <v>20.277324750654309</v>
          </cell>
          <cell r="E78">
            <v>18.476467677885555</v>
          </cell>
          <cell r="F78">
            <v>17.674293841825573</v>
          </cell>
          <cell r="G78">
            <v>17.336447613889387</v>
          </cell>
          <cell r="H78">
            <v>16.306850303516207</v>
          </cell>
          <cell r="I78">
            <v>15.795711802726629</v>
          </cell>
          <cell r="J78">
            <v>13.891852612131787</v>
          </cell>
          <cell r="K78">
            <v>13.232468360498562</v>
          </cell>
          <cell r="L78">
            <v>14.504078197363734</v>
          </cell>
          <cell r="M78">
            <v>13.697227967717076</v>
          </cell>
          <cell r="N78">
            <v>11.877181800976055</v>
          </cell>
          <cell r="O78">
            <v>10.439622719423379</v>
          </cell>
          <cell r="P78">
            <v>10.08284461152882</v>
          </cell>
          <cell r="Q78">
            <v>9.6014615285474942</v>
          </cell>
          <cell r="R78">
            <v>9.1381531912324139</v>
          </cell>
          <cell r="S78">
            <v>8.8053730445246696</v>
          </cell>
          <cell r="T78">
            <v>8.5451459606245752</v>
          </cell>
          <cell r="U78">
            <v>7.456632214785782</v>
          </cell>
          <cell r="V78">
            <v>6.9397065460209859</v>
          </cell>
          <cell r="W78">
            <v>6.5704934555726435</v>
          </cell>
          <cell r="X78">
            <v>6.1912197899941761</v>
          </cell>
          <cell r="Y78">
            <v>5.9011339608357414</v>
          </cell>
          <cell r="Z78">
            <v>5.6160410846294022</v>
          </cell>
          <cell r="AA78">
            <v>6.1631728543060342</v>
          </cell>
          <cell r="AB78">
            <v>5.5254269863884158</v>
          </cell>
          <cell r="AC78">
            <v>5.4109256013121483</v>
          </cell>
          <cell r="AD78">
            <v>5.3007696242954703</v>
          </cell>
          <cell r="AE78">
            <v>5.19466329698162</v>
          </cell>
          <cell r="AF78">
            <v>5.0923401463075564</v>
          </cell>
          <cell r="AG78">
            <v>4.9935590846191227</v>
          </cell>
          <cell r="AH78">
            <v>4.9779100152192681</v>
          </cell>
          <cell r="AI78">
            <v>4.883405064253556</v>
          </cell>
          <cell r="AJ78">
            <v>4.7919545762310722</v>
          </cell>
          <cell r="AK78">
            <v>4.7033826892288841</v>
          </cell>
          <cell r="AL78">
            <v>4.6175279240811538</v>
          </cell>
          <cell r="AM78">
            <v>4.5342416355927204</v>
          </cell>
        </row>
        <row r="80">
          <cell r="B80">
            <v>3.3685571057884285E-2</v>
          </cell>
          <cell r="C80">
            <v>3.9153403517798363E-2</v>
          </cell>
          <cell r="D80">
            <v>3.7898065129631321E-2</v>
          </cell>
          <cell r="E80">
            <v>3.1002465099834273E-2</v>
          </cell>
          <cell r="F80">
            <v>3.3402334107266354E-2</v>
          </cell>
          <cell r="G80">
            <v>3.0026321562649387E-2</v>
          </cell>
          <cell r="H80">
            <v>2.6910627365413935E-2</v>
          </cell>
          <cell r="I80">
            <v>2.8299154136199833E-2</v>
          </cell>
          <cell r="J80">
            <v>3.0236505291514882E-2</v>
          </cell>
          <cell r="K80">
            <v>3.5841135951259546E-2</v>
          </cell>
          <cell r="L80">
            <v>3.3061139269417318E-2</v>
          </cell>
          <cell r="M80">
            <v>2.8869413321748357E-2</v>
          </cell>
          <cell r="N80">
            <v>3.1990364904747964E-2</v>
          </cell>
          <cell r="O80">
            <v>3.3543140894683021E-2</v>
          </cell>
          <cell r="P80">
            <v>3.3515451732625809E-2</v>
          </cell>
          <cell r="Q80">
            <v>3.3537413996868007E-2</v>
          </cell>
          <cell r="R80">
            <v>3.4581037821700307E-2</v>
          </cell>
          <cell r="S80">
            <v>3.2328375443434115E-2</v>
          </cell>
          <cell r="T80">
            <v>3.2868272164036816E-2</v>
          </cell>
          <cell r="U80">
            <v>3.0302832994819815E-2</v>
          </cell>
          <cell r="V80">
            <v>3.0652602287406631E-2</v>
          </cell>
          <cell r="W80">
            <v>3.1378648682757478E-2</v>
          </cell>
          <cell r="X80">
            <v>3.0264068986950995E-2</v>
          </cell>
          <cell r="Y80">
            <v>3.2214123307066106E-2</v>
          </cell>
          <cell r="Z80">
            <v>3.4886238481437334E-2</v>
          </cell>
          <cell r="AA80">
            <v>3.2433862281612817E-2</v>
          </cell>
          <cell r="AB80">
            <v>3.5906547183293745E-2</v>
          </cell>
          <cell r="AC80">
            <v>3.5946243890355362E-2</v>
          </cell>
          <cell r="AD80">
            <v>3.5983888449849864E-2</v>
          </cell>
          <cell r="AE80">
            <v>3.6019618194701265E-2</v>
          </cell>
          <cell r="AF80">
            <v>3.6053558604633121E-2</v>
          </cell>
          <cell r="AG80">
            <v>3.6085824512186039E-2</v>
          </cell>
          <cell r="AH80">
            <v>3.4310695114441896E-2</v>
          </cell>
          <cell r="AI80">
            <v>3.4338457955688344E-2</v>
          </cell>
          <cell r="AJ80">
            <v>3.4364906214627552E-2</v>
          </cell>
          <cell r="AK80">
            <v>3.4390117615169795E-2</v>
          </cell>
          <cell r="AL80">
            <v>3.4414163835483222E-2</v>
          </cell>
          <cell r="AM80">
            <v>3.4437111073666669E-2</v>
          </cell>
        </row>
        <row r="82">
          <cell r="B82">
            <v>292.37300215982725</v>
          </cell>
          <cell r="C82">
            <v>351.41353546291288</v>
          </cell>
          <cell r="D82">
            <v>329.8245717403164</v>
          </cell>
          <cell r="E82">
            <v>346.32039657020363</v>
          </cell>
          <cell r="F82">
            <v>385.19845425867504</v>
          </cell>
          <cell r="G82">
            <v>537.21084462982276</v>
          </cell>
          <cell r="H82">
            <v>382.2804746835443</v>
          </cell>
          <cell r="I82">
            <v>499.36775731310939</v>
          </cell>
          <cell r="J82">
            <v>511.6651061513337</v>
          </cell>
          <cell r="K82">
            <v>405.69835993395702</v>
          </cell>
          <cell r="L82">
            <v>428.53940265486727</v>
          </cell>
          <cell r="M82">
            <v>485.01441273326014</v>
          </cell>
          <cell r="N82">
            <v>417.41960378044354</v>
          </cell>
          <cell r="O82">
            <v>391.15233370913188</v>
          </cell>
          <cell r="P82">
            <v>399.32267806267811</v>
          </cell>
          <cell r="Q82">
            <v>391.8739085118703</v>
          </cell>
          <cell r="R82">
            <v>423.31105053191493</v>
          </cell>
          <cell r="S82">
            <v>481.43584980761568</v>
          </cell>
          <cell r="T82">
            <v>513.07400619684881</v>
          </cell>
          <cell r="U82">
            <v>433.92720988350248</v>
          </cell>
          <cell r="V82">
            <v>431.18256184603888</v>
          </cell>
          <cell r="W82">
            <v>434.48784638329602</v>
          </cell>
          <cell r="X82">
            <v>438.62174125744048</v>
          </cell>
          <cell r="Y82">
            <v>429.82201696495144</v>
          </cell>
          <cell r="Z82">
            <v>439.79919215029759</v>
          </cell>
          <cell r="AA82">
            <v>409.93452840142237</v>
          </cell>
          <cell r="AB82">
            <v>475.93392721304434</v>
          </cell>
          <cell r="AC82">
            <v>475.93392721304434</v>
          </cell>
          <cell r="AD82">
            <v>475.93392721304434</v>
          </cell>
          <cell r="AE82">
            <v>475.93392721304434</v>
          </cell>
          <cell r="AF82">
            <v>475.93392721304434</v>
          </cell>
          <cell r="AG82">
            <v>475.93392721304434</v>
          </cell>
          <cell r="AH82">
            <v>475.93392721304434</v>
          </cell>
          <cell r="AI82">
            <v>475.93392721304434</v>
          </cell>
          <cell r="AJ82">
            <v>475.93392721304434</v>
          </cell>
          <cell r="AK82">
            <v>475.93392721304434</v>
          </cell>
          <cell r="AL82">
            <v>475.93392721304434</v>
          </cell>
          <cell r="AM82">
            <v>475.93392721304434</v>
          </cell>
        </row>
        <row r="85">
          <cell r="B85">
            <v>63.313834343761094</v>
          </cell>
          <cell r="C85">
            <v>70.124863636732655</v>
          </cell>
          <cell r="D85">
            <v>53.496382434713077</v>
          </cell>
          <cell r="E85">
            <v>53.342683083483934</v>
          </cell>
          <cell r="F85">
            <v>52.143310167741028</v>
          </cell>
          <cell r="G85">
            <v>57.602922089727841</v>
          </cell>
          <cell r="H85">
            <v>45.796516398622956</v>
          </cell>
          <cell r="I85">
            <v>47.631297779050442</v>
          </cell>
          <cell r="J85">
            <v>48.553866022916196</v>
          </cell>
          <cell r="K85">
            <v>44.686697061203013</v>
          </cell>
          <cell r="L85">
            <v>44.753695005948238</v>
          </cell>
          <cell r="M85">
            <v>39.291268174502648</v>
          </cell>
          <cell r="N85">
            <v>39.291268174502648</v>
          </cell>
          <cell r="O85">
            <v>44.638109876758705</v>
          </cell>
          <cell r="P85">
            <v>43.994665785842543</v>
          </cell>
          <cell r="Q85">
            <v>43.100056880994771</v>
          </cell>
          <cell r="R85">
            <v>46.746029327786992</v>
          </cell>
          <cell r="S85">
            <v>43.198779405562895</v>
          </cell>
          <cell r="T85">
            <v>42.66145615468043</v>
          </cell>
          <cell r="U85">
            <v>44.347701219618102</v>
          </cell>
          <cell r="V85">
            <v>43.435341191561733</v>
          </cell>
          <cell r="W85">
            <v>43.875440696986558</v>
          </cell>
          <cell r="X85">
            <v>45.277966733914788</v>
          </cell>
          <cell r="Y85">
            <v>45.130070178597308</v>
          </cell>
          <cell r="Z85">
            <v>42.651530546220229</v>
          </cell>
          <cell r="AA85">
            <v>42.651530546220229</v>
          </cell>
          <cell r="AB85">
            <v>46.399999999999991</v>
          </cell>
          <cell r="AC85">
            <v>46.4</v>
          </cell>
          <cell r="AD85">
            <v>46.4</v>
          </cell>
          <cell r="AE85">
            <v>46.399999999999991</v>
          </cell>
          <cell r="AF85">
            <v>46.4</v>
          </cell>
          <cell r="AG85">
            <v>46.400000000000006</v>
          </cell>
          <cell r="AH85">
            <v>46.4</v>
          </cell>
          <cell r="AI85">
            <v>46.399999999999991</v>
          </cell>
          <cell r="AJ85">
            <v>46.4</v>
          </cell>
          <cell r="AK85">
            <v>46.399999999999991</v>
          </cell>
          <cell r="AL85">
            <v>46.4</v>
          </cell>
          <cell r="AM85">
            <v>46.4</v>
          </cell>
        </row>
        <row r="88">
          <cell r="B88">
            <v>94418</v>
          </cell>
          <cell r="C88">
            <v>97398</v>
          </cell>
          <cell r="D88">
            <v>99452</v>
          </cell>
          <cell r="E88">
            <v>101004</v>
          </cell>
          <cell r="F88">
            <v>102949</v>
          </cell>
          <cell r="G88">
            <v>104006</v>
          </cell>
          <cell r="H88">
            <v>106598</v>
          </cell>
          <cell r="I88">
            <v>108675</v>
          </cell>
          <cell r="J88">
            <v>109736</v>
          </cell>
          <cell r="K88">
            <v>110563</v>
          </cell>
          <cell r="L88">
            <v>110670</v>
          </cell>
          <cell r="M88">
            <v>112260</v>
          </cell>
          <cell r="N88">
            <v>112260</v>
          </cell>
          <cell r="O88">
            <v>112028</v>
          </cell>
          <cell r="P88">
            <v>112613</v>
          </cell>
          <cell r="Q88">
            <v>113024</v>
          </cell>
          <cell r="R88">
            <v>113382</v>
          </cell>
          <cell r="S88">
            <v>114723</v>
          </cell>
          <cell r="T88">
            <v>115620</v>
          </cell>
          <cell r="U88">
            <v>117439.07932085506</v>
          </cell>
          <cell r="V88">
            <v>119248.1081946734</v>
          </cell>
          <cell r="W88">
            <v>120618.67610874858</v>
          </cell>
          <cell r="X88">
            <v>122008.40354253165</v>
          </cell>
          <cell r="Y88">
            <v>123258.05319046014</v>
          </cell>
          <cell r="Z88">
            <v>124751.95153435587</v>
          </cell>
          <cell r="AA88">
            <v>124751.95153435587</v>
          </cell>
          <cell r="AB88">
            <v>126553.13014302797</v>
          </cell>
          <cell r="AC88">
            <v>128321.97366999327</v>
          </cell>
          <cell r="AD88">
            <v>130058.89708213377</v>
          </cell>
          <cell r="AE88">
            <v>131764.31002092303</v>
          </cell>
          <cell r="AF88">
            <v>133438.61687076901</v>
          </cell>
          <cell r="AG88">
            <v>135082.21682647988</v>
          </cell>
          <cell r="AH88">
            <v>136695.50395986362</v>
          </cell>
          <cell r="AI88">
            <v>138278.86728547353</v>
          </cell>
          <cell r="AJ88">
            <v>139832.69082550931</v>
          </cell>
          <cell r="AK88">
            <v>141357.35367388587</v>
          </cell>
          <cell r="AL88">
            <v>142853.23005947942</v>
          </cell>
          <cell r="AM88">
            <v>144320.68940856244</v>
          </cell>
        </row>
        <row r="89">
          <cell r="B89">
            <v>9078</v>
          </cell>
          <cell r="C89">
            <v>9801</v>
          </cell>
          <cell r="D89">
            <v>10858</v>
          </cell>
          <cell r="E89">
            <v>12475</v>
          </cell>
          <cell r="F89">
            <v>13195</v>
          </cell>
          <cell r="G89">
            <v>14404</v>
          </cell>
          <cell r="H89">
            <v>15867</v>
          </cell>
          <cell r="I89">
            <v>17169</v>
          </cell>
          <cell r="J89">
            <v>18293</v>
          </cell>
          <cell r="K89">
            <v>19270</v>
          </cell>
          <cell r="L89">
            <v>20195</v>
          </cell>
          <cell r="M89">
            <v>21648</v>
          </cell>
          <cell r="N89">
            <v>21648</v>
          </cell>
          <cell r="O89">
            <v>23526</v>
          </cell>
          <cell r="P89">
            <v>24885</v>
          </cell>
          <cell r="Q89">
            <v>25942</v>
          </cell>
          <cell r="R89">
            <v>27003</v>
          </cell>
          <cell r="S89">
            <v>27684</v>
          </cell>
          <cell r="T89">
            <v>28776</v>
          </cell>
          <cell r="U89">
            <v>30018.684679144935</v>
          </cell>
          <cell r="V89">
            <v>31173.127581326604</v>
          </cell>
          <cell r="W89">
            <v>32142.515955749161</v>
          </cell>
          <cell r="X89">
            <v>33099.141814416296</v>
          </cell>
          <cell r="Y89">
            <v>33968.943989000014</v>
          </cell>
          <cell r="Z89">
            <v>35015.850563329383</v>
          </cell>
          <cell r="AA89">
            <v>35015.850563329383</v>
          </cell>
          <cell r="AB89">
            <v>36336.431363980679</v>
          </cell>
          <cell r="AC89">
            <v>37634.132240435763</v>
          </cell>
          <cell r="AD89">
            <v>38909.246818388463</v>
          </cell>
          <cell r="AE89">
            <v>40162.064955336231</v>
          </cell>
          <cell r="AF89">
            <v>41392.87278893865</v>
          </cell>
          <cell r="AG89">
            <v>42601.952784755296</v>
          </cell>
          <cell r="AH89">
            <v>43789.58378337109</v>
          </cell>
          <cell r="AI89">
            <v>44956.041046916798</v>
          </cell>
          <cell r="AJ89">
            <v>46101.596304992454</v>
          </cell>
          <cell r="AK89">
            <v>47226.517800001617</v>
          </cell>
          <cell r="AL89">
            <v>48331.070331903626</v>
          </cell>
          <cell r="AM89">
            <v>49415.515302391694</v>
          </cell>
        </row>
        <row r="90">
          <cell r="B90">
            <v>12906</v>
          </cell>
          <cell r="C90">
            <v>13473</v>
          </cell>
          <cell r="D90">
            <v>14137</v>
          </cell>
          <cell r="E90">
            <v>15361</v>
          </cell>
          <cell r="F90">
            <v>15995</v>
          </cell>
          <cell r="G90">
            <v>16617</v>
          </cell>
          <cell r="H90">
            <v>17462</v>
          </cell>
          <cell r="I90">
            <v>18411</v>
          </cell>
          <cell r="J90">
            <v>19486</v>
          </cell>
          <cell r="K90">
            <v>20860</v>
          </cell>
          <cell r="L90">
            <v>22456</v>
          </cell>
          <cell r="M90">
            <v>24657</v>
          </cell>
          <cell r="N90">
            <v>24657</v>
          </cell>
          <cell r="O90">
            <v>26638</v>
          </cell>
          <cell r="P90">
            <v>28728</v>
          </cell>
          <cell r="Q90">
            <v>31036</v>
          </cell>
          <cell r="R90">
            <v>33122</v>
          </cell>
          <cell r="S90">
            <v>34902</v>
          </cell>
          <cell r="T90">
            <v>36825</v>
          </cell>
          <cell r="U90">
            <v>38344</v>
          </cell>
          <cell r="V90">
            <v>39888</v>
          </cell>
          <cell r="W90">
            <v>41512</v>
          </cell>
          <cell r="X90">
            <v>42954</v>
          </cell>
          <cell r="Y90">
            <v>44493</v>
          </cell>
          <cell r="Z90">
            <v>46156</v>
          </cell>
          <cell r="AA90">
            <v>46156</v>
          </cell>
          <cell r="AB90">
            <v>47047.319224509061</v>
          </cell>
          <cell r="AC90">
            <v>47938.638449018137</v>
          </cell>
          <cell r="AD90">
            <v>48829.957673527198</v>
          </cell>
          <cell r="AE90">
            <v>49721.276898036267</v>
          </cell>
          <cell r="AF90">
            <v>50612.596122545336</v>
          </cell>
          <cell r="AG90">
            <v>51503.915347054404</v>
          </cell>
          <cell r="AH90">
            <v>52395.234571563473</v>
          </cell>
          <cell r="AI90">
            <v>53286.553796072534</v>
          </cell>
          <cell r="AJ90">
            <v>54177.873020581595</v>
          </cell>
          <cell r="AK90">
            <v>55069.192245090671</v>
          </cell>
          <cell r="AL90">
            <v>55960.511469599733</v>
          </cell>
          <cell r="AM90">
            <v>56851.830694108801</v>
          </cell>
        </row>
        <row r="91">
          <cell r="B91">
            <v>116402</v>
          </cell>
          <cell r="C91">
            <v>120672</v>
          </cell>
          <cell r="D91">
            <v>124447</v>
          </cell>
          <cell r="E91">
            <v>128840</v>
          </cell>
          <cell r="F91">
            <v>132139</v>
          </cell>
          <cell r="G91">
            <v>135027</v>
          </cell>
          <cell r="H91">
            <v>139927</v>
          </cell>
          <cell r="I91">
            <v>144255</v>
          </cell>
          <cell r="J91">
            <v>147515</v>
          </cell>
          <cell r="K91">
            <v>150693</v>
          </cell>
          <cell r="L91">
            <v>153321</v>
          </cell>
          <cell r="M91">
            <v>158565</v>
          </cell>
          <cell r="N91">
            <v>158565</v>
          </cell>
          <cell r="O91">
            <v>162192</v>
          </cell>
          <cell r="P91">
            <v>166226</v>
          </cell>
          <cell r="Q91">
            <v>170002</v>
          </cell>
          <cell r="R91">
            <v>173507</v>
          </cell>
          <cell r="S91">
            <v>177309</v>
          </cell>
          <cell r="T91">
            <v>181221</v>
          </cell>
          <cell r="U91">
            <v>185801.764</v>
          </cell>
          <cell r="V91">
            <v>190309.23577600002</v>
          </cell>
          <cell r="W91">
            <v>194273.19206449774</v>
          </cell>
          <cell r="X91">
            <v>198061.54535694796</v>
          </cell>
          <cell r="Y91">
            <v>201719.99717946016</v>
          </cell>
          <cell r="Z91">
            <v>205923.80209768526</v>
          </cell>
          <cell r="AA91">
            <v>205923.80209768526</v>
          </cell>
          <cell r="AB91">
            <v>209936.88073151771</v>
          </cell>
          <cell r="AC91">
            <v>213894.74435944716</v>
          </cell>
          <cell r="AD91">
            <v>217798.10157404945</v>
          </cell>
          <cell r="AE91">
            <v>221647.65187429552</v>
          </cell>
          <cell r="AF91">
            <v>225444.08578225298</v>
          </cell>
          <cell r="AG91">
            <v>229188.08495828958</v>
          </cell>
          <cell r="AH91">
            <v>232880.32231479819</v>
          </cell>
          <cell r="AI91">
            <v>236521.46212846285</v>
          </cell>
          <cell r="AJ91">
            <v>240112.16015108337</v>
          </cell>
          <cell r="AK91">
            <v>243653.06371897814</v>
          </cell>
          <cell r="AL91">
            <v>247144.81186098279</v>
          </cell>
          <cell r="AM91">
            <v>250588.03540506292</v>
          </cell>
        </row>
        <row r="94">
          <cell r="B94">
            <v>37650</v>
          </cell>
          <cell r="C94">
            <v>39946</v>
          </cell>
          <cell r="D94">
            <v>41972</v>
          </cell>
          <cell r="E94">
            <v>43172</v>
          </cell>
          <cell r="F94">
            <v>45003</v>
          </cell>
          <cell r="G94">
            <v>46306</v>
          </cell>
          <cell r="H94">
            <v>48064</v>
          </cell>
          <cell r="I94">
            <v>49895</v>
          </cell>
          <cell r="J94">
            <v>50865</v>
          </cell>
          <cell r="K94">
            <v>52167</v>
          </cell>
          <cell r="L94">
            <v>52913</v>
          </cell>
          <cell r="M94">
            <v>54093</v>
          </cell>
          <cell r="N94">
            <v>54093</v>
          </cell>
          <cell r="O94">
            <v>54863</v>
          </cell>
          <cell r="P94">
            <v>55595</v>
          </cell>
          <cell r="Q94">
            <v>55827</v>
          </cell>
          <cell r="R94">
            <v>55995</v>
          </cell>
          <cell r="S94">
            <v>56681</v>
          </cell>
          <cell r="T94">
            <v>56900</v>
          </cell>
          <cell r="U94">
            <v>57678.953632265271</v>
          </cell>
          <cell r="V94">
            <v>58472.834519193719</v>
          </cell>
          <cell r="W94">
            <v>59022.897014004026</v>
          </cell>
          <cell r="X94">
            <v>59596.296846534126</v>
          </cell>
          <cell r="Y94">
            <v>60110.530210445257</v>
          </cell>
          <cell r="Z94">
            <v>60716.571682239133</v>
          </cell>
          <cell r="AA94">
            <v>60716.571682239133</v>
          </cell>
          <cell r="AB94">
            <v>61452.68756052426</v>
          </cell>
          <cell r="AC94">
            <v>62175.922383364566</v>
          </cell>
          <cell r="AD94">
            <v>62886.441457638248</v>
          </cell>
          <cell r="AE94">
            <v>63584.407968785265</v>
          </cell>
          <cell r="AF94">
            <v>64269.983008032395</v>
          </cell>
          <cell r="AG94">
            <v>64943.325599269025</v>
          </cell>
          <cell r="AH94">
            <v>65604.592725577939</v>
          </cell>
          <cell r="AI94">
            <v>66253.93935542574</v>
          </cell>
          <cell r="AJ94">
            <v>66891.518468516981</v>
          </cell>
          <cell r="AK94">
            <v>67517.481081316728</v>
          </cell>
          <cell r="AL94">
            <v>68131.976272245374</v>
          </cell>
          <cell r="AM94">
            <v>68735.151206550276</v>
          </cell>
        </row>
        <row r="95">
          <cell r="B95">
            <v>9078</v>
          </cell>
          <cell r="C95">
            <v>9801</v>
          </cell>
          <cell r="D95">
            <v>10858</v>
          </cell>
          <cell r="E95">
            <v>12475</v>
          </cell>
          <cell r="F95">
            <v>13195</v>
          </cell>
          <cell r="G95">
            <v>14404</v>
          </cell>
          <cell r="H95">
            <v>15867</v>
          </cell>
          <cell r="I95">
            <v>17169</v>
          </cell>
          <cell r="J95">
            <v>18293</v>
          </cell>
          <cell r="K95">
            <v>19270</v>
          </cell>
          <cell r="L95">
            <v>20195</v>
          </cell>
          <cell r="M95">
            <v>21648</v>
          </cell>
          <cell r="N95">
            <v>21648</v>
          </cell>
          <cell r="O95">
            <v>23526</v>
          </cell>
          <cell r="P95">
            <v>24885</v>
          </cell>
          <cell r="Q95">
            <v>25942</v>
          </cell>
          <cell r="R95">
            <v>27003</v>
          </cell>
          <cell r="S95">
            <v>27684</v>
          </cell>
          <cell r="T95">
            <v>28776</v>
          </cell>
          <cell r="U95">
            <v>30018.684679144935</v>
          </cell>
          <cell r="V95">
            <v>31173.127581326604</v>
          </cell>
          <cell r="W95">
            <v>32142.515955749161</v>
          </cell>
          <cell r="X95">
            <v>33099.141814416296</v>
          </cell>
          <cell r="Y95">
            <v>33968.943989000014</v>
          </cell>
          <cell r="Z95">
            <v>35015.850563329383</v>
          </cell>
          <cell r="AA95">
            <v>35015.850563329383</v>
          </cell>
          <cell r="AB95">
            <v>36336.431363980679</v>
          </cell>
          <cell r="AC95">
            <v>37634.132240435763</v>
          </cell>
          <cell r="AD95">
            <v>38909.246818388463</v>
          </cell>
          <cell r="AE95">
            <v>40162.064955336231</v>
          </cell>
          <cell r="AF95">
            <v>41392.87278893865</v>
          </cell>
          <cell r="AG95">
            <v>42601.952784755296</v>
          </cell>
          <cell r="AH95">
            <v>43789.58378337109</v>
          </cell>
          <cell r="AI95">
            <v>44956.041046916798</v>
          </cell>
          <cell r="AJ95">
            <v>46101.596304992454</v>
          </cell>
          <cell r="AK95">
            <v>47226.517800001617</v>
          </cell>
          <cell r="AL95">
            <v>48331.070331903626</v>
          </cell>
          <cell r="AM95">
            <v>49415.515302391694</v>
          </cell>
        </row>
        <row r="96">
          <cell r="B96">
            <v>46728</v>
          </cell>
          <cell r="C96">
            <v>49747</v>
          </cell>
          <cell r="D96">
            <v>52830</v>
          </cell>
          <cell r="E96">
            <v>55647</v>
          </cell>
          <cell r="F96">
            <v>58198</v>
          </cell>
          <cell r="G96">
            <v>60710</v>
          </cell>
          <cell r="H96">
            <v>63931</v>
          </cell>
          <cell r="I96">
            <v>67064</v>
          </cell>
          <cell r="J96">
            <v>69158</v>
          </cell>
          <cell r="K96">
            <v>71437</v>
          </cell>
          <cell r="L96">
            <v>73108</v>
          </cell>
          <cell r="M96">
            <v>75741</v>
          </cell>
          <cell r="N96">
            <v>75741</v>
          </cell>
          <cell r="O96">
            <v>78389</v>
          </cell>
          <cell r="P96">
            <v>80480</v>
          </cell>
          <cell r="Q96">
            <v>81769</v>
          </cell>
          <cell r="R96">
            <v>82998</v>
          </cell>
          <cell r="S96">
            <v>84365</v>
          </cell>
          <cell r="T96">
            <v>85676</v>
          </cell>
          <cell r="U96">
            <v>87697.638311410206</v>
          </cell>
          <cell r="V96">
            <v>89645.962100520323</v>
          </cell>
          <cell r="W96">
            <v>91165.41296975319</v>
          </cell>
          <cell r="X96">
            <v>92695.438660950429</v>
          </cell>
          <cell r="Y96">
            <v>94079.474199445278</v>
          </cell>
          <cell r="Z96">
            <v>95732.422245568509</v>
          </cell>
          <cell r="AA96">
            <v>95732.422245568509</v>
          </cell>
          <cell r="AB96">
            <v>97789.118924504932</v>
          </cell>
          <cell r="AC96">
            <v>99810.05462380033</v>
          </cell>
          <cell r="AD96">
            <v>101795.68827602672</v>
          </cell>
          <cell r="AE96">
            <v>103746.4729241215</v>
          </cell>
          <cell r="AF96">
            <v>105662.85579697104</v>
          </cell>
          <cell r="AG96">
            <v>107545.27838402432</v>
          </cell>
          <cell r="AH96">
            <v>109394.17650894902</v>
          </cell>
          <cell r="AI96">
            <v>111209.98040234254</v>
          </cell>
          <cell r="AJ96">
            <v>112993.11477350944</v>
          </cell>
          <cell r="AK96">
            <v>114743.99888131834</v>
          </cell>
          <cell r="AL96">
            <v>116463.046604149</v>
          </cell>
          <cell r="AM96">
            <v>118150.66650894197</v>
          </cell>
        </row>
        <row r="97">
          <cell r="B97">
            <v>0.45149570997912963</v>
          </cell>
          <cell r="C97">
            <v>0.46406216475899964</v>
          </cell>
          <cell r="D97">
            <v>0.47892303508294803</v>
          </cell>
          <cell r="E97">
            <v>0.49037266807074437</v>
          </cell>
          <cell r="F97">
            <v>0.50108486017357767</v>
          </cell>
          <cell r="G97">
            <v>0.51271007516257072</v>
          </cell>
          <cell r="H97">
            <v>0.52203486710488711</v>
          </cell>
          <cell r="I97">
            <v>0.53291376625027809</v>
          </cell>
          <cell r="J97">
            <v>0.54017449171672038</v>
          </cell>
          <cell r="K97">
            <v>0.55022220852941861</v>
          </cell>
          <cell r="L97">
            <v>0.55865204600160467</v>
          </cell>
          <cell r="M97">
            <v>0.56561967918272249</v>
          </cell>
          <cell r="N97">
            <v>0.56561967918272249</v>
          </cell>
          <cell r="O97">
            <v>0.57828614426722924</v>
          </cell>
          <cell r="P97">
            <v>0.58531760461970361</v>
          </cell>
          <cell r="Q97">
            <v>0.58841011470431615</v>
          </cell>
          <cell r="R97">
            <v>0.59121701036435514</v>
          </cell>
          <cell r="S97">
            <v>0.59242172084237432</v>
          </cell>
          <cell r="T97">
            <v>0.59334053574891277</v>
          </cell>
          <cell r="U97">
            <v>0.5947305583137027</v>
          </cell>
          <cell r="V97">
            <v>0.59596613229542084</v>
          </cell>
          <cell r="W97">
            <v>0.59678385418242863</v>
          </cell>
          <cell r="X97">
            <v>0.59762043456771263</v>
          </cell>
          <cell r="Y97">
            <v>0.59836717540348505</v>
          </cell>
          <cell r="Z97">
            <v>0.59919721613893007</v>
          </cell>
          <cell r="AA97">
            <v>0.59919721613893007</v>
          </cell>
          <cell r="AB97">
            <v>0.60033999735641352</v>
          </cell>
          <cell r="AC97">
            <v>0.60142441928391899</v>
          </cell>
          <cell r="AD97">
            <v>0.60245491206885471</v>
          </cell>
          <cell r="AE97">
            <v>0.60343547020314658</v>
          </cell>
          <cell r="AF97">
            <v>0.60436970480909036</v>
          </cell>
          <cell r="AG97">
            <v>0.60526088857171945</v>
          </cell>
          <cell r="AH97">
            <v>0.60611199449661757</v>
          </cell>
          <cell r="AI97">
            <v>0.60692572946092938</v>
          </cell>
          <cell r="AJ97">
            <v>0.60770456335577805</v>
          </cell>
          <cell r="AK97">
            <v>0.60845075448144315</v>
          </cell>
          <cell r="AL97">
            <v>0.60916637174564858</v>
          </cell>
          <cell r="AM97">
            <v>0.60985331412483046</v>
          </cell>
        </row>
        <row r="100">
          <cell r="B100">
            <v>5491</v>
          </cell>
          <cell r="C100">
            <v>5518</v>
          </cell>
          <cell r="D100">
            <v>5672</v>
          </cell>
          <cell r="E100">
            <v>5537</v>
          </cell>
          <cell r="F100">
            <v>6301</v>
          </cell>
          <cell r="G100">
            <v>5643</v>
          </cell>
          <cell r="H100">
            <v>5043</v>
          </cell>
          <cell r="I100">
            <v>5697</v>
          </cell>
          <cell r="J100">
            <v>4536</v>
          </cell>
          <cell r="K100">
            <v>5241</v>
          </cell>
          <cell r="L100">
            <v>4400</v>
          </cell>
          <cell r="M100">
            <v>4618</v>
          </cell>
          <cell r="N100">
            <v>63697</v>
          </cell>
          <cell r="O100">
            <v>5186.8</v>
          </cell>
          <cell r="P100">
            <v>4785</v>
          </cell>
          <cell r="Q100">
            <v>5135</v>
          </cell>
          <cell r="R100">
            <v>5423</v>
          </cell>
          <cell r="S100">
            <v>5282</v>
          </cell>
          <cell r="T100">
            <v>5096</v>
          </cell>
          <cell r="U100">
            <v>5340</v>
          </cell>
          <cell r="V100">
            <v>5096</v>
          </cell>
          <cell r="W100">
            <v>5096</v>
          </cell>
          <cell r="X100">
            <v>5580</v>
          </cell>
          <cell r="Y100">
            <v>4608</v>
          </cell>
          <cell r="Z100">
            <v>5096</v>
          </cell>
          <cell r="AA100">
            <v>61723.8</v>
          </cell>
          <cell r="AB100">
            <v>5590.8446390323052</v>
          </cell>
          <cell r="AC100">
            <v>5587.7250217465235</v>
          </cell>
          <cell r="AD100">
            <v>5584.6054044607417</v>
          </cell>
          <cell r="AE100">
            <v>5581.48578717496</v>
          </cell>
          <cell r="AF100">
            <v>5578.3661698891783</v>
          </cell>
          <cell r="AG100">
            <v>5575.2465526033975</v>
          </cell>
          <cell r="AH100">
            <v>5572.1269353176149</v>
          </cell>
          <cell r="AI100">
            <v>5569.0073180318341</v>
          </cell>
          <cell r="AJ100">
            <v>5565.8877007460524</v>
          </cell>
          <cell r="AK100">
            <v>5562.7680834602716</v>
          </cell>
          <cell r="AL100">
            <v>5559.648466174488</v>
          </cell>
          <cell r="AM100">
            <v>5556.5288488887063</v>
          </cell>
        </row>
        <row r="101">
          <cell r="B101">
            <v>1384</v>
          </cell>
          <cell r="C101">
            <v>1192</v>
          </cell>
          <cell r="D101">
            <v>1397</v>
          </cell>
          <cell r="E101">
            <v>1258</v>
          </cell>
          <cell r="F101">
            <v>1347</v>
          </cell>
          <cell r="G101">
            <v>1173</v>
          </cell>
          <cell r="H101">
            <v>1700</v>
          </cell>
          <cell r="I101">
            <v>2369</v>
          </cell>
          <cell r="J101">
            <v>2920</v>
          </cell>
          <cell r="K101">
            <v>2572</v>
          </cell>
          <cell r="L101">
            <v>2189</v>
          </cell>
          <cell r="M101">
            <v>2885</v>
          </cell>
          <cell r="N101">
            <v>22386</v>
          </cell>
          <cell r="O101">
            <v>2176</v>
          </cell>
          <cell r="P101">
            <v>1989</v>
          </cell>
          <cell r="Q101">
            <v>2136</v>
          </cell>
          <cell r="R101">
            <v>2255</v>
          </cell>
          <cell r="S101">
            <v>2198</v>
          </cell>
          <cell r="T101">
            <v>2198</v>
          </cell>
          <cell r="U101">
            <v>2300</v>
          </cell>
          <cell r="V101">
            <v>2198</v>
          </cell>
          <cell r="W101">
            <v>2198</v>
          </cell>
          <cell r="X101">
            <v>2402</v>
          </cell>
          <cell r="Y101">
            <v>1987</v>
          </cell>
          <cell r="Z101">
            <v>2198</v>
          </cell>
          <cell r="AA101">
            <v>26235</v>
          </cell>
          <cell r="AB101">
            <v>2396.0762738709882</v>
          </cell>
          <cell r="AC101">
            <v>2394.7392950342246</v>
          </cell>
          <cell r="AD101">
            <v>2393.4023161974606</v>
          </cell>
          <cell r="AE101">
            <v>2392.0653373606974</v>
          </cell>
          <cell r="AF101">
            <v>2390.7283585239334</v>
          </cell>
          <cell r="AG101">
            <v>2389.3913796871707</v>
          </cell>
          <cell r="AH101">
            <v>2388.0544008504066</v>
          </cell>
          <cell r="AI101">
            <v>2386.7174220136435</v>
          </cell>
          <cell r="AJ101">
            <v>2385.3804431768799</v>
          </cell>
          <cell r="AK101">
            <v>2384.0434643401163</v>
          </cell>
          <cell r="AL101">
            <v>2382.7064855033523</v>
          </cell>
          <cell r="AM101">
            <v>2381.3695066665882</v>
          </cell>
        </row>
        <row r="102">
          <cell r="B102">
            <v>6875</v>
          </cell>
          <cell r="C102">
            <v>6710</v>
          </cell>
          <cell r="D102">
            <v>7069</v>
          </cell>
          <cell r="E102">
            <v>6795</v>
          </cell>
          <cell r="F102">
            <v>7648</v>
          </cell>
          <cell r="G102">
            <v>6816</v>
          </cell>
          <cell r="H102">
            <v>6743</v>
          </cell>
          <cell r="I102">
            <v>8066</v>
          </cell>
          <cell r="J102">
            <v>7456</v>
          </cell>
          <cell r="K102">
            <v>7813</v>
          </cell>
          <cell r="L102">
            <v>6589</v>
          </cell>
          <cell r="M102">
            <v>7503</v>
          </cell>
          <cell r="N102">
            <v>86083</v>
          </cell>
          <cell r="O102">
            <v>7362.8</v>
          </cell>
          <cell r="P102">
            <v>6774</v>
          </cell>
          <cell r="Q102">
            <v>7271</v>
          </cell>
          <cell r="R102">
            <v>7678</v>
          </cell>
          <cell r="S102">
            <v>7480</v>
          </cell>
          <cell r="T102">
            <v>7294</v>
          </cell>
          <cell r="U102">
            <v>7640</v>
          </cell>
          <cell r="V102">
            <v>7294</v>
          </cell>
          <cell r="W102">
            <v>7294</v>
          </cell>
          <cell r="X102">
            <v>7982</v>
          </cell>
          <cell r="Y102">
            <v>6595</v>
          </cell>
          <cell r="Z102">
            <v>7294</v>
          </cell>
          <cell r="AA102">
            <v>87958.8</v>
          </cell>
          <cell r="AB102">
            <v>7986.9209129032934</v>
          </cell>
          <cell r="AC102">
            <v>7982.464316780748</v>
          </cell>
          <cell r="AD102">
            <v>7978.0077206582027</v>
          </cell>
          <cell r="AE102">
            <v>7973.5511245356574</v>
          </cell>
          <cell r="AF102">
            <v>7969.0945284131121</v>
          </cell>
          <cell r="AG102">
            <v>7964.6379322905686</v>
          </cell>
          <cell r="AH102">
            <v>7960.1813361680215</v>
          </cell>
          <cell r="AI102">
            <v>7955.724740045478</v>
          </cell>
          <cell r="AJ102">
            <v>7951.2681439229327</v>
          </cell>
          <cell r="AK102">
            <v>7946.8115478003874</v>
          </cell>
          <cell r="AL102">
            <v>7942.3549516778403</v>
          </cell>
          <cell r="AM102">
            <v>7937.898355555295</v>
          </cell>
        </row>
        <row r="105">
          <cell r="B105">
            <v>0</v>
          </cell>
          <cell r="C105">
            <v>0</v>
          </cell>
          <cell r="D105">
            <v>1.6390457111637224E-2</v>
          </cell>
          <cell r="E105">
            <v>2.4827836172526263E-2</v>
          </cell>
          <cell r="F105">
            <v>8.0747531734837841E-2</v>
          </cell>
          <cell r="G105">
            <v>8.8134368791764506E-2</v>
          </cell>
          <cell r="H105">
            <v>4.3802571020472914E-2</v>
          </cell>
          <cell r="I105">
            <v>5.4580896686159841E-2</v>
          </cell>
          <cell r="J105">
            <v>0.15982550069403134</v>
          </cell>
          <cell r="K105">
            <v>0.15938213094611198</v>
          </cell>
          <cell r="L105">
            <v>7.870370370370372E-2</v>
          </cell>
          <cell r="M105">
            <v>-8.2617821026521598E-2</v>
          </cell>
          <cell r="N105">
            <v>6.2377717583472402E-2</v>
          </cell>
          <cell r="O105">
            <v>-1.6590909090909101E-2</v>
          </cell>
          <cell r="P105">
            <v>6.3014291901255959E-2</v>
          </cell>
          <cell r="Q105">
            <v>7.3224338705945913E-2</v>
          </cell>
          <cell r="R105">
            <v>4.5141065830720972E-2</v>
          </cell>
          <cell r="S105">
            <v>4.284323271665047E-2</v>
          </cell>
          <cell r="T105">
            <v>2.8028766365480351E-2</v>
          </cell>
          <cell r="U105">
            <v>1.6281711472926896E-2</v>
          </cell>
          <cell r="V105">
            <v>7.8492935635787742E-4</v>
          </cell>
          <cell r="W105">
            <v>-5.6179775280897903E-3</v>
          </cell>
          <cell r="X105">
            <v>-2.7864992150706369E-2</v>
          </cell>
          <cell r="Y105">
            <v>-4.2189952904238659E-2</v>
          </cell>
          <cell r="Z105">
            <v>-3.7455197132616469E-2</v>
          </cell>
          <cell r="AA105">
            <v>1.1633275628564838E-2</v>
          </cell>
          <cell r="AB105">
            <v>0.2</v>
          </cell>
          <cell r="AC105">
            <v>0.2</v>
          </cell>
          <cell r="AD105">
            <v>0.2</v>
          </cell>
          <cell r="AE105">
            <v>0.2</v>
          </cell>
          <cell r="AF105">
            <v>0.2</v>
          </cell>
          <cell r="AG105">
            <v>0.2</v>
          </cell>
          <cell r="AH105">
            <v>0.2</v>
          </cell>
          <cell r="AI105">
            <v>0.2</v>
          </cell>
          <cell r="AJ105">
            <v>0.2</v>
          </cell>
          <cell r="AK105">
            <v>0.2</v>
          </cell>
          <cell r="AL105">
            <v>0.2</v>
          </cell>
          <cell r="AM105">
            <v>0.2</v>
          </cell>
        </row>
        <row r="106">
          <cell r="B106">
            <v>0</v>
          </cell>
          <cell r="C106">
            <v>0</v>
          </cell>
          <cell r="D106">
            <v>0.31430635838150289</v>
          </cell>
          <cell r="E106">
            <v>-0.31208053691275173</v>
          </cell>
          <cell r="F106">
            <v>0.53328561202576952</v>
          </cell>
          <cell r="G106">
            <v>0.12639109697933226</v>
          </cell>
          <cell r="H106">
            <v>0.17000742390497403</v>
          </cell>
          <cell r="I106">
            <v>-3.7510656436487544E-2</v>
          </cell>
          <cell r="J106">
            <v>0.22941176470588232</v>
          </cell>
          <cell r="K106">
            <v>0.24398480371464748</v>
          </cell>
          <cell r="L106">
            <v>0.36575342465753424</v>
          </cell>
          <cell r="M106">
            <v>1.9051321928460374E-2</v>
          </cell>
          <cell r="N106">
            <v>0.16526006129488638</v>
          </cell>
          <cell r="O106">
            <v>7.4006395614435783E-2</v>
          </cell>
          <cell r="P106">
            <v>0.24679376083188909</v>
          </cell>
          <cell r="Q106">
            <v>9.9724264705882359E-2</v>
          </cell>
          <cell r="R106">
            <v>9.7536450477626935E-2</v>
          </cell>
          <cell r="S106">
            <v>9.8314606741572996E-2</v>
          </cell>
          <cell r="T106">
            <v>0.10199556541019961</v>
          </cell>
          <cell r="U106">
            <v>0.1010009099181074</v>
          </cell>
          <cell r="V106">
            <v>0.1010009099181074</v>
          </cell>
          <cell r="W106">
            <v>0.10173913043478255</v>
          </cell>
          <cell r="X106">
            <v>0.1010009099181074</v>
          </cell>
          <cell r="Y106">
            <v>0.1010009099181074</v>
          </cell>
          <cell r="Z106">
            <v>0.10158201498751041</v>
          </cell>
          <cell r="AA106">
            <v>0.11047465240636078</v>
          </cell>
          <cell r="AB106">
            <v>0.2</v>
          </cell>
          <cell r="AC106">
            <v>0.2</v>
          </cell>
          <cell r="AD106">
            <v>0.2</v>
          </cell>
          <cell r="AE106">
            <v>0.2</v>
          </cell>
          <cell r="AF106">
            <v>0.2</v>
          </cell>
          <cell r="AG106">
            <v>0.2</v>
          </cell>
          <cell r="AH106">
            <v>0.2</v>
          </cell>
          <cell r="AI106">
            <v>0.2</v>
          </cell>
          <cell r="AJ106">
            <v>0.2</v>
          </cell>
          <cell r="AK106">
            <v>0.2</v>
          </cell>
          <cell r="AL106">
            <v>0.2</v>
          </cell>
          <cell r="AM106">
            <v>0.2</v>
          </cell>
        </row>
        <row r="107">
          <cell r="B107">
            <v>0</v>
          </cell>
          <cell r="C107">
            <v>0</v>
          </cell>
          <cell r="D107">
            <v>7.5265618248149077E-2</v>
          </cell>
          <cell r="E107">
            <v>-3.7546076018979212E-2</v>
          </cell>
          <cell r="F107">
            <v>0.16045056444298178</v>
          </cell>
          <cell r="G107">
            <v>9.4718163123339777E-2</v>
          </cell>
          <cell r="H107">
            <v>7.5620493295966304E-2</v>
          </cell>
          <cell r="I107">
            <v>2.7533427141459659E-2</v>
          </cell>
          <cell r="J107">
            <v>0.18707763198622618</v>
          </cell>
          <cell r="K107">
            <v>0.18723290201492976</v>
          </cell>
          <cell r="L107">
            <v>0.17406746742626178</v>
          </cell>
          <cell r="M107">
            <v>-4.3524727940406314E-2</v>
          </cell>
          <cell r="N107">
            <v>8.9132409524084522E-2</v>
          </cell>
          <cell r="O107">
            <v>1.0184194815054724E-2</v>
          </cell>
          <cell r="P107">
            <v>0.11697611116653929</v>
          </cell>
          <cell r="Q107">
            <v>8.100921588045619E-2</v>
          </cell>
          <cell r="R107">
            <v>6.05293951324627E-2</v>
          </cell>
          <cell r="S107">
            <v>5.9143510805792138E-2</v>
          </cell>
          <cell r="T107">
            <v>5.0318185655347764E-2</v>
          </cell>
          <cell r="U107">
            <v>4.1786182209041442E-2</v>
          </cell>
          <cell r="V107">
            <v>3.0984370715656677E-2</v>
          </cell>
          <cell r="W107">
            <v>2.6733396656499379E-2</v>
          </cell>
          <cell r="X107">
            <v>1.0914248236325785E-2</v>
          </cell>
          <cell r="Y107">
            <v>9.5185822965089474E-4</v>
          </cell>
          <cell r="Z107">
            <v>4.4427727385158138E-3</v>
          </cell>
          <cell r="AA107">
            <v>4.1114163496128703E-2</v>
          </cell>
          <cell r="AB107">
            <v>0.20000000000000004</v>
          </cell>
          <cell r="AC107">
            <v>0.2</v>
          </cell>
          <cell r="AD107">
            <v>0.2</v>
          </cell>
          <cell r="AE107">
            <v>0.2</v>
          </cell>
          <cell r="AF107">
            <v>0.2</v>
          </cell>
          <cell r="AG107">
            <v>0.19999999999999998</v>
          </cell>
          <cell r="AH107">
            <v>0.2</v>
          </cell>
          <cell r="AI107">
            <v>0.2</v>
          </cell>
          <cell r="AJ107">
            <v>0.19999999999999998</v>
          </cell>
          <cell r="AK107">
            <v>0.20000000000000004</v>
          </cell>
          <cell r="AL107">
            <v>0.20000000000000004</v>
          </cell>
          <cell r="AM107">
            <v>0.19999999999999998</v>
          </cell>
        </row>
        <row r="110">
          <cell r="B110">
            <v>7072</v>
          </cell>
          <cell r="C110">
            <v>6402</v>
          </cell>
          <cell r="D110">
            <v>6350</v>
          </cell>
          <cell r="E110">
            <v>6945</v>
          </cell>
          <cell r="F110">
            <v>5866</v>
          </cell>
          <cell r="G110">
            <v>6148</v>
          </cell>
          <cell r="H110">
            <v>7143</v>
          </cell>
          <cell r="I110">
            <v>6552</v>
          </cell>
          <cell r="J110">
            <v>5547</v>
          </cell>
          <cell r="K110">
            <v>6580</v>
          </cell>
          <cell r="L110">
            <v>6031</v>
          </cell>
          <cell r="M110">
            <v>8197</v>
          </cell>
          <cell r="N110">
            <v>78833</v>
          </cell>
          <cell r="O110">
            <v>6500</v>
          </cell>
          <cell r="P110">
            <v>6500</v>
          </cell>
          <cell r="Q110">
            <v>6766</v>
          </cell>
          <cell r="R110">
            <v>6364</v>
          </cell>
          <cell r="S110">
            <v>6841</v>
          </cell>
          <cell r="T110">
            <v>7296</v>
          </cell>
          <cell r="U110">
            <v>7172</v>
          </cell>
          <cell r="V110">
            <v>7068</v>
          </cell>
          <cell r="W110">
            <v>7436</v>
          </cell>
          <cell r="X110">
            <v>7214</v>
          </cell>
          <cell r="Y110">
            <v>7287</v>
          </cell>
          <cell r="Z110">
            <v>7947</v>
          </cell>
          <cell r="AA110">
            <v>84391</v>
          </cell>
          <cell r="AB110">
            <v>6655.7674274194123</v>
          </cell>
          <cell r="AC110">
            <v>6652.053597317291</v>
          </cell>
          <cell r="AD110">
            <v>6648.3397672151686</v>
          </cell>
          <cell r="AE110">
            <v>6644.6259371130491</v>
          </cell>
          <cell r="AF110">
            <v>6640.9121070109268</v>
          </cell>
          <cell r="AG110">
            <v>6637.1982769088072</v>
          </cell>
          <cell r="AH110">
            <v>6633.4844468066858</v>
          </cell>
          <cell r="AI110">
            <v>6629.7706167045653</v>
          </cell>
          <cell r="AJ110">
            <v>6626.0567866024439</v>
          </cell>
          <cell r="AK110">
            <v>6622.3429565003235</v>
          </cell>
          <cell r="AL110">
            <v>6618.6291263982012</v>
          </cell>
          <cell r="AM110">
            <v>6614.9152962960798</v>
          </cell>
        </row>
        <row r="113">
          <cell r="B113">
            <v>1.8846773629914597E-2</v>
          </cell>
          <cell r="C113">
            <v>2.2585015787066943E-2</v>
          </cell>
          <cell r="D113">
            <v>2.3163769684092082E-2</v>
          </cell>
          <cell r="E113">
            <v>2.3957265847534333E-2</v>
          </cell>
          <cell r="F113">
            <v>2.4659057323354661E-2</v>
          </cell>
          <cell r="G113">
            <v>2.442599331564161E-2</v>
          </cell>
          <cell r="H113">
            <v>1.6862001569012831E-2</v>
          </cell>
          <cell r="I113">
            <v>1.5883970053180974E-2</v>
          </cell>
          <cell r="J113">
            <v>1.7563465459125006E-2</v>
          </cell>
          <cell r="K113">
            <v>2.1102506529366481E-2</v>
          </cell>
          <cell r="L113">
            <v>2.1257565652145149E-2</v>
          </cell>
          <cell r="M113">
            <v>1.8617759726161205E-2</v>
          </cell>
          <cell r="N113">
            <v>2.0743762048049657E-2</v>
          </cell>
          <cell r="O113">
            <v>2.113895903201975E-2</v>
          </cell>
          <cell r="P113">
            <v>1.6153046796091738E-2</v>
          </cell>
          <cell r="Q113">
            <v>2.2109047295434593E-2</v>
          </cell>
          <cell r="R113">
            <v>2.2031594410740148E-2</v>
          </cell>
          <cell r="S113">
            <v>1.7661810943800826E-2</v>
          </cell>
          <cell r="T113">
            <v>1.640411534650809E-2</v>
          </cell>
          <cell r="U113">
            <v>1.6000000000000004E-2</v>
          </cell>
          <cell r="V113">
            <v>1.6000000000000004E-2</v>
          </cell>
          <cell r="W113">
            <v>1.6000000000000004E-2</v>
          </cell>
          <cell r="X113">
            <v>1.6000000000000004E-2</v>
          </cell>
          <cell r="Y113">
            <v>1.6000000000000004E-2</v>
          </cell>
          <cell r="Z113">
            <v>1.6000000000000004E-2</v>
          </cell>
          <cell r="AA113">
            <v>1.7624881152049597E-2</v>
          </cell>
          <cell r="AB113">
            <v>1.7000000000000005E-2</v>
          </cell>
          <cell r="AC113">
            <v>1.7000000000000005E-2</v>
          </cell>
          <cell r="AD113">
            <v>1.7000000000000005E-2</v>
          </cell>
          <cell r="AE113">
            <v>1.7000000000000005E-2</v>
          </cell>
          <cell r="AF113">
            <v>1.7000000000000005E-2</v>
          </cell>
          <cell r="AG113">
            <v>1.7000000000000005E-2</v>
          </cell>
          <cell r="AH113">
            <v>1.7000000000000005E-2</v>
          </cell>
          <cell r="AI113">
            <v>1.7000000000000005E-2</v>
          </cell>
          <cell r="AJ113">
            <v>1.7000000000000005E-2</v>
          </cell>
          <cell r="AK113">
            <v>1.7000000000000005E-2</v>
          </cell>
          <cell r="AL113">
            <v>1.7000000000000005E-2</v>
          </cell>
          <cell r="AM113">
            <v>1.7000000000000005E-2</v>
          </cell>
        </row>
        <row r="115">
          <cell r="B115">
            <v>12244827</v>
          </cell>
          <cell r="C115">
            <v>11257382</v>
          </cell>
          <cell r="D115">
            <v>12591903</v>
          </cell>
          <cell r="E115">
            <v>15850068</v>
          </cell>
          <cell r="F115">
            <v>14201918</v>
          </cell>
          <cell r="G115">
            <v>16039622.735509822</v>
          </cell>
          <cell r="H115">
            <v>17107925.569646731</v>
          </cell>
          <cell r="I115">
            <v>17323261.240974721</v>
          </cell>
          <cell r="J115">
            <v>16944864</v>
          </cell>
          <cell r="K115">
            <v>16049421</v>
          </cell>
          <cell r="L115">
            <v>17136842</v>
          </cell>
          <cell r="M115">
            <v>15463706</v>
          </cell>
          <cell r="N115">
            <v>182211740.54613125</v>
          </cell>
          <cell r="O115">
            <v>16929482</v>
          </cell>
          <cell r="P115">
            <v>17343589</v>
          </cell>
          <cell r="Q115">
            <v>18742050</v>
          </cell>
          <cell r="R115">
            <v>19332473</v>
          </cell>
          <cell r="S115">
            <v>17374058</v>
          </cell>
          <cell r="T115">
            <v>21006699</v>
          </cell>
          <cell r="U115">
            <v>20648136.5190579</v>
          </cell>
          <cell r="V115">
            <v>20832797.767429311</v>
          </cell>
          <cell r="W115">
            <v>20729310.527569089</v>
          </cell>
          <cell r="X115">
            <v>21812391.775683049</v>
          </cell>
          <cell r="Y115">
            <v>20792657.869516682</v>
          </cell>
          <cell r="Z115">
            <v>19514799.146713644</v>
          </cell>
          <cell r="AA115">
            <v>235058444.60596967</v>
          </cell>
          <cell r="AB115">
            <v>19356915.445561856</v>
          </cell>
          <cell r="AC115">
            <v>19700694.655320287</v>
          </cell>
          <cell r="AD115">
            <v>20038399.158371564</v>
          </cell>
          <cell r="AE115">
            <v>20370106.913451768</v>
          </cell>
          <cell r="AF115">
            <v>20695894.878826514</v>
          </cell>
          <cell r="AG115">
            <v>21015839.025130372</v>
          </cell>
          <cell r="AH115">
            <v>21330014.348041408</v>
          </cell>
          <cell r="AI115">
            <v>21638494.880793165</v>
          </cell>
          <cell r="AJ115">
            <v>21941353.706526019</v>
          </cell>
          <cell r="AK115">
            <v>22238662.970480051</v>
          </cell>
          <cell r="AL115">
            <v>22530493.892031416</v>
          </cell>
          <cell r="AM115">
            <v>22816916.776574295</v>
          </cell>
        </row>
        <row r="117">
          <cell r="B117">
            <v>926</v>
          </cell>
          <cell r="C117">
            <v>923.5</v>
          </cell>
          <cell r="D117">
            <v>916.5</v>
          </cell>
          <cell r="E117">
            <v>933</v>
          </cell>
          <cell r="F117">
            <v>951</v>
          </cell>
          <cell r="G117">
            <v>959</v>
          </cell>
          <cell r="H117">
            <v>948</v>
          </cell>
          <cell r="I117">
            <v>923</v>
          </cell>
          <cell r="J117">
            <v>918.5</v>
          </cell>
          <cell r="K117">
            <v>908.5</v>
          </cell>
          <cell r="L117">
            <v>904</v>
          </cell>
          <cell r="M117">
            <v>911</v>
          </cell>
          <cell r="N117">
            <v>911</v>
          </cell>
          <cell r="O117">
            <v>917</v>
          </cell>
          <cell r="P117">
            <v>907.5</v>
          </cell>
          <cell r="Q117">
            <v>893.5</v>
          </cell>
          <cell r="R117">
            <v>782</v>
          </cell>
          <cell r="S117">
            <v>783.7</v>
          </cell>
          <cell r="T117">
            <v>788.45</v>
          </cell>
          <cell r="U117">
            <v>917</v>
          </cell>
          <cell r="V117">
            <v>922</v>
          </cell>
          <cell r="W117">
            <v>924</v>
          </cell>
          <cell r="X117">
            <v>926</v>
          </cell>
          <cell r="Y117">
            <v>924</v>
          </cell>
          <cell r="Z117">
            <v>926</v>
          </cell>
          <cell r="AA117">
            <v>926</v>
          </cell>
          <cell r="AB117">
            <v>931.63512447463347</v>
          </cell>
          <cell r="AC117">
            <v>933.3202489492669</v>
          </cell>
          <cell r="AD117">
            <v>935.00537342390032</v>
          </cell>
          <cell r="AE117">
            <v>936.69049789853375</v>
          </cell>
          <cell r="AF117">
            <v>938.3756223731674</v>
          </cell>
          <cell r="AG117">
            <v>940.06074684780071</v>
          </cell>
          <cell r="AH117">
            <v>941.74587132243403</v>
          </cell>
          <cell r="AI117">
            <v>943.43099579706768</v>
          </cell>
          <cell r="AJ117">
            <v>945.11612027170122</v>
          </cell>
          <cell r="AK117">
            <v>946.80124474633453</v>
          </cell>
          <cell r="AL117">
            <v>948.48636922096807</v>
          </cell>
          <cell r="AM117">
            <v>951.8381603622679</v>
          </cell>
        </row>
        <row r="120">
          <cell r="B120">
            <v>173</v>
          </cell>
          <cell r="C120">
            <v>168</v>
          </cell>
          <cell r="D120">
            <v>159</v>
          </cell>
          <cell r="E120">
            <v>164</v>
          </cell>
          <cell r="F120">
            <v>161</v>
          </cell>
          <cell r="G120">
            <v>173</v>
          </cell>
          <cell r="H120">
            <v>180</v>
          </cell>
          <cell r="I120">
            <v>177</v>
          </cell>
          <cell r="J120">
            <v>171</v>
          </cell>
          <cell r="K120">
            <v>164</v>
          </cell>
          <cell r="L120">
            <v>165</v>
          </cell>
          <cell r="M120">
            <v>164</v>
          </cell>
          <cell r="N120">
            <v>164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158</v>
          </cell>
          <cell r="V120">
            <v>158</v>
          </cell>
          <cell r="W120">
            <v>158</v>
          </cell>
          <cell r="X120">
            <v>158</v>
          </cell>
          <cell r="Y120">
            <v>158</v>
          </cell>
          <cell r="Z120">
            <v>158</v>
          </cell>
          <cell r="AA120">
            <v>158</v>
          </cell>
          <cell r="AB120">
            <v>161.94999999999999</v>
          </cell>
          <cell r="AC120">
            <v>161.94999999999999</v>
          </cell>
          <cell r="AD120">
            <v>161.94999999999999</v>
          </cell>
          <cell r="AE120">
            <v>161.94999999999999</v>
          </cell>
          <cell r="AF120">
            <v>161.94999999999999</v>
          </cell>
          <cell r="AG120">
            <v>161.94999999999999</v>
          </cell>
          <cell r="AH120">
            <v>161.94999999999999</v>
          </cell>
          <cell r="AI120">
            <v>161.94999999999999</v>
          </cell>
          <cell r="AJ120">
            <v>161.94999999999999</v>
          </cell>
          <cell r="AK120">
            <v>161.94999999999999</v>
          </cell>
          <cell r="AL120">
            <v>161.94999999999999</v>
          </cell>
          <cell r="AM120">
            <v>161.94999999999999</v>
          </cell>
        </row>
        <row r="123">
          <cell r="B123">
            <v>40.227106227106226</v>
          </cell>
          <cell r="C123">
            <v>41.225252147926788</v>
          </cell>
          <cell r="D123">
            <v>41.903073286052006</v>
          </cell>
          <cell r="E123">
            <v>40.495867768595048</v>
          </cell>
          <cell r="F123">
            <v>50.327476038338659</v>
          </cell>
          <cell r="G123">
            <v>39.467058329836341</v>
          </cell>
          <cell r="H123">
            <v>35.880469583778009</v>
          </cell>
          <cell r="I123">
            <v>39.697582050031357</v>
          </cell>
          <cell r="J123">
            <v>30.960344003822268</v>
          </cell>
          <cell r="K123">
            <v>37.648157459952586</v>
          </cell>
          <cell r="L123">
            <v>29.806259314456035</v>
          </cell>
          <cell r="M123">
            <v>31.217467721219496</v>
          </cell>
          <cell r="N123">
            <v>35.882399333017865</v>
          </cell>
          <cell r="O123">
            <v>38.620997766195089</v>
          </cell>
          <cell r="P123">
            <v>35.856125889846389</v>
          </cell>
          <cell r="Q123">
            <v>40.544808527437823</v>
          </cell>
          <cell r="R123">
            <v>43.108108108108112</v>
          </cell>
          <cell r="S123">
            <v>40.351413292589761</v>
          </cell>
          <cell r="T123">
            <v>38.930481283422459</v>
          </cell>
          <cell r="U123">
            <v>39.761727475800448</v>
          </cell>
          <cell r="V123">
            <v>37.944899478778858</v>
          </cell>
          <cell r="W123">
            <v>37.944899478778858</v>
          </cell>
          <cell r="X123">
            <v>41.548771407297103</v>
          </cell>
          <cell r="Y123">
            <v>34.31124348473567</v>
          </cell>
          <cell r="Z123">
            <v>37.944899478778858</v>
          </cell>
          <cell r="AA123">
            <v>38.299702159344754</v>
          </cell>
          <cell r="AB123">
            <v>39.680507599779304</v>
          </cell>
          <cell r="AC123">
            <v>39.658366401908658</v>
          </cell>
          <cell r="AD123">
            <v>39.636225204038013</v>
          </cell>
          <cell r="AE123">
            <v>39.61408400616736</v>
          </cell>
          <cell r="AF123">
            <v>39.591942808296714</v>
          </cell>
          <cell r="AG123">
            <v>39.569801610426076</v>
          </cell>
          <cell r="AH123">
            <v>39.547660412555423</v>
          </cell>
          <cell r="AI123">
            <v>39.525519214684778</v>
          </cell>
          <cell r="AJ123">
            <v>39.503378016814132</v>
          </cell>
          <cell r="AK123">
            <v>39.481236818943493</v>
          </cell>
          <cell r="AL123">
            <v>39.459095621072827</v>
          </cell>
          <cell r="AM123">
            <v>39.436954423202181</v>
          </cell>
        </row>
        <row r="124">
          <cell r="B124">
            <v>10.139194139194139</v>
          </cell>
          <cell r="C124">
            <v>8.9054912215166233</v>
          </cell>
          <cell r="D124">
            <v>10.320626477541371</v>
          </cell>
          <cell r="E124">
            <v>9.2006143494478181</v>
          </cell>
          <cell r="F124">
            <v>10.758785942492013</v>
          </cell>
          <cell r="G124">
            <v>8.2039446076374318</v>
          </cell>
          <cell r="H124">
            <v>12.095339736748487</v>
          </cell>
          <cell r="I124">
            <v>16.507560448749217</v>
          </cell>
          <cell r="J124">
            <v>19.930380178827384</v>
          </cell>
          <cell r="K124">
            <v>18.475684218087778</v>
          </cell>
          <cell r="L124">
            <v>14.828614008941877</v>
          </cell>
          <cell r="M124">
            <v>19.502467383221795</v>
          </cell>
          <cell r="N124">
            <v>12.610694247279119</v>
          </cell>
          <cell r="O124">
            <v>16.202531645569621</v>
          </cell>
          <cell r="P124">
            <v>14.904458598726116</v>
          </cell>
          <cell r="Q124">
            <v>16.865377023292538</v>
          </cell>
          <cell r="R124">
            <v>17.925278219395867</v>
          </cell>
          <cell r="S124">
            <v>16.791443850267378</v>
          </cell>
          <cell r="T124">
            <v>16.791443850267378</v>
          </cell>
          <cell r="U124">
            <v>17.125837676842892</v>
          </cell>
          <cell r="V124">
            <v>16.366344005956815</v>
          </cell>
          <cell r="W124">
            <v>16.366344005956815</v>
          </cell>
          <cell r="X124">
            <v>17.885331347728968</v>
          </cell>
          <cell r="Y124">
            <v>14.79523454951601</v>
          </cell>
          <cell r="Z124">
            <v>16.366344005956815</v>
          </cell>
          <cell r="AA124">
            <v>16.278853313477292</v>
          </cell>
          <cell r="AB124">
            <v>17.005931828476847</v>
          </cell>
          <cell r="AC124">
            <v>16.996442743675143</v>
          </cell>
          <cell r="AD124">
            <v>16.986953658873432</v>
          </cell>
          <cell r="AE124">
            <v>16.977464574071728</v>
          </cell>
          <cell r="AF124">
            <v>16.967975489270021</v>
          </cell>
          <cell r="AG124">
            <v>16.958486404468321</v>
          </cell>
          <cell r="AH124">
            <v>16.94899731966661</v>
          </cell>
          <cell r="AI124">
            <v>16.939508234864906</v>
          </cell>
          <cell r="AJ124">
            <v>16.930019150063202</v>
          </cell>
          <cell r="AK124">
            <v>16.920530065261495</v>
          </cell>
          <cell r="AL124">
            <v>16.911040980459784</v>
          </cell>
          <cell r="AM124">
            <v>16.901551895658077</v>
          </cell>
        </row>
        <row r="125">
          <cell r="B125">
            <v>50.366300366300365</v>
          </cell>
          <cell r="C125">
            <v>50.130743369443408</v>
          </cell>
          <cell r="D125">
            <v>52.223699763593373</v>
          </cell>
          <cell r="E125">
            <v>49.696482118042866</v>
          </cell>
          <cell r="F125">
            <v>61.08626198083067</v>
          </cell>
          <cell r="G125">
            <v>47.671002937473773</v>
          </cell>
          <cell r="H125">
            <v>47.975809320526494</v>
          </cell>
          <cell r="I125">
            <v>56.205142498780575</v>
          </cell>
          <cell r="J125">
            <v>50.890724182649649</v>
          </cell>
          <cell r="K125">
            <v>56.123841678040364</v>
          </cell>
          <cell r="L125">
            <v>44.634873323397912</v>
          </cell>
          <cell r="M125">
            <v>50.719935104441291</v>
          </cell>
          <cell r="N125">
            <v>48.493093580296986</v>
          </cell>
          <cell r="O125">
            <v>54.82352941176471</v>
          </cell>
          <cell r="P125">
            <v>50.760584488572505</v>
          </cell>
          <cell r="Q125">
            <v>57.410185550730361</v>
          </cell>
          <cell r="R125">
            <v>61.033386327503976</v>
          </cell>
          <cell r="S125">
            <v>57.142857142857139</v>
          </cell>
          <cell r="T125">
            <v>55.721925133689837</v>
          </cell>
          <cell r="U125">
            <v>56.88756515264334</v>
          </cell>
          <cell r="V125">
            <v>54.31124348473567</v>
          </cell>
          <cell r="W125">
            <v>54.31124348473567</v>
          </cell>
          <cell r="X125">
            <v>59.434102755026075</v>
          </cell>
          <cell r="Y125">
            <v>49.10647803425168</v>
          </cell>
          <cell r="Z125">
            <v>54.31124348473567</v>
          </cell>
          <cell r="AA125">
            <v>54.578555472822046</v>
          </cell>
          <cell r="AB125">
            <v>56.686439428256151</v>
          </cell>
          <cell r="AC125">
            <v>56.654809145583798</v>
          </cell>
          <cell r="AD125">
            <v>56.623178862911445</v>
          </cell>
          <cell r="AE125">
            <v>56.591548580239092</v>
          </cell>
          <cell r="AF125">
            <v>56.559918297566739</v>
          </cell>
          <cell r="AG125">
            <v>56.5282880148944</v>
          </cell>
          <cell r="AH125">
            <v>56.496657732222033</v>
          </cell>
          <cell r="AI125">
            <v>56.46502744954968</v>
          </cell>
          <cell r="AJ125">
            <v>56.433397166877334</v>
          </cell>
          <cell r="AK125">
            <v>56.401766884204989</v>
          </cell>
          <cell r="AL125">
            <v>56.370136601532607</v>
          </cell>
          <cell r="AM125">
            <v>56.338506318860254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_Back up "/>
      <sheetName val="Back_up bourse"/>
      <sheetName val="Brokers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Item Keys"/>
      <sheetName val="Tables"/>
      <sheetName val="1.0 Bank Rec"/>
      <sheetName val="1.1 Bank -Local Curr Acct  Name"/>
      <sheetName val="1.2 Bank Rec (2)_FX"/>
      <sheetName val="1.2 Bank - FX  Acct  "/>
      <sheetName val="2.0  Petty Cash Rec "/>
      <sheetName val="2.1 Petty Cash"/>
      <sheetName val="Mthly Report Template - Bank  P"/>
      <sheetName val="Open_Item_Keys"/>
      <sheetName val="1_0_Bank_Rec"/>
      <sheetName val="1_1_Bank_-Local_Curr_Acct__Name"/>
      <sheetName val="1_2_Bank_Rec_(2)_FX"/>
      <sheetName val="1_2_Bank_-_FX__Acct__"/>
      <sheetName val="2_0__Petty_Cash_Rec_"/>
      <sheetName val="2_1_Petty_Cash"/>
      <sheetName val="Mthly_Report_Template_-_Bank__P"/>
    </sheetNames>
    <sheetDataSet>
      <sheetData sheetId="0"/>
      <sheetData sheetId="1" refreshError="1">
        <row r="2">
          <cell r="E2" t="str">
            <v>101000-Cash Operating A</v>
          </cell>
        </row>
        <row r="3">
          <cell r="E3" t="str">
            <v>101100-Cash Operating B</v>
          </cell>
        </row>
        <row r="4">
          <cell r="E4" t="str">
            <v>101200-Cash Operating C</v>
          </cell>
        </row>
        <row r="5">
          <cell r="E5" t="str">
            <v>101300-Cash Operating D</v>
          </cell>
        </row>
        <row r="6">
          <cell r="E6" t="str">
            <v>101400-Cash Operating E</v>
          </cell>
        </row>
        <row r="7">
          <cell r="E7" t="str">
            <v>101500-Cash Operating F</v>
          </cell>
        </row>
        <row r="8">
          <cell r="E8" t="str">
            <v>101550-Cash Operating G</v>
          </cell>
        </row>
        <row r="9">
          <cell r="E9" t="str">
            <v>101560-Cash Operating H</v>
          </cell>
        </row>
        <row r="10">
          <cell r="E10" t="str">
            <v>101600-Cash - Control Disb System</v>
          </cell>
        </row>
        <row r="11">
          <cell r="E11" t="str">
            <v>102000-Cash Payroll A</v>
          </cell>
        </row>
        <row r="12">
          <cell r="E12" t="str">
            <v>102100-Cash Payroll B</v>
          </cell>
        </row>
        <row r="13">
          <cell r="E13" t="str">
            <v>102200-Cash Payroll C</v>
          </cell>
        </row>
        <row r="14">
          <cell r="E14" t="str">
            <v>103000-Cash Accomodations A</v>
          </cell>
        </row>
        <row r="15">
          <cell r="E15" t="str">
            <v>103100-Cash Accomodations B</v>
          </cell>
        </row>
        <row r="16">
          <cell r="E16" t="str">
            <v>103200-Cash Accomodations C</v>
          </cell>
        </row>
        <row r="17">
          <cell r="E17" t="str">
            <v>103300-Cash Accomodations D</v>
          </cell>
        </row>
        <row r="18">
          <cell r="E18" t="str">
            <v>103400-Cash Accomodations E</v>
          </cell>
        </row>
        <row r="19">
          <cell r="E19" t="str">
            <v>103500-Temporary Cash Fund A</v>
          </cell>
        </row>
        <row r="20">
          <cell r="E20" t="str">
            <v>103600-Temporary Cash Fund B</v>
          </cell>
        </row>
        <row r="21">
          <cell r="E21" t="str">
            <v>103700-Temporary cash Fund C</v>
          </cell>
        </row>
        <row r="22">
          <cell r="E22" t="str">
            <v>104000-Cash Money Market A</v>
          </cell>
        </row>
        <row r="23">
          <cell r="E23" t="str">
            <v>104100-Cash Money Market B</v>
          </cell>
        </row>
        <row r="24">
          <cell r="E24" t="str">
            <v>104200-Cash  Money Market C</v>
          </cell>
        </row>
        <row r="25">
          <cell r="E25" t="str">
            <v>104300-Cash Money Market D</v>
          </cell>
        </row>
        <row r="26">
          <cell r="E26" t="str">
            <v>104400-Cash Money Market E</v>
          </cell>
        </row>
        <row r="27">
          <cell r="E27" t="str">
            <v>104500-Cash Money Market F</v>
          </cell>
        </row>
        <row r="28">
          <cell r="E28" t="str">
            <v>104600-Temporary Cash Invest A</v>
          </cell>
        </row>
        <row r="29">
          <cell r="E29" t="str">
            <v>104700-Temporary Cash Invest B</v>
          </cell>
        </row>
        <row r="30">
          <cell r="E30" t="str">
            <v>105000-Petty Cash A</v>
          </cell>
        </row>
        <row r="31">
          <cell r="E31" t="str">
            <v>105100-Petty Cash B</v>
          </cell>
        </row>
        <row r="32">
          <cell r="E32" t="str">
            <v>105200-Petty Cash C</v>
          </cell>
        </row>
        <row r="33">
          <cell r="E33" t="str">
            <v>105300-Petty Cash D</v>
          </cell>
        </row>
        <row r="34">
          <cell r="E34" t="str">
            <v>105400-Petty Cash E</v>
          </cell>
        </row>
        <row r="35">
          <cell r="E35" t="str">
            <v>105500-Petty Cash F</v>
          </cell>
        </row>
        <row r="36">
          <cell r="E36" t="str">
            <v>105600-Petty Cash G</v>
          </cell>
        </row>
        <row r="37">
          <cell r="E37" t="str">
            <v>105700-Petty Cash H</v>
          </cell>
        </row>
        <row r="38">
          <cell r="E38" t="str">
            <v>105750-Petty Cash I</v>
          </cell>
        </row>
        <row r="39">
          <cell r="E39" t="str">
            <v>105800-Petty Cash J</v>
          </cell>
        </row>
        <row r="40">
          <cell r="E40" t="str">
            <v>105850-Petty Cash K</v>
          </cell>
        </row>
        <row r="41">
          <cell r="E41" t="str">
            <v>105900-Petty Cash L</v>
          </cell>
        </row>
        <row r="42">
          <cell r="E42" t="str">
            <v>106000-Cash in Transit</v>
          </cell>
        </row>
        <row r="43">
          <cell r="E43" t="str">
            <v>111000-Trade Accounts Receivable</v>
          </cell>
        </row>
        <row r="44">
          <cell r="E44" t="str">
            <v>111040-Trade A/R - Doubtful Vendors</v>
          </cell>
        </row>
        <row r="45">
          <cell r="E45" t="str">
            <v>111050-Trade A/R - Doubtful Vendors</v>
          </cell>
        </row>
        <row r="46">
          <cell r="E46" t="str">
            <v>111060-Trade AR - Pending Discount</v>
          </cell>
        </row>
        <row r="47">
          <cell r="E47" t="str">
            <v>111070-Factored Accounts Receivable</v>
          </cell>
        </row>
        <row r="48">
          <cell r="E48" t="str">
            <v>111100-Accts. Rec. Clearing</v>
          </cell>
        </row>
        <row r="49">
          <cell r="E49" t="str">
            <v>113000-Accts. Rec. Miscellaneous</v>
          </cell>
        </row>
        <row r="50">
          <cell r="E50" t="str">
            <v>113050-AR Misc. - Doubtful Customers</v>
          </cell>
        </row>
        <row r="51">
          <cell r="E51" t="str">
            <v>113100-Accts. Rec. Returned Checks</v>
          </cell>
        </row>
        <row r="52">
          <cell r="E52" t="str">
            <v>114000-Accts. Rec. Collections</v>
          </cell>
        </row>
        <row r="53">
          <cell r="E53" t="str">
            <v>114500-Notes Receivable</v>
          </cell>
        </row>
        <row r="54">
          <cell r="E54" t="str">
            <v>115000-Allowance  Doubtful Accts.</v>
          </cell>
        </row>
        <row r="55">
          <cell r="E55" t="str">
            <v>116000-Allowance For Discounts</v>
          </cell>
        </row>
        <row r="56">
          <cell r="E56" t="str">
            <v>117000-Apl Reserve - Cancellation</v>
          </cell>
        </row>
        <row r="57">
          <cell r="E57" t="str">
            <v>118000-Allowance - Vol. Discount</v>
          </cell>
        </row>
        <row r="58">
          <cell r="E58" t="str">
            <v>120000-Intracompany Receivable</v>
          </cell>
        </row>
        <row r="59">
          <cell r="E59" t="str">
            <v>120010-Interco. Receivable - BNE</v>
          </cell>
        </row>
        <row r="60">
          <cell r="E60" t="str">
            <v>120020-Interco. Receivable - BOA</v>
          </cell>
        </row>
        <row r="61">
          <cell r="E61" t="str">
            <v>120030-Interco. Receivable - BOB</v>
          </cell>
        </row>
        <row r="62">
          <cell r="E62" t="str">
            <v>120040-Interco. Receivable - BOC</v>
          </cell>
        </row>
        <row r="63">
          <cell r="E63" t="str">
            <v>120050-Interco. Receivable - BCL</v>
          </cell>
        </row>
        <row r="64">
          <cell r="E64" t="str">
            <v>120060-Interco. Receivable - BOD</v>
          </cell>
        </row>
        <row r="65">
          <cell r="E65" t="str">
            <v>120070-Interco. Receivable - BDE</v>
          </cell>
        </row>
        <row r="66">
          <cell r="E66" t="str">
            <v>120080-Interco. Receivable - BOH</v>
          </cell>
        </row>
        <row r="67">
          <cell r="E67" t="str">
            <v>120090-Interco. Receivable - BLA</v>
          </cell>
        </row>
        <row r="68">
          <cell r="E68" t="str">
            <v>120100-Interco. Receivable - Bny</v>
          </cell>
        </row>
        <row r="69">
          <cell r="E69" t="str">
            <v>120110-Interco. Receivable - Bsf</v>
          </cell>
        </row>
        <row r="70">
          <cell r="E70" t="str">
            <v>120120-Interco. Receivable - Bom</v>
          </cell>
        </row>
        <row r="71">
          <cell r="E71" t="str">
            <v>120130-Interco. Receivable - Bot</v>
          </cell>
        </row>
        <row r="72">
          <cell r="E72" t="str">
            <v>120140-Interco. Receivable - Gpc</v>
          </cell>
        </row>
        <row r="73">
          <cell r="E73" t="str">
            <v>120150-Interco. Receivable - Bds</v>
          </cell>
        </row>
        <row r="74">
          <cell r="E74" t="str">
            <v>120160-Interco. Receivable - Bbc</v>
          </cell>
        </row>
        <row r="75">
          <cell r="E75" t="str">
            <v>120170-Interco. Receivable - Bpi</v>
          </cell>
        </row>
        <row r="76">
          <cell r="E76" t="str">
            <v>120180-Interco. Receivable - Bpx</v>
          </cell>
        </row>
        <row r="77">
          <cell r="E77" t="str">
            <v>120190-Interco. Receivable - Bov</v>
          </cell>
        </row>
        <row r="78">
          <cell r="E78" t="str">
            <v>120200-Interco. Receivable - Bid</v>
          </cell>
        </row>
        <row r="79">
          <cell r="E79" t="str">
            <v>120205-Interco Receivable - BSS</v>
          </cell>
        </row>
        <row r="80">
          <cell r="E80" t="str">
            <v>120210-Interco. Rec. - Internet Solut</v>
          </cell>
        </row>
        <row r="81">
          <cell r="E81" t="str">
            <v>120220-Interco. Receivable - Bts</v>
          </cell>
        </row>
        <row r="82">
          <cell r="E82" t="str">
            <v>120230-Interco. Receivable - Bbs</v>
          </cell>
        </row>
        <row r="83">
          <cell r="E83" t="str">
            <v>120240-Interco. Receivable - Boj</v>
          </cell>
        </row>
        <row r="84">
          <cell r="E84" t="str">
            <v>120250-Interco. Receivable - Bgs(Idoc</v>
          </cell>
        </row>
        <row r="85">
          <cell r="E85" t="str">
            <v>120260-Interco. Rec - Bowne Of Japan</v>
          </cell>
        </row>
        <row r="86">
          <cell r="E86" t="str">
            <v>120265-Interco. Rec - Bowne Of Tokyo</v>
          </cell>
        </row>
        <row r="87">
          <cell r="E87" t="str">
            <v>120270-Interco. Receivable - Pacifite</v>
          </cell>
        </row>
        <row r="88">
          <cell r="E88" t="str">
            <v>120280-Interco. Receivable - Meta</v>
          </cell>
        </row>
        <row r="89">
          <cell r="E89" t="str">
            <v>120290-Interco. Receivable - Igcom</v>
          </cell>
        </row>
        <row r="90">
          <cell r="E90" t="str">
            <v>120295-I/C Rec Bowne Personalization</v>
          </cell>
        </row>
        <row r="91">
          <cell r="E91" t="str">
            <v>120300-Interco. Receivable - Gecap</v>
          </cell>
        </row>
        <row r="92">
          <cell r="E92" t="str">
            <v>120305-I/C Rec. - BOWNE of Gibraltar</v>
          </cell>
        </row>
        <row r="93">
          <cell r="E93" t="str">
            <v>120310-Interco. Rec. Quadravision</v>
          </cell>
        </row>
        <row r="94">
          <cell r="E94" t="str">
            <v>120320-Interco. Rec. Sitewerks</v>
          </cell>
        </row>
        <row r="95">
          <cell r="E95" t="str">
            <v>120330-Interco. Rec. - South Bend</v>
          </cell>
        </row>
        <row r="96">
          <cell r="E96" t="str">
            <v>120340-Interco. Rec. - Williams Lea</v>
          </cell>
        </row>
        <row r="97">
          <cell r="E97" t="str">
            <v>120350-Interco. Rec. - Frankfurt</v>
          </cell>
        </row>
        <row r="98">
          <cell r="E98" t="str">
            <v>120360-Interco. Receivable - Bmx</v>
          </cell>
        </row>
        <row r="99">
          <cell r="E99" t="str">
            <v>120370-Interco. Rec. - Singapore</v>
          </cell>
        </row>
        <row r="100">
          <cell r="E100" t="str">
            <v>120380-Interco. Rec. - Paris</v>
          </cell>
        </row>
        <row r="101">
          <cell r="E101" t="str">
            <v>120390-Interco. Rec. - Hongkong</v>
          </cell>
        </row>
        <row r="102">
          <cell r="E102" t="str">
            <v>120400-Interco. Receivable Other</v>
          </cell>
        </row>
        <row r="103">
          <cell r="E103" t="str">
            <v>120410-Interco. Receivable - Lne</v>
          </cell>
        </row>
        <row r="104">
          <cell r="E104" t="str">
            <v>120420-Interco. Rec. - Bowne Intl</v>
          </cell>
        </row>
        <row r="105">
          <cell r="E105" t="str">
            <v>120430-Interco. Receivable - TSV</v>
          </cell>
        </row>
        <row r="106">
          <cell r="E106" t="str">
            <v>120440-Interco. Receivable - Sib</v>
          </cell>
        </row>
        <row r="107">
          <cell r="E107" t="str">
            <v>120450-Interco. Receivable - Bei</v>
          </cell>
        </row>
        <row r="108">
          <cell r="E108" t="str">
            <v>120460-Interco. Rec. - London</v>
          </cell>
        </row>
        <row r="109">
          <cell r="E109" t="str">
            <v>120470-Interco. Rec. -Internet Factor</v>
          </cell>
        </row>
        <row r="110">
          <cell r="E110" t="str">
            <v>120480-Interco. Receivable - Bca</v>
          </cell>
        </row>
        <row r="111">
          <cell r="E111" t="str">
            <v>120490-Interco. Rec. - Publishing</v>
          </cell>
        </row>
        <row r="112">
          <cell r="E112" t="str">
            <v>120496-Interco Rec. - Kapa Int'l</v>
          </cell>
        </row>
        <row r="113">
          <cell r="E113" t="str">
            <v>120500-Interco. Receivable - Netx</v>
          </cell>
        </row>
        <row r="114">
          <cell r="E114" t="str">
            <v>120505-Interco rec. Mountainlake-BIS</v>
          </cell>
        </row>
        <row r="115">
          <cell r="E115" t="str">
            <v>120510-Interco Rec- Opensame-BIS</v>
          </cell>
        </row>
        <row r="116">
          <cell r="E116" t="str">
            <v>120530-Interco Rec - JFS</v>
          </cell>
        </row>
        <row r="117">
          <cell r="E117" t="str">
            <v>120535-Interco Rec-Live Beans</v>
          </cell>
        </row>
        <row r="118">
          <cell r="E118" t="str">
            <v>120540-Interco Rec-Fundsmith</v>
          </cell>
        </row>
        <row r="119">
          <cell r="E119" t="str">
            <v>120550-Interco Receivable - DESI</v>
          </cell>
        </row>
        <row r="120">
          <cell r="E120" t="str">
            <v>120560-Interco Rec. -BGS Japan</v>
          </cell>
        </row>
        <row r="121">
          <cell r="E121" t="str">
            <v>120561-Interco Rec. -Datalink</v>
          </cell>
        </row>
        <row r="122">
          <cell r="E122" t="str">
            <v>120562-Interco Rec. -Technical Corp</v>
          </cell>
        </row>
        <row r="123">
          <cell r="E123" t="str">
            <v>120563-Interco Rec. -BGS Thailand</v>
          </cell>
        </row>
        <row r="124">
          <cell r="E124" t="str">
            <v>120564-Interco Rec. -BGS China</v>
          </cell>
        </row>
        <row r="125">
          <cell r="E125" t="str">
            <v>120565-Interco Rec. -BGS Taiwan</v>
          </cell>
        </row>
        <row r="126">
          <cell r="E126" t="str">
            <v>120566-Interco Rec. -BGS LA</v>
          </cell>
        </row>
        <row r="127">
          <cell r="E127" t="str">
            <v>120567-Interco Rec. -BGS Palo Alto</v>
          </cell>
        </row>
        <row r="128">
          <cell r="E128" t="str">
            <v>120568-Interco Rec. -BGS Seattle</v>
          </cell>
        </row>
        <row r="129">
          <cell r="E129" t="str">
            <v>120569-Interco Rec. -BGS Brazil</v>
          </cell>
        </row>
        <row r="130">
          <cell r="E130" t="str">
            <v>120570-Interco Rec. -BGS Spain</v>
          </cell>
        </row>
        <row r="131">
          <cell r="E131" t="str">
            <v>120571-Interco Rec. -Mapora</v>
          </cell>
        </row>
        <row r="132">
          <cell r="E132" t="str">
            <v>120572-Interco Rec. -BGS Italy</v>
          </cell>
        </row>
        <row r="133">
          <cell r="E133" t="str">
            <v>120573-Interco Rec. -BGS France</v>
          </cell>
        </row>
        <row r="134">
          <cell r="E134" t="str">
            <v>120574-Interco Rec. -BGS Germany</v>
          </cell>
        </row>
        <row r="135">
          <cell r="E135" t="str">
            <v>120575-Interco Rec. -BGS Germ Hol</v>
          </cell>
        </row>
        <row r="136">
          <cell r="E136" t="str">
            <v>120576-Interco Rec. -BGS Germ M&amp;S</v>
          </cell>
        </row>
        <row r="137">
          <cell r="E137" t="str">
            <v>120577-Interco Rec. -BGS Ireland</v>
          </cell>
        </row>
        <row r="138">
          <cell r="E138" t="str">
            <v>120578-Interco Rec. -BGS Slovakia</v>
          </cell>
        </row>
        <row r="139">
          <cell r="E139" t="str">
            <v>120579-Interco Rec. -BGS NL BV Op</v>
          </cell>
        </row>
        <row r="140">
          <cell r="E140" t="str">
            <v>120580-Interco Rec. -BGS Denmark</v>
          </cell>
        </row>
        <row r="141">
          <cell r="E141" t="str">
            <v>120581-Interco Rec. -BGS Finland</v>
          </cell>
        </row>
        <row r="142">
          <cell r="E142" t="str">
            <v>120582-Interco Rec. -8 Bit Unlim.</v>
          </cell>
        </row>
        <row r="143">
          <cell r="E143" t="str">
            <v>120583-Interco Rec. -BGS BV</v>
          </cell>
        </row>
        <row r="144">
          <cell r="E144" t="str">
            <v>120584-Interco Rec. -BGS of NL BV</v>
          </cell>
        </row>
        <row r="145">
          <cell r="E145" t="str">
            <v>120585-Interco Rec. -BGS Japan TK</v>
          </cell>
        </row>
        <row r="146">
          <cell r="E146" t="str">
            <v>120586-Interco Rec. -Bowne of EU</v>
          </cell>
        </row>
        <row r="147">
          <cell r="E147" t="str">
            <v>120587-Interco Rec. -Bowne Loc. Inc</v>
          </cell>
        </row>
        <row r="148">
          <cell r="E148" t="str">
            <v>120588-Interco Rec. -BGS NL BV Hol</v>
          </cell>
        </row>
        <row r="149">
          <cell r="E149" t="str">
            <v>120589-Interco Rec. -IDOC EU (Liq)</v>
          </cell>
        </row>
        <row r="150">
          <cell r="E150" t="str">
            <v>120590-Interco Rec. -Gcp Ire (Liq)</v>
          </cell>
        </row>
        <row r="151">
          <cell r="E151" t="str">
            <v>120591-Interco Rec. -Gcp ESP (Liq)</v>
          </cell>
        </row>
        <row r="152">
          <cell r="E152" t="str">
            <v>120592-Interco Rec. -Gcp GMBH</v>
          </cell>
        </row>
        <row r="153">
          <cell r="E153" t="str">
            <v>120593-Interco Rec. -Gcp Canada</v>
          </cell>
        </row>
        <row r="154">
          <cell r="E154" t="str">
            <v>120594-Interco Rec. -Ling Corp</v>
          </cell>
        </row>
        <row r="155">
          <cell r="E155" t="str">
            <v>120595-Interco Rec. -Gcp USA  (Liq)</v>
          </cell>
        </row>
        <row r="156">
          <cell r="E156" t="str">
            <v>120596-Interco Rec. -Gcp SLC  (Liq)</v>
          </cell>
        </row>
        <row r="157">
          <cell r="E157" t="str">
            <v>120597-Interco Rec. -Gcp Sea  (Liq)</v>
          </cell>
        </row>
        <row r="158">
          <cell r="E158" t="str">
            <v>120598-I/C Receivable-BGS Korea</v>
          </cell>
        </row>
        <row r="159">
          <cell r="E159" t="str">
            <v>120599-IC AR - Linguistic Engineering</v>
          </cell>
        </row>
        <row r="160">
          <cell r="E160" t="str">
            <v>120999-I/C Receivable Clearing</v>
          </cell>
        </row>
        <row r="161">
          <cell r="E161" t="str">
            <v>121000-BNE I/C Cash Clearing Account</v>
          </cell>
        </row>
        <row r="162">
          <cell r="E162" t="str">
            <v>121010-Rebill Interco. - Bne</v>
          </cell>
        </row>
        <row r="163">
          <cell r="E163" t="str">
            <v>121020-Rebill Interco. - Boa</v>
          </cell>
        </row>
        <row r="164">
          <cell r="E164" t="str">
            <v>121030-Rebill Interco. - Bob</v>
          </cell>
        </row>
        <row r="165">
          <cell r="E165" t="str">
            <v>121040-Rebill Interco. - Boc</v>
          </cell>
        </row>
        <row r="166">
          <cell r="E166" t="str">
            <v>121050-Rebill Interco. - Bcl</v>
          </cell>
        </row>
        <row r="167">
          <cell r="E167" t="str">
            <v>121060-Rebill Interco. - Bod</v>
          </cell>
        </row>
        <row r="168">
          <cell r="E168" t="str">
            <v>121070-Rebill Interco. - Bde</v>
          </cell>
        </row>
        <row r="169">
          <cell r="E169" t="str">
            <v>121080-Rebill Interco. - Boh</v>
          </cell>
        </row>
        <row r="170">
          <cell r="E170" t="str">
            <v>121090-Rebill Interco. - Bla</v>
          </cell>
        </row>
        <row r="171">
          <cell r="E171" t="str">
            <v>121100-Rebill Interco. - Bny</v>
          </cell>
        </row>
        <row r="172">
          <cell r="E172" t="str">
            <v>121110-Rebill Interco. - Bsf</v>
          </cell>
        </row>
        <row r="173">
          <cell r="E173" t="str">
            <v>121120-Rebill Interco. - Bom</v>
          </cell>
        </row>
        <row r="174">
          <cell r="E174" t="str">
            <v>121130-Rebill Interco. - Bot</v>
          </cell>
        </row>
        <row r="175">
          <cell r="E175" t="str">
            <v>121140-Rebill Interco. - Ontario</v>
          </cell>
        </row>
        <row r="176">
          <cell r="E176" t="str">
            <v>121150-Rebill Interco. - Bds</v>
          </cell>
        </row>
        <row r="177">
          <cell r="E177" t="str">
            <v>121160-Rebill Interco. - Bbc</v>
          </cell>
        </row>
        <row r="178">
          <cell r="E178" t="str">
            <v>121170-Rebill Interco. - Bpi</v>
          </cell>
        </row>
        <row r="179">
          <cell r="E179" t="str">
            <v>121180-Rebill Interco. - Bpx</v>
          </cell>
        </row>
        <row r="180">
          <cell r="E180" t="str">
            <v>121190-Rebill Interco. - Bov</v>
          </cell>
        </row>
        <row r="181">
          <cell r="E181" t="str">
            <v>121200-Rebill Interco. - Bid</v>
          </cell>
        </row>
        <row r="182">
          <cell r="E182" t="str">
            <v>121210-Rebill Interco. - Internet Sol</v>
          </cell>
        </row>
        <row r="183">
          <cell r="E183" t="str">
            <v>121230-Rebill Interco. - Bbs</v>
          </cell>
        </row>
        <row r="184">
          <cell r="E184" t="str">
            <v>121250-Rebill Interco. - Bgs</v>
          </cell>
        </row>
        <row r="185">
          <cell r="E185" t="str">
            <v>121310-Rebill Interco - Quadravision</v>
          </cell>
        </row>
        <row r="186">
          <cell r="E186" t="str">
            <v>121320-Rebill Intrco SiteWorks</v>
          </cell>
        </row>
        <row r="187">
          <cell r="E187" t="str">
            <v>121330-Rebill Interco. - South Bend</v>
          </cell>
        </row>
        <row r="188">
          <cell r="E188" t="str">
            <v>121340-Rebill Interco. - Williams Lea</v>
          </cell>
        </row>
        <row r="189">
          <cell r="E189" t="str">
            <v>121350-Rebill Interco. - Frankfurt</v>
          </cell>
        </row>
        <row r="190">
          <cell r="E190" t="str">
            <v>121370-Rebill Interco. - Singapore</v>
          </cell>
        </row>
        <row r="191">
          <cell r="E191" t="str">
            <v>121380-Rebill Interco. - Bps</v>
          </cell>
        </row>
        <row r="192">
          <cell r="E192" t="str">
            <v>121390-Rebill Interco. - Bhk</v>
          </cell>
        </row>
        <row r="193">
          <cell r="E193" t="str">
            <v>121410-Rebill Interco. - Europe</v>
          </cell>
        </row>
        <row r="194">
          <cell r="E194" t="str">
            <v>121430-Rebill Interco. - TSV</v>
          </cell>
        </row>
        <row r="195">
          <cell r="E195" t="str">
            <v>121440-Rebill Interco. - Sib</v>
          </cell>
        </row>
        <row r="196">
          <cell r="E196" t="str">
            <v>121450-Rebill Interco. - Bei</v>
          </cell>
        </row>
        <row r="197">
          <cell r="E197" t="str">
            <v>121460-Rebill Interco. - Bol</v>
          </cell>
        </row>
        <row r="198">
          <cell r="E198" t="str">
            <v>121470-Rebill Interco. - Ram</v>
          </cell>
        </row>
        <row r="199">
          <cell r="E199" t="str">
            <v>121490-Rebill Interco. - Publishing</v>
          </cell>
        </row>
        <row r="200">
          <cell r="E200" t="str">
            <v>121599-Rebill Inter. - Linguistic Eng</v>
          </cell>
        </row>
        <row r="201">
          <cell r="E201" t="str">
            <v>122560-IC Loans giv-BGS Japan</v>
          </cell>
        </row>
        <row r="202">
          <cell r="E202" t="str">
            <v>122561-IC Loans giv-Datalink</v>
          </cell>
        </row>
        <row r="203">
          <cell r="E203" t="str">
            <v>122562-IC Loans giv-Technical Corp</v>
          </cell>
        </row>
        <row r="204">
          <cell r="E204" t="str">
            <v>122563-IC Loans giv-BGS Thailand</v>
          </cell>
        </row>
        <row r="205">
          <cell r="E205" t="str">
            <v>122564-IC Loans giv-BGS China</v>
          </cell>
        </row>
        <row r="206">
          <cell r="E206" t="str">
            <v>122565-IC Loans giv-BGS Taiwan</v>
          </cell>
        </row>
        <row r="207">
          <cell r="E207" t="str">
            <v>122566-IC Loans giv-BGS LA</v>
          </cell>
        </row>
        <row r="208">
          <cell r="E208" t="str">
            <v>122567-IC Loans giv-BGS Palo Alto</v>
          </cell>
        </row>
        <row r="209">
          <cell r="E209" t="str">
            <v>122568-IC Loans giv-BGS Seattle</v>
          </cell>
        </row>
        <row r="210">
          <cell r="E210" t="str">
            <v>122569-IC Loans giv-BGS Brazil</v>
          </cell>
        </row>
        <row r="211">
          <cell r="E211" t="str">
            <v>122570-IC Loans giv-BGS Spain</v>
          </cell>
        </row>
        <row r="212">
          <cell r="E212" t="str">
            <v>122571-IC Loans giv-Mapora</v>
          </cell>
        </row>
        <row r="213">
          <cell r="E213" t="str">
            <v>122572-IC Loans giv-BGS Italy</v>
          </cell>
        </row>
        <row r="214">
          <cell r="E214" t="str">
            <v>122573-IC Loans giv-BGS France</v>
          </cell>
        </row>
        <row r="215">
          <cell r="E215" t="str">
            <v>122574-IC Loans giv-BGS Germany</v>
          </cell>
        </row>
        <row r="216">
          <cell r="E216" t="str">
            <v>122575-IC Loans giv-BGS Germ Hol</v>
          </cell>
        </row>
        <row r="217">
          <cell r="E217" t="str">
            <v>122576-IC Loans giv-BGS Germ M&amp;S</v>
          </cell>
        </row>
        <row r="218">
          <cell r="E218" t="str">
            <v>122577-IC Loans giv-BGS Ireland</v>
          </cell>
        </row>
        <row r="219">
          <cell r="E219" t="str">
            <v>122578-IC Loans giv-BGS Slovakia</v>
          </cell>
        </row>
        <row r="220">
          <cell r="E220" t="str">
            <v>122579-IC Loans giv-BGS NL BV Op</v>
          </cell>
        </row>
        <row r="221">
          <cell r="E221" t="str">
            <v>122580-IC Loans giv-BGS Denmark</v>
          </cell>
        </row>
        <row r="222">
          <cell r="E222" t="str">
            <v>122581-IC Loans giv-BGS Finland</v>
          </cell>
        </row>
        <row r="223">
          <cell r="E223" t="str">
            <v>122582-IC Loans giv-8 Bit Unlim.</v>
          </cell>
        </row>
        <row r="224">
          <cell r="E224" t="str">
            <v>122583-IC Loans giv-BGS BV</v>
          </cell>
        </row>
        <row r="225">
          <cell r="E225" t="str">
            <v>122584-IC Loans giv-BGS of NL BV</v>
          </cell>
        </row>
        <row r="226">
          <cell r="E226" t="str">
            <v>122585-IC Loans giv-BGS Japan TK</v>
          </cell>
        </row>
        <row r="227">
          <cell r="E227" t="str">
            <v>122586-IC Loans giv-Bowne of EU</v>
          </cell>
        </row>
        <row r="228">
          <cell r="E228" t="str">
            <v>122587-IC Loans giv-Bowne Loc. Inc</v>
          </cell>
        </row>
        <row r="229">
          <cell r="E229" t="str">
            <v>122588-IC Loans giv-BGS NL BV Hol</v>
          </cell>
        </row>
        <row r="230">
          <cell r="E230" t="str">
            <v>122589-IC Loans giv-IDOC EU (Liq)</v>
          </cell>
        </row>
        <row r="231">
          <cell r="E231" t="str">
            <v>122590-IC Loans giv-Gcp Ire (Liq)</v>
          </cell>
        </row>
        <row r="232">
          <cell r="E232" t="str">
            <v>122591-IC Loans giv-Gcp ESP (Liq)</v>
          </cell>
        </row>
        <row r="233">
          <cell r="E233" t="str">
            <v>122592-IC Loans giv-Gcp GMBH</v>
          </cell>
        </row>
        <row r="234">
          <cell r="E234" t="str">
            <v>122593-IC Loans giv-Gcp Canada</v>
          </cell>
        </row>
        <row r="235">
          <cell r="E235" t="str">
            <v>122594-IC Loans giv-Ling Corp</v>
          </cell>
        </row>
        <row r="236">
          <cell r="E236" t="str">
            <v>122595-IC Loans giv-Gcp USA  (Liq)</v>
          </cell>
        </row>
        <row r="237">
          <cell r="E237" t="str">
            <v>122596-IC Loans giv-Gcp SLC  (Liq)</v>
          </cell>
        </row>
        <row r="238">
          <cell r="E238" t="str">
            <v>122597-IC Loans giv-Gcp Sea  (Liq)</v>
          </cell>
        </row>
        <row r="239">
          <cell r="E239" t="str">
            <v>122598-I/C Loans giv.-BGS Korea</v>
          </cell>
        </row>
        <row r="240">
          <cell r="E240" t="str">
            <v>122599-IC Loans giv - Linguistic Engi</v>
          </cell>
        </row>
        <row r="241">
          <cell r="E241" t="str">
            <v>123560-IC sales accr-BGS Japan</v>
          </cell>
        </row>
        <row r="242">
          <cell r="E242" t="str">
            <v>123561-IC sales accr-Datalink</v>
          </cell>
        </row>
        <row r="243">
          <cell r="E243" t="str">
            <v>123562-IC sales accr-Technical Corp</v>
          </cell>
        </row>
        <row r="244">
          <cell r="E244" t="str">
            <v>123563-IC sales accr-BGS Thailand</v>
          </cell>
        </row>
        <row r="245">
          <cell r="E245" t="str">
            <v>123564-IC sales accr-BGS China</v>
          </cell>
        </row>
        <row r="246">
          <cell r="E246" t="str">
            <v>123565-IC sales accr-BGS Taiwan</v>
          </cell>
        </row>
        <row r="247">
          <cell r="E247" t="str">
            <v>123566-IC sales accr-BGS LA</v>
          </cell>
        </row>
        <row r="248">
          <cell r="E248" t="str">
            <v>123567-IC sales accr-BGS Palo Alto</v>
          </cell>
        </row>
        <row r="249">
          <cell r="E249" t="str">
            <v>123568-IC sales accr-BGS Seattle</v>
          </cell>
        </row>
        <row r="250">
          <cell r="E250" t="str">
            <v>123569-IC sales accr-BGS Brazil</v>
          </cell>
        </row>
        <row r="251">
          <cell r="E251" t="str">
            <v>123570-IC sales accr-BGS Spain</v>
          </cell>
        </row>
        <row r="252">
          <cell r="E252" t="str">
            <v>123571-IC sales accr-Mapora</v>
          </cell>
        </row>
        <row r="253">
          <cell r="E253" t="str">
            <v>123572-IC sales accr-BGS Italy</v>
          </cell>
        </row>
        <row r="254">
          <cell r="E254" t="str">
            <v>123573-IC sales accr-BGS France</v>
          </cell>
        </row>
        <row r="255">
          <cell r="E255" t="str">
            <v>123574-IC sales accr-BGS Germany</v>
          </cell>
        </row>
        <row r="256">
          <cell r="E256" t="str">
            <v>123575-IC sales accr-BGS Germ Hol</v>
          </cell>
        </row>
        <row r="257">
          <cell r="E257" t="str">
            <v>123576-IC sales accr-BGS Germ M&amp;S</v>
          </cell>
        </row>
        <row r="258">
          <cell r="E258" t="str">
            <v>123577-IC sales accr-BGS Ireland</v>
          </cell>
        </row>
        <row r="259">
          <cell r="E259" t="str">
            <v>123578-IC sales accr-BGS Slovakia</v>
          </cell>
        </row>
        <row r="260">
          <cell r="E260" t="str">
            <v>123579-IC sales accr-BGS NL BV Op</v>
          </cell>
        </row>
        <row r="261">
          <cell r="E261" t="str">
            <v>123580-IC sales accr-BGS Denmark</v>
          </cell>
        </row>
        <row r="262">
          <cell r="E262" t="str">
            <v>123581-IC sales accr-BGS Finland</v>
          </cell>
        </row>
        <row r="263">
          <cell r="E263" t="str">
            <v>123582-IC sales accr-8 Bit Unlim.</v>
          </cell>
        </row>
        <row r="264">
          <cell r="E264" t="str">
            <v>123583-IC sales accr-BGS BV</v>
          </cell>
        </row>
        <row r="265">
          <cell r="E265" t="str">
            <v>123584-IC sales accr-BGS of NL BV</v>
          </cell>
        </row>
        <row r="266">
          <cell r="E266" t="str">
            <v>123585-IC sales accr-BGS Japan TK</v>
          </cell>
        </row>
        <row r="267">
          <cell r="E267" t="str">
            <v>123586-IC sales accr-Bowne of EU</v>
          </cell>
        </row>
        <row r="268">
          <cell r="E268" t="str">
            <v>123587-IC sales accr-Bowne Loc. Inc</v>
          </cell>
        </row>
        <row r="269">
          <cell r="E269" t="str">
            <v>123588-IC sales accr-BGS NL BV Hol</v>
          </cell>
        </row>
        <row r="270">
          <cell r="E270" t="str">
            <v>123589-IC sales accr-IDOC EU (Liq)</v>
          </cell>
        </row>
        <row r="271">
          <cell r="E271" t="str">
            <v>123590-IC sales accr-Gcp Ire (Liq)</v>
          </cell>
        </row>
        <row r="272">
          <cell r="E272" t="str">
            <v>123591-IC sales accr-Gcp ESP (Liq)</v>
          </cell>
        </row>
        <row r="273">
          <cell r="E273" t="str">
            <v>123592-IC sales accr-Gcp GMBH</v>
          </cell>
        </row>
        <row r="274">
          <cell r="E274" t="str">
            <v>123593-IC sales accr-Gcp Canada</v>
          </cell>
        </row>
        <row r="275">
          <cell r="E275" t="str">
            <v>123594-IC sales accr-Ling Corp</v>
          </cell>
        </row>
        <row r="276">
          <cell r="E276" t="str">
            <v>123595-IC sales accr-Gcp USA  (Liq)</v>
          </cell>
        </row>
        <row r="277">
          <cell r="E277" t="str">
            <v>123596-IC sales accr-Gcp SLC  (Liq)</v>
          </cell>
        </row>
        <row r="278">
          <cell r="E278" t="str">
            <v>123597-IC sales accr-Gcp Sea  (Liq)</v>
          </cell>
        </row>
        <row r="279">
          <cell r="E279" t="str">
            <v>123598-I/C sales accr.-BGS Korea</v>
          </cell>
        </row>
        <row r="280">
          <cell r="E280" t="str">
            <v>123599-IC sales accr - Linguistic Eng</v>
          </cell>
        </row>
        <row r="281">
          <cell r="E281" t="str">
            <v>124560-IC WIP-BGS Japan</v>
          </cell>
        </row>
        <row r="282">
          <cell r="E282" t="str">
            <v>124561-IC WIP-Datalink</v>
          </cell>
        </row>
        <row r="283">
          <cell r="E283" t="str">
            <v>124562-IC WIP-Technical Corp</v>
          </cell>
        </row>
        <row r="284">
          <cell r="E284" t="str">
            <v>124563-IC WIP-BGS Thailand</v>
          </cell>
        </row>
        <row r="285">
          <cell r="E285" t="str">
            <v>124564-IC WIP-BGS China</v>
          </cell>
        </row>
        <row r="286">
          <cell r="E286" t="str">
            <v>124565-IC WIP-BGS Taiwan</v>
          </cell>
        </row>
        <row r="287">
          <cell r="E287" t="str">
            <v>124566-Ic Wip-Bgs La</v>
          </cell>
        </row>
        <row r="288">
          <cell r="E288" t="str">
            <v>124567-IC WIP-BGS Palo Alto</v>
          </cell>
        </row>
        <row r="289">
          <cell r="E289" t="str">
            <v>124568-IC WIP-BGS Seattle</v>
          </cell>
        </row>
        <row r="290">
          <cell r="E290" t="str">
            <v>124569-IC WIP-BGS Brazil</v>
          </cell>
        </row>
        <row r="291">
          <cell r="E291" t="str">
            <v>124570-IC WIP-BGS Spain</v>
          </cell>
        </row>
        <row r="292">
          <cell r="E292" t="str">
            <v>124571-IC WIP-Mapora</v>
          </cell>
        </row>
        <row r="293">
          <cell r="E293" t="str">
            <v>124572-IC WIP-BGS Italy</v>
          </cell>
        </row>
        <row r="294">
          <cell r="E294" t="str">
            <v>124573-IC WIP-BGS France</v>
          </cell>
        </row>
        <row r="295">
          <cell r="E295" t="str">
            <v>124574-IC WIP-BGS Germany</v>
          </cell>
        </row>
        <row r="296">
          <cell r="E296" t="str">
            <v>124575-IC WIP-BGS Germ Hol</v>
          </cell>
        </row>
        <row r="297">
          <cell r="E297" t="str">
            <v>124576-IC WIP-BGS Germ M&amp;S</v>
          </cell>
        </row>
        <row r="298">
          <cell r="E298" t="str">
            <v>124577-IC WIP-BGS Ireland</v>
          </cell>
        </row>
        <row r="299">
          <cell r="E299" t="str">
            <v>124578-IC WIP-BGS Slovakia</v>
          </cell>
        </row>
        <row r="300">
          <cell r="E300" t="str">
            <v>124579-IC WIP-BGS NL BV Op</v>
          </cell>
        </row>
        <row r="301">
          <cell r="E301" t="str">
            <v>124580-IC WIP-BGS Denmark</v>
          </cell>
        </row>
        <row r="302">
          <cell r="E302" t="str">
            <v>124581-IC WIP-BGS Finland</v>
          </cell>
        </row>
        <row r="303">
          <cell r="E303" t="str">
            <v>124582-IC WIP-8 Bit Unlim.</v>
          </cell>
        </row>
        <row r="304">
          <cell r="E304" t="str">
            <v>124583-Ic Wip-Bgs Bv</v>
          </cell>
        </row>
        <row r="305">
          <cell r="E305" t="str">
            <v>124584-IC WIP-BGS of NL BV</v>
          </cell>
        </row>
        <row r="306">
          <cell r="E306" t="str">
            <v>124585-IC WIP-BGS Japan TK</v>
          </cell>
        </row>
        <row r="307">
          <cell r="E307" t="str">
            <v>124586-IC WIP-Bowne of EU</v>
          </cell>
        </row>
        <row r="308">
          <cell r="E308" t="str">
            <v>124587-IC WIP-Bowne Loc. Inc</v>
          </cell>
        </row>
        <row r="309">
          <cell r="E309" t="str">
            <v>124588-IC WIP-BGS NL BV Hol</v>
          </cell>
        </row>
        <row r="310">
          <cell r="E310" t="str">
            <v>124589-IC WIP-IDOC EU (Liq)</v>
          </cell>
        </row>
        <row r="311">
          <cell r="E311" t="str">
            <v>124590-IC WIP-Gcp Ire (Liq)</v>
          </cell>
        </row>
        <row r="312">
          <cell r="E312" t="str">
            <v>124591-IC WIP-Gcp ESP (Liq)</v>
          </cell>
        </row>
        <row r="313">
          <cell r="E313" t="str">
            <v>124592-IC WIP-Gcp GMBH</v>
          </cell>
        </row>
        <row r="314">
          <cell r="E314" t="str">
            <v>124593-IC WIP-Gcp Canada</v>
          </cell>
        </row>
        <row r="315">
          <cell r="E315" t="str">
            <v>124594-IC WIP-Ling Corp</v>
          </cell>
        </row>
        <row r="316">
          <cell r="E316" t="str">
            <v>124595-IC WIP-Gcp USA  (Liq)</v>
          </cell>
        </row>
        <row r="317">
          <cell r="E317" t="str">
            <v>124596-IC WIP-Gcp SLC  (Liq)</v>
          </cell>
        </row>
        <row r="318">
          <cell r="E318" t="str">
            <v>124597-IC WIP-Gcp Sea  (Liq)</v>
          </cell>
        </row>
        <row r="319">
          <cell r="E319" t="str">
            <v>124598-I/C WIP-BGS Korea</v>
          </cell>
        </row>
        <row r="320">
          <cell r="E320" t="str">
            <v>124599-IC WIP - Linguistic Engineerin</v>
          </cell>
        </row>
        <row r="321">
          <cell r="E321" t="str">
            <v>125100-Inventory Paper Stock</v>
          </cell>
        </row>
        <row r="322">
          <cell r="E322" t="str">
            <v>126000-Inventory Jobs In Progress</v>
          </cell>
        </row>
        <row r="323">
          <cell r="E323" t="str">
            <v>127000-Inventory Ink</v>
          </cell>
        </row>
        <row r="324">
          <cell r="E324" t="str">
            <v>127500-Inventory Supplies</v>
          </cell>
        </row>
        <row r="325">
          <cell r="E325" t="str">
            <v>129000-Inventory Films,Plates,Mtl</v>
          </cell>
        </row>
        <row r="326">
          <cell r="E326" t="str">
            <v>140000-Accommodations</v>
          </cell>
        </row>
        <row r="327">
          <cell r="E327" t="str">
            <v>140100-Prepaid Insurance</v>
          </cell>
        </row>
        <row r="328">
          <cell r="E328" t="str">
            <v>140200-Prepaid Workmans Comp</v>
          </cell>
        </row>
        <row r="329">
          <cell r="E329" t="str">
            <v>140300-Prepaid Rent</v>
          </cell>
        </row>
        <row r="330">
          <cell r="E330" t="str">
            <v>140400-Prepaid Union Dues</v>
          </cell>
        </row>
        <row r="331">
          <cell r="E331" t="str">
            <v>141000-Prepaid Taxes A</v>
          </cell>
        </row>
        <row r="332">
          <cell r="E332" t="str">
            <v>141010-Prepaid Taxes B</v>
          </cell>
        </row>
        <row r="333">
          <cell r="E333" t="str">
            <v>141020-Prepaid Taxes C</v>
          </cell>
        </row>
        <row r="334">
          <cell r="E334" t="str">
            <v>141030-Prepaid Taxes D</v>
          </cell>
        </row>
        <row r="335">
          <cell r="E335" t="str">
            <v>141500-Prepaid Postage</v>
          </cell>
        </row>
        <row r="336">
          <cell r="E336" t="str">
            <v>141600-Prepaid Maint &amp; Service</v>
          </cell>
        </row>
        <row r="337">
          <cell r="E337" t="str">
            <v>141700-Prepaid Corporate Charges</v>
          </cell>
        </row>
        <row r="338">
          <cell r="E338" t="str">
            <v>142000-Prepaid Other</v>
          </cell>
        </row>
        <row r="339">
          <cell r="E339" t="str">
            <v>142100-Prepaid R&amp;D</v>
          </cell>
        </row>
        <row r="340">
          <cell r="E340" t="str">
            <v>142200-Prepaid Marketing</v>
          </cell>
        </row>
        <row r="341">
          <cell r="E341" t="str">
            <v>142300-Prepaid Interest</v>
          </cell>
        </row>
        <row r="342">
          <cell r="E342" t="str">
            <v>142500-Prepaid Pension</v>
          </cell>
        </row>
        <row r="343">
          <cell r="E343" t="str">
            <v>143500-Prepaid Consulting Fees</v>
          </cell>
        </row>
        <row r="344">
          <cell r="E344" t="str">
            <v>144000-Advances To Employees</v>
          </cell>
        </row>
        <row r="345">
          <cell r="E345" t="str">
            <v>145000-Advances To Salesman</v>
          </cell>
        </row>
        <row r="346">
          <cell r="E346" t="str">
            <v>145100-Due From Salesman</v>
          </cell>
        </row>
        <row r="347">
          <cell r="E347" t="str">
            <v>146000-Advances To Executives</v>
          </cell>
        </row>
        <row r="348">
          <cell r="E348" t="str">
            <v>146500-Freight &amp; Postage</v>
          </cell>
        </row>
        <row r="349">
          <cell r="E349" t="str">
            <v>146600-Freight</v>
          </cell>
        </row>
        <row r="350">
          <cell r="E350" t="str">
            <v>147000-Loans To Employees</v>
          </cell>
        </row>
        <row r="351">
          <cell r="E351" t="str">
            <v>148000-Deposits</v>
          </cell>
        </row>
        <row r="352">
          <cell r="E352" t="str">
            <v>148900-Filing Fee Advanced</v>
          </cell>
        </row>
        <row r="353">
          <cell r="E353" t="str">
            <v>149000-Exchange</v>
          </cell>
        </row>
        <row r="354">
          <cell r="E354" t="str">
            <v>150100-Due From (To) Brokers</v>
          </cell>
        </row>
        <row r="355">
          <cell r="E355" t="str">
            <v>151000-Notes Receivable</v>
          </cell>
        </row>
        <row r="356">
          <cell r="E356" t="str">
            <v>152000-Accr Interest Rec A</v>
          </cell>
        </row>
        <row r="357">
          <cell r="E357" t="str">
            <v>152100-Accr Interest Rec B</v>
          </cell>
        </row>
        <row r="358">
          <cell r="E358" t="str">
            <v>152200-Accr Interest Rec C</v>
          </cell>
        </row>
        <row r="359">
          <cell r="E359" t="str">
            <v>152300-Accr Interest Rec D</v>
          </cell>
        </row>
        <row r="360">
          <cell r="E360" t="str">
            <v>152400-Accr Interest Rec E</v>
          </cell>
        </row>
        <row r="361">
          <cell r="E361" t="str">
            <v>152500-Accr Interest Rec F</v>
          </cell>
        </row>
        <row r="362">
          <cell r="E362" t="str">
            <v>152600-Accr Interest Rec G</v>
          </cell>
        </row>
        <row r="363">
          <cell r="E363" t="str">
            <v>152700-Sundry Receivables Curr.</v>
          </cell>
        </row>
        <row r="364">
          <cell r="E364" t="str">
            <v>152750-Other Rec - Bowne Venture</v>
          </cell>
        </row>
        <row r="365">
          <cell r="E365" t="str">
            <v>152800-Deferred Taxes On Bad Debt</v>
          </cell>
        </row>
        <row r="366">
          <cell r="E366" t="str">
            <v>152900-Def Chg Cur/Asset A</v>
          </cell>
        </row>
        <row r="367">
          <cell r="E367" t="str">
            <v>153000-Def Chg Cur/Asset B</v>
          </cell>
        </row>
        <row r="368">
          <cell r="E368" t="str">
            <v>154000-Sales Tax Clearing Interco</v>
          </cell>
        </row>
        <row r="369">
          <cell r="E369" t="str">
            <v>154500-VAT Clearing</v>
          </cell>
        </row>
        <row r="370">
          <cell r="E370" t="str">
            <v>154550-VAT Input</v>
          </cell>
        </row>
        <row r="371">
          <cell r="E371" t="str">
            <v>160100-Investment Common Stock A</v>
          </cell>
        </row>
        <row r="372">
          <cell r="E372" t="str">
            <v>160200-Investment Common Stock B</v>
          </cell>
        </row>
        <row r="373">
          <cell r="E373" t="str">
            <v>160300-Investment - Rocker</v>
          </cell>
        </row>
        <row r="374">
          <cell r="E374" t="str">
            <v>160400-Investment Pref Stk</v>
          </cell>
        </row>
        <row r="375">
          <cell r="E375" t="str">
            <v>160500-Investment Bonds</v>
          </cell>
        </row>
        <row r="376">
          <cell r="E376" t="str">
            <v>160600-Investment In Call/Options</v>
          </cell>
        </row>
        <row r="377">
          <cell r="E377" t="str">
            <v>160700-Investment In Put/Options</v>
          </cell>
        </row>
        <row r="378">
          <cell r="E378" t="str">
            <v>160800-Other Current Investments</v>
          </cell>
        </row>
        <row r="379">
          <cell r="E379" t="str">
            <v>160900-Unamortized Premium/Discnt</v>
          </cell>
        </row>
        <row r="380">
          <cell r="E380" t="str">
            <v>161500-Investment In Subsidiaries</v>
          </cell>
        </row>
        <row r="381">
          <cell r="E381" t="str">
            <v>161502-Investment in BOA</v>
          </cell>
        </row>
        <row r="382">
          <cell r="E382" t="str">
            <v>161503-Investment in BOB</v>
          </cell>
        </row>
        <row r="383">
          <cell r="E383" t="str">
            <v>161504-Investment in BOC</v>
          </cell>
        </row>
        <row r="384">
          <cell r="E384" t="str">
            <v>161505-Investment in BCL</v>
          </cell>
        </row>
        <row r="385">
          <cell r="E385" t="str">
            <v>161506-Investment in BOD</v>
          </cell>
        </row>
        <row r="386">
          <cell r="E386" t="str">
            <v>161507-Investment in BDE</v>
          </cell>
        </row>
        <row r="387">
          <cell r="E387" t="str">
            <v>161508-Investment in BOH</v>
          </cell>
        </row>
        <row r="388">
          <cell r="E388" t="str">
            <v>161509-Investment in BLA</v>
          </cell>
        </row>
        <row r="389">
          <cell r="E389" t="str">
            <v>161510-Investment in BNY</v>
          </cell>
        </row>
        <row r="390">
          <cell r="E390" t="str">
            <v>161511-Investment in BSF</v>
          </cell>
        </row>
        <row r="391">
          <cell r="E391" t="str">
            <v>161512-Investment in BCA/BOT</v>
          </cell>
        </row>
        <row r="392">
          <cell r="E392" t="str">
            <v>161513-Investment in GPC</v>
          </cell>
        </row>
        <row r="393">
          <cell r="E393" t="str">
            <v>161514-Investment in IDOC</v>
          </cell>
        </row>
        <row r="394">
          <cell r="E394" t="str">
            <v>161515-Investment in BBC</v>
          </cell>
        </row>
        <row r="395">
          <cell r="E395" t="str">
            <v>161516-Investment in BPI</v>
          </cell>
        </row>
        <row r="396">
          <cell r="E396" t="str">
            <v>161517-Investment in BPX</v>
          </cell>
        </row>
        <row r="397">
          <cell r="E397" t="str">
            <v>161518-Investment in Bowne of Japan</v>
          </cell>
        </row>
        <row r="398">
          <cell r="E398" t="str">
            <v>161519-Investment in Pacifitech</v>
          </cell>
        </row>
        <row r="399">
          <cell r="E399" t="str">
            <v>161520-Investment in META</v>
          </cell>
        </row>
        <row r="400">
          <cell r="E400" t="str">
            <v>161521-Investment in IGCOM</v>
          </cell>
        </row>
        <row r="401">
          <cell r="E401" t="str">
            <v>161522-Investment in GECAP</v>
          </cell>
        </row>
        <row r="402">
          <cell r="E402" t="str">
            <v>161523-Investment in Imagineer</v>
          </cell>
        </row>
        <row r="403">
          <cell r="E403" t="str">
            <v>161524-Investment in Internet Factory</v>
          </cell>
        </row>
        <row r="404">
          <cell r="E404" t="str">
            <v>161525-Investment in WM Lea</v>
          </cell>
        </row>
        <row r="405">
          <cell r="E405" t="str">
            <v>161526-Investment in Mexico</v>
          </cell>
        </row>
        <row r="406">
          <cell r="E406" t="str">
            <v>161527-Investment in BPS</v>
          </cell>
        </row>
        <row r="407">
          <cell r="E407" t="str">
            <v>161528-Investment in Law Prep</v>
          </cell>
        </row>
        <row r="408">
          <cell r="E408" t="str">
            <v>161529-Investment in LNE</v>
          </cell>
        </row>
        <row r="409">
          <cell r="E409" t="str">
            <v>161530-Investment in BGA</v>
          </cell>
        </row>
        <row r="410">
          <cell r="E410" t="str">
            <v>161531-Investment in BNJ</v>
          </cell>
        </row>
        <row r="411">
          <cell r="E411" t="str">
            <v>161532-Investment in SIB</v>
          </cell>
        </row>
        <row r="412">
          <cell r="E412" t="str">
            <v>161533-Investment in BEI</v>
          </cell>
        </row>
        <row r="413">
          <cell r="E413" t="str">
            <v>161534-Investment in BIN</v>
          </cell>
        </row>
        <row r="414">
          <cell r="E414" t="str">
            <v>161535-Investment in RAM</v>
          </cell>
        </row>
        <row r="415">
          <cell r="E415" t="str">
            <v>161536-Investment in Land Corp.</v>
          </cell>
        </row>
        <row r="416">
          <cell r="E416" t="str">
            <v>161537-Investment in Publishing</v>
          </cell>
        </row>
        <row r="417">
          <cell r="E417" t="str">
            <v>161538-Investment in Ontario</v>
          </cell>
        </row>
        <row r="418">
          <cell r="E418" t="str">
            <v>161539-Investment in Linguistix</v>
          </cell>
        </row>
        <row r="419">
          <cell r="E419" t="str">
            <v>161540-Investment in DESI</v>
          </cell>
        </row>
        <row r="420">
          <cell r="E420" t="str">
            <v>162000-Inv. In Majority Owned Sub</v>
          </cell>
        </row>
        <row r="421">
          <cell r="E421" t="str">
            <v>162100-Minority Interest</v>
          </cell>
        </row>
        <row r="422">
          <cell r="E422" t="str">
            <v>165000-Goodwill</v>
          </cell>
        </row>
        <row r="423">
          <cell r="E423" t="str">
            <v>165100-Goodwill Vose</v>
          </cell>
        </row>
        <row r="424">
          <cell r="E424" t="str">
            <v>165101-Goodwill Miscellaneous</v>
          </cell>
        </row>
        <row r="425">
          <cell r="E425" t="str">
            <v>165110-Goodwill - BCL</v>
          </cell>
        </row>
        <row r="426">
          <cell r="E426" t="str">
            <v>165120-Goodwill - BCA</v>
          </cell>
        </row>
        <row r="427">
          <cell r="E427" t="str">
            <v>165130-Goodwill - BID</v>
          </cell>
        </row>
        <row r="428">
          <cell r="E428" t="str">
            <v>165140-Goodwill - IDOC</v>
          </cell>
        </row>
        <row r="429">
          <cell r="E429" t="str">
            <v>165150-Goodwill - Williams Lea</v>
          </cell>
        </row>
        <row r="430">
          <cell r="E430" t="str">
            <v>165160-Goodwill - Internet Factory</v>
          </cell>
        </row>
        <row r="431">
          <cell r="E431" t="str">
            <v>165170-Goodwill - Imageer</v>
          </cell>
        </row>
        <row r="432">
          <cell r="E432" t="str">
            <v>165180-Goodwill - Packard Press</v>
          </cell>
        </row>
        <row r="433">
          <cell r="E433" t="str">
            <v>166000-Goodwill - Accumulated Amortiz</v>
          </cell>
        </row>
        <row r="434">
          <cell r="E434" t="str">
            <v>166100-Accum Amort Goodwill Vose</v>
          </cell>
        </row>
        <row r="435">
          <cell r="E435" t="str">
            <v>166110-Accum Amort Goodwill BCL</v>
          </cell>
        </row>
        <row r="436">
          <cell r="E436" t="str">
            <v>166120-Accum Amort Goodwill BCA</v>
          </cell>
        </row>
        <row r="437">
          <cell r="E437" t="str">
            <v>166130-Accum Amort Goodwill BID</v>
          </cell>
        </row>
        <row r="438">
          <cell r="E438" t="str">
            <v>166140-Accum Amort Goodwill IDOC</v>
          </cell>
        </row>
        <row r="439">
          <cell r="E439" t="str">
            <v>166150-Accum Amort Goodwill Wm Lea</v>
          </cell>
        </row>
        <row r="440">
          <cell r="E440" t="str">
            <v>166160-Accum Amort Goodwill Internet</v>
          </cell>
        </row>
        <row r="441">
          <cell r="E441" t="str">
            <v>166170-Accum Amort Goodwill Imageer</v>
          </cell>
        </row>
        <row r="442">
          <cell r="E442" t="str">
            <v>166180-Accum Amort Gdwill Packard Prs</v>
          </cell>
        </row>
        <row r="443">
          <cell r="E443" t="str">
            <v>170100-Inv. In Common Stock</v>
          </cell>
        </row>
        <row r="444">
          <cell r="E444" t="str">
            <v>170200-Inv. In Preferred Stock</v>
          </cell>
        </row>
        <row r="445">
          <cell r="E445" t="str">
            <v>170300-Inv. In Bonds</v>
          </cell>
        </row>
        <row r="446">
          <cell r="E446" t="str">
            <v>170400-Inv. In Call/Options</v>
          </cell>
        </row>
        <row r="447">
          <cell r="E447" t="str">
            <v>170500-Inv. In Put/Options</v>
          </cell>
        </row>
        <row r="448">
          <cell r="E448" t="str">
            <v>170600-Other Non-Curr. Invest.</v>
          </cell>
        </row>
        <row r="449">
          <cell r="E449" t="str">
            <v>170700-Inv. Fiduciary Trust</v>
          </cell>
        </row>
        <row r="450">
          <cell r="E450" t="str">
            <v>170800-Inv. Rocker Partners</v>
          </cell>
        </row>
        <row r="451">
          <cell r="E451" t="str">
            <v>170900-Investment Alta</v>
          </cell>
        </row>
        <row r="452">
          <cell r="E452" t="str">
            <v>171000-Investment Alta Iii</v>
          </cell>
        </row>
        <row r="453">
          <cell r="E453" t="str">
            <v>171100-Inv. Abs Ventures</v>
          </cell>
        </row>
        <row r="454">
          <cell r="E454" t="str">
            <v>171200-Bowne Venture Corp.</v>
          </cell>
        </row>
        <row r="455">
          <cell r="E455" t="str">
            <v>171300-Unamortized Premium Disc.</v>
          </cell>
        </row>
        <row r="456">
          <cell r="E456" t="str">
            <v>181000-Covenant Not To Compete</v>
          </cell>
        </row>
        <row r="457">
          <cell r="E457" t="str">
            <v>181500-Accum Cov Not To Compete</v>
          </cell>
        </row>
        <row r="458">
          <cell r="E458" t="str">
            <v>183000-Cash Surrender Valve Of Li</v>
          </cell>
        </row>
        <row r="459">
          <cell r="E459" t="str">
            <v>183100-Officers L.I. Loans</v>
          </cell>
        </row>
        <row r="460">
          <cell r="E460" t="str">
            <v>184000-Deferred State Inc. Taxes</v>
          </cell>
        </row>
        <row r="461">
          <cell r="E461" t="str">
            <v>184100-Deferred Federal Inc. Tax</v>
          </cell>
        </row>
        <row r="462">
          <cell r="E462" t="str">
            <v>185000-Air Travel Deposit</v>
          </cell>
        </row>
        <row r="463">
          <cell r="E463" t="str">
            <v>185100-Deposits-Long-Term</v>
          </cell>
        </row>
        <row r="464">
          <cell r="E464" t="str">
            <v>185200-Notes Receivable From Empl</v>
          </cell>
        </row>
        <row r="465">
          <cell r="E465" t="str">
            <v>185300-Inventory Parts</v>
          </cell>
        </row>
        <row r="466">
          <cell r="E466" t="str">
            <v>185400-Inventory Misc</v>
          </cell>
        </row>
        <row r="467">
          <cell r="E467" t="str">
            <v>185500-Other Non Current Assets</v>
          </cell>
        </row>
        <row r="468">
          <cell r="E468" t="str">
            <v>185600-Deferred Development Cost</v>
          </cell>
        </row>
        <row r="469">
          <cell r="E469" t="str">
            <v>185700-Employment Contracts</v>
          </cell>
        </row>
        <row r="470">
          <cell r="E470" t="str">
            <v>185800-Deferred Compensation Exp.</v>
          </cell>
        </row>
        <row r="471">
          <cell r="E471" t="str">
            <v>185900-Deferred Chrgs A Non-Curr</v>
          </cell>
        </row>
        <row r="472">
          <cell r="E472" t="str">
            <v>186000-Deferred Expenses</v>
          </cell>
        </row>
        <row r="473">
          <cell r="E473" t="str">
            <v>186100-Customer List</v>
          </cell>
        </row>
        <row r="474">
          <cell r="E474" t="str">
            <v>186200-Trade Name</v>
          </cell>
        </row>
        <row r="475">
          <cell r="E475" t="str">
            <v>187100-Accum Amort Customer List</v>
          </cell>
        </row>
        <row r="476">
          <cell r="E476" t="str">
            <v>187200-Accum Amort Trade Name</v>
          </cell>
        </row>
        <row r="477">
          <cell r="E477" t="str">
            <v>190100-Land</v>
          </cell>
        </row>
        <row r="478">
          <cell r="E478" t="str">
            <v>190150-Land Improvements</v>
          </cell>
        </row>
        <row r="479">
          <cell r="E479" t="str">
            <v>190200-Buildings</v>
          </cell>
        </row>
        <row r="480">
          <cell r="E480" t="str">
            <v>190220-Building Improvements</v>
          </cell>
        </row>
        <row r="481">
          <cell r="E481" t="str">
            <v>190240-Bldg Imprv 15Yrs</v>
          </cell>
        </row>
        <row r="482">
          <cell r="E482" t="str">
            <v>190260-Bldg Imprv 20Yrs</v>
          </cell>
        </row>
        <row r="483">
          <cell r="E483" t="str">
            <v>190300-Leasehold Improvements</v>
          </cell>
        </row>
        <row r="484">
          <cell r="E484" t="str">
            <v>190400-Office Furniture</v>
          </cell>
        </row>
        <row r="485">
          <cell r="E485" t="str">
            <v>190410-Off. Furn. - Immaterial Cost</v>
          </cell>
        </row>
        <row r="486">
          <cell r="E486" t="str">
            <v>190420-Xerox Equipment</v>
          </cell>
        </row>
        <row r="487">
          <cell r="E487" t="str">
            <v>190440-Telephone Equipment</v>
          </cell>
        </row>
        <row r="488">
          <cell r="E488" t="str">
            <v>190460-Sign</v>
          </cell>
        </row>
        <row r="489">
          <cell r="E489" t="str">
            <v>190500-Furniture Fixtures</v>
          </cell>
        </row>
        <row r="490">
          <cell r="E490" t="str">
            <v>190510-Leased Furniture</v>
          </cell>
        </row>
        <row r="491">
          <cell r="E491" t="str">
            <v>190550-Office Equipment</v>
          </cell>
        </row>
        <row r="492">
          <cell r="E492" t="str">
            <v>190570-Office Fixtures</v>
          </cell>
        </row>
        <row r="493">
          <cell r="E493" t="str">
            <v>190600-Machinery &amp; Plant Equipmnt</v>
          </cell>
        </row>
        <row r="494">
          <cell r="E494" t="str">
            <v>190650-Machinery &amp; Equip New</v>
          </cell>
        </row>
        <row r="495">
          <cell r="E495" t="str">
            <v>190700-Automotive Equipment</v>
          </cell>
        </row>
        <row r="496">
          <cell r="E496" t="str">
            <v>190800-Computer Hardware</v>
          </cell>
        </row>
        <row r="497">
          <cell r="E497" t="str">
            <v>190850-Leased Hardware</v>
          </cell>
        </row>
        <row r="498">
          <cell r="E498" t="str">
            <v>190900-Computer Software</v>
          </cell>
        </row>
        <row r="499">
          <cell r="E499" t="str">
            <v>190910-Software in Abeyance</v>
          </cell>
        </row>
        <row r="500">
          <cell r="E500" t="str">
            <v>191000-Construction In Progress</v>
          </cell>
        </row>
        <row r="501">
          <cell r="E501" t="str">
            <v>195150-Accum Depr Land Improvmnts</v>
          </cell>
        </row>
        <row r="502">
          <cell r="E502" t="str">
            <v>195200-Accum Depr Buildings</v>
          </cell>
        </row>
        <row r="503">
          <cell r="E503" t="str">
            <v>195220-Accum Depr Bldg. Improv.</v>
          </cell>
        </row>
        <row r="504">
          <cell r="E504" t="str">
            <v>195300-Accum Depr Leasehold Impro</v>
          </cell>
        </row>
        <row r="505">
          <cell r="E505" t="str">
            <v>195410-Accum Depr Off. Furn.-Immateri</v>
          </cell>
        </row>
        <row r="506">
          <cell r="E506" t="str">
            <v>195420-Accum Depr Xerox Eqpt</v>
          </cell>
        </row>
        <row r="507">
          <cell r="E507" t="str">
            <v>195440-Accum Depr - Tel Eqpt</v>
          </cell>
        </row>
        <row r="508">
          <cell r="E508" t="str">
            <v>195500-Accum Depr Office Equip.</v>
          </cell>
        </row>
        <row r="509">
          <cell r="E509" t="str">
            <v>195550-Accum Depr Office Furn.</v>
          </cell>
        </row>
        <row r="510">
          <cell r="E510" t="str">
            <v>195560-Acc Depr Off. Furn.-Immaterial</v>
          </cell>
        </row>
        <row r="511">
          <cell r="E511" t="str">
            <v>195570-Acc. Depr. Office Fixtures</v>
          </cell>
        </row>
        <row r="512">
          <cell r="E512" t="str">
            <v>195600-Accum Depr Mach/Eqpt</v>
          </cell>
        </row>
        <row r="513">
          <cell r="E513" t="str">
            <v>195700-Accum Depr Autos</v>
          </cell>
        </row>
        <row r="514">
          <cell r="E514" t="str">
            <v>195800-Accum Depr Comp Hrdwre</v>
          </cell>
        </row>
        <row r="515">
          <cell r="E515" t="str">
            <v>195900-Accum Depr Comp Sftwre</v>
          </cell>
        </row>
        <row r="516">
          <cell r="E516" t="str">
            <v>200000-Note Payable</v>
          </cell>
        </row>
        <row r="517">
          <cell r="E517" t="str">
            <v>200100-Curr Port Of Long Term Deb</v>
          </cell>
        </row>
        <row r="518">
          <cell r="E518" t="str">
            <v>200200-Capital Lease Liab. Short Term</v>
          </cell>
        </row>
        <row r="519">
          <cell r="E519" t="str">
            <v>200300-Capital Lease Liab. Long Term</v>
          </cell>
        </row>
        <row r="520">
          <cell r="E520" t="str">
            <v>201000-Customer Deposits</v>
          </cell>
        </row>
        <row r="521">
          <cell r="E521" t="str">
            <v>202000-Security Deposits Payable</v>
          </cell>
        </row>
        <row r="522">
          <cell r="E522" t="str">
            <v>202100-Unearned Income</v>
          </cell>
        </row>
        <row r="523">
          <cell r="E523" t="str">
            <v>202200-Unearned Income - Intl Sub</v>
          </cell>
        </row>
        <row r="524">
          <cell r="E524" t="str">
            <v>203000-Accounts Payable Trade</v>
          </cell>
        </row>
        <row r="525">
          <cell r="E525" t="str">
            <v>203050-Accounts Payable Non-Trade</v>
          </cell>
        </row>
        <row r="526">
          <cell r="E526" t="str">
            <v>203060-AP Pending Credits</v>
          </cell>
        </row>
        <row r="527">
          <cell r="E527" t="str">
            <v>203100-Accts. Payable - Ecusta</v>
          </cell>
        </row>
        <row r="528">
          <cell r="E528" t="str">
            <v>203200-A/P Trade Bpx</v>
          </cell>
        </row>
        <row r="529">
          <cell r="E529" t="str">
            <v>205000-Interco. Payable</v>
          </cell>
        </row>
        <row r="530">
          <cell r="E530" t="str">
            <v>205010-I/C Payable Bne</v>
          </cell>
        </row>
        <row r="531">
          <cell r="E531" t="str">
            <v>205020-I/C Payable Boa</v>
          </cell>
        </row>
        <row r="532">
          <cell r="E532" t="str">
            <v>205030-I/C Payable Bob</v>
          </cell>
        </row>
        <row r="533">
          <cell r="E533" t="str">
            <v>205040-I/C Payable Boc</v>
          </cell>
        </row>
        <row r="534">
          <cell r="E534" t="str">
            <v>205050-I/C Payable Bcl</v>
          </cell>
        </row>
        <row r="535">
          <cell r="E535" t="str">
            <v>205060-I/C Payable Bod</v>
          </cell>
        </row>
        <row r="536">
          <cell r="E536" t="str">
            <v>205070-I/C Payable Bde</v>
          </cell>
        </row>
        <row r="537">
          <cell r="E537" t="str">
            <v>205080-I/C Payable Boh</v>
          </cell>
        </row>
        <row r="538">
          <cell r="E538" t="str">
            <v>205090-I/C Payable Bla</v>
          </cell>
        </row>
        <row r="539">
          <cell r="E539" t="str">
            <v>205100-I/C Payable Bny</v>
          </cell>
        </row>
        <row r="540">
          <cell r="E540" t="str">
            <v>205110-I/C Payable Bsf</v>
          </cell>
        </row>
        <row r="541">
          <cell r="E541" t="str">
            <v>205120-I/C Payable Bom</v>
          </cell>
        </row>
        <row r="542">
          <cell r="E542" t="str">
            <v>205130-I/C Payable Bot</v>
          </cell>
        </row>
        <row r="543">
          <cell r="E543" t="str">
            <v>205140-I/C Payable Gpc</v>
          </cell>
        </row>
        <row r="544">
          <cell r="E544" t="str">
            <v>205150-I/C Payable BDS</v>
          </cell>
        </row>
        <row r="545">
          <cell r="E545" t="str">
            <v>205160-I/C Payable Bbc</v>
          </cell>
        </row>
        <row r="546">
          <cell r="E546" t="str">
            <v>205170-I/C Payable Bpi</v>
          </cell>
        </row>
        <row r="547">
          <cell r="E547" t="str">
            <v>205180-I/C Payable Bpx</v>
          </cell>
        </row>
        <row r="548">
          <cell r="E548" t="str">
            <v>205190-I/C Payable Bov</v>
          </cell>
        </row>
        <row r="549">
          <cell r="E549" t="str">
            <v>205200-I/C Payable Bid</v>
          </cell>
        </row>
        <row r="550">
          <cell r="E550" t="str">
            <v>205205-I/C Payable-BSS</v>
          </cell>
        </row>
        <row r="551">
          <cell r="E551" t="str">
            <v>205210-I/C Pay -Internet Solution</v>
          </cell>
        </row>
        <row r="552">
          <cell r="E552" t="str">
            <v>205220-I/C Payable Bts</v>
          </cell>
        </row>
        <row r="553">
          <cell r="E553" t="str">
            <v>205230-I/C Payable Bbs</v>
          </cell>
        </row>
        <row r="554">
          <cell r="E554" t="str">
            <v>205240-I/C Payable Boj</v>
          </cell>
        </row>
        <row r="555">
          <cell r="E555" t="str">
            <v>205250-I/C Payable Idoc</v>
          </cell>
        </row>
        <row r="556">
          <cell r="E556" t="str">
            <v>205265-Interco. Pay - Bowne Of Tokyo</v>
          </cell>
        </row>
        <row r="557">
          <cell r="E557" t="str">
            <v>205300-I/C Payable - Gecap</v>
          </cell>
        </row>
        <row r="558">
          <cell r="E558" t="str">
            <v>205310-I/C Payable Quadravision</v>
          </cell>
        </row>
        <row r="559">
          <cell r="E559" t="str">
            <v>205320-I/C Payable Sitewerks</v>
          </cell>
        </row>
        <row r="560">
          <cell r="E560" t="str">
            <v>205330-I/C Payable - South Bend</v>
          </cell>
        </row>
        <row r="561">
          <cell r="E561" t="str">
            <v>205340-I/C Pay - Wm Lea</v>
          </cell>
        </row>
        <row r="562">
          <cell r="E562" t="str">
            <v>205350-I/C Payable - Frankfurt</v>
          </cell>
        </row>
        <row r="563">
          <cell r="E563" t="str">
            <v>205360-I/C Payable Bmx</v>
          </cell>
        </row>
        <row r="564">
          <cell r="E564" t="str">
            <v>205370-I/C Payable - Singapore</v>
          </cell>
        </row>
        <row r="565">
          <cell r="E565" t="str">
            <v>205380-I/C Payable Bps</v>
          </cell>
        </row>
        <row r="566">
          <cell r="E566" t="str">
            <v>205390-I/C Payable - Hong Kong</v>
          </cell>
        </row>
        <row r="567">
          <cell r="E567" t="str">
            <v>205400-I/C Payable Other</v>
          </cell>
        </row>
        <row r="568">
          <cell r="E568" t="str">
            <v>205410-I/C Payable Lne</v>
          </cell>
        </row>
        <row r="569">
          <cell r="E569" t="str">
            <v>205420-I/C Payable Bin</v>
          </cell>
        </row>
        <row r="570">
          <cell r="E570" t="str">
            <v>205430-I/C Payable TSV</v>
          </cell>
        </row>
        <row r="571">
          <cell r="E571" t="str">
            <v>205431-I/C Payable TSV-NY</v>
          </cell>
        </row>
        <row r="572">
          <cell r="E572" t="str">
            <v>205440-I/C Payable Sib</v>
          </cell>
        </row>
        <row r="573">
          <cell r="E573" t="str">
            <v>205450-I/C Payable Bei</v>
          </cell>
        </row>
        <row r="574">
          <cell r="E574" t="str">
            <v>205460-I/C Payable Bol</v>
          </cell>
        </row>
        <row r="575">
          <cell r="E575" t="str">
            <v>205470-I/C Pay - Internet Factory</v>
          </cell>
        </row>
        <row r="576">
          <cell r="E576" t="str">
            <v>205480-Interco Payable Land Corp</v>
          </cell>
        </row>
        <row r="577">
          <cell r="E577" t="str">
            <v>205481-I/C Payable KAPA Int'l</v>
          </cell>
        </row>
        <row r="578">
          <cell r="E578" t="str">
            <v>205490-I/C Payable-Publishing</v>
          </cell>
        </row>
        <row r="579">
          <cell r="E579" t="str">
            <v>205500-I/C Payable-Mountainlake-BIS</v>
          </cell>
        </row>
        <row r="580">
          <cell r="E580" t="str">
            <v>205510-I/C Payable Opensame-BIS</v>
          </cell>
        </row>
        <row r="581">
          <cell r="E581" t="str">
            <v>205550-I/C Payable-Fundsmith</v>
          </cell>
        </row>
        <row r="582">
          <cell r="E582" t="str">
            <v>205555-I/C Payable-Live Beans</v>
          </cell>
        </row>
        <row r="583">
          <cell r="E583" t="str">
            <v>205560-I/C Payable-BGS Japan</v>
          </cell>
        </row>
        <row r="584">
          <cell r="E584" t="str">
            <v>205561-I/C Payable-Datalink</v>
          </cell>
        </row>
        <row r="585">
          <cell r="E585" t="str">
            <v>205562-I/C Payable-Technical Corp</v>
          </cell>
        </row>
        <row r="586">
          <cell r="E586" t="str">
            <v>205563-I/C Payable-BGS Thailand</v>
          </cell>
        </row>
        <row r="587">
          <cell r="E587" t="str">
            <v>205564-I/C Payable-BGS China</v>
          </cell>
        </row>
        <row r="588">
          <cell r="E588" t="str">
            <v>205565-I/C Payable-BGS Taiwan</v>
          </cell>
        </row>
        <row r="589">
          <cell r="E589" t="str">
            <v>205566-I/C Payable-BGS LA</v>
          </cell>
        </row>
        <row r="590">
          <cell r="E590" t="str">
            <v>205567-I/C Payable-BGS Palo Alto</v>
          </cell>
        </row>
        <row r="591">
          <cell r="E591" t="str">
            <v>205568-I/C Payable-BGS Seattle</v>
          </cell>
        </row>
        <row r="592">
          <cell r="E592" t="str">
            <v>205569-I/C Payable-BGS Brazil</v>
          </cell>
        </row>
        <row r="593">
          <cell r="E593" t="str">
            <v>205570-I/C Payable-BGS Spain</v>
          </cell>
        </row>
        <row r="594">
          <cell r="E594" t="str">
            <v>205571-I/C Payable-Mapora</v>
          </cell>
        </row>
        <row r="595">
          <cell r="E595" t="str">
            <v>205572-I/C Payable-BGS Italy</v>
          </cell>
        </row>
        <row r="596">
          <cell r="E596" t="str">
            <v>205573-I/C Payable-BGS France</v>
          </cell>
        </row>
        <row r="597">
          <cell r="E597" t="str">
            <v>205574-I/C Payable-BGS Germany</v>
          </cell>
        </row>
        <row r="598">
          <cell r="E598" t="str">
            <v>205575-I/C Payable-BGS Germ Hol</v>
          </cell>
        </row>
        <row r="599">
          <cell r="E599" t="str">
            <v>205576-I/C Payable-BGS Germ M&amp;S</v>
          </cell>
        </row>
        <row r="600">
          <cell r="E600" t="str">
            <v>205577-I/C Payable-BGS Ireland</v>
          </cell>
        </row>
        <row r="601">
          <cell r="E601" t="str">
            <v>205578-I/C Payable-BGS Slovakia</v>
          </cell>
        </row>
        <row r="602">
          <cell r="E602" t="str">
            <v>205579-I/C Payable-BGS NL BV Op</v>
          </cell>
        </row>
        <row r="603">
          <cell r="E603" t="str">
            <v>205580-I/C Payable-BGS Denmark</v>
          </cell>
        </row>
        <row r="604">
          <cell r="E604" t="str">
            <v>205581-I/C Payable-BGS Finland</v>
          </cell>
        </row>
        <row r="605">
          <cell r="E605" t="str">
            <v>205582-I/C Payable-8 Bit Unlim.</v>
          </cell>
        </row>
        <row r="606">
          <cell r="E606" t="str">
            <v>205583-I/C Payable-BGS BV</v>
          </cell>
        </row>
        <row r="607">
          <cell r="E607" t="str">
            <v>205584-I/C Payable-BGS of NL BV</v>
          </cell>
        </row>
        <row r="608">
          <cell r="E608" t="str">
            <v>205585-I/C Payable-BGS Japan TK</v>
          </cell>
        </row>
        <row r="609">
          <cell r="E609" t="str">
            <v>205586-I/C Payable-Bowne of EU</v>
          </cell>
        </row>
        <row r="610">
          <cell r="E610" t="str">
            <v>205587-I/C Payable-Bowne Loc. Inc</v>
          </cell>
        </row>
        <row r="611">
          <cell r="E611" t="str">
            <v>205588-I/C Payable-BGS NL BV Hol</v>
          </cell>
        </row>
        <row r="612">
          <cell r="E612" t="str">
            <v>205589-I/C Payable-IDOC EU (Liq)</v>
          </cell>
        </row>
        <row r="613">
          <cell r="E613" t="str">
            <v>205590-I/C Payable-Gcp Ire (Liq)</v>
          </cell>
        </row>
        <row r="614">
          <cell r="E614" t="str">
            <v>205591-I/C Payable-Gcp ESP (Liq)</v>
          </cell>
        </row>
        <row r="615">
          <cell r="E615" t="str">
            <v>205592-I/C Payable-Gcp GMBH</v>
          </cell>
        </row>
        <row r="616">
          <cell r="E616" t="str">
            <v>205593-I/C Payable-Gcp Canada</v>
          </cell>
        </row>
        <row r="617">
          <cell r="E617" t="str">
            <v>205594-I/C Payable-Ling Corp</v>
          </cell>
        </row>
        <row r="618">
          <cell r="E618" t="str">
            <v>205595-I/C Payable-Gcp USA  (Liq)</v>
          </cell>
        </row>
        <row r="619">
          <cell r="E619" t="str">
            <v>205596-I/C Payable-Gcp SLC  (Liq)</v>
          </cell>
        </row>
        <row r="620">
          <cell r="E620" t="str">
            <v>205597-I/C Payable-Gcp Sea  (Liq)</v>
          </cell>
        </row>
        <row r="621">
          <cell r="E621" t="str">
            <v>205598-I/C Payable-BGS Korea</v>
          </cell>
        </row>
        <row r="622">
          <cell r="E622" t="str">
            <v>205599-I/C Payable - Linguistic Engin</v>
          </cell>
        </row>
        <row r="623">
          <cell r="E623" t="str">
            <v>205999-I/C Payable Clearing</v>
          </cell>
        </row>
        <row r="624">
          <cell r="E624" t="str">
            <v>206560-I/C Loans rec-BGS Japan</v>
          </cell>
        </row>
        <row r="625">
          <cell r="E625" t="str">
            <v>206561-I/C Loans rec-Datalink</v>
          </cell>
        </row>
        <row r="626">
          <cell r="E626" t="str">
            <v>206562-I/C Loans rec-Technical Corp</v>
          </cell>
        </row>
        <row r="627">
          <cell r="E627" t="str">
            <v>206563-I/C Loans rec-BGS Thailand</v>
          </cell>
        </row>
        <row r="628">
          <cell r="E628" t="str">
            <v>206564-I/C Loans rec-BGS China</v>
          </cell>
        </row>
        <row r="629">
          <cell r="E629" t="str">
            <v>206565-I/C Loans rec-BGS Taiwan</v>
          </cell>
        </row>
        <row r="630">
          <cell r="E630" t="str">
            <v>206566-I/C Loans rec-BGS LA</v>
          </cell>
        </row>
        <row r="631">
          <cell r="E631" t="str">
            <v>206567-I/C Loans rec-BGS Palo Alto</v>
          </cell>
        </row>
        <row r="632">
          <cell r="E632" t="str">
            <v>206568-I/C Loans rec-BGS Seattle</v>
          </cell>
        </row>
        <row r="633">
          <cell r="E633" t="str">
            <v>206569-I/C Loans rec-BGS Brazil</v>
          </cell>
        </row>
        <row r="634">
          <cell r="E634" t="str">
            <v>206570-I/C Loans rec-BGS Spain</v>
          </cell>
        </row>
        <row r="635">
          <cell r="E635" t="str">
            <v>206571-I/C Loans rec-Mapora</v>
          </cell>
        </row>
        <row r="636">
          <cell r="E636" t="str">
            <v>206572-I/C Loans rec-BGS Italy</v>
          </cell>
        </row>
        <row r="637">
          <cell r="E637" t="str">
            <v>206573-I/C Loans rec-BGS France</v>
          </cell>
        </row>
        <row r="638">
          <cell r="E638" t="str">
            <v>206574-I/C Loans rec-BGS Germany</v>
          </cell>
        </row>
        <row r="639">
          <cell r="E639" t="str">
            <v>206575-I/C Loans rec-BGS Germ Hol</v>
          </cell>
        </row>
        <row r="640">
          <cell r="E640" t="str">
            <v>206576-I/C Loans rec-BGS Germ M&amp;S</v>
          </cell>
        </row>
        <row r="641">
          <cell r="E641" t="str">
            <v>206577-I/C Loans rec-BGS Ireland</v>
          </cell>
        </row>
        <row r="642">
          <cell r="E642" t="str">
            <v>206578-I/C Loans rec-BGS Slovakia</v>
          </cell>
        </row>
        <row r="643">
          <cell r="E643" t="str">
            <v>206579-I/C Loans rec-BGS NL BV Op</v>
          </cell>
        </row>
        <row r="644">
          <cell r="E644" t="str">
            <v>206580-I/C Loans rec-BGS Denmark</v>
          </cell>
        </row>
        <row r="645">
          <cell r="E645" t="str">
            <v>206581-I/C Loans rec-BGS Finland</v>
          </cell>
        </row>
        <row r="646">
          <cell r="E646" t="str">
            <v>206582-I/C Loans rec-8 Bit Unlim.</v>
          </cell>
        </row>
        <row r="647">
          <cell r="E647" t="str">
            <v>206583-I/C Loans rec-BGS BV</v>
          </cell>
        </row>
        <row r="648">
          <cell r="E648" t="str">
            <v>206584-I/C Loans rec-BGS of NL BV</v>
          </cell>
        </row>
        <row r="649">
          <cell r="E649" t="str">
            <v>206585-I/C Loans rec-BGS Japan TK</v>
          </cell>
        </row>
        <row r="650">
          <cell r="E650" t="str">
            <v>206586-I/C Loans rec-Bowne of EU</v>
          </cell>
        </row>
        <row r="651">
          <cell r="E651" t="str">
            <v>206587-I/C Loans rec-Bowne Loc. Inc</v>
          </cell>
        </row>
        <row r="652">
          <cell r="E652" t="str">
            <v>206588-I/C Loans rec-BGS NL BV Hol</v>
          </cell>
        </row>
        <row r="653">
          <cell r="E653" t="str">
            <v>206589-I/C Loans rec-IDOC EU (Liq)</v>
          </cell>
        </row>
        <row r="654">
          <cell r="E654" t="str">
            <v>206590-I/C Loans rec-Gcp Ire (Liq)</v>
          </cell>
        </row>
        <row r="655">
          <cell r="E655" t="str">
            <v>206591-I/C Loans rec-Gcp ESP (Liq)</v>
          </cell>
        </row>
        <row r="656">
          <cell r="E656" t="str">
            <v>206592-I/C Loans rec-Gcp GMBH</v>
          </cell>
        </row>
        <row r="657">
          <cell r="E657" t="str">
            <v>206593-I/C Loans rec-Gcp Canada</v>
          </cell>
        </row>
        <row r="658">
          <cell r="E658" t="str">
            <v>206594-I/C Loans rec-Ling Corp</v>
          </cell>
        </row>
        <row r="659">
          <cell r="E659" t="str">
            <v>206595-I/C Loans rec-Gcp USA  (Liq)</v>
          </cell>
        </row>
        <row r="660">
          <cell r="E660" t="str">
            <v>206596-I/C Loans rec-Gcp SLC  (Liq)</v>
          </cell>
        </row>
        <row r="661">
          <cell r="E661" t="str">
            <v>206597-I/C Loans rec-Gcp Sea  (Liq)</v>
          </cell>
        </row>
        <row r="662">
          <cell r="E662" t="str">
            <v>206598-I/C Loans rec.-BGS Korea</v>
          </cell>
        </row>
        <row r="663">
          <cell r="E663" t="str">
            <v>206599-I/C Loans rec - Linguistic Eng</v>
          </cell>
        </row>
        <row r="664">
          <cell r="E664" t="str">
            <v>207560-I/C accrual-BGS Japan</v>
          </cell>
        </row>
        <row r="665">
          <cell r="E665" t="str">
            <v>207561-I/C accrual-Datalink</v>
          </cell>
        </row>
        <row r="666">
          <cell r="E666" t="str">
            <v>207562-I/C accrual-Technical Corp</v>
          </cell>
        </row>
        <row r="667">
          <cell r="E667" t="str">
            <v>207563-I/C accrual-BGS Thailand</v>
          </cell>
        </row>
        <row r="668">
          <cell r="E668" t="str">
            <v>207564-I/C accrual-BGS China</v>
          </cell>
        </row>
        <row r="669">
          <cell r="E669" t="str">
            <v>207565-I/C accrual-BGS Taiwan</v>
          </cell>
        </row>
        <row r="670">
          <cell r="E670" t="str">
            <v>207566-I/C accrual-BGS LA</v>
          </cell>
        </row>
        <row r="671">
          <cell r="E671" t="str">
            <v>207567-I/C accrual-BGS Palo Alto</v>
          </cell>
        </row>
        <row r="672">
          <cell r="E672" t="str">
            <v>207568-I/C accrual-BGS Seattle</v>
          </cell>
        </row>
        <row r="673">
          <cell r="E673" t="str">
            <v>207569-I/C accrual-BGS Brazil</v>
          </cell>
        </row>
        <row r="674">
          <cell r="E674" t="str">
            <v>207570-I/C accrual-BGS Spain</v>
          </cell>
        </row>
        <row r="675">
          <cell r="E675" t="str">
            <v>207571-I/C accrual-Mapora</v>
          </cell>
        </row>
        <row r="676">
          <cell r="E676" t="str">
            <v>207572-I/C accrual-BGS Italy</v>
          </cell>
        </row>
        <row r="677">
          <cell r="E677" t="str">
            <v>207573-I/C accrual-BGS France</v>
          </cell>
        </row>
        <row r="678">
          <cell r="E678" t="str">
            <v>207574-I/C accrual-BGS Germany</v>
          </cell>
        </row>
        <row r="679">
          <cell r="E679" t="str">
            <v>207575-I/C accrual-BGS Germ Hol</v>
          </cell>
        </row>
        <row r="680">
          <cell r="E680" t="str">
            <v>207576-I/C accrual-BGS Germ M&amp;S</v>
          </cell>
        </row>
        <row r="681">
          <cell r="E681" t="str">
            <v>207577-I/C accrual-BGS Ireland</v>
          </cell>
        </row>
        <row r="682">
          <cell r="E682" t="str">
            <v>207578-I/C accrual-BGS Slovakia</v>
          </cell>
        </row>
        <row r="683">
          <cell r="E683" t="str">
            <v>207579-I/C accrual-BGS NL BV Op</v>
          </cell>
        </row>
        <row r="684">
          <cell r="E684" t="str">
            <v>207580-I/C accrual-BGS Denmark</v>
          </cell>
        </row>
        <row r="685">
          <cell r="E685" t="str">
            <v>207581-I/C accrual-BGS Finland</v>
          </cell>
        </row>
        <row r="686">
          <cell r="E686" t="str">
            <v>207582-I/C accrual-8 Bit Unlim.</v>
          </cell>
        </row>
        <row r="687">
          <cell r="E687" t="str">
            <v>207583-I/C accrual-BGS BV</v>
          </cell>
        </row>
        <row r="688">
          <cell r="E688" t="str">
            <v>207584-I/C accrual-BGS of NL BV</v>
          </cell>
        </row>
        <row r="689">
          <cell r="E689" t="str">
            <v>207585-I/C accrual-BGS Japan TK</v>
          </cell>
        </row>
        <row r="690">
          <cell r="E690" t="str">
            <v>207586-I/C accrual-Bowne of EU</v>
          </cell>
        </row>
        <row r="691">
          <cell r="E691" t="str">
            <v>207587-I/C accrual-Bowne Loc. Inc</v>
          </cell>
        </row>
        <row r="692">
          <cell r="E692" t="str">
            <v>207588-I/C accrual-BGS NL BV Hol</v>
          </cell>
        </row>
        <row r="693">
          <cell r="E693" t="str">
            <v>207589-I/C accrual-IDOC EU (Liq)</v>
          </cell>
        </row>
        <row r="694">
          <cell r="E694" t="str">
            <v>207590-I/C accrual-Gcp Ire (Liq)</v>
          </cell>
        </row>
        <row r="695">
          <cell r="E695" t="str">
            <v>207591-I/C accrual-Gcp ESP (Liq)</v>
          </cell>
        </row>
        <row r="696">
          <cell r="E696" t="str">
            <v>207592-I/C accrual-Gcp GMBH</v>
          </cell>
        </row>
        <row r="697">
          <cell r="E697" t="str">
            <v>207593-I/C accrual-Gcp Canada</v>
          </cell>
        </row>
        <row r="698">
          <cell r="E698" t="str">
            <v>207594-I/C accrual-Ling Corp</v>
          </cell>
        </row>
        <row r="699">
          <cell r="E699" t="str">
            <v>207595-I/C accrual-Gcp USA  (Liq)</v>
          </cell>
        </row>
        <row r="700">
          <cell r="E700" t="str">
            <v>207596-I/C accrual-Gcp SLC  (Liq)</v>
          </cell>
        </row>
        <row r="701">
          <cell r="E701" t="str">
            <v>207597-I/C accrual-Gcp Sea  (Liq)</v>
          </cell>
        </row>
        <row r="702">
          <cell r="E702" t="str">
            <v>207598-I/C Accrual-BGS Korea</v>
          </cell>
        </row>
        <row r="703">
          <cell r="E703" t="str">
            <v>207599-I/C accrual - Linguistic Engin</v>
          </cell>
        </row>
        <row r="704">
          <cell r="E704" t="str">
            <v>208100-IC def revenue-Bowne NY</v>
          </cell>
        </row>
        <row r="705">
          <cell r="E705" t="str">
            <v>208460-IC def revenue-Bowne London</v>
          </cell>
        </row>
        <row r="706">
          <cell r="E706" t="str">
            <v>208560-IC def revenue-BGS Japan</v>
          </cell>
        </row>
        <row r="707">
          <cell r="E707" t="str">
            <v>208561-IC def revenue-Datalink</v>
          </cell>
        </row>
        <row r="708">
          <cell r="E708" t="str">
            <v>208562-IC def revenue-Technical Corp</v>
          </cell>
        </row>
        <row r="709">
          <cell r="E709" t="str">
            <v>208563-IC def revenue-BGS Thailand</v>
          </cell>
        </row>
        <row r="710">
          <cell r="E710" t="str">
            <v>208564-IC def revenue-BGS China</v>
          </cell>
        </row>
        <row r="711">
          <cell r="E711" t="str">
            <v>208565-IC def revenue-BGS Taiwan</v>
          </cell>
        </row>
        <row r="712">
          <cell r="E712" t="str">
            <v>208566-IC def revenue-BGS LA</v>
          </cell>
        </row>
        <row r="713">
          <cell r="E713" t="str">
            <v>208567-IC def revenue-BGS Palo Alto</v>
          </cell>
        </row>
        <row r="714">
          <cell r="E714" t="str">
            <v>208568-IC def revenue-BGS Seattle</v>
          </cell>
        </row>
        <row r="715">
          <cell r="E715" t="str">
            <v>208569-IC def revenue-BGS Brazil</v>
          </cell>
        </row>
        <row r="716">
          <cell r="E716" t="str">
            <v>208570-IC def revenue-BGS Spain</v>
          </cell>
        </row>
        <row r="717">
          <cell r="E717" t="str">
            <v>208571-IC def revenue-Mapora</v>
          </cell>
        </row>
        <row r="718">
          <cell r="E718" t="str">
            <v>208572-IC def revenue-BGS Italy</v>
          </cell>
        </row>
        <row r="719">
          <cell r="E719" t="str">
            <v>208573-IC def revenue-BGS France</v>
          </cell>
        </row>
        <row r="720">
          <cell r="E720" t="str">
            <v>208574-IC def revenue-BGS Germany</v>
          </cell>
        </row>
        <row r="721">
          <cell r="E721" t="str">
            <v>208575-IC def revenue-BGS Germ Hol</v>
          </cell>
        </row>
        <row r="722">
          <cell r="E722" t="str">
            <v>208576-IC def revenue-BGS Germ M&amp;S</v>
          </cell>
        </row>
        <row r="723">
          <cell r="E723" t="str">
            <v>208577-IC def revenue-BGS Ireland</v>
          </cell>
        </row>
        <row r="724">
          <cell r="E724" t="str">
            <v>208578-IC def revenue-BGS Slovakia</v>
          </cell>
        </row>
        <row r="725">
          <cell r="E725" t="str">
            <v>208579-IC def revenue-BGS NL BV Op</v>
          </cell>
        </row>
        <row r="726">
          <cell r="E726" t="str">
            <v>208580-IC def revenue-BGS Denmark</v>
          </cell>
        </row>
        <row r="727">
          <cell r="E727" t="str">
            <v>208581-IC def revenue-BGS Finland</v>
          </cell>
        </row>
        <row r="728">
          <cell r="E728" t="str">
            <v>208582-IC def revenue-8 Bit Unlim.</v>
          </cell>
        </row>
        <row r="729">
          <cell r="E729" t="str">
            <v>208583-IC def revenue-BGS BV</v>
          </cell>
        </row>
        <row r="730">
          <cell r="E730" t="str">
            <v>208584-IC def revenue-BGS of NL BV</v>
          </cell>
        </row>
        <row r="731">
          <cell r="E731" t="str">
            <v>208585-IC def revenue-BGS Japan TK</v>
          </cell>
        </row>
        <row r="732">
          <cell r="E732" t="str">
            <v>208586-IC def revenue-Bowne of EU</v>
          </cell>
        </row>
        <row r="733">
          <cell r="E733" t="str">
            <v>208587-IC def revenue-Bowne Loc. Inc</v>
          </cell>
        </row>
        <row r="734">
          <cell r="E734" t="str">
            <v>208588-IC def revenue-BGS NL BV Hol</v>
          </cell>
        </row>
        <row r="735">
          <cell r="E735" t="str">
            <v>208589-IC def revenue-IDOC EU (Liq)</v>
          </cell>
        </row>
        <row r="736">
          <cell r="E736" t="str">
            <v>208590-IC def revenue-Gcp Ire (Liq)</v>
          </cell>
        </row>
        <row r="737">
          <cell r="E737" t="str">
            <v>208591-IC def revenue-Gcp ESP (Liq)</v>
          </cell>
        </row>
        <row r="738">
          <cell r="E738" t="str">
            <v>208592-IC def revenue-Gcp GMBH</v>
          </cell>
        </row>
        <row r="739">
          <cell r="E739" t="str">
            <v>208593-IC def revenue-Gcp Canada</v>
          </cell>
        </row>
        <row r="740">
          <cell r="E740" t="str">
            <v>208594-IC def revenue-Ling Corp</v>
          </cell>
        </row>
        <row r="741">
          <cell r="E741" t="str">
            <v>208595-IC def revenue-Gcp USA  (Liq)</v>
          </cell>
        </row>
        <row r="742">
          <cell r="E742" t="str">
            <v>208596-IC def revenue-Gcp SLC  (Liq)</v>
          </cell>
        </row>
        <row r="743">
          <cell r="E743" t="str">
            <v>208597-IC def revenue-Gcp Sea  (Liq)</v>
          </cell>
        </row>
        <row r="744">
          <cell r="E744" t="str">
            <v>208598-I/C def. revenue-BGS Korea</v>
          </cell>
        </row>
        <row r="745">
          <cell r="E745" t="str">
            <v>208599-IC def revenue - Linguistic En</v>
          </cell>
        </row>
        <row r="746">
          <cell r="E746" t="str">
            <v>209000-Deferred Revenue</v>
          </cell>
        </row>
        <row r="747">
          <cell r="E747" t="str">
            <v>210100-Accrued Payroll</v>
          </cell>
        </row>
        <row r="748">
          <cell r="E748" t="str">
            <v>210200-Accr Vol Sal Deduction Pay</v>
          </cell>
        </row>
        <row r="749">
          <cell r="E749" t="str">
            <v>210300-Accrued Vacations</v>
          </cell>
        </row>
        <row r="750">
          <cell r="E750" t="str">
            <v>210400-Accrued Vacations-Prior</v>
          </cell>
        </row>
        <row r="751">
          <cell r="E751" t="str">
            <v>210500-Accrued Sick Pay</v>
          </cell>
        </row>
        <row r="752">
          <cell r="E752" t="str">
            <v>210600-Accrued Holiday</v>
          </cell>
        </row>
        <row r="753">
          <cell r="E753" t="str">
            <v>210650-Additional Pay Accrual</v>
          </cell>
        </row>
        <row r="754">
          <cell r="E754" t="str">
            <v>210700-Accrued Bonus</v>
          </cell>
        </row>
        <row r="755">
          <cell r="E755" t="str">
            <v>210800-Accrued Lt Comp. Plan</v>
          </cell>
        </row>
        <row r="756">
          <cell r="E756" t="str">
            <v>210850-Short Term-Empl. DSU Liabil</v>
          </cell>
        </row>
        <row r="757">
          <cell r="E757" t="str">
            <v>210870-Short Term-Dir. DSU Liability</v>
          </cell>
        </row>
        <row r="758">
          <cell r="E758" t="str">
            <v>210900-Accrued Commission</v>
          </cell>
        </row>
        <row r="759">
          <cell r="E759" t="str">
            <v>211000-Accr Commissions Prior Yrs</v>
          </cell>
        </row>
        <row r="760">
          <cell r="E760" t="str">
            <v>211100-Accrued Commiss. Inter Co.</v>
          </cell>
        </row>
        <row r="761">
          <cell r="E761" t="str">
            <v>211200-Other Accrued Compensation</v>
          </cell>
        </row>
        <row r="762">
          <cell r="E762" t="str">
            <v>211300-Accrued Severance Pay</v>
          </cell>
        </row>
        <row r="763">
          <cell r="E763" t="str">
            <v>220000-Accrued Profit Sharing Bne</v>
          </cell>
        </row>
        <row r="764">
          <cell r="E764" t="str">
            <v>220100-Accrued Pension Bne</v>
          </cell>
        </row>
        <row r="765">
          <cell r="E765" t="str">
            <v>220200-Accr Profit Sharing Other</v>
          </cell>
        </row>
        <row r="766">
          <cell r="E766" t="str">
            <v>220300-Stock Purchase Plan Payabl</v>
          </cell>
        </row>
        <row r="767">
          <cell r="E767" t="str">
            <v>220400-Accrued 401K Plan</v>
          </cell>
        </row>
        <row r="768">
          <cell r="E768" t="str">
            <v>220500-Accrued Contrib. Espp</v>
          </cell>
        </row>
        <row r="769">
          <cell r="E769" t="str">
            <v>220600-Ltd &amp; Ad&amp;D Ins Clearing Ac</v>
          </cell>
        </row>
        <row r="770">
          <cell r="E770" t="str">
            <v>220700-Medical &amp; Dental Ins. Pyb</v>
          </cell>
        </row>
        <row r="771">
          <cell r="E771" t="str">
            <v>220710-Dental</v>
          </cell>
        </row>
        <row r="772">
          <cell r="E772" t="str">
            <v>220720-Vision</v>
          </cell>
        </row>
        <row r="773">
          <cell r="E773" t="str">
            <v>220725-Government Health Ins. Payable</v>
          </cell>
        </row>
        <row r="774">
          <cell r="E774" t="str">
            <v>220730-Medical Waive Credit</v>
          </cell>
        </row>
        <row r="775">
          <cell r="E775" t="str">
            <v>220740-Medical Waive Payment</v>
          </cell>
        </row>
        <row r="776">
          <cell r="E776" t="str">
            <v>220750-Inputed Medical Income</v>
          </cell>
        </row>
        <row r="777">
          <cell r="E777" t="str">
            <v>220760-Inputed Dental Income</v>
          </cell>
        </row>
        <row r="778">
          <cell r="E778" t="str">
            <v>220770-Spouse Life</v>
          </cell>
        </row>
        <row r="779">
          <cell r="E779" t="str">
            <v>220780-Spouse and Child Life</v>
          </cell>
        </row>
        <row r="780">
          <cell r="E780" t="str">
            <v>220800-Accr Union Benefit Plan #1</v>
          </cell>
        </row>
        <row r="781">
          <cell r="E781" t="str">
            <v>220810-Accr Union Benefit Plan #2</v>
          </cell>
        </row>
        <row r="782">
          <cell r="E782" t="str">
            <v>220820-Accr Union Benefit Plan #3</v>
          </cell>
        </row>
        <row r="783">
          <cell r="E783" t="str">
            <v>220830-Accr Union Benefit Plan #4</v>
          </cell>
        </row>
        <row r="784">
          <cell r="E784" t="str">
            <v>220840-Accr Union Benefit Plan #5</v>
          </cell>
        </row>
        <row r="785">
          <cell r="E785" t="str">
            <v>220850-Accr Union Benefit Plan #6</v>
          </cell>
        </row>
        <row r="786">
          <cell r="E786" t="str">
            <v>220860-Accr Union Benefit Plan #7</v>
          </cell>
        </row>
        <row r="787">
          <cell r="E787" t="str">
            <v>220870-Accr Union Benefit Plan #8</v>
          </cell>
        </row>
        <row r="788">
          <cell r="E788" t="str">
            <v>220900-Accr Contr Union Pension</v>
          </cell>
        </row>
        <row r="789">
          <cell r="E789" t="str">
            <v>220910-Accr Contrib Union Pen #1</v>
          </cell>
        </row>
        <row r="790">
          <cell r="E790" t="str">
            <v>220920-Accr Contrib Union Pen #2</v>
          </cell>
        </row>
        <row r="791">
          <cell r="E791" t="str">
            <v>220930-Accr Contrib Union Pen #3</v>
          </cell>
        </row>
        <row r="792">
          <cell r="E792" t="str">
            <v>220940-Accr Contrib Union Pen #4</v>
          </cell>
        </row>
        <row r="793">
          <cell r="E793" t="str">
            <v>220950-Accr Contrib Union Pen #5</v>
          </cell>
        </row>
        <row r="794">
          <cell r="E794" t="str">
            <v>220960-Accr Contrib Union Pen #6</v>
          </cell>
        </row>
        <row r="795">
          <cell r="E795" t="str">
            <v>220970-Accr Contrib Union Pen #7</v>
          </cell>
        </row>
        <row r="796">
          <cell r="E796" t="str">
            <v>221000-Union Dues Withheld #1</v>
          </cell>
        </row>
        <row r="797">
          <cell r="E797" t="str">
            <v>221010-Union Dues Withheld #2</v>
          </cell>
        </row>
        <row r="798">
          <cell r="E798" t="str">
            <v>221020-Union Dues Withheld #3</v>
          </cell>
        </row>
        <row r="799">
          <cell r="E799" t="str">
            <v>221030-Union Dues Withheld #4</v>
          </cell>
        </row>
        <row r="800">
          <cell r="E800" t="str">
            <v>221040-Union Dues Withheld #5</v>
          </cell>
        </row>
        <row r="801">
          <cell r="E801" t="str">
            <v>221050-Union Dues Withheld #6</v>
          </cell>
        </row>
        <row r="802">
          <cell r="E802" t="str">
            <v>221060-Union Dues Withheld #7</v>
          </cell>
        </row>
        <row r="803">
          <cell r="E803" t="str">
            <v>221070-Union Dues Withheld #8</v>
          </cell>
        </row>
        <row r="804">
          <cell r="E804" t="str">
            <v>221100-Accrued Workmans Comp Ins</v>
          </cell>
        </row>
        <row r="805">
          <cell r="E805" t="str">
            <v>221200-Other Union Withhold #1</v>
          </cell>
        </row>
        <row r="806">
          <cell r="E806" t="str">
            <v>221300-Other Union Withhold #2</v>
          </cell>
        </row>
        <row r="807">
          <cell r="E807" t="str">
            <v>221400-Supplement Retirement Curr</v>
          </cell>
        </row>
        <row r="808">
          <cell r="E808" t="str">
            <v>221500-Vacation Funds W/H #1</v>
          </cell>
        </row>
        <row r="809">
          <cell r="E809" t="str">
            <v>221510-Vacation Funds W/H #2</v>
          </cell>
        </row>
        <row r="810">
          <cell r="E810" t="str">
            <v>221520-Vacation Funds W/H #3</v>
          </cell>
        </row>
        <row r="811">
          <cell r="E811" t="str">
            <v>221530-Vacation Funds W/H #4</v>
          </cell>
        </row>
        <row r="812">
          <cell r="E812" t="str">
            <v>221540-Vacation Funds W/H #5</v>
          </cell>
        </row>
        <row r="813">
          <cell r="E813" t="str">
            <v>221550-Vacation Funds W/H #6</v>
          </cell>
        </row>
        <row r="814">
          <cell r="E814" t="str">
            <v>221560-Vacation Funds W/H #7</v>
          </cell>
        </row>
        <row r="815">
          <cell r="E815" t="str">
            <v>230100-Accrued Disability Ins</v>
          </cell>
        </row>
        <row r="816">
          <cell r="E816" t="str">
            <v>230200-Accrued Fed. Unemploy. Ins</v>
          </cell>
        </row>
        <row r="817">
          <cell r="E817" t="str">
            <v>230300-Accr Unemployment Ins #1</v>
          </cell>
        </row>
        <row r="818">
          <cell r="E818" t="str">
            <v>230400-Accr Unemployment Ins #2</v>
          </cell>
        </row>
        <row r="819">
          <cell r="E819" t="str">
            <v>230500-Accr Unemployment Ins #3</v>
          </cell>
        </row>
        <row r="820">
          <cell r="E820" t="str">
            <v>230600-Accr Unemployment Ins #4</v>
          </cell>
        </row>
        <row r="821">
          <cell r="E821" t="str">
            <v>230700-Accr Unemployment Ins #5</v>
          </cell>
        </row>
        <row r="822">
          <cell r="E822" t="str">
            <v>230800-Accr Unemployment Ins #6</v>
          </cell>
        </row>
        <row r="823">
          <cell r="E823" t="str">
            <v>230900-Other Accrued Payroll Liab</v>
          </cell>
        </row>
        <row r="824">
          <cell r="E824" t="str">
            <v>231000-Accrued Fica/Social Security</v>
          </cell>
        </row>
        <row r="825">
          <cell r="E825" t="str">
            <v>231010-Accued FICA/SS Subcontractors</v>
          </cell>
        </row>
        <row r="826">
          <cell r="E826" t="str">
            <v>231020-Accued FICA/SS Executives</v>
          </cell>
        </row>
        <row r="827">
          <cell r="E827" t="str">
            <v>231100-Fica Wihheld/Social Security</v>
          </cell>
        </row>
        <row r="828">
          <cell r="E828" t="str">
            <v>231200-Fit Withheld</v>
          </cell>
        </row>
        <row r="829">
          <cell r="E829" t="str">
            <v>231300-State Unemployment Tax W/H</v>
          </cell>
        </row>
        <row r="830">
          <cell r="E830" t="str">
            <v>231400-State Tax Withheld #1</v>
          </cell>
        </row>
        <row r="831">
          <cell r="E831" t="str">
            <v>231500-State Tax Withheld #2</v>
          </cell>
        </row>
        <row r="832">
          <cell r="E832" t="str">
            <v>231600-State Tax Withheld #3</v>
          </cell>
        </row>
        <row r="833">
          <cell r="E833" t="str">
            <v>231700-State Tax Withheld #4</v>
          </cell>
        </row>
        <row r="834">
          <cell r="E834" t="str">
            <v>231800-State Tax Withheld #5</v>
          </cell>
        </row>
        <row r="835">
          <cell r="E835" t="str">
            <v>231900-State Tax Withheld #6</v>
          </cell>
        </row>
        <row r="836">
          <cell r="E836" t="str">
            <v>231910-Apprenticeship Tax (France)</v>
          </cell>
        </row>
        <row r="837">
          <cell r="E837" t="str">
            <v>231920-Continuing Educ. Tax (France)</v>
          </cell>
        </row>
        <row r="838">
          <cell r="E838" t="str">
            <v>231930-Building Contrib. Tax (France)</v>
          </cell>
        </row>
        <row r="839">
          <cell r="E839" t="str">
            <v>231940-Handicap Tax (France)</v>
          </cell>
        </row>
        <row r="840">
          <cell r="E840" t="str">
            <v>231950-Taxe Professionnelle (France)</v>
          </cell>
        </row>
        <row r="841">
          <cell r="E841" t="str">
            <v>232000-City Tax Withheld - A</v>
          </cell>
        </row>
        <row r="842">
          <cell r="E842" t="str">
            <v>232100-City Tax Withheld - B</v>
          </cell>
        </row>
        <row r="843">
          <cell r="E843" t="str">
            <v>232200-City Tax Withheld - C</v>
          </cell>
        </row>
        <row r="844">
          <cell r="E844" t="str">
            <v>233000-Sales Tax Payable #1</v>
          </cell>
        </row>
        <row r="845">
          <cell r="E845" t="str">
            <v>233100-Sales Tax Payable #2</v>
          </cell>
        </row>
        <row r="846">
          <cell r="E846" t="str">
            <v>233200-Sales Tax Payable #3</v>
          </cell>
        </row>
        <row r="847">
          <cell r="E847" t="str">
            <v>233300-Sales Tax Payable #4</v>
          </cell>
        </row>
        <row r="848">
          <cell r="E848" t="str">
            <v>233400-Sales Tax Payable #5</v>
          </cell>
        </row>
        <row r="849">
          <cell r="E849" t="str">
            <v>233500-Sales Tax Payable #6</v>
          </cell>
        </row>
        <row r="850">
          <cell r="E850" t="str">
            <v>233600-Use Tax Payable</v>
          </cell>
        </row>
        <row r="851">
          <cell r="E851" t="str">
            <v>233650-VAT Output</v>
          </cell>
        </row>
        <row r="852">
          <cell r="E852" t="str">
            <v>233660-VAT Other</v>
          </cell>
        </row>
        <row r="853">
          <cell r="E853" t="str">
            <v>233700-Sales Audit Tax Accrued</v>
          </cell>
        </row>
        <row r="854">
          <cell r="E854" t="str">
            <v>233800-Other Taxes Payable</v>
          </cell>
        </row>
        <row r="855">
          <cell r="E855" t="str">
            <v>234000-Payroll Control</v>
          </cell>
        </row>
        <row r="856">
          <cell r="E856" t="str">
            <v>234100-Foreign Payroll Taxes</v>
          </cell>
        </row>
        <row r="857">
          <cell r="E857" t="str">
            <v>234200-Pension Control</v>
          </cell>
        </row>
        <row r="858">
          <cell r="E858" t="str">
            <v>234300-Other Benefits Control - A</v>
          </cell>
        </row>
        <row r="859">
          <cell r="E859" t="str">
            <v>234400-Other Benefits Control - B</v>
          </cell>
        </row>
        <row r="860">
          <cell r="E860" t="str">
            <v>234500-Other Benefits Control - C</v>
          </cell>
        </row>
        <row r="861">
          <cell r="E861" t="str">
            <v>234600-Other Benefits Control - D</v>
          </cell>
        </row>
        <row r="862">
          <cell r="E862" t="str">
            <v>234700-Other Benefits Control - E</v>
          </cell>
        </row>
        <row r="863">
          <cell r="E863" t="str">
            <v>240000-Health Care</v>
          </cell>
        </row>
        <row r="864">
          <cell r="E864" t="str">
            <v>240050-Dependant Care</v>
          </cell>
        </row>
        <row r="865">
          <cell r="E865" t="str">
            <v>240100-Garnishments</v>
          </cell>
        </row>
        <row r="866">
          <cell r="E866" t="str">
            <v>240200-Credit Union</v>
          </cell>
        </row>
        <row r="867">
          <cell r="E867" t="str">
            <v>240250-Credit Union #2</v>
          </cell>
        </row>
        <row r="868">
          <cell r="E868" t="str">
            <v>240300-United Fund Payable</v>
          </cell>
        </row>
        <row r="869">
          <cell r="E869" t="str">
            <v>240400-Other Withholding</v>
          </cell>
        </row>
        <row r="870">
          <cell r="E870" t="str">
            <v>240500-Life Insurance Payable</v>
          </cell>
        </row>
        <row r="871">
          <cell r="E871" t="str">
            <v>240600-U.S. Savings Bonds Payable</v>
          </cell>
        </row>
        <row r="872">
          <cell r="E872" t="str">
            <v>240700-Voluntary Life Ins Payable</v>
          </cell>
        </row>
        <row r="873">
          <cell r="E873" t="str">
            <v>240800-Bne Voluntary P/Shrng With</v>
          </cell>
        </row>
        <row r="874">
          <cell r="E874" t="str">
            <v>250000-Accrued Group Ins Payable</v>
          </cell>
        </row>
        <row r="875">
          <cell r="E875" t="str">
            <v>250100-Accrued Insurance General</v>
          </cell>
        </row>
        <row r="876">
          <cell r="E876" t="str">
            <v>250200-Accrued Interest Oli</v>
          </cell>
        </row>
        <row r="877">
          <cell r="E877" t="str">
            <v>250300-Accrued Interest</v>
          </cell>
        </row>
        <row r="878">
          <cell r="E878" t="str">
            <v>250400-Accrued Interest Debt B</v>
          </cell>
        </row>
        <row r="879">
          <cell r="E879" t="str">
            <v>250500-Accrued Accounting Fees</v>
          </cell>
        </row>
        <row r="880">
          <cell r="E880" t="str">
            <v>250600-Accrued Legal Fees</v>
          </cell>
        </row>
        <row r="881">
          <cell r="E881" t="str">
            <v>250700-Accrued Consulting Fees</v>
          </cell>
        </row>
        <row r="882">
          <cell r="E882" t="str">
            <v>250701-Accrued Benefits Admin.</v>
          </cell>
        </row>
        <row r="883">
          <cell r="E883" t="str">
            <v>250800-Accrued Collection Fees</v>
          </cell>
        </row>
        <row r="884">
          <cell r="E884" t="str">
            <v>250900-Accrued Other Prof Fees</v>
          </cell>
        </row>
        <row r="885">
          <cell r="E885" t="str">
            <v>251000-Accrued Stockhlder Expense</v>
          </cell>
        </row>
        <row r="886">
          <cell r="E886" t="str">
            <v>251100-Accrued Occupancy Tax</v>
          </cell>
        </row>
        <row r="887">
          <cell r="E887" t="str">
            <v>251200-Accrued Property Taxes</v>
          </cell>
        </row>
        <row r="888">
          <cell r="E888" t="str">
            <v>251300-Accrued Moving/Relocation</v>
          </cell>
        </row>
        <row r="889">
          <cell r="E889" t="str">
            <v>251400-Accrued Exp Copier</v>
          </cell>
        </row>
        <row r="890">
          <cell r="E890" t="str">
            <v>251500-Accrued Exp Telephone</v>
          </cell>
        </row>
        <row r="891">
          <cell r="E891" t="str">
            <v>251600-Accrued Exp Utilities</v>
          </cell>
        </row>
        <row r="892">
          <cell r="E892" t="str">
            <v>251700-Accrued Exp Advertising</v>
          </cell>
        </row>
        <row r="893">
          <cell r="E893" t="str">
            <v>251800-Accrued Exp T &amp; E</v>
          </cell>
        </row>
        <row r="894">
          <cell r="E894" t="str">
            <v>251900-Accr Exp-Hardbound &amp; Cubes</v>
          </cell>
        </row>
        <row r="895">
          <cell r="E895" t="str">
            <v>252000-Accr Exp-Outside Jobs</v>
          </cell>
        </row>
        <row r="896">
          <cell r="E896" t="str">
            <v>252100-Accr Exp-Closing Dinners</v>
          </cell>
        </row>
        <row r="897">
          <cell r="E897" t="str">
            <v>252200-Accr Exp-Computer R &amp; M</v>
          </cell>
        </row>
        <row r="898">
          <cell r="E898" t="str">
            <v>252300-Accrued Rent Expense</v>
          </cell>
        </row>
        <row r="899">
          <cell r="E899" t="str">
            <v>252350-Accrued PO receipts</v>
          </cell>
        </row>
        <row r="900">
          <cell r="E900" t="str">
            <v>252400-Accrued Expenses Other</v>
          </cell>
        </row>
        <row r="901">
          <cell r="E901" t="str">
            <v>252450-Accrued Litigation</v>
          </cell>
        </row>
        <row r="902">
          <cell r="E902" t="str">
            <v>252500-Accrued Company Parties</v>
          </cell>
        </row>
        <row r="903">
          <cell r="E903" t="str">
            <v>252600-Accrued Customer Parties</v>
          </cell>
        </row>
        <row r="904">
          <cell r="E904" t="str">
            <v>252700-Accrued Sales Contests</v>
          </cell>
        </row>
        <row r="905">
          <cell r="E905" t="str">
            <v>252800-Sundry Liabilities</v>
          </cell>
        </row>
        <row r="906">
          <cell r="E906" t="str">
            <v>253000-Dividends Payable</v>
          </cell>
        </row>
        <row r="907">
          <cell r="E907" t="str">
            <v>254000-Deposits Payable-Long Term</v>
          </cell>
        </row>
        <row r="908">
          <cell r="E908" t="str">
            <v>260000-State Tax Pay Delaware</v>
          </cell>
        </row>
        <row r="909">
          <cell r="E909" t="str">
            <v>260100-State Tax Pay Louisiana</v>
          </cell>
        </row>
        <row r="910">
          <cell r="E910" t="str">
            <v>260200-State Tax Pay Mississippi</v>
          </cell>
        </row>
        <row r="911">
          <cell r="E911" t="str">
            <v>260300-State Tax Pay New York</v>
          </cell>
        </row>
        <row r="912">
          <cell r="E912" t="str">
            <v>260400-State Tax Pay D.C.</v>
          </cell>
        </row>
        <row r="913">
          <cell r="E913" t="str">
            <v>260500-State Tax Pay - Pa</v>
          </cell>
        </row>
        <row r="914">
          <cell r="E914" t="str">
            <v>260600-State Tax Pay Connecticut</v>
          </cell>
        </row>
        <row r="915">
          <cell r="E915" t="str">
            <v>260700-State Tax Pay-Mta</v>
          </cell>
        </row>
        <row r="916">
          <cell r="E916" t="str">
            <v>260800-State Tax Pay Texas</v>
          </cell>
        </row>
        <row r="917">
          <cell r="E917" t="str">
            <v>260900-State Frnch/Income Tax Pay</v>
          </cell>
        </row>
        <row r="918">
          <cell r="E918" t="str">
            <v>261000-City Franchise Tax Pay</v>
          </cell>
        </row>
        <row r="919">
          <cell r="E919" t="str">
            <v>261100-City Franchise Tax Credits</v>
          </cell>
        </row>
        <row r="920">
          <cell r="E920" t="str">
            <v>261200-City Tax Pay-Phil.</v>
          </cell>
        </row>
        <row r="921">
          <cell r="E921" t="str">
            <v>262000-Federal Inc. Tax Pay. Curr</v>
          </cell>
        </row>
        <row r="922">
          <cell r="E922" t="str">
            <v>262100-Foreign Taxes Withheld</v>
          </cell>
        </row>
        <row r="923">
          <cell r="E923" t="str">
            <v>265100-Foreign Taxes Witheld</v>
          </cell>
        </row>
        <row r="924">
          <cell r="E924" t="str">
            <v>270000-Long Trm Dbt Net Curr Port</v>
          </cell>
        </row>
        <row r="925">
          <cell r="E925" t="str">
            <v>270100-L/T Debt Net Curr Prtion B</v>
          </cell>
        </row>
        <row r="926">
          <cell r="E926" t="str">
            <v>270200-Notes Payable To Affiliate</v>
          </cell>
        </row>
        <row r="927">
          <cell r="E927" t="str">
            <v>270300-Deferred Salesman Comp</v>
          </cell>
        </row>
        <row r="928">
          <cell r="E928" t="str">
            <v>270400-Pension Plan Non-Current</v>
          </cell>
        </row>
        <row r="929">
          <cell r="E929" t="str">
            <v>270500-Suppl Retire Net Of Curr</v>
          </cell>
        </row>
        <row r="930">
          <cell r="E930" t="str">
            <v>270600-Suppl Retirement Payments</v>
          </cell>
        </row>
        <row r="931">
          <cell r="E931" t="str">
            <v>270800-Deferred Cash Purchase Liab</v>
          </cell>
        </row>
        <row r="932">
          <cell r="E932" t="str">
            <v>271000-Deferred Appreciation Plan</v>
          </cell>
        </row>
        <row r="933">
          <cell r="E933" t="str">
            <v>271200-Long Term-Emp. DSU Liability</v>
          </cell>
        </row>
        <row r="934">
          <cell r="E934" t="str">
            <v>271400-Long Term-Dir. DSU Liability</v>
          </cell>
        </row>
        <row r="935">
          <cell r="E935" t="str">
            <v>271500-Deferred Saleman Comp</v>
          </cell>
        </row>
        <row r="936">
          <cell r="E936" t="str">
            <v>272000-Deferred State Franchise Tax</v>
          </cell>
        </row>
        <row r="937">
          <cell r="E937" t="str">
            <v>273000-Deferred City Franchise Tax</v>
          </cell>
        </row>
        <row r="938">
          <cell r="E938" t="str">
            <v>274000-Deferred Federal Income Tax</v>
          </cell>
        </row>
        <row r="939">
          <cell r="E939" t="str">
            <v>300000-Common Stock</v>
          </cell>
        </row>
        <row r="940">
          <cell r="E940" t="str">
            <v>301000-Preferred Stock</v>
          </cell>
        </row>
        <row r="941">
          <cell r="E941" t="str">
            <v>302000-Paid In Capital</v>
          </cell>
        </row>
        <row r="942">
          <cell r="E942" t="str">
            <v>302500-Branch Control</v>
          </cell>
        </row>
        <row r="943">
          <cell r="E943" t="str">
            <v>303000-Treasury Stock</v>
          </cell>
        </row>
        <row r="944">
          <cell r="E944" t="str">
            <v>304000-Cumultive Adj Foreign Curr</v>
          </cell>
        </row>
        <row r="945">
          <cell r="E945" t="str">
            <v>304001-Cumulative Adj For. Curr - DR</v>
          </cell>
        </row>
        <row r="946">
          <cell r="E946" t="str">
            <v>304002-Cumulative Adj For. Curr - CR</v>
          </cell>
        </row>
        <row r="947">
          <cell r="E947" t="str">
            <v>304003-Foreign Exch. Loss Provision</v>
          </cell>
        </row>
        <row r="948">
          <cell r="E948" t="str">
            <v>305000-Market Valuation Reserve</v>
          </cell>
        </row>
        <row r="949">
          <cell r="E949" t="str">
            <v>306000-Retained Earnings</v>
          </cell>
        </row>
        <row r="950">
          <cell r="E950" t="str">
            <v>306100-Current Year Income</v>
          </cell>
        </row>
        <row r="951">
          <cell r="E951" t="str">
            <v>306500-Retained Earnings Reserve</v>
          </cell>
        </row>
        <row r="952">
          <cell r="E952" t="str">
            <v>307000-Retained Earnings-Losses</v>
          </cell>
        </row>
        <row r="953">
          <cell r="E953" t="str">
            <v>308000-Dividends Declared</v>
          </cell>
        </row>
        <row r="954">
          <cell r="E954" t="str">
            <v>308500-Retained Earnings-Equity</v>
          </cell>
        </row>
        <row r="955">
          <cell r="E955" t="str">
            <v>471010-Worked Hours - Position 001</v>
          </cell>
        </row>
        <row r="956">
          <cell r="E956" t="str">
            <v>471011-Worked Hours - Position 002</v>
          </cell>
        </row>
        <row r="957">
          <cell r="E957" t="str">
            <v>471012-Worked Hours - Position 003</v>
          </cell>
        </row>
        <row r="958">
          <cell r="E958" t="str">
            <v>471013-Worked Hours - Position 004</v>
          </cell>
        </row>
        <row r="959">
          <cell r="E959" t="str">
            <v>471014-Worked Hours - Position 005</v>
          </cell>
        </row>
        <row r="960">
          <cell r="E960" t="str">
            <v>471015-Worked Hours - Position 006</v>
          </cell>
        </row>
        <row r="961">
          <cell r="E961" t="str">
            <v>471016-Worked Hours - Position 007</v>
          </cell>
        </row>
        <row r="962">
          <cell r="E962" t="str">
            <v>471017-Worked Hours - Position 008</v>
          </cell>
        </row>
        <row r="963">
          <cell r="E963" t="str">
            <v>471018-Worked Hours - Position 009</v>
          </cell>
        </row>
        <row r="964">
          <cell r="E964" t="str">
            <v>471019-Worked Hours - Position 010</v>
          </cell>
        </row>
        <row r="965">
          <cell r="E965" t="str">
            <v>471020-Worked Hours - Position 011</v>
          </cell>
        </row>
        <row r="966">
          <cell r="E966" t="str">
            <v>471021-Worked Hours - Position 012</v>
          </cell>
        </row>
        <row r="967">
          <cell r="E967" t="str">
            <v>471022-Worked Hours - Position 013</v>
          </cell>
        </row>
        <row r="968">
          <cell r="E968" t="str">
            <v>471023-Worked Hours - Position 014</v>
          </cell>
        </row>
        <row r="969">
          <cell r="E969" t="str">
            <v>471024-Worked Hours - Position 015</v>
          </cell>
        </row>
        <row r="970">
          <cell r="E970" t="str">
            <v>471025-Worked Hours - Position 016</v>
          </cell>
        </row>
        <row r="971">
          <cell r="E971" t="str">
            <v>471026-Worked Hours - Position 017</v>
          </cell>
        </row>
        <row r="972">
          <cell r="E972" t="str">
            <v>471027-Worked Hours - Position 018</v>
          </cell>
        </row>
        <row r="973">
          <cell r="E973" t="str">
            <v>471028-Worked Hours - Position 019</v>
          </cell>
        </row>
        <row r="974">
          <cell r="E974" t="str">
            <v>471029-Worked Hours - Position 020</v>
          </cell>
        </row>
        <row r="975">
          <cell r="E975" t="str">
            <v>471030-Worked Hours - Position 021</v>
          </cell>
        </row>
        <row r="976">
          <cell r="E976" t="str">
            <v>471031-Worked Hours - Position 022</v>
          </cell>
        </row>
        <row r="977">
          <cell r="E977" t="str">
            <v>471032-Worked Hours - Position 023</v>
          </cell>
        </row>
        <row r="978">
          <cell r="E978" t="str">
            <v>471033-Worked Hours - Position 024</v>
          </cell>
        </row>
        <row r="979">
          <cell r="E979" t="str">
            <v>471034-Worked Hours - Position 025</v>
          </cell>
        </row>
        <row r="980">
          <cell r="E980" t="str">
            <v>471035-Worked Hours - Position 026</v>
          </cell>
        </row>
        <row r="981">
          <cell r="E981" t="str">
            <v>471036-Worked Hours - Position 027</v>
          </cell>
        </row>
        <row r="982">
          <cell r="E982" t="str">
            <v>471037-Worked Hours - Position 028</v>
          </cell>
        </row>
        <row r="983">
          <cell r="E983" t="str">
            <v>471038-Worked Hours - Position 029</v>
          </cell>
        </row>
        <row r="984">
          <cell r="E984" t="str">
            <v>471039-Worked Hours - Position 030</v>
          </cell>
        </row>
        <row r="985">
          <cell r="E985" t="str">
            <v>471040-Worked Hours - Position 031</v>
          </cell>
        </row>
        <row r="986">
          <cell r="E986" t="str">
            <v>471041-Worked Hours - Position 032</v>
          </cell>
        </row>
        <row r="987">
          <cell r="E987" t="str">
            <v>471042-Worked Hours - Position 033</v>
          </cell>
        </row>
        <row r="988">
          <cell r="E988" t="str">
            <v>471043-Worked Hours - Position 034</v>
          </cell>
        </row>
        <row r="989">
          <cell r="E989" t="str">
            <v>471044-Worked Hours - Position 035</v>
          </cell>
        </row>
        <row r="990">
          <cell r="E990" t="str">
            <v>471045-Worked Hours - Position 036</v>
          </cell>
        </row>
        <row r="991">
          <cell r="E991" t="str">
            <v>471046-Worked Hours - Position 037</v>
          </cell>
        </row>
        <row r="992">
          <cell r="E992" t="str">
            <v>471047-Worked Hours - Position 038</v>
          </cell>
        </row>
        <row r="993">
          <cell r="E993" t="str">
            <v>471048-Worked Hours - Position 039</v>
          </cell>
        </row>
        <row r="994">
          <cell r="E994" t="str">
            <v>471049-Worked Hours - Position 040</v>
          </cell>
        </row>
        <row r="995">
          <cell r="E995" t="str">
            <v>471050-Worked Hours - Position 041</v>
          </cell>
        </row>
        <row r="996">
          <cell r="E996" t="str">
            <v>471051-Worked Hours - Position 042</v>
          </cell>
        </row>
        <row r="997">
          <cell r="E997" t="str">
            <v>471052-Worked Hours - Position 043</v>
          </cell>
        </row>
        <row r="998">
          <cell r="E998" t="str">
            <v>471053-Worked Hours - Position 044</v>
          </cell>
        </row>
        <row r="999">
          <cell r="E999" t="str">
            <v>471054-Worked Hours - Position 045</v>
          </cell>
        </row>
        <row r="1000">
          <cell r="E1000" t="str">
            <v>471055-Worked Hours - Position 046</v>
          </cell>
        </row>
        <row r="1001">
          <cell r="E1001" t="str">
            <v>471056-Worked Hours - Position 047</v>
          </cell>
        </row>
        <row r="1002">
          <cell r="E1002" t="str">
            <v>471057-Worked Hours - Position 048</v>
          </cell>
        </row>
        <row r="1003">
          <cell r="E1003" t="str">
            <v>471058-Worked Hours - Position 049</v>
          </cell>
        </row>
        <row r="1004">
          <cell r="E1004" t="str">
            <v>471059-Worked Hours - Position 050</v>
          </cell>
        </row>
        <row r="1005">
          <cell r="E1005" t="str">
            <v>471060-Worked Hours - Position 051</v>
          </cell>
        </row>
        <row r="1006">
          <cell r="E1006" t="str">
            <v>471061-Worked Hours - Position 052</v>
          </cell>
        </row>
        <row r="1007">
          <cell r="E1007" t="str">
            <v>471062-Worked Hours - Position 053</v>
          </cell>
        </row>
        <row r="1008">
          <cell r="E1008" t="str">
            <v>471063-Worked Hours - Position 054</v>
          </cell>
        </row>
        <row r="1009">
          <cell r="E1009" t="str">
            <v>471064-Worked Hours - Position 055</v>
          </cell>
        </row>
        <row r="1010">
          <cell r="E1010" t="str">
            <v>471065-Worked Hours - Position 056</v>
          </cell>
        </row>
        <row r="1011">
          <cell r="E1011" t="str">
            <v>471066-Worked Hours - Position 057</v>
          </cell>
        </row>
        <row r="1012">
          <cell r="E1012" t="str">
            <v>471067-Worked Hours - Position 058</v>
          </cell>
        </row>
        <row r="1013">
          <cell r="E1013" t="str">
            <v>471068-Worked Hours - Position 059</v>
          </cell>
        </row>
        <row r="1014">
          <cell r="E1014" t="str">
            <v>471069-Worked Hours - Position 060</v>
          </cell>
        </row>
        <row r="1015">
          <cell r="E1015" t="str">
            <v>471070-Worked Hours - Position 061</v>
          </cell>
        </row>
        <row r="1016">
          <cell r="E1016" t="str">
            <v>471071-Worked Hours - Position 062</v>
          </cell>
        </row>
        <row r="1017">
          <cell r="E1017" t="str">
            <v>471072-Worked Hours - Position 063</v>
          </cell>
        </row>
        <row r="1018">
          <cell r="E1018" t="str">
            <v>471073-Worked Hours - Position 064</v>
          </cell>
        </row>
        <row r="1019">
          <cell r="E1019" t="str">
            <v>471074-Worked Hours - Position 065</v>
          </cell>
        </row>
        <row r="1020">
          <cell r="E1020" t="str">
            <v>471075-Worked Hours - Position 066</v>
          </cell>
        </row>
        <row r="1021">
          <cell r="E1021" t="str">
            <v>471076-Worked Hours - Position 067</v>
          </cell>
        </row>
        <row r="1022">
          <cell r="E1022" t="str">
            <v>471077-Worked Hours - Position 068</v>
          </cell>
        </row>
        <row r="1023">
          <cell r="E1023" t="str">
            <v>471078-Worked Hours - Position 069</v>
          </cell>
        </row>
        <row r="1024">
          <cell r="E1024" t="str">
            <v>471079-Worked Hours - Position 070</v>
          </cell>
        </row>
        <row r="1025">
          <cell r="E1025" t="str">
            <v>471080-Worked Hours - Position 071</v>
          </cell>
        </row>
        <row r="1026">
          <cell r="E1026" t="str">
            <v>471081-Worked Hours - Position 072</v>
          </cell>
        </row>
        <row r="1027">
          <cell r="E1027" t="str">
            <v>471082-Worked Hours - Position 073</v>
          </cell>
        </row>
        <row r="1028">
          <cell r="E1028" t="str">
            <v>471083-Worked Hours - Position 074</v>
          </cell>
        </row>
        <row r="1029">
          <cell r="E1029" t="str">
            <v>471084-Worked Hours - Position 075</v>
          </cell>
        </row>
        <row r="1030">
          <cell r="E1030" t="str">
            <v>471085-Worked Hours - Position 076</v>
          </cell>
        </row>
        <row r="1031">
          <cell r="E1031" t="str">
            <v>471086-Worked Hours - Position 077</v>
          </cell>
        </row>
        <row r="1032">
          <cell r="E1032" t="str">
            <v>471087-Worked Hours - Position 078</v>
          </cell>
        </row>
        <row r="1033">
          <cell r="E1033" t="str">
            <v>471088-Worked Hours - Position 079</v>
          </cell>
        </row>
        <row r="1034">
          <cell r="E1034" t="str">
            <v>471089-Worked Hours - Position 080</v>
          </cell>
        </row>
        <row r="1035">
          <cell r="E1035" t="str">
            <v>471090-Worked Hours - Position 081</v>
          </cell>
        </row>
        <row r="1036">
          <cell r="E1036" t="str">
            <v>471091-Worked Hours - Position 082</v>
          </cell>
        </row>
        <row r="1037">
          <cell r="E1037" t="str">
            <v>471092-Worked Hours - Position 083</v>
          </cell>
        </row>
        <row r="1038">
          <cell r="E1038" t="str">
            <v>471093-Worked Hours - Position 084</v>
          </cell>
        </row>
        <row r="1039">
          <cell r="E1039" t="str">
            <v>471094-Worked Hours - Position 085</v>
          </cell>
        </row>
        <row r="1040">
          <cell r="E1040" t="str">
            <v>471095-Worked Hours - Position 086</v>
          </cell>
        </row>
        <row r="1041">
          <cell r="E1041" t="str">
            <v>471096-Worked Hours - Position 087</v>
          </cell>
        </row>
        <row r="1042">
          <cell r="E1042" t="str">
            <v>471097-Worked Hours - Position 088</v>
          </cell>
        </row>
        <row r="1043">
          <cell r="E1043" t="str">
            <v>471098-Worked Hours - Position 089</v>
          </cell>
        </row>
        <row r="1044">
          <cell r="E1044" t="str">
            <v>471099-Worked Hours - Position 090</v>
          </cell>
        </row>
        <row r="1045">
          <cell r="E1045" t="str">
            <v>471100-Worked Hours - Position 091</v>
          </cell>
        </row>
        <row r="1046">
          <cell r="E1046" t="str">
            <v>471101-Worked Hours - Position 092</v>
          </cell>
        </row>
        <row r="1047">
          <cell r="E1047" t="str">
            <v>471102-Worked Hours - Position 093</v>
          </cell>
        </row>
        <row r="1048">
          <cell r="E1048" t="str">
            <v>471103-Worked Hours - Position 094</v>
          </cell>
        </row>
        <row r="1049">
          <cell r="E1049" t="str">
            <v>471104-Worked Hours - Position 095</v>
          </cell>
        </row>
        <row r="1050">
          <cell r="E1050" t="str">
            <v>471105-Worked Hours - Position 096</v>
          </cell>
        </row>
        <row r="1051">
          <cell r="E1051" t="str">
            <v>471106-Worked Hours - Position 097</v>
          </cell>
        </row>
        <row r="1052">
          <cell r="E1052" t="str">
            <v>471107-Worked Hours - Position 098</v>
          </cell>
        </row>
        <row r="1053">
          <cell r="E1053" t="str">
            <v>471108-Worked Hours - Position 099</v>
          </cell>
        </row>
        <row r="1054">
          <cell r="E1054" t="str">
            <v>471109-Worked Hours - Position 100</v>
          </cell>
        </row>
        <row r="1055">
          <cell r="E1055" t="str">
            <v>471110-Worked Hours - Position 101</v>
          </cell>
        </row>
        <row r="1056">
          <cell r="E1056" t="str">
            <v>471111-Worked Hours - Position 102</v>
          </cell>
        </row>
        <row r="1057">
          <cell r="E1057" t="str">
            <v>471112-Worked Hours - Position 103</v>
          </cell>
        </row>
        <row r="1058">
          <cell r="E1058" t="str">
            <v>471113-Worked Hours - Position 104</v>
          </cell>
        </row>
        <row r="1059">
          <cell r="E1059" t="str">
            <v>471114-Worked Hours - Position 105</v>
          </cell>
        </row>
        <row r="1060">
          <cell r="E1060" t="str">
            <v>471115-Worked Hours - Position 106</v>
          </cell>
        </row>
        <row r="1061">
          <cell r="E1061" t="str">
            <v>471116-Worked Hours - Position 107</v>
          </cell>
        </row>
        <row r="1062">
          <cell r="E1062" t="str">
            <v>471117-Worked Hours - Position 108</v>
          </cell>
        </row>
        <row r="1063">
          <cell r="E1063" t="str">
            <v>471118-Worked Hours - Position 109</v>
          </cell>
        </row>
        <row r="1064">
          <cell r="E1064" t="str">
            <v>471119-Worked Hours - Position 110</v>
          </cell>
        </row>
        <row r="1065">
          <cell r="E1065" t="str">
            <v>471120-Worked Hours - Position 111</v>
          </cell>
        </row>
        <row r="1066">
          <cell r="E1066" t="str">
            <v>471121-Worked Hours - Position 112</v>
          </cell>
        </row>
        <row r="1067">
          <cell r="E1067" t="str">
            <v>471122-Worked Hours - Position 113</v>
          </cell>
        </row>
        <row r="1068">
          <cell r="E1068" t="str">
            <v>471123-Worked Hours - Position 114</v>
          </cell>
        </row>
        <row r="1069">
          <cell r="E1069" t="str">
            <v>471124-Worked Hours - Position 115</v>
          </cell>
        </row>
        <row r="1070">
          <cell r="E1070" t="str">
            <v>471125-Worked Hours - Position 116</v>
          </cell>
        </row>
        <row r="1071">
          <cell r="E1071" t="str">
            <v>471126-Worked Hours - Position 117</v>
          </cell>
        </row>
        <row r="1072">
          <cell r="E1072" t="str">
            <v>471127-Worked Hours - Position 118</v>
          </cell>
        </row>
        <row r="1073">
          <cell r="E1073" t="str">
            <v>471128-Worked Hours - Position 119</v>
          </cell>
        </row>
        <row r="1074">
          <cell r="E1074" t="str">
            <v>471129-Worked Hours - Position 120</v>
          </cell>
        </row>
        <row r="1075">
          <cell r="E1075" t="str">
            <v>471130-Worked Hours - Position 121</v>
          </cell>
        </row>
        <row r="1076">
          <cell r="E1076" t="str">
            <v>471131-Worked Hours - Position 122</v>
          </cell>
        </row>
        <row r="1077">
          <cell r="E1077" t="str">
            <v>471132-Worked Hours - Position 123</v>
          </cell>
        </row>
        <row r="1078">
          <cell r="E1078" t="str">
            <v>471133-Worked Hours - Position 124</v>
          </cell>
        </row>
        <row r="1079">
          <cell r="E1079" t="str">
            <v>471134-Worked Hours - Position 125</v>
          </cell>
        </row>
        <row r="1080">
          <cell r="E1080" t="str">
            <v>471135-Worked Hours - Position 126</v>
          </cell>
        </row>
        <row r="1081">
          <cell r="E1081" t="str">
            <v>471136-Worked Hours - Position 127</v>
          </cell>
        </row>
        <row r="1082">
          <cell r="E1082" t="str">
            <v>471137-Worked Hours - Position 128</v>
          </cell>
        </row>
        <row r="1083">
          <cell r="E1083" t="str">
            <v>471138-Worked Hours - Position 129</v>
          </cell>
        </row>
        <row r="1084">
          <cell r="E1084" t="str">
            <v>471139-Worked Hours - Position 130</v>
          </cell>
        </row>
        <row r="1085">
          <cell r="E1085" t="str">
            <v>471140-Worked Hours - Position 131</v>
          </cell>
        </row>
        <row r="1086">
          <cell r="E1086" t="str">
            <v>471141-Worked Hours - Position 132</v>
          </cell>
        </row>
        <row r="1087">
          <cell r="E1087" t="str">
            <v>471142-Worked Hours - Position 133</v>
          </cell>
        </row>
        <row r="1088">
          <cell r="E1088" t="str">
            <v>471143-Worked Hours - Position 134</v>
          </cell>
        </row>
        <row r="1089">
          <cell r="E1089" t="str">
            <v>471144-Worked Hours - Position 135</v>
          </cell>
        </row>
        <row r="1090">
          <cell r="E1090" t="str">
            <v>471145-Worked Hours - Position 136</v>
          </cell>
        </row>
        <row r="1091">
          <cell r="E1091" t="str">
            <v>471146-Worked Hours - Position 137</v>
          </cell>
        </row>
        <row r="1092">
          <cell r="E1092" t="str">
            <v>471147-Worked Hours - Position 138</v>
          </cell>
        </row>
        <row r="1093">
          <cell r="E1093" t="str">
            <v>471148-Worked Hours - Position 139</v>
          </cell>
        </row>
        <row r="1094">
          <cell r="E1094" t="str">
            <v>471149-Worked Hours - Position 140</v>
          </cell>
        </row>
        <row r="1095">
          <cell r="E1095" t="str">
            <v>471150-Worked Hours - Position 141</v>
          </cell>
        </row>
        <row r="1096">
          <cell r="E1096" t="str">
            <v>471151-Worked Hours - Position 142</v>
          </cell>
        </row>
        <row r="1097">
          <cell r="E1097" t="str">
            <v>471152-Worked Hours - Position 143</v>
          </cell>
        </row>
        <row r="1098">
          <cell r="E1098" t="str">
            <v>471153-Worked Hours - Position 144</v>
          </cell>
        </row>
        <row r="1099">
          <cell r="E1099" t="str">
            <v>471154-Worked Hours - Position 145</v>
          </cell>
        </row>
        <row r="1100">
          <cell r="E1100" t="str">
            <v>471155-Worked Hours - Position 146</v>
          </cell>
        </row>
        <row r="1101">
          <cell r="E1101" t="str">
            <v>471156-Worked Hours - Position 147</v>
          </cell>
        </row>
        <row r="1102">
          <cell r="E1102" t="str">
            <v>471157-Worked Hours - Position 148</v>
          </cell>
        </row>
        <row r="1103">
          <cell r="E1103" t="str">
            <v>471158-Worked Hours - Position 149</v>
          </cell>
        </row>
        <row r="1104">
          <cell r="E1104" t="str">
            <v>471159-Worked Hours - Position 150</v>
          </cell>
        </row>
        <row r="1105">
          <cell r="E1105" t="str">
            <v>471210-Hourly rate - Position 001</v>
          </cell>
        </row>
        <row r="1106">
          <cell r="E1106" t="str">
            <v>471211-Hourly rate - Position 002</v>
          </cell>
        </row>
        <row r="1107">
          <cell r="E1107" t="str">
            <v>471212-Hourly rate - Position 003</v>
          </cell>
        </row>
        <row r="1108">
          <cell r="E1108" t="str">
            <v>471213-Hourly rate - Position 004</v>
          </cell>
        </row>
        <row r="1109">
          <cell r="E1109" t="str">
            <v>471214-Hourly rate - Position 005</v>
          </cell>
        </row>
        <row r="1110">
          <cell r="E1110" t="str">
            <v>471215-Hourly rate - Position 006</v>
          </cell>
        </row>
        <row r="1111">
          <cell r="E1111" t="str">
            <v>471216-Hourly rate - Position 007</v>
          </cell>
        </row>
        <row r="1112">
          <cell r="E1112" t="str">
            <v>471217-Hourly rate - Position 008</v>
          </cell>
        </row>
        <row r="1113">
          <cell r="E1113" t="str">
            <v>471218-Hourly rate - Position 009</v>
          </cell>
        </row>
        <row r="1114">
          <cell r="E1114" t="str">
            <v>471219-Hourly rate - Position 010</v>
          </cell>
        </row>
        <row r="1115">
          <cell r="E1115" t="str">
            <v>471220-Hourly rate - Position 011</v>
          </cell>
        </row>
        <row r="1116">
          <cell r="E1116" t="str">
            <v>471221-Hourly rate - Position 012</v>
          </cell>
        </row>
        <row r="1117">
          <cell r="E1117" t="str">
            <v>471222-Hourly rate - Position 013</v>
          </cell>
        </row>
        <row r="1118">
          <cell r="E1118" t="str">
            <v>471223-Hourly rate - Position 014</v>
          </cell>
        </row>
        <row r="1119">
          <cell r="E1119" t="str">
            <v>471224-Hourly rate - Position 015</v>
          </cell>
        </row>
        <row r="1120">
          <cell r="E1120" t="str">
            <v>471225-Hourly rate - Position 016</v>
          </cell>
        </row>
        <row r="1121">
          <cell r="E1121" t="str">
            <v>471226-Hourly rate - Position 017</v>
          </cell>
        </row>
        <row r="1122">
          <cell r="E1122" t="str">
            <v>471227-Hourly rate - Position 018</v>
          </cell>
        </row>
        <row r="1123">
          <cell r="E1123" t="str">
            <v>471228-Hourly rate - Position 019</v>
          </cell>
        </row>
        <row r="1124">
          <cell r="E1124" t="str">
            <v>471229-Hourly rate - Position 020</v>
          </cell>
        </row>
        <row r="1125">
          <cell r="E1125" t="str">
            <v>471230-Hourly rate - Position 021</v>
          </cell>
        </row>
        <row r="1126">
          <cell r="E1126" t="str">
            <v>471231-Hourly rate - Position 022</v>
          </cell>
        </row>
        <row r="1127">
          <cell r="E1127" t="str">
            <v>471232-Hourly rate - Position 023</v>
          </cell>
        </row>
        <row r="1128">
          <cell r="E1128" t="str">
            <v>471233-Hourly rate - Position 024</v>
          </cell>
        </row>
        <row r="1129">
          <cell r="E1129" t="str">
            <v>471234-Hourly rate - Position 025</v>
          </cell>
        </row>
        <row r="1130">
          <cell r="E1130" t="str">
            <v>471235-Hourly rate - Position 026</v>
          </cell>
        </row>
        <row r="1131">
          <cell r="E1131" t="str">
            <v>471236-Hourly rate - Position 027</v>
          </cell>
        </row>
        <row r="1132">
          <cell r="E1132" t="str">
            <v>471237-Hourly rate - Position 028</v>
          </cell>
        </row>
        <row r="1133">
          <cell r="E1133" t="str">
            <v>471238-Hourly rate - Position 029</v>
          </cell>
        </row>
        <row r="1134">
          <cell r="E1134" t="str">
            <v>471239-Hourly rate - Position 030</v>
          </cell>
        </row>
        <row r="1135">
          <cell r="E1135" t="str">
            <v>471240-Hourly rate - Position 031</v>
          </cell>
        </row>
        <row r="1136">
          <cell r="E1136" t="str">
            <v>471241-Hourly rate - Position 032</v>
          </cell>
        </row>
        <row r="1137">
          <cell r="E1137" t="str">
            <v>471242-Hourly rate - Position 033</v>
          </cell>
        </row>
        <row r="1138">
          <cell r="E1138" t="str">
            <v>471243-Hourly rate - Position 034</v>
          </cell>
        </row>
        <row r="1139">
          <cell r="E1139" t="str">
            <v>471244-Hourly rate - Position 035</v>
          </cell>
        </row>
        <row r="1140">
          <cell r="E1140" t="str">
            <v>471245-Hourly rate - Position 036</v>
          </cell>
        </row>
        <row r="1141">
          <cell r="E1141" t="str">
            <v>471246-Hourly rate - Position 037</v>
          </cell>
        </row>
        <row r="1142">
          <cell r="E1142" t="str">
            <v>471247-Hourly rate - Position 038</v>
          </cell>
        </row>
        <row r="1143">
          <cell r="E1143" t="str">
            <v>471248-Hourly rate - Position 039</v>
          </cell>
        </row>
        <row r="1144">
          <cell r="E1144" t="str">
            <v>471249-Hourly rate - Position 040</v>
          </cell>
        </row>
        <row r="1145">
          <cell r="E1145" t="str">
            <v>471250-Hourly rate - Position 041</v>
          </cell>
        </row>
        <row r="1146">
          <cell r="E1146" t="str">
            <v>471251-Hourly rate - Position 042</v>
          </cell>
        </row>
        <row r="1147">
          <cell r="E1147" t="str">
            <v>471252-Hourly rate - Position 043</v>
          </cell>
        </row>
        <row r="1148">
          <cell r="E1148" t="str">
            <v>471253-Hourly rate - Position 044</v>
          </cell>
        </row>
        <row r="1149">
          <cell r="E1149" t="str">
            <v>471254-Hourly rate - Position 045</v>
          </cell>
        </row>
        <row r="1150">
          <cell r="E1150" t="str">
            <v>471255-Hourly rate - Position 046</v>
          </cell>
        </row>
        <row r="1151">
          <cell r="E1151" t="str">
            <v>471256-Hourly rate - Position 047</v>
          </cell>
        </row>
        <row r="1152">
          <cell r="E1152" t="str">
            <v>471257-Hourly rate - Position 048</v>
          </cell>
        </row>
        <row r="1153">
          <cell r="E1153" t="str">
            <v>471258-Hourly rate - Position 049</v>
          </cell>
        </row>
        <row r="1154">
          <cell r="E1154" t="str">
            <v>471259-Hourly rate - Position 050</v>
          </cell>
        </row>
        <row r="1155">
          <cell r="E1155" t="str">
            <v>471260-Hourly rate - Position 051</v>
          </cell>
        </row>
        <row r="1156">
          <cell r="E1156" t="str">
            <v>471261-Hourly rate - Position 052</v>
          </cell>
        </row>
        <row r="1157">
          <cell r="E1157" t="str">
            <v>471262-Hourly rate - Position 053</v>
          </cell>
        </row>
        <row r="1158">
          <cell r="E1158" t="str">
            <v>471263-Hourly rate - Position 054</v>
          </cell>
        </row>
        <row r="1159">
          <cell r="E1159" t="str">
            <v>471264-Hourly rate - Position 055</v>
          </cell>
        </row>
        <row r="1160">
          <cell r="E1160" t="str">
            <v>471265-Hourly rate - Position 056</v>
          </cell>
        </row>
        <row r="1161">
          <cell r="E1161" t="str">
            <v>471266-Hourly rate - Position 057</v>
          </cell>
        </row>
        <row r="1162">
          <cell r="E1162" t="str">
            <v>471267-Hourly rate - Position 058</v>
          </cell>
        </row>
        <row r="1163">
          <cell r="E1163" t="str">
            <v>471268-Hourly rate - Position 059</v>
          </cell>
        </row>
        <row r="1164">
          <cell r="E1164" t="str">
            <v>471269-Hourly rate - Position 060</v>
          </cell>
        </row>
        <row r="1165">
          <cell r="E1165" t="str">
            <v>471270-Hourly rate - Position 061</v>
          </cell>
        </row>
        <row r="1166">
          <cell r="E1166" t="str">
            <v>471271-Hourly rate - Position 062</v>
          </cell>
        </row>
        <row r="1167">
          <cell r="E1167" t="str">
            <v>471272-Hourly rate - Position 063</v>
          </cell>
        </row>
        <row r="1168">
          <cell r="E1168" t="str">
            <v>471273-Hourly rate - Position 064</v>
          </cell>
        </row>
        <row r="1169">
          <cell r="E1169" t="str">
            <v>471274-Hourly rate - Position 065</v>
          </cell>
        </row>
        <row r="1170">
          <cell r="E1170" t="str">
            <v>471275-Hourly rate - Position 066</v>
          </cell>
        </row>
        <row r="1171">
          <cell r="E1171" t="str">
            <v>471276-Hourly rate - Position 067</v>
          </cell>
        </row>
        <row r="1172">
          <cell r="E1172" t="str">
            <v>471277-Hourly rate - Position 068</v>
          </cell>
        </row>
        <row r="1173">
          <cell r="E1173" t="str">
            <v>471278-Hourly rate - Position 069</v>
          </cell>
        </row>
        <row r="1174">
          <cell r="E1174" t="str">
            <v>471279-Hourly rate - Position 070</v>
          </cell>
        </row>
        <row r="1175">
          <cell r="E1175" t="str">
            <v>471280-Hourly rate - Position 071</v>
          </cell>
        </row>
        <row r="1176">
          <cell r="E1176" t="str">
            <v>471281-Hourly rate - Position 072</v>
          </cell>
        </row>
        <row r="1177">
          <cell r="E1177" t="str">
            <v>471282-Hourly rate - Position 073</v>
          </cell>
        </row>
        <row r="1178">
          <cell r="E1178" t="str">
            <v>471283-Hourly rate - Position 074</v>
          </cell>
        </row>
        <row r="1179">
          <cell r="E1179" t="str">
            <v>471284-Hourly rate - Position 075</v>
          </cell>
        </row>
        <row r="1180">
          <cell r="E1180" t="str">
            <v>471285-Hourly rate - Position 076</v>
          </cell>
        </row>
        <row r="1181">
          <cell r="E1181" t="str">
            <v>471286-Hourly rate - Position 077</v>
          </cell>
        </row>
        <row r="1182">
          <cell r="E1182" t="str">
            <v>471287-Hourly rate - Position 078</v>
          </cell>
        </row>
        <row r="1183">
          <cell r="E1183" t="str">
            <v>471288-Hourly rate - Position 079</v>
          </cell>
        </row>
        <row r="1184">
          <cell r="E1184" t="str">
            <v>471289-Hourly rate - Position 080</v>
          </cell>
        </row>
        <row r="1185">
          <cell r="E1185" t="str">
            <v>471290-Hourly rate - Position 081</v>
          </cell>
        </row>
        <row r="1186">
          <cell r="E1186" t="str">
            <v>471291-Hourly rate - Position 082</v>
          </cell>
        </row>
        <row r="1187">
          <cell r="E1187" t="str">
            <v>471292-Hourly rate - Position 083</v>
          </cell>
        </row>
        <row r="1188">
          <cell r="E1188" t="str">
            <v>471293-Hourly rate - Position 084</v>
          </cell>
        </row>
        <row r="1189">
          <cell r="E1189" t="str">
            <v>471294-Hourly rate - Position 085</v>
          </cell>
        </row>
        <row r="1190">
          <cell r="E1190" t="str">
            <v>471295-Hourly rate - Position 086</v>
          </cell>
        </row>
        <row r="1191">
          <cell r="E1191" t="str">
            <v>471296-Hourly rate - Position 087</v>
          </cell>
        </row>
        <row r="1192">
          <cell r="E1192" t="str">
            <v>471297-Hourly rate - Position 088</v>
          </cell>
        </row>
        <row r="1193">
          <cell r="E1193" t="str">
            <v>471298-Hourly rate - Position 089</v>
          </cell>
        </row>
        <row r="1194">
          <cell r="E1194" t="str">
            <v>471299-Hourly rate - Position 090</v>
          </cell>
        </row>
        <row r="1195">
          <cell r="E1195" t="str">
            <v>471300-Hourly rate - Position 091</v>
          </cell>
        </row>
        <row r="1196">
          <cell r="E1196" t="str">
            <v>471301-Hourly rate - Position 092</v>
          </cell>
        </row>
        <row r="1197">
          <cell r="E1197" t="str">
            <v>471302-Hourly rate - Position 093</v>
          </cell>
        </row>
        <row r="1198">
          <cell r="E1198" t="str">
            <v>471303-Hourly rate - Position 094</v>
          </cell>
        </row>
        <row r="1199">
          <cell r="E1199" t="str">
            <v>471304-Hourly rate - Position 095</v>
          </cell>
        </row>
        <row r="1200">
          <cell r="E1200" t="str">
            <v>471305-Hourly rate - Position 096</v>
          </cell>
        </row>
        <row r="1201">
          <cell r="E1201" t="str">
            <v>471306-Hourly rate - Position 097</v>
          </cell>
        </row>
        <row r="1202">
          <cell r="E1202" t="str">
            <v>471307-Hourly rate - Position 098</v>
          </cell>
        </row>
        <row r="1203">
          <cell r="E1203" t="str">
            <v>471308-Hourly rate - Position 099</v>
          </cell>
        </row>
        <row r="1204">
          <cell r="E1204" t="str">
            <v>471309-Hourly rate - Position 100</v>
          </cell>
        </row>
        <row r="1205">
          <cell r="E1205" t="str">
            <v>471310-Hourly rate - Position 101</v>
          </cell>
        </row>
        <row r="1206">
          <cell r="E1206" t="str">
            <v>471311-Hourly rate - Position 102</v>
          </cell>
        </row>
        <row r="1207">
          <cell r="E1207" t="str">
            <v>471312-Hourly rate - Position 103</v>
          </cell>
        </row>
        <row r="1208">
          <cell r="E1208" t="str">
            <v>471313-Hourly rate - Position 104</v>
          </cell>
        </row>
        <row r="1209">
          <cell r="E1209" t="str">
            <v>471314-Hourly rate - Position 105</v>
          </cell>
        </row>
        <row r="1210">
          <cell r="E1210" t="str">
            <v>471315-Hourly rate - Position 106</v>
          </cell>
        </row>
        <row r="1211">
          <cell r="E1211" t="str">
            <v>471316-Hourly rate - Position 107</v>
          </cell>
        </row>
        <row r="1212">
          <cell r="E1212" t="str">
            <v>471317-Hourly rate - Position 108</v>
          </cell>
        </row>
        <row r="1213">
          <cell r="E1213" t="str">
            <v>471318-Hourly rate - Position 109</v>
          </cell>
        </row>
        <row r="1214">
          <cell r="E1214" t="str">
            <v>471319-Hourly rate - Position 110</v>
          </cell>
        </row>
        <row r="1215">
          <cell r="E1215" t="str">
            <v>471320-Hourly rate - Position 111</v>
          </cell>
        </row>
        <row r="1216">
          <cell r="E1216" t="str">
            <v>471321-Hourly rate - Position 112</v>
          </cell>
        </row>
        <row r="1217">
          <cell r="E1217" t="str">
            <v>471322-Hourly rate - Position 113</v>
          </cell>
        </row>
        <row r="1218">
          <cell r="E1218" t="str">
            <v>471323-Hourly rate - Position 114</v>
          </cell>
        </row>
        <row r="1219">
          <cell r="E1219" t="str">
            <v>471324-Hourly rate - Position 115</v>
          </cell>
        </row>
        <row r="1220">
          <cell r="E1220" t="str">
            <v>471325-Hourly rate - Position 116</v>
          </cell>
        </row>
        <row r="1221">
          <cell r="E1221" t="str">
            <v>471326-Hourly rate - Position 117</v>
          </cell>
        </row>
        <row r="1222">
          <cell r="E1222" t="str">
            <v>471327-Hourly rate - Position 118</v>
          </cell>
        </row>
        <row r="1223">
          <cell r="E1223" t="str">
            <v>471328-Hourly rate - Position 119</v>
          </cell>
        </row>
        <row r="1224">
          <cell r="E1224" t="str">
            <v>471329-Hourly rate - Position 120</v>
          </cell>
        </row>
        <row r="1225">
          <cell r="E1225" t="str">
            <v>471330-Hourly rate - Position 121</v>
          </cell>
        </row>
        <row r="1226">
          <cell r="E1226" t="str">
            <v>471331-Hourly rate - Position 122</v>
          </cell>
        </row>
        <row r="1227">
          <cell r="E1227" t="str">
            <v>471332-Hourly rate - Position 123</v>
          </cell>
        </row>
        <row r="1228">
          <cell r="E1228" t="str">
            <v>471333-Hourly rate - Position 124</v>
          </cell>
        </row>
        <row r="1229">
          <cell r="E1229" t="str">
            <v>471334-Hourly rate - Position 125</v>
          </cell>
        </row>
        <row r="1230">
          <cell r="E1230" t="str">
            <v>471335-Hourly rate - Position 126</v>
          </cell>
        </row>
        <row r="1231">
          <cell r="E1231" t="str">
            <v>471336-Hourly rate - Position 127</v>
          </cell>
        </row>
        <row r="1232">
          <cell r="E1232" t="str">
            <v>471337-Hourly rate - Position 128</v>
          </cell>
        </row>
        <row r="1233">
          <cell r="E1233" t="str">
            <v>471338-Hourly rate - Position 129</v>
          </cell>
        </row>
        <row r="1234">
          <cell r="E1234" t="str">
            <v>471339-Hourly rate - Position 130</v>
          </cell>
        </row>
        <row r="1235">
          <cell r="E1235" t="str">
            <v>471340-Hourly rate - Position 131</v>
          </cell>
        </row>
        <row r="1236">
          <cell r="E1236" t="str">
            <v>471341-Hourly rate - Position 132</v>
          </cell>
        </row>
        <row r="1237">
          <cell r="E1237" t="str">
            <v>471342-Hourly rate - Position 133</v>
          </cell>
        </row>
        <row r="1238">
          <cell r="E1238" t="str">
            <v>471343-Hourly rate - Position 134</v>
          </cell>
        </row>
        <row r="1239">
          <cell r="E1239" t="str">
            <v>471344-Hourly rate - Position 135</v>
          </cell>
        </row>
        <row r="1240">
          <cell r="E1240" t="str">
            <v>471345-Hourly rate - Position 136</v>
          </cell>
        </row>
        <row r="1241">
          <cell r="E1241" t="str">
            <v>471346-Hourly rate - Position 137</v>
          </cell>
        </row>
        <row r="1242">
          <cell r="E1242" t="str">
            <v>471347-Hourly rate - Position 138</v>
          </cell>
        </row>
        <row r="1243">
          <cell r="E1243" t="str">
            <v>471348-Hourly rate - Position 139</v>
          </cell>
        </row>
        <row r="1244">
          <cell r="E1244" t="str">
            <v>471349-Hourly rate - Position 140</v>
          </cell>
        </row>
        <row r="1245">
          <cell r="E1245" t="str">
            <v>471350-Hourly rate - Position 141</v>
          </cell>
        </row>
        <row r="1246">
          <cell r="E1246" t="str">
            <v>471351-Hourly rate - Position 142</v>
          </cell>
        </row>
        <row r="1247">
          <cell r="E1247" t="str">
            <v>471352-Hourly rate - Position 143</v>
          </cell>
        </row>
        <row r="1248">
          <cell r="E1248" t="str">
            <v>471353-Hourly rate - Position 144</v>
          </cell>
        </row>
        <row r="1249">
          <cell r="E1249" t="str">
            <v>471354-Hourly rate - Position 145</v>
          </cell>
        </row>
        <row r="1250">
          <cell r="E1250" t="str">
            <v>471355-Hourly rate - Position 146</v>
          </cell>
        </row>
        <row r="1251">
          <cell r="E1251" t="str">
            <v>471356-Hourly rate - Position 147</v>
          </cell>
        </row>
        <row r="1252">
          <cell r="E1252" t="str">
            <v>471357-Hourly rate - Position 148</v>
          </cell>
        </row>
        <row r="1253">
          <cell r="E1253" t="str">
            <v>471358-Hourly rate - Position 149</v>
          </cell>
        </row>
        <row r="1254">
          <cell r="E1254" t="str">
            <v>471359-Hourly rate - Position 150</v>
          </cell>
        </row>
        <row r="1255">
          <cell r="E1255" t="str">
            <v>471400-Project Percent Complete</v>
          </cell>
        </row>
        <row r="1256">
          <cell r="E1256" t="str">
            <v>480100-Available Hours Reg Shft 1</v>
          </cell>
        </row>
        <row r="1257">
          <cell r="E1257" t="str">
            <v>480200-Available Hours Ot Shft 1</v>
          </cell>
        </row>
        <row r="1258">
          <cell r="E1258" t="str">
            <v>480300-Charged Hours Reg Shft 1</v>
          </cell>
        </row>
        <row r="1259">
          <cell r="E1259" t="str">
            <v>480400-Charged Hours Ot Shft 1</v>
          </cell>
        </row>
        <row r="1260">
          <cell r="E1260" t="str">
            <v>480500-Available Hours Reg Shft 2</v>
          </cell>
        </row>
        <row r="1261">
          <cell r="E1261" t="str">
            <v>480600-Available Hours Ot Shft 2</v>
          </cell>
        </row>
        <row r="1262">
          <cell r="E1262" t="str">
            <v>480700-Charged Hours Reg Shft 2</v>
          </cell>
        </row>
        <row r="1263">
          <cell r="E1263" t="str">
            <v>480800-Charged Hours Ot Shft 2</v>
          </cell>
        </row>
        <row r="1264">
          <cell r="E1264" t="str">
            <v>480900-Available Hours Reg Shft 3</v>
          </cell>
        </row>
        <row r="1265">
          <cell r="E1265" t="str">
            <v>481000-Available Hours Ot Shft 3</v>
          </cell>
        </row>
        <row r="1266">
          <cell r="E1266" t="str">
            <v>481100-Charged Hours Reg Shft 3</v>
          </cell>
        </row>
        <row r="1267">
          <cell r="E1267" t="str">
            <v>481200-Charged Hours Ot Shft 3</v>
          </cell>
        </row>
        <row r="1268">
          <cell r="E1268" t="str">
            <v>482000-Headcount</v>
          </cell>
        </row>
        <row r="1269">
          <cell r="E1269" t="str">
            <v>483000-Hourly Rate Charged</v>
          </cell>
        </row>
        <row r="1270">
          <cell r="E1270" t="str">
            <v>484000-Hourly Rate-Svop Projected</v>
          </cell>
        </row>
        <row r="1271">
          <cell r="E1271" t="str">
            <v>484500-Square Footage</v>
          </cell>
        </row>
        <row r="1272">
          <cell r="E1272" t="str">
            <v>490000-Less Beginning Wip (Sv)</v>
          </cell>
        </row>
        <row r="1273">
          <cell r="E1273" t="str">
            <v>490100-Service Center Profit Shar</v>
          </cell>
        </row>
        <row r="1274">
          <cell r="E1274" t="str">
            <v>491000-Commissions Svop</v>
          </cell>
        </row>
        <row r="1275">
          <cell r="E1275" t="str">
            <v>491100-Service Center Svop</v>
          </cell>
        </row>
        <row r="1276">
          <cell r="E1276" t="str">
            <v>491200-Service Center Cos</v>
          </cell>
        </row>
        <row r="1277">
          <cell r="E1277" t="str">
            <v>492000-Add Ending Wip (Sv)</v>
          </cell>
        </row>
        <row r="1278">
          <cell r="E1278" t="str">
            <v>493000-Less Beginning Wip (Sv)</v>
          </cell>
        </row>
        <row r="1279">
          <cell r="E1279" t="str">
            <v>493100-Beg Bal Only Wip</v>
          </cell>
        </row>
        <row r="1280">
          <cell r="E1280" t="str">
            <v>493200-Ending Wip Svop Corp Contr</v>
          </cell>
        </row>
        <row r="1281">
          <cell r="E1281" t="str">
            <v>494000-Sales Value Of Production</v>
          </cell>
        </row>
        <row r="1282">
          <cell r="E1282" t="str">
            <v>494500-Sales Comm Contribution</v>
          </cell>
        </row>
        <row r="1283">
          <cell r="E1283" t="str">
            <v>495000-Allocated Variance</v>
          </cell>
        </row>
        <row r="1284">
          <cell r="E1284" t="str">
            <v>495100-Allocated Credit @ STD</v>
          </cell>
        </row>
        <row r="1285">
          <cell r="E1285" t="str">
            <v>495200-Allocated OOP Costs @ STD</v>
          </cell>
        </row>
        <row r="1286">
          <cell r="E1286" t="str">
            <v>500000-Sales-Trade</v>
          </cell>
        </row>
        <row r="1287">
          <cell r="E1287" t="str">
            <v>500050-Sales-Trade EU</v>
          </cell>
        </row>
        <row r="1288">
          <cell r="E1288" t="str">
            <v>500100-Sales-Trade Foreign Cust.</v>
          </cell>
        </row>
        <row r="1289">
          <cell r="E1289" t="str">
            <v>500300-New Baseline &amp; Int'L Apl</v>
          </cell>
        </row>
        <row r="1290">
          <cell r="E1290" t="str">
            <v>500305-Insurance</v>
          </cell>
        </row>
        <row r="1291">
          <cell r="E1291" t="str">
            <v>500310-Corporate Registrations - IPO</v>
          </cell>
        </row>
        <row r="1292">
          <cell r="E1292" t="str">
            <v>500315-Corporate Reg. - Non IPO's</v>
          </cell>
        </row>
        <row r="1293">
          <cell r="E1293" t="str">
            <v>500320-Mergers And Aquisitions</v>
          </cell>
        </row>
        <row r="1294">
          <cell r="E1294" t="str">
            <v>500325-Offering Circulars</v>
          </cell>
        </row>
        <row r="1295">
          <cell r="E1295" t="str">
            <v>500330-Foreign</v>
          </cell>
        </row>
        <row r="1296">
          <cell r="E1296" t="str">
            <v>500335-Commercial Printing</v>
          </cell>
        </row>
        <row r="1297">
          <cell r="E1297" t="str">
            <v>500340-Other Financials</v>
          </cell>
        </row>
        <row r="1298">
          <cell r="E1298" t="str">
            <v>500345-Publishing</v>
          </cell>
        </row>
        <row r="1299">
          <cell r="E1299" t="str">
            <v>500350-Other Municipals</v>
          </cell>
        </row>
        <row r="1300">
          <cell r="E1300" t="str">
            <v>500355-Digital Services</v>
          </cell>
        </row>
        <row r="1301">
          <cell r="E1301" t="str">
            <v>500360-Prospectus</v>
          </cell>
        </row>
        <row r="1302">
          <cell r="E1302" t="str">
            <v>500365-Translation</v>
          </cell>
        </row>
        <row r="1303">
          <cell r="E1303" t="str">
            <v>500370-Shareholders</v>
          </cell>
        </row>
        <row r="1304">
          <cell r="E1304" t="str">
            <v>500380-Corporate</v>
          </cell>
        </row>
        <row r="1305">
          <cell r="E1305" t="str">
            <v>500390-Legal</v>
          </cell>
        </row>
        <row r="1306">
          <cell r="E1306" t="str">
            <v>500400-Lne - Exec. &amp; Clring. Acct</v>
          </cell>
        </row>
        <row r="1307">
          <cell r="E1307" t="str">
            <v>500500-Baseline Trial Income</v>
          </cell>
        </row>
        <row r="1308">
          <cell r="E1308" t="str">
            <v>500600-Publishing New Products</v>
          </cell>
        </row>
        <row r="1309">
          <cell r="E1309" t="str">
            <v>501000-Sales Returns &amp; Allowances</v>
          </cell>
        </row>
        <row r="1310">
          <cell r="E1310" t="str">
            <v>501100-Sales Expense Jobs</v>
          </cell>
        </row>
        <row r="1311">
          <cell r="E1311" t="str">
            <v>501200-Sales Discounts</v>
          </cell>
        </row>
        <row r="1312">
          <cell r="E1312" t="str">
            <v>501300-Sales Volume Disc</v>
          </cell>
        </row>
        <row r="1313">
          <cell r="E1313" t="str">
            <v>502000-First Call Royalty</v>
          </cell>
        </row>
        <row r="1314">
          <cell r="E1314" t="str">
            <v>502100-First Call Royalty Expense</v>
          </cell>
        </row>
        <row r="1315">
          <cell r="E1315" t="str">
            <v>502200-Trial Revenue</v>
          </cell>
        </row>
        <row r="1316">
          <cell r="E1316" t="str">
            <v>509400-Sales by Source</v>
          </cell>
        </row>
        <row r="1317">
          <cell r="E1317" t="str">
            <v>509500-Sales By Product Line</v>
          </cell>
        </row>
        <row r="1318">
          <cell r="E1318" t="str">
            <v>509600-Sales By Product/Center</v>
          </cell>
        </row>
        <row r="1319">
          <cell r="E1319" t="str">
            <v>509700-Sales Clearing</v>
          </cell>
        </row>
        <row r="1320">
          <cell r="E1320" t="str">
            <v>509800-Income Clearing Account</v>
          </cell>
        </row>
        <row r="1321">
          <cell r="E1321" t="str">
            <v>509900-Sales Clearing</v>
          </cell>
        </row>
        <row r="1322">
          <cell r="E1322" t="str">
            <v>510010-Sales Interco Bne</v>
          </cell>
        </row>
        <row r="1323">
          <cell r="E1323" t="str">
            <v>510020-Sales Interco Boa</v>
          </cell>
        </row>
        <row r="1324">
          <cell r="E1324" t="str">
            <v>510030-Sales Interco Bob</v>
          </cell>
        </row>
        <row r="1325">
          <cell r="E1325" t="str">
            <v>510040-Sales Interco Boc</v>
          </cell>
        </row>
        <row r="1326">
          <cell r="E1326" t="str">
            <v>510050-Sales Interco Bcl</v>
          </cell>
        </row>
        <row r="1327">
          <cell r="E1327" t="str">
            <v>510060-Sales Interco Bod</v>
          </cell>
        </row>
        <row r="1328">
          <cell r="E1328" t="str">
            <v>510070-Sales Interco Bde</v>
          </cell>
        </row>
        <row r="1329">
          <cell r="E1329" t="str">
            <v>510080-Sales Interco Boh</v>
          </cell>
        </row>
        <row r="1330">
          <cell r="E1330" t="str">
            <v>510090-Sales Interco Bla</v>
          </cell>
        </row>
        <row r="1331">
          <cell r="E1331" t="str">
            <v>510100-Sales Interco-BNY</v>
          </cell>
        </row>
        <row r="1332">
          <cell r="E1332" t="str">
            <v>510110-Sales Interco Bsf</v>
          </cell>
        </row>
        <row r="1333">
          <cell r="E1333" t="str">
            <v>510120-Sales Interco Bom</v>
          </cell>
        </row>
        <row r="1334">
          <cell r="E1334" t="str">
            <v>510130-Sales Interco Bot</v>
          </cell>
        </row>
        <row r="1335">
          <cell r="E1335" t="str">
            <v>510140-Sales Interco Gpc</v>
          </cell>
        </row>
        <row r="1336">
          <cell r="E1336" t="str">
            <v>510150-Sales Interco Bds</v>
          </cell>
        </row>
        <row r="1337">
          <cell r="E1337" t="str">
            <v>510160-Sales Interco Bbc</v>
          </cell>
        </row>
        <row r="1338">
          <cell r="E1338" t="str">
            <v>510170-Sales Interco Bpi</v>
          </cell>
        </row>
        <row r="1339">
          <cell r="E1339" t="str">
            <v>510180-Sales Interco Bpx</v>
          </cell>
        </row>
        <row r="1340">
          <cell r="E1340" t="str">
            <v>510190-Sales Interco Bov</v>
          </cell>
        </row>
        <row r="1341">
          <cell r="E1341" t="str">
            <v>510200-Sales Interco Bid</v>
          </cell>
        </row>
        <row r="1342">
          <cell r="E1342" t="str">
            <v>510205-Sales Interco BSS</v>
          </cell>
        </row>
        <row r="1343">
          <cell r="E1343" t="str">
            <v>510210-Sales-Interco-Bis(Internet)</v>
          </cell>
        </row>
        <row r="1344">
          <cell r="E1344" t="str">
            <v>510220-Sales Interco Bts</v>
          </cell>
        </row>
        <row r="1345">
          <cell r="E1345" t="str">
            <v>510230-Sales Interco Bbs</v>
          </cell>
        </row>
        <row r="1346">
          <cell r="E1346" t="str">
            <v>510240-Sales Interco Boj</v>
          </cell>
        </row>
        <row r="1347">
          <cell r="E1347" t="str">
            <v>510250-I/C Receivable - Bgs(Idoc)</v>
          </cell>
        </row>
        <row r="1348">
          <cell r="E1348" t="str">
            <v>510310-Sales Interco Quadravision</v>
          </cell>
        </row>
        <row r="1349">
          <cell r="E1349" t="str">
            <v>510320-Sales Interco Sitewerks</v>
          </cell>
        </row>
        <row r="1350">
          <cell r="E1350" t="str">
            <v>510330-Sales Interco South Bend</v>
          </cell>
        </row>
        <row r="1351">
          <cell r="E1351" t="str">
            <v>510340-Sales Interco Wm Lee Vent</v>
          </cell>
        </row>
        <row r="1352">
          <cell r="E1352" t="str">
            <v>510350-Sales Inter Co Frankfurt</v>
          </cell>
        </row>
        <row r="1353">
          <cell r="E1353" t="str">
            <v>510360-Sales Interco Bmx</v>
          </cell>
        </row>
        <row r="1354">
          <cell r="E1354" t="str">
            <v>510370-Sales Interco Singapore</v>
          </cell>
        </row>
        <row r="1355">
          <cell r="E1355" t="str">
            <v>510380-Sales Interco Bps</v>
          </cell>
        </row>
        <row r="1356">
          <cell r="E1356" t="str">
            <v>510390-Sales Interco Bhk</v>
          </cell>
        </row>
        <row r="1357">
          <cell r="E1357" t="str">
            <v>510400-Sales Interco Other</v>
          </cell>
        </row>
        <row r="1358">
          <cell r="E1358" t="str">
            <v>510410-Sales Interco Line</v>
          </cell>
        </row>
        <row r="1359">
          <cell r="E1359" t="str">
            <v>510420-Sales Interco Bin</v>
          </cell>
        </row>
        <row r="1360">
          <cell r="E1360" t="str">
            <v>510430-Sales Interco Bis(Info Sys)</v>
          </cell>
        </row>
        <row r="1361">
          <cell r="E1361" t="str">
            <v>510460-Sales Interco Bol</v>
          </cell>
        </row>
        <row r="1362">
          <cell r="E1362" t="str">
            <v>510490-Sales Interco - Publishing</v>
          </cell>
        </row>
        <row r="1363">
          <cell r="E1363" t="str">
            <v>510560-Sales Interco - BGS Japan</v>
          </cell>
        </row>
        <row r="1364">
          <cell r="E1364" t="str">
            <v>510561-Sales Interco - Datalink</v>
          </cell>
        </row>
        <row r="1365">
          <cell r="E1365" t="str">
            <v>510562-Sales Interco - Technical Corp</v>
          </cell>
        </row>
        <row r="1366">
          <cell r="E1366" t="str">
            <v>510563-Sales Interco - BGS Thailand</v>
          </cell>
        </row>
        <row r="1367">
          <cell r="E1367" t="str">
            <v>510564-Sales Interco - BGS China</v>
          </cell>
        </row>
        <row r="1368">
          <cell r="E1368" t="str">
            <v>510565-Sales Interco - BGS Taiwan</v>
          </cell>
        </row>
        <row r="1369">
          <cell r="E1369" t="str">
            <v>510566-Sales Interco - BGS LA</v>
          </cell>
        </row>
        <row r="1370">
          <cell r="E1370" t="str">
            <v>510567-Sales Interco - BGS Palo Alto</v>
          </cell>
        </row>
        <row r="1371">
          <cell r="E1371" t="str">
            <v>510568-Sales Interco - BGS Seattle</v>
          </cell>
        </row>
        <row r="1372">
          <cell r="E1372" t="str">
            <v>510569-Sales Interco - BGS Brazil</v>
          </cell>
        </row>
        <row r="1373">
          <cell r="E1373" t="str">
            <v>510570-Sales Interco - BGS Spain</v>
          </cell>
        </row>
        <row r="1374">
          <cell r="E1374" t="str">
            <v>510571-Sales Interco - Mapora</v>
          </cell>
        </row>
        <row r="1375">
          <cell r="E1375" t="str">
            <v>510572-Sales Interco - BGS Italy</v>
          </cell>
        </row>
        <row r="1376">
          <cell r="E1376" t="str">
            <v>510573-Sales Interco - BGS France</v>
          </cell>
        </row>
        <row r="1377">
          <cell r="E1377" t="str">
            <v>510574-Sales Interco - BGS Germany</v>
          </cell>
        </row>
        <row r="1378">
          <cell r="E1378" t="str">
            <v>510575-Sales Interco - BGS Germ Hol</v>
          </cell>
        </row>
        <row r="1379">
          <cell r="E1379" t="str">
            <v>510576-Sales Interco - BGS Germ M&amp;S</v>
          </cell>
        </row>
        <row r="1380">
          <cell r="E1380" t="str">
            <v>510577-Sales Interco - BGS Ireland</v>
          </cell>
        </row>
        <row r="1381">
          <cell r="E1381" t="str">
            <v>510578-Sales Interco - BGS Slovakia</v>
          </cell>
        </row>
        <row r="1382">
          <cell r="E1382" t="str">
            <v>510579-Sales Interco - BGS NL BV Op</v>
          </cell>
        </row>
        <row r="1383">
          <cell r="E1383" t="str">
            <v>510580-Sales Interco - BGS Denmark</v>
          </cell>
        </row>
        <row r="1384">
          <cell r="E1384" t="str">
            <v>510581-Sales Interco - BGS Finland</v>
          </cell>
        </row>
        <row r="1385">
          <cell r="E1385" t="str">
            <v>510582-Sales Interco - 8 Bit Unlim.</v>
          </cell>
        </row>
        <row r="1386">
          <cell r="E1386" t="str">
            <v>510583-Sales Interco - BGS BV</v>
          </cell>
        </row>
        <row r="1387">
          <cell r="E1387" t="str">
            <v>510584-Sales Interco - BGS of NL BV</v>
          </cell>
        </row>
        <row r="1388">
          <cell r="E1388" t="str">
            <v>510585-Sales Interco - BGS Japan TK</v>
          </cell>
        </row>
        <row r="1389">
          <cell r="E1389" t="str">
            <v>510586-Sales Interco - Bowne of EU</v>
          </cell>
        </row>
        <row r="1390">
          <cell r="E1390" t="str">
            <v>510587-Sales Interco - Bowne Loc. Inc</v>
          </cell>
        </row>
        <row r="1391">
          <cell r="E1391" t="str">
            <v>510588-Sales Interco - BGS NL BV Hol</v>
          </cell>
        </row>
        <row r="1392">
          <cell r="E1392" t="str">
            <v>510589-Sales Interco - IDOC EU (Liq)</v>
          </cell>
        </row>
        <row r="1393">
          <cell r="E1393" t="str">
            <v>510590-Sales Interco - Gcp Ire (Liq)</v>
          </cell>
        </row>
        <row r="1394">
          <cell r="E1394" t="str">
            <v>510591-Sales Interco - Gcp ESP (Liq)</v>
          </cell>
        </row>
        <row r="1395">
          <cell r="E1395" t="str">
            <v>510592-Sales Interco - Gcp GMBH</v>
          </cell>
        </row>
        <row r="1396">
          <cell r="E1396" t="str">
            <v>510593-Sales Interco - Gcp Canada</v>
          </cell>
        </row>
        <row r="1397">
          <cell r="E1397" t="str">
            <v>510594-Sales Interco - Ling Corp</v>
          </cell>
        </row>
        <row r="1398">
          <cell r="E1398" t="str">
            <v>510595-Sales Interco - Gcp USA  (Liq)</v>
          </cell>
        </row>
        <row r="1399">
          <cell r="E1399" t="str">
            <v>510596-Sales Interco - Gcp SLC  (Liq)</v>
          </cell>
        </row>
        <row r="1400">
          <cell r="E1400" t="str">
            <v>510597-Sales Interco - Gcp Sea  (Liq)</v>
          </cell>
        </row>
        <row r="1401">
          <cell r="E1401" t="str">
            <v>510598-Sales Interco-BGS Korea</v>
          </cell>
        </row>
        <row r="1402">
          <cell r="E1402" t="str">
            <v>510599-Sales Interco - Linguistic Eng</v>
          </cell>
        </row>
        <row r="1403">
          <cell r="E1403" t="str">
            <v>519900-Interco Sales Clearing</v>
          </cell>
        </row>
        <row r="1404">
          <cell r="E1404" t="str">
            <v>520000-Interest Earned - Wachovia</v>
          </cell>
        </row>
        <row r="1405">
          <cell r="E1405" t="str">
            <v>520100-Interest Earned</v>
          </cell>
        </row>
        <row r="1406">
          <cell r="E1406" t="str">
            <v>520200-Interest Earned Temp Cash</v>
          </cell>
        </row>
        <row r="1407">
          <cell r="E1407" t="str">
            <v>520300-Interest Earned Goldman</v>
          </cell>
        </row>
        <row r="1408">
          <cell r="E1408" t="str">
            <v>520400-Interest Earned Fiduciary</v>
          </cell>
        </row>
        <row r="1409">
          <cell r="E1409" t="str">
            <v>520500-Interest Earned Fiduc Repo</v>
          </cell>
        </row>
        <row r="1410">
          <cell r="E1410" t="str">
            <v>520600-Interest Earned Merr/Lynch</v>
          </cell>
        </row>
        <row r="1411">
          <cell r="E1411" t="str">
            <v>520700-Interest Earned - Fidelity</v>
          </cell>
        </row>
        <row r="1412">
          <cell r="E1412" t="str">
            <v>520800-Interest Earned - Part</v>
          </cell>
        </row>
        <row r="1413">
          <cell r="E1413" t="str">
            <v>520900-Interest Earned Shearson</v>
          </cell>
        </row>
        <row r="1414">
          <cell r="E1414" t="str">
            <v>521000-Interest Earned Other</v>
          </cell>
        </row>
        <row r="1415">
          <cell r="E1415" t="str">
            <v>521100-Interest Earned Cd'S</v>
          </cell>
        </row>
        <row r="1416">
          <cell r="E1416" t="str">
            <v>521200-Interest Income Interco</v>
          </cell>
        </row>
        <row r="1417">
          <cell r="E1417" t="str">
            <v>521300-Interest Inc/Exp-Bla Loan</v>
          </cell>
        </row>
        <row r="1418">
          <cell r="E1418" t="str">
            <v>521500-Misc Int Exp - Non-tax-deducti</v>
          </cell>
        </row>
        <row r="1419">
          <cell r="E1419" t="str">
            <v>521600-Interest Expense All Other</v>
          </cell>
        </row>
        <row r="1420">
          <cell r="E1420" t="str">
            <v>521700-Interest Expense Interco</v>
          </cell>
        </row>
        <row r="1421">
          <cell r="E1421" t="str">
            <v>521800-Int/Div Income Tax Free</v>
          </cell>
        </row>
        <row r="1422">
          <cell r="E1422" t="str">
            <v>521900-Dividend Inc. 85% Exclus.</v>
          </cell>
        </row>
        <row r="1423">
          <cell r="E1423" t="str">
            <v>522300-Dividend Inc. Non-Qualif.</v>
          </cell>
        </row>
        <row r="1424">
          <cell r="E1424" t="str">
            <v>522400-Div Inc Subj To Excl Part</v>
          </cell>
        </row>
        <row r="1425">
          <cell r="E1425" t="str">
            <v>522500-Div Inc Subj To Excl Gold</v>
          </cell>
        </row>
        <row r="1426">
          <cell r="E1426" t="str">
            <v>522600-Div Foreign Source</v>
          </cell>
        </row>
        <row r="1427">
          <cell r="E1427" t="str">
            <v>522700-Div Foreign Inc Tax Paid</v>
          </cell>
        </row>
        <row r="1428">
          <cell r="E1428" t="str">
            <v>522800-Dividend Inc Capital Gains</v>
          </cell>
        </row>
        <row r="1429">
          <cell r="E1429" t="str">
            <v>522900-Int/Div Income Fed Govt</v>
          </cell>
        </row>
        <row r="1430">
          <cell r="E1430" t="str">
            <v>523000-Dividend Income Interco</v>
          </cell>
        </row>
        <row r="1431">
          <cell r="E1431" t="str">
            <v>523100-Gain/Loss On Foreign Exch</v>
          </cell>
        </row>
        <row r="1432">
          <cell r="E1432" t="str">
            <v>523103-Gain on Foreign Exchange</v>
          </cell>
        </row>
        <row r="1433">
          <cell r="E1433" t="str">
            <v>523105-Foreign Exchange Rounding</v>
          </cell>
        </row>
        <row r="1434">
          <cell r="E1434" t="str">
            <v>523110-Unrealized Translt Gains TP</v>
          </cell>
        </row>
        <row r="1435">
          <cell r="E1435" t="str">
            <v>523120-Unrealized Translt Gains I/C</v>
          </cell>
        </row>
        <row r="1436">
          <cell r="E1436" t="str">
            <v>523130-Unrealized Translt Losses TP</v>
          </cell>
        </row>
        <row r="1437">
          <cell r="E1437" t="str">
            <v>523140-Unrealized Translt Losses I/C</v>
          </cell>
        </row>
        <row r="1438">
          <cell r="E1438" t="str">
            <v>523150-Gain on FX - Third Party</v>
          </cell>
        </row>
        <row r="1439">
          <cell r="E1439" t="str">
            <v>523160-Gain on Foreign Exchange - I/C</v>
          </cell>
        </row>
        <row r="1440">
          <cell r="E1440" t="str">
            <v>530100-Gain/Loss Sale Secur S/T</v>
          </cell>
        </row>
        <row r="1441">
          <cell r="E1441" t="str">
            <v>530200-Gain/Loss Sec S/T Fiducary</v>
          </cell>
        </row>
        <row r="1442">
          <cell r="E1442" t="str">
            <v>530300-Gain/Loss Sec S/T Shearson</v>
          </cell>
        </row>
        <row r="1443">
          <cell r="E1443" t="str">
            <v>530400-Gain/Loss Sec S/T Mad Park</v>
          </cell>
        </row>
        <row r="1444">
          <cell r="E1444" t="str">
            <v>530500-Gain/Loss Sec S/T Goldman</v>
          </cell>
        </row>
        <row r="1445">
          <cell r="E1445" t="str">
            <v>530600-Gain/Loss Sec S/T Commodty</v>
          </cell>
        </row>
        <row r="1446">
          <cell r="E1446" t="str">
            <v>530700-Gain/Loss Sale Secur L/T</v>
          </cell>
        </row>
        <row r="1447">
          <cell r="E1447" t="str">
            <v>530800-Gain/Loss Sec L/T Fiducary</v>
          </cell>
        </row>
        <row r="1448">
          <cell r="E1448" t="str">
            <v>530900-Gain/Loss Sec L/T Mad Park</v>
          </cell>
        </row>
        <row r="1449">
          <cell r="E1449" t="str">
            <v>531000-Gain/Loss In Other Invsts.</v>
          </cell>
        </row>
        <row r="1450">
          <cell r="E1450" t="str">
            <v>580100-Gain/Loss Sale/Fixed Asset</v>
          </cell>
        </row>
        <row r="1451">
          <cell r="E1451" t="str">
            <v>580200-Gain/Loss Sales/Subsidiary</v>
          </cell>
        </row>
        <row r="1452">
          <cell r="E1452" t="str">
            <v>580400-Contribution/Seattle</v>
          </cell>
        </row>
        <row r="1453">
          <cell r="E1453" t="str">
            <v>580500-Equity In Earngs Of Affil</v>
          </cell>
        </row>
        <row r="1454">
          <cell r="E1454" t="str">
            <v>580600-Partnership Income (K-1)</v>
          </cell>
        </row>
        <row r="1455">
          <cell r="E1455" t="str">
            <v>580700-Rent Income</v>
          </cell>
        </row>
        <row r="1456">
          <cell r="E1456" t="str">
            <v>580800-Interco Rent Income</v>
          </cell>
        </row>
        <row r="1457">
          <cell r="E1457" t="str">
            <v>580900-Oli Proceeds</v>
          </cell>
        </row>
        <row r="1458">
          <cell r="E1458" t="str">
            <v>581000-Courier Income</v>
          </cell>
        </row>
        <row r="1459">
          <cell r="E1459" t="str">
            <v>581100-Accommodations Sales</v>
          </cell>
        </row>
        <row r="1460">
          <cell r="E1460" t="str">
            <v>581200-Scrap Sales</v>
          </cell>
        </row>
        <row r="1461">
          <cell r="E1461" t="str">
            <v>581300-Iti Postage Sales</v>
          </cell>
        </row>
        <row r="1462">
          <cell r="E1462" t="str">
            <v>581400-Freight &amp; Rebates</v>
          </cell>
        </row>
        <row r="1463">
          <cell r="E1463" t="str">
            <v>581500-Mgt Fee Income Interco</v>
          </cell>
        </row>
        <row r="1464">
          <cell r="E1464" t="str">
            <v>581600-Royalty Income/Expense</v>
          </cell>
        </row>
        <row r="1465">
          <cell r="E1465" t="str">
            <v>581700-Interco Comm. Earned</v>
          </cell>
        </row>
        <row r="1466">
          <cell r="E1466" t="str">
            <v>581900-Other Income</v>
          </cell>
        </row>
        <row r="1467">
          <cell r="E1467" t="str">
            <v>598900-Equity Earnings of Subs</v>
          </cell>
        </row>
        <row r="1468">
          <cell r="E1468" t="str">
            <v>600000-Purchase Discount</v>
          </cell>
        </row>
        <row r="1469">
          <cell r="E1469" t="str">
            <v>600100-Wages and Salary Costs</v>
          </cell>
        </row>
        <row r="1470">
          <cell r="E1470" t="str">
            <v>600200-Overtime</v>
          </cell>
        </row>
        <row r="1471">
          <cell r="E1471" t="str">
            <v>602910-Reverse Accrual Fringes</v>
          </cell>
        </row>
        <row r="1472">
          <cell r="E1472" t="str">
            <v>600300-Direct Labour at Standard</v>
          </cell>
        </row>
        <row r="1473">
          <cell r="E1473" t="str">
            <v>600310-Labour at standard Balance</v>
          </cell>
        </row>
        <row r="1474">
          <cell r="E1474" t="str">
            <v>601500-Severance Pay</v>
          </cell>
        </row>
        <row r="1475">
          <cell r="E1475" t="str">
            <v>602100-Temporary Help</v>
          </cell>
        </row>
        <row r="1476">
          <cell r="E1476" t="str">
            <v>602550-Additional Pay Expense</v>
          </cell>
        </row>
        <row r="1477">
          <cell r="E1477" t="str">
            <v>602600-Personnel Recruitment</v>
          </cell>
        </row>
        <row r="1478">
          <cell r="E1478" t="str">
            <v>602650-Advertisments for recruitment</v>
          </cell>
        </row>
        <row r="1479">
          <cell r="E1479" t="str">
            <v>602700-Holiday Pay</v>
          </cell>
        </row>
        <row r="1480">
          <cell r="E1480" t="str">
            <v>603000-Employee Training and Education</v>
          </cell>
        </row>
        <row r="1481">
          <cell r="E1481" t="str">
            <v>604110-Individual Bonus Accrual</v>
          </cell>
        </row>
        <row r="1482">
          <cell r="E1482" t="str">
            <v>604120-Individual bonus Payment</v>
          </cell>
        </row>
        <row r="1483">
          <cell r="E1483" t="str">
            <v>604210-Gross Margin Bonus Accrual</v>
          </cell>
        </row>
        <row r="1484">
          <cell r="E1484" t="str">
            <v>604220-Gross Margin Bonus Payment</v>
          </cell>
        </row>
        <row r="1485">
          <cell r="E1485" t="str">
            <v>605210-Sales Commission Accrual</v>
          </cell>
        </row>
        <row r="1486">
          <cell r="E1486" t="str">
            <v>605220-Sales Commission Payment</v>
          </cell>
        </row>
        <row r="1487">
          <cell r="E1487" t="str">
            <v>611000-Statutory Social Security Costs</v>
          </cell>
        </row>
        <row r="1488">
          <cell r="E1488" t="str">
            <v>611100-State Unemployment</v>
          </cell>
        </row>
        <row r="1489">
          <cell r="E1489" t="str">
            <v>611300-Other Payroll Taxes</v>
          </cell>
        </row>
        <row r="1490">
          <cell r="E1490" t="str">
            <v>611600-Pension Plan</v>
          </cell>
        </row>
        <row r="1491">
          <cell r="E1491" t="str">
            <v>611700-Union Plan</v>
          </cell>
        </row>
        <row r="1492">
          <cell r="E1492" t="str">
            <v>611800-401 K Plan</v>
          </cell>
        </row>
        <row r="1493">
          <cell r="E1493" t="str">
            <v>611910-Health Insurance</v>
          </cell>
        </row>
        <row r="1494">
          <cell r="E1494" t="str">
            <v>612000-Life Assurance</v>
          </cell>
        </row>
        <row r="1495">
          <cell r="E1495" t="str">
            <v>612100-Workmans Compensation Insurance</v>
          </cell>
        </row>
        <row r="1496">
          <cell r="E1496" t="str">
            <v>612200-General Insurance</v>
          </cell>
        </row>
        <row r="1497">
          <cell r="E1497" t="str">
            <v>612250-Professional Insurance</v>
          </cell>
        </row>
        <row r="1498">
          <cell r="E1498" t="str">
            <v>612800-Miscellaneous Fringe Benefits</v>
          </cell>
        </row>
        <row r="1499">
          <cell r="E1499" t="str">
            <v>612900-Cost Allowances</v>
          </cell>
        </row>
        <row r="1500">
          <cell r="E1500" t="str">
            <v>613100-Other State Payroll Tax</v>
          </cell>
        </row>
        <row r="1501">
          <cell r="E1501" t="str">
            <v>613200-Apprenticeship Tax (France)</v>
          </cell>
        </row>
        <row r="1502">
          <cell r="E1502" t="str">
            <v>613201-Prof. Training Tax (France)</v>
          </cell>
        </row>
        <row r="1503">
          <cell r="E1503" t="str">
            <v>613202-Building Contrib. Tax (France)</v>
          </cell>
        </row>
        <row r="1504">
          <cell r="E1504" t="str">
            <v>613203-Taxe Professionnelle (France)</v>
          </cell>
        </row>
        <row r="1505">
          <cell r="E1505" t="str">
            <v>613204-Handicap Tax (France)</v>
          </cell>
        </row>
        <row r="1506">
          <cell r="E1506" t="str">
            <v>615200-Professional Fees - Accounting</v>
          </cell>
        </row>
        <row r="1507">
          <cell r="E1507" t="str">
            <v>615300-Professional Fees - Legal</v>
          </cell>
        </row>
        <row r="1508">
          <cell r="E1508" t="str">
            <v>615400-Professional Fees - Other</v>
          </cell>
        </row>
        <row r="1509">
          <cell r="E1509" t="str">
            <v>615450-Yearly Medical Fees</v>
          </cell>
        </row>
        <row r="1510">
          <cell r="E1510" t="str">
            <v>615500-Consulting Fees</v>
          </cell>
        </row>
        <row r="1511">
          <cell r="E1511" t="str">
            <v>615800-Advertising</v>
          </cell>
        </row>
        <row r="1512">
          <cell r="E1512" t="str">
            <v>616200-Promotional Items</v>
          </cell>
        </row>
        <row r="1513">
          <cell r="E1513" t="str">
            <v>620105-Office Supplies</v>
          </cell>
        </row>
        <row r="1514">
          <cell r="E1514" t="str">
            <v>620200-Computer telephone</v>
          </cell>
        </row>
        <row r="1515">
          <cell r="E1515" t="str">
            <v>620450-Expensed Furniture</v>
          </cell>
        </row>
        <row r="1516">
          <cell r="E1516" t="str">
            <v>620505-Office Computer Supplies</v>
          </cell>
        </row>
        <row r="1517">
          <cell r="E1517" t="str">
            <v>640100-Auto Expenses</v>
          </cell>
        </row>
        <row r="1518">
          <cell r="E1518" t="str">
            <v>640110-Auto Repairs</v>
          </cell>
        </row>
        <row r="1519">
          <cell r="E1519" t="str">
            <v>640120-Auto Rental</v>
          </cell>
        </row>
        <row r="1520">
          <cell r="E1520" t="str">
            <v>640130-Auto Lease</v>
          </cell>
        </row>
        <row r="1521">
          <cell r="E1521" t="str">
            <v>640200-Meals</v>
          </cell>
        </row>
        <row r="1522">
          <cell r="E1522" t="str">
            <v>640210-Customer Meals</v>
          </cell>
        </row>
        <row r="1523">
          <cell r="E1523" t="str">
            <v>640400-Transportation - Airfare Only</v>
          </cell>
        </row>
        <row r="1524">
          <cell r="E1524" t="str">
            <v>640410-Transportation - Local</v>
          </cell>
        </row>
        <row r="1525">
          <cell r="E1525" t="str">
            <v>640500-Lodging ( Accommodation )</v>
          </cell>
        </row>
        <row r="1526">
          <cell r="E1526" t="str">
            <v>640550-Per Diem Expenses</v>
          </cell>
        </row>
        <row r="1527">
          <cell r="E1527" t="str">
            <v>640700-Gifts</v>
          </cell>
        </row>
        <row r="1528">
          <cell r="E1528" t="str">
            <v>640800-Dues And Subscriptions</v>
          </cell>
        </row>
        <row r="1529">
          <cell r="E1529" t="str">
            <v>640850-Charitable Subscriptions &amp; Donations</v>
          </cell>
        </row>
        <row r="1530">
          <cell r="E1530" t="str">
            <v>640900-Conferences and Seminars</v>
          </cell>
        </row>
        <row r="1531">
          <cell r="E1531" t="str">
            <v>641100-Telephone</v>
          </cell>
        </row>
        <row r="1532">
          <cell r="E1532" t="str">
            <v>641130-Cellular Phones</v>
          </cell>
        </row>
        <row r="1533">
          <cell r="E1533" t="str">
            <v>641150-Freight costs in purchases</v>
          </cell>
        </row>
        <row r="1534">
          <cell r="E1534" t="str">
            <v>641200-Outside Delivery and Freight</v>
          </cell>
        </row>
        <row r="1535">
          <cell r="E1535" t="str">
            <v>641500-General Expenses</v>
          </cell>
        </row>
        <row r="1536">
          <cell r="E1536" t="str">
            <v>641700-Postage</v>
          </cell>
        </row>
        <row r="1537">
          <cell r="E1537" t="str">
            <v>641710-Courier</v>
          </cell>
        </row>
        <row r="1538">
          <cell r="E1538" t="str">
            <v>642100-Royalties</v>
          </cell>
        </row>
        <row r="1539">
          <cell r="E1539" t="str">
            <v>651100-Kitchen Supplies</v>
          </cell>
        </row>
        <row r="1540">
          <cell r="E1540" t="str">
            <v>660100-Rent Premises</v>
          </cell>
        </row>
        <row r="1541">
          <cell r="E1541" t="str">
            <v>660120-Miscellaneous Occupancy Taxes</v>
          </cell>
        </row>
        <row r="1542">
          <cell r="E1542" t="str">
            <v>660150-Real Estate Taxes</v>
          </cell>
        </row>
        <row r="1543">
          <cell r="E1543" t="str">
            <v>660200-Light, Heat and Power</v>
          </cell>
        </row>
        <row r="1544">
          <cell r="E1544" t="str">
            <v>660310-Hardware Maintenance</v>
          </cell>
        </row>
        <row r="1545">
          <cell r="E1545" t="str">
            <v>660340-Software Maintenance</v>
          </cell>
        </row>
        <row r="1546">
          <cell r="E1546" t="str">
            <v>660350-Building Maintenance</v>
          </cell>
        </row>
        <row r="1547">
          <cell r="E1547" t="str">
            <v>660500-Other Maintenance and Repair Contracts</v>
          </cell>
        </row>
        <row r="1548">
          <cell r="E1548" t="str">
            <v>661200-Equipment Leasing</v>
          </cell>
        </row>
        <row r="1549">
          <cell r="E1549" t="str">
            <v>662000-Purchase of technical items</v>
          </cell>
        </row>
        <row r="1550">
          <cell r="E1550" t="str">
            <v>663600-Moving and Relocation</v>
          </cell>
        </row>
        <row r="1551">
          <cell r="E1551" t="str">
            <v>685000-Prch A Translators</v>
          </cell>
        </row>
        <row r="1552">
          <cell r="E1552" t="str">
            <v>685100-Prch B Editors</v>
          </cell>
        </row>
        <row r="1553">
          <cell r="E1553" t="str">
            <v>685200-Prch C Proof Readers</v>
          </cell>
        </row>
        <row r="1554">
          <cell r="E1554" t="str">
            <v>685300-Prch D Desk Top Publishing</v>
          </cell>
        </row>
        <row r="1555">
          <cell r="E1555" t="str">
            <v>685400-Prch E Graphics</v>
          </cell>
        </row>
        <row r="1556">
          <cell r="E1556" t="str">
            <v>685500-Prch F Testers/Engineers</v>
          </cell>
        </row>
        <row r="1557">
          <cell r="E1557" t="str">
            <v>685600-Prch G Printing</v>
          </cell>
        </row>
        <row r="1558">
          <cell r="E1558" t="str">
            <v>685700-Prch H Audio/Video Recording</v>
          </cell>
        </row>
        <row r="1559">
          <cell r="E1559" t="str">
            <v>685710-Audio/Visual Rec.Royalties</v>
          </cell>
        </row>
        <row r="1560">
          <cell r="E1560" t="str">
            <v>685800-Prch I Localisation Vendors</v>
          </cell>
        </row>
        <row r="1561">
          <cell r="E1561" t="str">
            <v>685900-Prch J Experts</v>
          </cell>
        </row>
        <row r="1562">
          <cell r="E1562" t="str">
            <v>686000-Prch K Internationalization</v>
          </cell>
        </row>
        <row r="1563">
          <cell r="E1563" t="str">
            <v>687000-Purchases S</v>
          </cell>
        </row>
        <row r="1564">
          <cell r="E1564" t="str">
            <v>689600-Inventory Changes</v>
          </cell>
        </row>
        <row r="1565">
          <cell r="E1565" t="str">
            <v>690010-I/C Purchases Bne</v>
          </cell>
        </row>
        <row r="1566">
          <cell r="E1566" t="str">
            <v>690120-I/C Purchases Bom</v>
          </cell>
        </row>
        <row r="1567">
          <cell r="E1567" t="str">
            <v>690220-I/C Purchases Bts</v>
          </cell>
        </row>
        <row r="1568">
          <cell r="E1568" t="str">
            <v>690380-I/C Purchases Bps</v>
          </cell>
        </row>
        <row r="1569">
          <cell r="E1569" t="str">
            <v>690390-I/C Purchases Bhk</v>
          </cell>
        </row>
        <row r="1570">
          <cell r="E1570" t="str">
            <v>690560-I/C Purchases - BGS Japan</v>
          </cell>
        </row>
        <row r="1571">
          <cell r="E1571" t="str">
            <v>690561-I/C Purchases - Datalink</v>
          </cell>
        </row>
        <row r="1572">
          <cell r="E1572" t="str">
            <v>690562-I/C Pruchases - Technical Group</v>
          </cell>
        </row>
        <row r="1573">
          <cell r="E1573" t="str">
            <v>690564-I/C Purchases - BGS China</v>
          </cell>
        </row>
        <row r="1574">
          <cell r="E1574" t="str">
            <v>690565-I/C Purchases - BGS Taiwan</v>
          </cell>
        </row>
        <row r="1575">
          <cell r="E1575" t="str">
            <v>690566-I/C Purchases - BGS LA</v>
          </cell>
        </row>
        <row r="1576">
          <cell r="E1576" t="str">
            <v>690567-I/C Purchases - BGS Palo Alto</v>
          </cell>
        </row>
        <row r="1577">
          <cell r="E1577" t="str">
            <v>690568-I/C Purchases - BGS Seattle</v>
          </cell>
        </row>
        <row r="1578">
          <cell r="E1578" t="str">
            <v>690569-I/C Purchases - BGS Brazil</v>
          </cell>
        </row>
        <row r="1579">
          <cell r="E1579" t="str">
            <v>690570-I/C Purchases - BGS Spain</v>
          </cell>
        </row>
        <row r="1580">
          <cell r="E1580" t="str">
            <v>690571-I/C Purchases - Mapora</v>
          </cell>
        </row>
        <row r="1581">
          <cell r="E1581" t="str">
            <v>690572-I/C Purchases - BGS Italy</v>
          </cell>
        </row>
        <row r="1582">
          <cell r="E1582" t="str">
            <v>690573-I/C Purchases - BGS France</v>
          </cell>
        </row>
        <row r="1583">
          <cell r="E1583" t="str">
            <v>690574-I/C Purchases - BGS Germany</v>
          </cell>
        </row>
        <row r="1584">
          <cell r="E1584" t="str">
            <v>690577-I/C Purchases - BGS Ireland</v>
          </cell>
        </row>
        <row r="1585">
          <cell r="E1585" t="str">
            <v>690578-I/C Purchases - BGS Slovakia</v>
          </cell>
        </row>
        <row r="1586">
          <cell r="E1586" t="str">
            <v>690579-I/C Purchases - BGS NL BV Op</v>
          </cell>
        </row>
        <row r="1587">
          <cell r="E1587" t="str">
            <v>690580-I/C Purchases - BGS Denmark</v>
          </cell>
        </row>
        <row r="1588">
          <cell r="E1588" t="str">
            <v>690581-I/C Purchases - BGS Finland</v>
          </cell>
        </row>
        <row r="1589">
          <cell r="E1589" t="str">
            <v>690582-I/C Purchases - 8 Bit Unlim.</v>
          </cell>
        </row>
        <row r="1590">
          <cell r="E1590" t="str">
            <v>690583-I/C Purchases - BGS BV</v>
          </cell>
        </row>
        <row r="1591">
          <cell r="E1591" t="str">
            <v>690584-I/C Purchases - BGS of NL BV</v>
          </cell>
        </row>
        <row r="1592">
          <cell r="E1592" t="str">
            <v xml:space="preserve">690585-I/C Purchases - BGS Japan TK </v>
          </cell>
        </row>
        <row r="1593">
          <cell r="E1593" t="str">
            <v>690598-I/C Purchases - BGS Korea</v>
          </cell>
        </row>
        <row r="1594">
          <cell r="E1594" t="str">
            <v>698100-Depreciation Building Improvements</v>
          </cell>
        </row>
        <row r="1595">
          <cell r="E1595" t="str">
            <v>698200-Amortisation Leashold</v>
          </cell>
        </row>
        <row r="1596">
          <cell r="E1596" t="str">
            <v>698300-Depreciation furniture &amp; Fixtures</v>
          </cell>
        </row>
        <row r="1597">
          <cell r="E1597" t="str">
            <v>698400-Depreciation Equipment</v>
          </cell>
        </row>
        <row r="1598">
          <cell r="E1598" t="str">
            <v>698500-Depreciation Autos</v>
          </cell>
        </row>
        <row r="1599">
          <cell r="E1599" t="str">
            <v>698600-Depreciation Computer Hardware</v>
          </cell>
        </row>
        <row r="1600">
          <cell r="E1600" t="str">
            <v>698700-Depreciation Computer Software</v>
          </cell>
        </row>
        <row r="1601">
          <cell r="E1601" t="str">
            <v>911500-Stock Purchase Plan</v>
          </cell>
        </row>
        <row r="1602">
          <cell r="E1602" t="str">
            <v>916100-Bad Debt Provision</v>
          </cell>
        </row>
        <row r="1603">
          <cell r="E1603" t="str">
            <v>916200-Bad Debt Write Off</v>
          </cell>
        </row>
        <row r="1604">
          <cell r="E1604" t="str">
            <v>916300-Bad Debt Recoveries</v>
          </cell>
        </row>
        <row r="1605">
          <cell r="E1605" t="str">
            <v>916500-Data Processing Services</v>
          </cell>
        </row>
        <row r="1606">
          <cell r="E1606" t="str">
            <v>942010-Bank Admistration Fees</v>
          </cell>
        </row>
        <row r="1607">
          <cell r="E1607" t="str">
            <v>942050-Fiscal Penalties</v>
          </cell>
        </row>
        <row r="1608">
          <cell r="E1608" t="str">
            <v>942100-Christmas Expenses</v>
          </cell>
        </row>
        <row r="1609">
          <cell r="E1609" t="str">
            <v>942200-Other Employee Outings</v>
          </cell>
        </row>
        <row r="1610">
          <cell r="E1610" t="str">
            <v>942300-Hardware Expense - Purchase</v>
          </cell>
        </row>
        <row r="1611">
          <cell r="E1611" t="str">
            <v>942400-Software Expense - Purchase</v>
          </cell>
        </row>
        <row r="1612">
          <cell r="E1612" t="str">
            <v>973000-Miscellaneous  Taxes</v>
          </cell>
        </row>
        <row r="1613">
          <cell r="E1613" t="str">
            <v>980000-Amort Goodwill</v>
          </cell>
        </row>
        <row r="1614">
          <cell r="E1614" t="str">
            <v>980110-Amort Goodwill Vose</v>
          </cell>
        </row>
        <row r="1615">
          <cell r="E1615" t="str">
            <v>980140-Amort Goodwill Idoc</v>
          </cell>
        </row>
        <row r="1616">
          <cell r="E1616" t="str">
            <v>980520-Amort Deferred Charges</v>
          </cell>
        </row>
        <row r="1617">
          <cell r="E1617" t="str">
            <v>981600-Interest Expense Oli</v>
          </cell>
        </row>
        <row r="1618">
          <cell r="E1618" t="str">
            <v>981700-Interest Expense Notes</v>
          </cell>
        </row>
        <row r="1619">
          <cell r="E1619" t="str">
            <v>982150-Loss on FX - 3rd Party</v>
          </cell>
        </row>
        <row r="1620">
          <cell r="E1620" t="str">
            <v>523150-Gain on  FX - 3rd Party</v>
          </cell>
        </row>
        <row r="1621">
          <cell r="E1621" t="str">
            <v>982160-Loss on FX - I/Co</v>
          </cell>
        </row>
        <row r="1622">
          <cell r="E1622" t="str">
            <v>523160-Gain on  FX - I/Co</v>
          </cell>
        </row>
        <row r="1623">
          <cell r="E1623" t="str">
            <v>984000-Prov. for City Inc. Tax</v>
          </cell>
        </row>
        <row r="1624">
          <cell r="E1624" t="str">
            <v>984100-Prov. for State Inc. Tax</v>
          </cell>
        </row>
        <row r="1625">
          <cell r="E1625" t="str">
            <v>995100-Prov/Federal Income Tax A</v>
          </cell>
        </row>
        <row r="1626">
          <cell r="E1626" t="str">
            <v>995300-Prov/ Defer State Inc Tax</v>
          </cell>
        </row>
        <row r="1627">
          <cell r="E1627" t="str">
            <v>995700-Foreign Corporate tax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cenarios"/>
      <sheetName val="DCF-PG"/>
      <sheetName val="DCF-TV"/>
      <sheetName val="DCF - Pitch"/>
      <sheetName val="Stock Sensitivity"/>
      <sheetName val="Projections - Pitch"/>
      <sheetName val="Pitch - Management Assumptio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 Summary"/>
      <sheetName val="Karl's Weekly Cash Plan"/>
      <sheetName val="Balance Sheet"/>
      <sheetName val="Income Statement"/>
      <sheetName val="Revised 2006 Sales Plan"/>
      <sheetName val="Cash Flow Statement"/>
      <sheetName val="Sources and Uses of Cash"/>
      <sheetName val="AR Schedule"/>
      <sheetName val="Inventory Schedule"/>
      <sheetName val="AP Schedule"/>
      <sheetName val="Debt Schedule"/>
      <sheetName val="Summary"/>
      <sheetName val="Sales Forecast 2006(org)"/>
      <sheetName val="Sales forecast 2005 (2)"/>
      <sheetName val="Sales Forecast-Category"/>
      <sheetName val="Sales forecast 2005"/>
      <sheetName val="Royalty "/>
      <sheetName val="Payroll"/>
      <sheetName val="WSC Confidential"/>
      <sheetName val="Misc Expense"/>
      <sheetName val="sales forecast 2005 R1"/>
      <sheetName val="revised sales 1-14-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5">
          <cell r="B5">
            <v>2225014.2449999694</v>
          </cell>
        </row>
        <row r="6">
          <cell r="B6">
            <v>90873.209999998973</v>
          </cell>
        </row>
        <row r="7">
          <cell r="B7">
            <v>40195.370000000003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101311</v>
          </cell>
        </row>
        <row r="12">
          <cell r="B12">
            <v>52340.49</v>
          </cell>
        </row>
        <row r="13">
          <cell r="B13">
            <v>2478019.3656000146</v>
          </cell>
        </row>
        <row r="14">
          <cell r="B14">
            <v>1644629.1999450005</v>
          </cell>
        </row>
        <row r="15">
          <cell r="B15">
            <v>0</v>
          </cell>
        </row>
        <row r="16">
          <cell r="B16">
            <v>1117946.9050000203</v>
          </cell>
        </row>
        <row r="17">
          <cell r="B17">
            <v>1614076.6300000069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F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BC CY"/>
      <sheetName val="Movement PBC PY"/>
      <sheetName val="STATISTICS"/>
      <sheetName val="ANALYSIS"/>
      <sheetName val="WRITEOFF'S TEST"/>
      <sheetName val="Tickmarks"/>
      <sheetName val="modRollFWD"/>
      <sheetName val="Tables"/>
      <sheetName val="Model"/>
      <sheetName val="Date Input"/>
      <sheetName val="Worksheet in 5330 Allowance for"/>
      <sheetName val="Forecast Booking Units"/>
      <sheetName val="1098 loc"/>
      <sheetName val="Adjusting Journal Entries"/>
      <sheetName val="Amortization Schedules"/>
      <sheetName val="261"/>
      <sheetName val="Switch"/>
      <sheetName val="AE_Lookup"/>
      <sheetName val="OA_Lookup"/>
      <sheetName val="MM"/>
      <sheetName val="Current Cap Table"/>
      <sheetName val="Sheet2"/>
      <sheetName val="Week"/>
      <sheetName val="xref acct"/>
      <sheetName val="GRPWAS9"/>
      <sheetName val="25"/>
      <sheetName val="GL Data"/>
      <sheetName val="Budget"/>
      <sheetName val="Deferral Summary"/>
      <sheetName val="Forecast"/>
      <sheetName val="Catellus"/>
      <sheetName val="triggers"/>
      <sheetName val="General assumptions"/>
      <sheetName val="Acc Exp Timing"/>
      <sheetName val="Acquisition Hist"/>
      <sheetName val=" Acqn Benchmarking"/>
      <sheetName val="EBITDA Adjustments"/>
      <sheetName val="Budget Accuracy"/>
      <sheetName val="Capex Analytics"/>
      <sheetName val="Capex Major Projects"/>
      <sheetName val="Trapped Cash"/>
      <sheetName val="Non-Operating Cash Flows"/>
      <sheetName val="Derivatives"/>
      <sheetName val="EBITDA vs Operating CF"/>
      <sheetName val="Equity"/>
      <sheetName val="Quality of Assets"/>
      <sheetName val="Exposures"/>
      <sheetName val="Free CF"/>
      <sheetName val="Letters of Credit"/>
      <sheetName val="Net Debt"/>
      <sheetName val="OPEB - Funded Status"/>
      <sheetName val="IS Account Detail"/>
      <sheetName val="Normalized Monthly Working Cap"/>
      <sheetName val="Pension - Funded Status"/>
      <sheetName val="Post-Closing"/>
      <sheetName val="Potential Purchase Accounting"/>
      <sheetName val="Summary Work Cap"/>
      <sheetName val="Worksheet%20in%205330%20Allowan"/>
      <sheetName val="Maps"/>
      <sheetName val="allData"/>
      <sheetName val="Cube-Billings"/>
      <sheetName val="Cube-CV"/>
      <sheetName val="SegmentMaps"/>
      <sheetName val="Cube-NCV"/>
      <sheetName val="Cube-REV"/>
      <sheetName val="Data-IDC"/>
      <sheetName val="Forecast-IDC"/>
      <sheetName val="PWC"/>
      <sheetName val="Schedule"/>
      <sheetName val="Growth-Financials"/>
      <sheetName val="GT Custom"/>
      <sheetName val="INQ"/>
      <sheetName val="JLG Monthly"/>
      <sheetName val="List"/>
      <sheetName val="Share Buyback Calcs"/>
      <sheetName val="REPORT_DETAIL_AT_LIST"/>
      <sheetName val="graph"/>
      <sheetName val="HC and Base Pay Trend"/>
      <sheetName val="Datenbank"/>
      <sheetName val="Bilanz und GuV"/>
      <sheetName val="Monthly"/>
      <sheetName val="Hf"/>
      <sheetName val="IS01"/>
      <sheetName val="ic"/>
      <sheetName val="KION - RE Value Summary"/>
      <sheetName val="Sheet1"/>
      <sheetName val="Activity"/>
      <sheetName val="qtrsumguts"/>
      <sheetName val="ES-13"/>
      <sheetName val="CREDIT STATS"/>
      <sheetName val="Base_Dom"/>
      <sheetName val="Graph 1"/>
    </sheetNames>
    <sheetDataSet>
      <sheetData sheetId="0">
        <row r="3">
          <cell r="B3" t="str">
            <v>Trend Data (ideally user would link this to TB)</v>
          </cell>
        </row>
      </sheetData>
      <sheetData sheetId="1">
        <row r="3">
          <cell r="B3" t="str">
            <v>Trend Data (ideally user would link this to TB)</v>
          </cell>
        </row>
      </sheetData>
      <sheetData sheetId="2" refreshError="1">
        <row r="3">
          <cell r="B3" t="str">
            <v>Trend Data (ideally user would link this to TB)</v>
          </cell>
          <cell r="C3">
            <v>1992</v>
          </cell>
          <cell r="D3">
            <v>1993</v>
          </cell>
          <cell r="E3">
            <v>1994</v>
          </cell>
          <cell r="F3">
            <v>1995</v>
          </cell>
          <cell r="G3">
            <v>1996</v>
          </cell>
          <cell r="H3">
            <v>1997</v>
          </cell>
          <cell r="I3">
            <v>1998</v>
          </cell>
        </row>
        <row r="9">
          <cell r="B9" t="str">
            <v>Days in Receivables</v>
          </cell>
          <cell r="C9">
            <v>440.03578479763081</v>
          </cell>
          <cell r="D9">
            <v>390.19829375480685</v>
          </cell>
          <cell r="E9">
            <v>381.23053531698673</v>
          </cell>
          <cell r="F9">
            <v>385.36872861400639</v>
          </cell>
          <cell r="G9">
            <v>326.12976554367532</v>
          </cell>
          <cell r="H9">
            <v>303.26551758526244</v>
          </cell>
          <cell r="I9">
            <v>303.52464858437702</v>
          </cell>
        </row>
        <row r="10">
          <cell r="B10" t="str">
            <v>Allowance/ Receivables</v>
          </cell>
          <cell r="C10">
            <v>3.1972293199217496E-2</v>
          </cell>
          <cell r="D10">
            <v>2.5721623143009003E-2</v>
          </cell>
          <cell r="E10">
            <v>5.5413318120935535E-2</v>
          </cell>
          <cell r="F10">
            <v>0.11196112411207831</v>
          </cell>
          <cell r="G10">
            <v>0.12911003990774364</v>
          </cell>
          <cell r="H10">
            <v>0.13134960660159484</v>
          </cell>
          <cell r="I10">
            <v>0.15384420880867708</v>
          </cell>
        </row>
        <row r="11">
          <cell r="B11" t="str">
            <v>Allowance/ Sales</v>
          </cell>
          <cell r="C11">
            <v>3.8545077067664725E-2</v>
          </cell>
          <cell r="D11">
            <v>2.7497351953441822E-2</v>
          </cell>
          <cell r="E11">
            <v>5.787739433132804E-2</v>
          </cell>
          <cell r="F11">
            <v>0.11820908507744271</v>
          </cell>
          <cell r="G11">
            <v>0.11536062203958081</v>
          </cell>
          <cell r="H11">
            <v>0.1091337162483651</v>
          </cell>
          <cell r="I11">
            <v>0.12793290250793216</v>
          </cell>
        </row>
        <row r="12">
          <cell r="B12" t="str">
            <v>Bad Debt Expense /Sales</v>
          </cell>
          <cell r="C12">
            <v>3.8937655403811208E-2</v>
          </cell>
          <cell r="D12">
            <v>0.10948944932491919</v>
          </cell>
          <cell r="E12">
            <v>9.5135879149780306E-2</v>
          </cell>
          <cell r="F12">
            <v>4.2355694289240291E-2</v>
          </cell>
          <cell r="G12">
            <v>2.9247304251331666E-2</v>
          </cell>
          <cell r="H12">
            <v>3.0479677519260964E-2</v>
          </cell>
          <cell r="I12">
            <v>2.63926375800594E-2</v>
          </cell>
        </row>
        <row r="14">
          <cell r="B14" t="str">
            <v>Receivables Aging</v>
          </cell>
          <cell r="C14">
            <v>1992</v>
          </cell>
          <cell r="D14">
            <v>1993</v>
          </cell>
          <cell r="E14">
            <v>1994</v>
          </cell>
          <cell r="F14">
            <v>1995</v>
          </cell>
          <cell r="G14">
            <v>1996</v>
          </cell>
          <cell r="H14">
            <v>1997</v>
          </cell>
          <cell r="I14">
            <v>1998</v>
          </cell>
        </row>
        <row r="23">
          <cell r="B23" t="str">
            <v>Current</v>
          </cell>
          <cell r="C23">
            <v>0.46787843900525045</v>
          </cell>
          <cell r="D23">
            <v>0.46926793789627091</v>
          </cell>
          <cell r="E23">
            <v>0.69273993529259581</v>
          </cell>
          <cell r="F23">
            <v>0.71532542202061555</v>
          </cell>
          <cell r="G23">
            <v>0.76749755490969906</v>
          </cell>
          <cell r="H23">
            <v>0.77593466487676899</v>
          </cell>
          <cell r="I23">
            <v>0.70940496110546813</v>
          </cell>
        </row>
        <row r="24">
          <cell r="B24" t="str">
            <v>30 - 60</v>
          </cell>
          <cell r="C24">
            <v>0.17303507540127105</v>
          </cell>
          <cell r="D24">
            <v>0.20710234450072207</v>
          </cell>
          <cell r="E24">
            <v>0.11966892993261398</v>
          </cell>
          <cell r="F24">
            <v>0.10805559654248952</v>
          </cell>
          <cell r="G24">
            <v>8.2328347420633358E-2</v>
          </cell>
          <cell r="H24">
            <v>9.2318166193159759E-2</v>
          </cell>
          <cell r="I24">
            <v>0.14233687776364101</v>
          </cell>
        </row>
        <row r="25">
          <cell r="B25" t="str">
            <v>60 - 90</v>
          </cell>
          <cell r="C25">
            <v>8.0377083795825435E-2</v>
          </cell>
          <cell r="D25">
            <v>9.40452208084782E-2</v>
          </cell>
          <cell r="E25">
            <v>8.6671627750498928E-2</v>
          </cell>
          <cell r="F25">
            <v>3.957173120857068E-2</v>
          </cell>
          <cell r="G25">
            <v>4.0609013016146348E-2</v>
          </cell>
          <cell r="H25">
            <v>5.1845124117065156E-2</v>
          </cell>
          <cell r="I25">
            <v>6.7975897003836994E-2</v>
          </cell>
        </row>
        <row r="26">
          <cell r="B26" t="str">
            <v>90 -120</v>
          </cell>
          <cell r="C26">
            <v>6.053720501608182E-2</v>
          </cell>
          <cell r="D26">
            <v>7.1146456550447421E-2</v>
          </cell>
          <cell r="E26">
            <v>6.6462220036257361E-2</v>
          </cell>
          <cell r="F26">
            <v>6.7017465735168646E-2</v>
          </cell>
          <cell r="G26">
            <v>3.4190839524243649E-2</v>
          </cell>
          <cell r="H26">
            <v>3.7549183874235427E-2</v>
          </cell>
          <cell r="I26">
            <v>3.8312401247243368E-2</v>
          </cell>
        </row>
        <row r="27">
          <cell r="B27" t="str">
            <v>&gt; 120</v>
          </cell>
          <cell r="C27">
            <v>0.21817219678157121</v>
          </cell>
          <cell r="D27">
            <v>0.15843804024408137</v>
          </cell>
          <cell r="E27">
            <v>3.4457286988033978E-2</v>
          </cell>
          <cell r="F27">
            <v>7.002978449315557E-2</v>
          </cell>
          <cell r="G27">
            <v>7.5374245129277553E-2</v>
          </cell>
          <cell r="H27">
            <v>4.2352860938770699E-2</v>
          </cell>
          <cell r="I27">
            <v>4.1969862879810471E-2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data"/>
      <sheetName val="CHL"/>
      <sheetName val="Gameplay"/>
      <sheetName val="eToys"/>
      <sheetName val="Ashford"/>
      <sheetName val="1_800"/>
      <sheetName val="Barnes_Noble"/>
      <sheetName val="Amazon"/>
      <sheetName val="Buecher"/>
      <sheetName val="Letsbuyit"/>
      <sheetName val="Buy"/>
      <sheetName val="Eggh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alance Sheet"/>
      <sheetName val="Total IS Consolidated"/>
      <sheetName val="LLC IS Monthly"/>
      <sheetName val="C-Corp IS Monthly "/>
      <sheetName val="LLC IS YTD"/>
      <sheetName val="C-Corp IS YTD"/>
    </sheetNames>
    <sheetDataSet>
      <sheetData sheetId="0">
        <row r="1">
          <cell r="A1">
            <v>1</v>
          </cell>
          <cell r="B1">
            <v>0</v>
          </cell>
          <cell r="C1">
            <v>0</v>
          </cell>
          <cell r="D1">
            <v>1010</v>
          </cell>
          <cell r="F1">
            <v>1425049.53</v>
          </cell>
        </row>
        <row r="2">
          <cell r="A2">
            <v>1</v>
          </cell>
          <cell r="B2">
            <v>0</v>
          </cell>
          <cell r="C2">
            <v>0</v>
          </cell>
          <cell r="D2">
            <v>1011</v>
          </cell>
          <cell r="F2">
            <v>0</v>
          </cell>
        </row>
        <row r="3">
          <cell r="A3">
            <v>1</v>
          </cell>
          <cell r="B3">
            <v>0</v>
          </cell>
          <cell r="C3">
            <v>0</v>
          </cell>
          <cell r="D3">
            <v>1012</v>
          </cell>
          <cell r="F3">
            <v>-7518.63</v>
          </cell>
        </row>
        <row r="4">
          <cell r="A4">
            <v>1</v>
          </cell>
          <cell r="B4">
            <v>0</v>
          </cell>
          <cell r="C4">
            <v>0</v>
          </cell>
          <cell r="D4">
            <v>1020</v>
          </cell>
          <cell r="F4">
            <v>-1617026.18</v>
          </cell>
        </row>
        <row r="5">
          <cell r="A5">
            <v>1</v>
          </cell>
          <cell r="B5">
            <v>0</v>
          </cell>
          <cell r="C5">
            <v>0</v>
          </cell>
          <cell r="D5">
            <v>1021</v>
          </cell>
          <cell r="F5">
            <v>70643.47</v>
          </cell>
        </row>
        <row r="6">
          <cell r="A6">
            <v>1</v>
          </cell>
          <cell r="B6">
            <v>0</v>
          </cell>
          <cell r="C6">
            <v>0</v>
          </cell>
          <cell r="D6">
            <v>1021</v>
          </cell>
          <cell r="F6">
            <v>0</v>
          </cell>
        </row>
        <row r="7">
          <cell r="A7">
            <v>1</v>
          </cell>
          <cell r="B7">
            <v>0</v>
          </cell>
          <cell r="C7">
            <v>0</v>
          </cell>
          <cell r="D7">
            <v>1022</v>
          </cell>
          <cell r="F7">
            <v>0</v>
          </cell>
        </row>
        <row r="8">
          <cell r="A8">
            <v>1</v>
          </cell>
          <cell r="B8">
            <v>0</v>
          </cell>
          <cell r="C8">
            <v>0</v>
          </cell>
          <cell r="D8">
            <v>1029</v>
          </cell>
          <cell r="F8">
            <v>79734.44</v>
          </cell>
        </row>
        <row r="9">
          <cell r="A9">
            <v>1</v>
          </cell>
          <cell r="B9">
            <v>0</v>
          </cell>
          <cell r="C9">
            <v>0</v>
          </cell>
          <cell r="D9">
            <v>1029</v>
          </cell>
          <cell r="F9">
            <v>0</v>
          </cell>
        </row>
        <row r="10">
          <cell r="A10">
            <v>1</v>
          </cell>
          <cell r="B10">
            <v>0</v>
          </cell>
          <cell r="C10">
            <v>0</v>
          </cell>
          <cell r="D10">
            <v>1029</v>
          </cell>
          <cell r="F10">
            <v>0</v>
          </cell>
        </row>
        <row r="11">
          <cell r="A11">
            <v>1</v>
          </cell>
          <cell r="B11">
            <v>0</v>
          </cell>
          <cell r="C11">
            <v>0</v>
          </cell>
          <cell r="D11">
            <v>1030</v>
          </cell>
          <cell r="F11">
            <v>94198.27</v>
          </cell>
        </row>
        <row r="12">
          <cell r="A12">
            <v>1</v>
          </cell>
          <cell r="B12">
            <v>0</v>
          </cell>
          <cell r="C12">
            <v>0</v>
          </cell>
          <cell r="D12">
            <v>1031</v>
          </cell>
          <cell r="F12">
            <v>-5144.7700000000004</v>
          </cell>
        </row>
        <row r="13">
          <cell r="A13">
            <v>1</v>
          </cell>
          <cell r="B13">
            <v>0</v>
          </cell>
          <cell r="C13">
            <v>0</v>
          </cell>
          <cell r="D13">
            <v>1032</v>
          </cell>
          <cell r="F13">
            <v>-31847.119999999999</v>
          </cell>
        </row>
        <row r="14">
          <cell r="A14">
            <v>1</v>
          </cell>
          <cell r="B14">
            <v>0</v>
          </cell>
          <cell r="C14">
            <v>0</v>
          </cell>
          <cell r="D14">
            <v>1032</v>
          </cell>
          <cell r="F14">
            <v>0</v>
          </cell>
        </row>
        <row r="15">
          <cell r="A15">
            <v>1</v>
          </cell>
          <cell r="B15">
            <v>0</v>
          </cell>
          <cell r="C15">
            <v>0</v>
          </cell>
          <cell r="D15">
            <v>1035</v>
          </cell>
          <cell r="F15">
            <v>0</v>
          </cell>
        </row>
        <row r="16">
          <cell r="A16">
            <v>1</v>
          </cell>
          <cell r="B16">
            <v>0</v>
          </cell>
          <cell r="C16">
            <v>0</v>
          </cell>
          <cell r="D16">
            <v>1050</v>
          </cell>
          <cell r="F16">
            <v>0</v>
          </cell>
        </row>
        <row r="17">
          <cell r="A17">
            <v>1</v>
          </cell>
          <cell r="B17">
            <v>0</v>
          </cell>
          <cell r="C17">
            <v>0</v>
          </cell>
          <cell r="D17">
            <v>1051</v>
          </cell>
          <cell r="F17">
            <v>0</v>
          </cell>
        </row>
        <row r="18">
          <cell r="A18">
            <v>1</v>
          </cell>
          <cell r="B18">
            <v>0</v>
          </cell>
          <cell r="C18">
            <v>0</v>
          </cell>
          <cell r="D18">
            <v>1052</v>
          </cell>
          <cell r="F18">
            <v>0</v>
          </cell>
        </row>
        <row r="19">
          <cell r="A19">
            <v>1</v>
          </cell>
          <cell r="B19">
            <v>0</v>
          </cell>
          <cell r="C19">
            <v>0</v>
          </cell>
          <cell r="D19">
            <v>1060</v>
          </cell>
          <cell r="F19">
            <v>0</v>
          </cell>
        </row>
        <row r="20">
          <cell r="A20">
            <v>1</v>
          </cell>
          <cell r="B20">
            <v>0</v>
          </cell>
          <cell r="C20">
            <v>0</v>
          </cell>
          <cell r="D20">
            <v>1065</v>
          </cell>
          <cell r="F20">
            <v>0</v>
          </cell>
        </row>
        <row r="21">
          <cell r="A21">
            <v>1</v>
          </cell>
          <cell r="B21">
            <v>0</v>
          </cell>
          <cell r="C21">
            <v>0</v>
          </cell>
          <cell r="D21">
            <v>1070</v>
          </cell>
          <cell r="F21">
            <v>0</v>
          </cell>
        </row>
        <row r="22">
          <cell r="A22">
            <v>1</v>
          </cell>
          <cell r="B22">
            <v>0</v>
          </cell>
          <cell r="C22">
            <v>0</v>
          </cell>
          <cell r="D22">
            <v>1070</v>
          </cell>
          <cell r="F22">
            <v>-65900</v>
          </cell>
        </row>
        <row r="23">
          <cell r="A23">
            <v>1</v>
          </cell>
          <cell r="B23">
            <v>0</v>
          </cell>
          <cell r="C23">
            <v>0</v>
          </cell>
          <cell r="D23">
            <v>1075</v>
          </cell>
          <cell r="F23">
            <v>22686.75</v>
          </cell>
        </row>
        <row r="24">
          <cell r="A24">
            <v>1</v>
          </cell>
          <cell r="B24">
            <v>0</v>
          </cell>
          <cell r="C24">
            <v>0</v>
          </cell>
          <cell r="D24">
            <v>1075</v>
          </cell>
          <cell r="F24">
            <v>0</v>
          </cell>
        </row>
        <row r="25">
          <cell r="A25">
            <v>1</v>
          </cell>
          <cell r="B25">
            <v>0</v>
          </cell>
          <cell r="C25">
            <v>0</v>
          </cell>
          <cell r="D25">
            <v>1075</v>
          </cell>
          <cell r="F25">
            <v>0</v>
          </cell>
        </row>
        <row r="26">
          <cell r="A26">
            <v>1</v>
          </cell>
          <cell r="B26">
            <v>0</v>
          </cell>
          <cell r="C26">
            <v>0</v>
          </cell>
          <cell r="D26">
            <v>1076</v>
          </cell>
          <cell r="F26">
            <v>-4781.8</v>
          </cell>
        </row>
        <row r="27">
          <cell r="A27">
            <v>1</v>
          </cell>
          <cell r="B27">
            <v>0</v>
          </cell>
          <cell r="C27">
            <v>0</v>
          </cell>
          <cell r="D27">
            <v>1077</v>
          </cell>
          <cell r="F27">
            <v>-770.2</v>
          </cell>
        </row>
        <row r="28">
          <cell r="A28">
            <v>1</v>
          </cell>
          <cell r="B28">
            <v>0</v>
          </cell>
          <cell r="C28">
            <v>0</v>
          </cell>
          <cell r="D28">
            <v>1099</v>
          </cell>
          <cell r="F28">
            <v>0</v>
          </cell>
        </row>
        <row r="29">
          <cell r="A29">
            <v>1</v>
          </cell>
          <cell r="B29">
            <v>0</v>
          </cell>
          <cell r="C29">
            <v>0</v>
          </cell>
          <cell r="D29">
            <v>1099</v>
          </cell>
          <cell r="F29">
            <v>771117.99</v>
          </cell>
        </row>
        <row r="30">
          <cell r="A30">
            <v>1</v>
          </cell>
          <cell r="B30">
            <v>0</v>
          </cell>
          <cell r="C30">
            <v>0</v>
          </cell>
          <cell r="D30">
            <v>1099</v>
          </cell>
          <cell r="F30">
            <v>0</v>
          </cell>
        </row>
        <row r="31">
          <cell r="A31">
            <v>1</v>
          </cell>
          <cell r="B31">
            <v>0</v>
          </cell>
          <cell r="C31">
            <v>0</v>
          </cell>
          <cell r="D31">
            <v>1099</v>
          </cell>
          <cell r="F31">
            <v>0</v>
          </cell>
        </row>
        <row r="32">
          <cell r="A32">
            <v>1</v>
          </cell>
          <cell r="B32">
            <v>0</v>
          </cell>
          <cell r="C32">
            <v>0</v>
          </cell>
          <cell r="D32">
            <v>1099</v>
          </cell>
          <cell r="F32">
            <v>-429577.9</v>
          </cell>
        </row>
        <row r="33">
          <cell r="A33">
            <v>1</v>
          </cell>
          <cell r="B33">
            <v>0</v>
          </cell>
          <cell r="C33">
            <v>0</v>
          </cell>
          <cell r="D33">
            <v>1099</v>
          </cell>
          <cell r="F33">
            <v>0</v>
          </cell>
        </row>
        <row r="34">
          <cell r="A34">
            <v>1</v>
          </cell>
          <cell r="B34">
            <v>0</v>
          </cell>
          <cell r="C34">
            <v>0</v>
          </cell>
          <cell r="D34">
            <v>1099</v>
          </cell>
          <cell r="F34">
            <v>2579.86</v>
          </cell>
        </row>
        <row r="35">
          <cell r="A35">
            <v>1</v>
          </cell>
          <cell r="B35">
            <v>0</v>
          </cell>
          <cell r="C35">
            <v>0</v>
          </cell>
          <cell r="D35">
            <v>1099</v>
          </cell>
          <cell r="F35">
            <v>0</v>
          </cell>
        </row>
        <row r="36">
          <cell r="A36">
            <v>1</v>
          </cell>
          <cell r="B36">
            <v>0</v>
          </cell>
          <cell r="C36">
            <v>0</v>
          </cell>
          <cell r="D36">
            <v>1100</v>
          </cell>
          <cell r="F36">
            <v>0</v>
          </cell>
        </row>
        <row r="37">
          <cell r="A37">
            <v>1</v>
          </cell>
          <cell r="B37">
            <v>0</v>
          </cell>
          <cell r="C37">
            <v>0</v>
          </cell>
          <cell r="D37">
            <v>1105</v>
          </cell>
          <cell r="F37">
            <v>0</v>
          </cell>
        </row>
        <row r="38">
          <cell r="A38">
            <v>1</v>
          </cell>
          <cell r="B38">
            <v>0</v>
          </cell>
          <cell r="C38">
            <v>0</v>
          </cell>
          <cell r="D38">
            <v>1110</v>
          </cell>
          <cell r="F38">
            <v>0</v>
          </cell>
        </row>
        <row r="39">
          <cell r="A39">
            <v>1</v>
          </cell>
          <cell r="B39">
            <v>0</v>
          </cell>
          <cell r="C39">
            <v>0</v>
          </cell>
          <cell r="D39">
            <v>1115</v>
          </cell>
          <cell r="F39">
            <v>77139</v>
          </cell>
        </row>
        <row r="40">
          <cell r="A40">
            <v>1</v>
          </cell>
          <cell r="B40">
            <v>0</v>
          </cell>
          <cell r="C40">
            <v>0</v>
          </cell>
          <cell r="D40">
            <v>1120</v>
          </cell>
          <cell r="F40">
            <v>0</v>
          </cell>
        </row>
        <row r="41">
          <cell r="A41">
            <v>1</v>
          </cell>
          <cell r="B41">
            <v>0</v>
          </cell>
          <cell r="C41">
            <v>0</v>
          </cell>
          <cell r="D41">
            <v>1125</v>
          </cell>
          <cell r="F41">
            <v>0</v>
          </cell>
        </row>
        <row r="42">
          <cell r="A42">
            <v>1</v>
          </cell>
          <cell r="B42">
            <v>0</v>
          </cell>
          <cell r="C42">
            <v>0</v>
          </cell>
          <cell r="D42">
            <v>1130</v>
          </cell>
          <cell r="F42">
            <v>0</v>
          </cell>
        </row>
        <row r="43">
          <cell r="A43">
            <v>1</v>
          </cell>
          <cell r="B43">
            <v>0</v>
          </cell>
          <cell r="C43">
            <v>0</v>
          </cell>
          <cell r="D43">
            <v>1135</v>
          </cell>
          <cell r="F43">
            <v>3616.08</v>
          </cell>
        </row>
        <row r="44">
          <cell r="A44">
            <v>1</v>
          </cell>
          <cell r="B44">
            <v>0</v>
          </cell>
          <cell r="C44">
            <v>0</v>
          </cell>
          <cell r="D44">
            <v>1150</v>
          </cell>
          <cell r="F44">
            <v>-130802.57</v>
          </cell>
        </row>
        <row r="45">
          <cell r="A45">
            <v>1</v>
          </cell>
          <cell r="B45">
            <v>0</v>
          </cell>
          <cell r="C45">
            <v>0</v>
          </cell>
          <cell r="D45">
            <v>1200</v>
          </cell>
          <cell r="F45">
            <v>0</v>
          </cell>
        </row>
        <row r="46">
          <cell r="A46">
            <v>1</v>
          </cell>
          <cell r="B46">
            <v>0</v>
          </cell>
          <cell r="C46">
            <v>0</v>
          </cell>
          <cell r="D46">
            <v>1210</v>
          </cell>
          <cell r="F46">
            <v>1250</v>
          </cell>
        </row>
        <row r="47">
          <cell r="A47">
            <v>1</v>
          </cell>
          <cell r="B47">
            <v>0</v>
          </cell>
          <cell r="C47">
            <v>0</v>
          </cell>
          <cell r="D47">
            <v>1215</v>
          </cell>
          <cell r="F47">
            <v>0</v>
          </cell>
        </row>
        <row r="48">
          <cell r="A48">
            <v>1</v>
          </cell>
          <cell r="B48">
            <v>0</v>
          </cell>
          <cell r="C48">
            <v>0</v>
          </cell>
          <cell r="D48">
            <v>1216</v>
          </cell>
          <cell r="F48">
            <v>-3220.47</v>
          </cell>
        </row>
        <row r="49">
          <cell r="A49">
            <v>1</v>
          </cell>
          <cell r="B49">
            <v>0</v>
          </cell>
          <cell r="C49">
            <v>0</v>
          </cell>
          <cell r="D49">
            <v>1220</v>
          </cell>
          <cell r="F49">
            <v>-30821.84</v>
          </cell>
        </row>
        <row r="50">
          <cell r="A50">
            <v>1</v>
          </cell>
          <cell r="B50">
            <v>0</v>
          </cell>
          <cell r="C50">
            <v>0</v>
          </cell>
          <cell r="D50">
            <v>1221</v>
          </cell>
          <cell r="F50">
            <v>0</v>
          </cell>
        </row>
        <row r="51">
          <cell r="A51">
            <v>1</v>
          </cell>
          <cell r="B51">
            <v>0</v>
          </cell>
          <cell r="C51">
            <v>0</v>
          </cell>
          <cell r="D51">
            <v>1230</v>
          </cell>
          <cell r="F51">
            <v>0</v>
          </cell>
        </row>
        <row r="52">
          <cell r="A52">
            <v>1</v>
          </cell>
          <cell r="B52">
            <v>0</v>
          </cell>
          <cell r="C52">
            <v>0</v>
          </cell>
          <cell r="D52">
            <v>1230</v>
          </cell>
          <cell r="F52">
            <v>0</v>
          </cell>
        </row>
        <row r="53">
          <cell r="A53">
            <v>1</v>
          </cell>
          <cell r="B53">
            <v>0</v>
          </cell>
          <cell r="C53">
            <v>0</v>
          </cell>
          <cell r="D53">
            <v>1230</v>
          </cell>
          <cell r="F53">
            <v>0</v>
          </cell>
        </row>
        <row r="54">
          <cell r="A54">
            <v>1</v>
          </cell>
          <cell r="B54">
            <v>0</v>
          </cell>
          <cell r="C54">
            <v>0</v>
          </cell>
          <cell r="D54">
            <v>1230</v>
          </cell>
          <cell r="F54">
            <v>0</v>
          </cell>
        </row>
        <row r="55">
          <cell r="A55">
            <v>1</v>
          </cell>
          <cell r="B55">
            <v>0</v>
          </cell>
          <cell r="C55">
            <v>0</v>
          </cell>
          <cell r="D55">
            <v>1235</v>
          </cell>
          <cell r="F55">
            <v>-221995</v>
          </cell>
        </row>
        <row r="56">
          <cell r="A56">
            <v>1</v>
          </cell>
          <cell r="B56">
            <v>0</v>
          </cell>
          <cell r="C56">
            <v>0</v>
          </cell>
          <cell r="D56">
            <v>1235</v>
          </cell>
          <cell r="F56">
            <v>0</v>
          </cell>
        </row>
        <row r="57">
          <cell r="A57">
            <v>1</v>
          </cell>
          <cell r="B57">
            <v>0</v>
          </cell>
          <cell r="C57">
            <v>0</v>
          </cell>
          <cell r="D57">
            <v>1235</v>
          </cell>
          <cell r="F57">
            <v>0</v>
          </cell>
        </row>
        <row r="58">
          <cell r="A58">
            <v>1</v>
          </cell>
          <cell r="B58">
            <v>0</v>
          </cell>
          <cell r="C58">
            <v>0</v>
          </cell>
          <cell r="D58">
            <v>1235</v>
          </cell>
          <cell r="F58">
            <v>0</v>
          </cell>
        </row>
        <row r="59">
          <cell r="A59">
            <v>1</v>
          </cell>
          <cell r="B59">
            <v>0</v>
          </cell>
          <cell r="C59">
            <v>0</v>
          </cell>
          <cell r="D59">
            <v>1240</v>
          </cell>
          <cell r="F59">
            <v>0</v>
          </cell>
        </row>
        <row r="60">
          <cell r="A60">
            <v>1</v>
          </cell>
          <cell r="B60">
            <v>0</v>
          </cell>
          <cell r="C60">
            <v>0</v>
          </cell>
          <cell r="D60">
            <v>2010</v>
          </cell>
          <cell r="F60">
            <v>691999.13</v>
          </cell>
        </row>
        <row r="61">
          <cell r="A61">
            <v>1</v>
          </cell>
          <cell r="B61">
            <v>0</v>
          </cell>
          <cell r="C61">
            <v>0</v>
          </cell>
          <cell r="D61">
            <v>2015</v>
          </cell>
          <cell r="F61">
            <v>111934.86</v>
          </cell>
        </row>
        <row r="62">
          <cell r="A62">
            <v>1</v>
          </cell>
          <cell r="B62">
            <v>0</v>
          </cell>
          <cell r="C62">
            <v>0</v>
          </cell>
          <cell r="D62">
            <v>2016</v>
          </cell>
          <cell r="F62">
            <v>-976.84</v>
          </cell>
        </row>
        <row r="63">
          <cell r="A63">
            <v>1</v>
          </cell>
          <cell r="B63">
            <v>0</v>
          </cell>
          <cell r="C63">
            <v>0</v>
          </cell>
          <cell r="D63">
            <v>2017</v>
          </cell>
          <cell r="F63">
            <v>0</v>
          </cell>
        </row>
        <row r="64">
          <cell r="A64">
            <v>1</v>
          </cell>
          <cell r="B64">
            <v>0</v>
          </cell>
          <cell r="C64">
            <v>0</v>
          </cell>
          <cell r="D64">
            <v>2020</v>
          </cell>
          <cell r="F64">
            <v>0</v>
          </cell>
        </row>
        <row r="65">
          <cell r="A65">
            <v>1</v>
          </cell>
          <cell r="B65">
            <v>0</v>
          </cell>
          <cell r="C65">
            <v>0</v>
          </cell>
          <cell r="D65">
            <v>2025</v>
          </cell>
          <cell r="F65">
            <v>30365.11</v>
          </cell>
        </row>
        <row r="66">
          <cell r="A66">
            <v>1</v>
          </cell>
          <cell r="B66">
            <v>0</v>
          </cell>
          <cell r="C66">
            <v>0</v>
          </cell>
          <cell r="D66">
            <v>2030</v>
          </cell>
          <cell r="F66">
            <v>-162132.96</v>
          </cell>
        </row>
        <row r="67">
          <cell r="A67">
            <v>1</v>
          </cell>
          <cell r="B67">
            <v>0</v>
          </cell>
          <cell r="C67">
            <v>0</v>
          </cell>
          <cell r="D67">
            <v>2035</v>
          </cell>
          <cell r="F67">
            <v>24603.96</v>
          </cell>
        </row>
        <row r="68">
          <cell r="A68">
            <v>1</v>
          </cell>
          <cell r="B68">
            <v>0</v>
          </cell>
          <cell r="C68">
            <v>0</v>
          </cell>
          <cell r="D68">
            <v>2040</v>
          </cell>
          <cell r="F68">
            <v>-1258.3800000000001</v>
          </cell>
        </row>
        <row r="69">
          <cell r="A69">
            <v>1</v>
          </cell>
          <cell r="B69">
            <v>0</v>
          </cell>
          <cell r="C69">
            <v>0</v>
          </cell>
          <cell r="D69">
            <v>2040</v>
          </cell>
          <cell r="F69">
            <v>0</v>
          </cell>
        </row>
        <row r="70">
          <cell r="A70">
            <v>1</v>
          </cell>
          <cell r="B70">
            <v>0</v>
          </cell>
          <cell r="C70">
            <v>0</v>
          </cell>
          <cell r="D70">
            <v>2040</v>
          </cell>
          <cell r="F70">
            <v>0</v>
          </cell>
        </row>
        <row r="71">
          <cell r="A71">
            <v>1</v>
          </cell>
          <cell r="B71">
            <v>0</v>
          </cell>
          <cell r="C71">
            <v>0</v>
          </cell>
          <cell r="D71">
            <v>2040</v>
          </cell>
          <cell r="F71">
            <v>0</v>
          </cell>
        </row>
        <row r="72">
          <cell r="A72">
            <v>1</v>
          </cell>
          <cell r="B72">
            <v>0</v>
          </cell>
          <cell r="C72">
            <v>0</v>
          </cell>
          <cell r="D72">
            <v>2040</v>
          </cell>
          <cell r="F72">
            <v>0</v>
          </cell>
        </row>
        <row r="73">
          <cell r="A73">
            <v>1</v>
          </cell>
          <cell r="B73">
            <v>0</v>
          </cell>
          <cell r="C73">
            <v>0</v>
          </cell>
          <cell r="D73">
            <v>2040</v>
          </cell>
          <cell r="F73">
            <v>0</v>
          </cell>
        </row>
        <row r="74">
          <cell r="A74">
            <v>1</v>
          </cell>
          <cell r="B74">
            <v>0</v>
          </cell>
          <cell r="C74">
            <v>0</v>
          </cell>
          <cell r="D74">
            <v>2040</v>
          </cell>
          <cell r="F74">
            <v>0</v>
          </cell>
        </row>
        <row r="75">
          <cell r="A75">
            <v>1</v>
          </cell>
          <cell r="B75">
            <v>0</v>
          </cell>
          <cell r="C75">
            <v>0</v>
          </cell>
          <cell r="D75">
            <v>2045</v>
          </cell>
          <cell r="F75">
            <v>0</v>
          </cell>
        </row>
        <row r="76">
          <cell r="A76">
            <v>1</v>
          </cell>
          <cell r="B76">
            <v>0</v>
          </cell>
          <cell r="C76">
            <v>0</v>
          </cell>
          <cell r="D76">
            <v>2046</v>
          </cell>
          <cell r="F76">
            <v>-11360</v>
          </cell>
        </row>
        <row r="77">
          <cell r="A77">
            <v>1</v>
          </cell>
          <cell r="B77">
            <v>0</v>
          </cell>
          <cell r="C77">
            <v>0</v>
          </cell>
          <cell r="D77">
            <v>2047</v>
          </cell>
          <cell r="F77">
            <v>88942.21</v>
          </cell>
        </row>
        <row r="78">
          <cell r="A78">
            <v>1</v>
          </cell>
          <cell r="B78">
            <v>0</v>
          </cell>
          <cell r="C78">
            <v>0</v>
          </cell>
          <cell r="D78">
            <v>2048</v>
          </cell>
          <cell r="F78">
            <v>-3000</v>
          </cell>
        </row>
        <row r="79">
          <cell r="A79">
            <v>1</v>
          </cell>
          <cell r="B79">
            <v>0</v>
          </cell>
          <cell r="C79">
            <v>0</v>
          </cell>
          <cell r="D79">
            <v>2049</v>
          </cell>
          <cell r="F79">
            <v>-102557.1</v>
          </cell>
        </row>
        <row r="80">
          <cell r="A80">
            <v>1</v>
          </cell>
          <cell r="B80">
            <v>0</v>
          </cell>
          <cell r="C80">
            <v>0</v>
          </cell>
          <cell r="D80">
            <v>2050</v>
          </cell>
          <cell r="F80">
            <v>0</v>
          </cell>
        </row>
        <row r="81">
          <cell r="A81">
            <v>1</v>
          </cell>
          <cell r="B81">
            <v>0</v>
          </cell>
          <cell r="C81">
            <v>0</v>
          </cell>
          <cell r="D81">
            <v>2051</v>
          </cell>
          <cell r="F81">
            <v>0</v>
          </cell>
        </row>
        <row r="82">
          <cell r="A82">
            <v>1</v>
          </cell>
          <cell r="B82">
            <v>0</v>
          </cell>
          <cell r="C82">
            <v>0</v>
          </cell>
          <cell r="D82">
            <v>2052</v>
          </cell>
          <cell r="F82">
            <v>0</v>
          </cell>
        </row>
        <row r="83">
          <cell r="A83">
            <v>1</v>
          </cell>
          <cell r="B83">
            <v>0</v>
          </cell>
          <cell r="C83">
            <v>0</v>
          </cell>
          <cell r="D83">
            <v>2053</v>
          </cell>
          <cell r="F83">
            <v>0</v>
          </cell>
        </row>
        <row r="84">
          <cell r="A84">
            <v>1</v>
          </cell>
          <cell r="B84">
            <v>0</v>
          </cell>
          <cell r="C84">
            <v>0</v>
          </cell>
          <cell r="D84">
            <v>2054</v>
          </cell>
          <cell r="F84">
            <v>0</v>
          </cell>
        </row>
        <row r="85">
          <cell r="A85">
            <v>1</v>
          </cell>
          <cell r="B85">
            <v>0</v>
          </cell>
          <cell r="C85">
            <v>0</v>
          </cell>
          <cell r="D85">
            <v>2055</v>
          </cell>
          <cell r="F85">
            <v>0</v>
          </cell>
        </row>
        <row r="86">
          <cell r="A86">
            <v>1</v>
          </cell>
          <cell r="B86">
            <v>0</v>
          </cell>
          <cell r="C86">
            <v>0</v>
          </cell>
          <cell r="D86">
            <v>2060</v>
          </cell>
          <cell r="F86">
            <v>0</v>
          </cell>
        </row>
        <row r="87">
          <cell r="A87">
            <v>1</v>
          </cell>
          <cell r="B87">
            <v>0</v>
          </cell>
          <cell r="C87">
            <v>0</v>
          </cell>
          <cell r="D87">
            <v>2065</v>
          </cell>
          <cell r="F87">
            <v>0</v>
          </cell>
        </row>
        <row r="88">
          <cell r="A88">
            <v>1</v>
          </cell>
          <cell r="B88">
            <v>0</v>
          </cell>
          <cell r="C88">
            <v>0</v>
          </cell>
          <cell r="D88">
            <v>2066</v>
          </cell>
          <cell r="F88">
            <v>0</v>
          </cell>
        </row>
        <row r="89">
          <cell r="A89">
            <v>1</v>
          </cell>
          <cell r="B89">
            <v>0</v>
          </cell>
          <cell r="C89">
            <v>0</v>
          </cell>
          <cell r="D89">
            <v>2070</v>
          </cell>
          <cell r="F89">
            <v>0</v>
          </cell>
        </row>
        <row r="90">
          <cell r="A90">
            <v>1</v>
          </cell>
          <cell r="B90">
            <v>0</v>
          </cell>
          <cell r="C90">
            <v>0</v>
          </cell>
          <cell r="D90">
            <v>2090</v>
          </cell>
          <cell r="F90">
            <v>0</v>
          </cell>
        </row>
        <row r="91">
          <cell r="A91">
            <v>1</v>
          </cell>
          <cell r="B91">
            <v>0</v>
          </cell>
          <cell r="C91">
            <v>0</v>
          </cell>
          <cell r="D91">
            <v>2090</v>
          </cell>
          <cell r="F91">
            <v>0</v>
          </cell>
        </row>
        <row r="92">
          <cell r="A92">
            <v>1</v>
          </cell>
          <cell r="B92">
            <v>0</v>
          </cell>
          <cell r="C92">
            <v>0</v>
          </cell>
          <cell r="D92">
            <v>2090</v>
          </cell>
          <cell r="F92">
            <v>0</v>
          </cell>
        </row>
        <row r="93">
          <cell r="A93">
            <v>1</v>
          </cell>
          <cell r="B93">
            <v>0</v>
          </cell>
          <cell r="C93">
            <v>0</v>
          </cell>
          <cell r="D93">
            <v>2099</v>
          </cell>
          <cell r="F93">
            <v>22433.95</v>
          </cell>
        </row>
        <row r="94">
          <cell r="A94">
            <v>1</v>
          </cell>
          <cell r="B94">
            <v>0</v>
          </cell>
          <cell r="C94">
            <v>0</v>
          </cell>
          <cell r="D94">
            <v>2100</v>
          </cell>
          <cell r="F94">
            <v>0</v>
          </cell>
        </row>
        <row r="95">
          <cell r="A95">
            <v>1</v>
          </cell>
          <cell r="B95">
            <v>0</v>
          </cell>
          <cell r="C95">
            <v>0</v>
          </cell>
          <cell r="D95">
            <v>2110</v>
          </cell>
          <cell r="F95">
            <v>0</v>
          </cell>
        </row>
        <row r="96">
          <cell r="A96">
            <v>1</v>
          </cell>
          <cell r="B96">
            <v>0</v>
          </cell>
          <cell r="C96">
            <v>0</v>
          </cell>
          <cell r="D96">
            <v>2110</v>
          </cell>
          <cell r="F96">
            <v>0</v>
          </cell>
        </row>
        <row r="97">
          <cell r="A97">
            <v>1</v>
          </cell>
          <cell r="B97">
            <v>0</v>
          </cell>
          <cell r="C97">
            <v>0</v>
          </cell>
          <cell r="D97">
            <v>2110</v>
          </cell>
          <cell r="F97">
            <v>0</v>
          </cell>
        </row>
        <row r="98">
          <cell r="A98">
            <v>1</v>
          </cell>
          <cell r="B98">
            <v>0</v>
          </cell>
          <cell r="C98">
            <v>0</v>
          </cell>
          <cell r="D98">
            <v>2110</v>
          </cell>
          <cell r="F98">
            <v>0</v>
          </cell>
        </row>
        <row r="99">
          <cell r="A99">
            <v>1</v>
          </cell>
          <cell r="B99">
            <v>0</v>
          </cell>
          <cell r="C99">
            <v>0</v>
          </cell>
          <cell r="D99">
            <v>2110</v>
          </cell>
          <cell r="F99">
            <v>0</v>
          </cell>
        </row>
        <row r="100">
          <cell r="A100">
            <v>1</v>
          </cell>
          <cell r="B100">
            <v>0</v>
          </cell>
          <cell r="C100">
            <v>0</v>
          </cell>
          <cell r="D100">
            <v>2110</v>
          </cell>
          <cell r="F100">
            <v>0</v>
          </cell>
        </row>
        <row r="101">
          <cell r="A101">
            <v>1</v>
          </cell>
          <cell r="B101">
            <v>0</v>
          </cell>
          <cell r="C101">
            <v>0</v>
          </cell>
          <cell r="D101">
            <v>2110</v>
          </cell>
          <cell r="F101">
            <v>0</v>
          </cell>
        </row>
        <row r="102">
          <cell r="A102">
            <v>1</v>
          </cell>
          <cell r="B102">
            <v>0</v>
          </cell>
          <cell r="C102">
            <v>0</v>
          </cell>
          <cell r="D102">
            <v>2110</v>
          </cell>
          <cell r="F102">
            <v>1499.59</v>
          </cell>
        </row>
        <row r="103">
          <cell r="A103">
            <v>1</v>
          </cell>
          <cell r="B103">
            <v>0</v>
          </cell>
          <cell r="C103">
            <v>0</v>
          </cell>
          <cell r="D103">
            <v>2110</v>
          </cell>
          <cell r="F103">
            <v>0</v>
          </cell>
        </row>
        <row r="104">
          <cell r="A104">
            <v>1</v>
          </cell>
          <cell r="B104">
            <v>0</v>
          </cell>
          <cell r="C104">
            <v>0</v>
          </cell>
          <cell r="D104">
            <v>2110</v>
          </cell>
          <cell r="F104">
            <v>0</v>
          </cell>
        </row>
        <row r="105">
          <cell r="A105">
            <v>1</v>
          </cell>
          <cell r="B105">
            <v>0</v>
          </cell>
          <cell r="C105">
            <v>0</v>
          </cell>
          <cell r="D105">
            <v>2110</v>
          </cell>
          <cell r="F105">
            <v>0</v>
          </cell>
        </row>
        <row r="106">
          <cell r="A106">
            <v>1</v>
          </cell>
          <cell r="B106">
            <v>0</v>
          </cell>
          <cell r="C106">
            <v>0</v>
          </cell>
          <cell r="D106">
            <v>2110</v>
          </cell>
          <cell r="F106">
            <v>0</v>
          </cell>
        </row>
        <row r="107">
          <cell r="A107">
            <v>1</v>
          </cell>
          <cell r="B107">
            <v>0</v>
          </cell>
          <cell r="C107">
            <v>0</v>
          </cell>
          <cell r="D107">
            <v>2110</v>
          </cell>
          <cell r="F107">
            <v>0</v>
          </cell>
        </row>
        <row r="108">
          <cell r="A108">
            <v>1</v>
          </cell>
          <cell r="B108">
            <v>0</v>
          </cell>
          <cell r="C108">
            <v>0</v>
          </cell>
          <cell r="D108">
            <v>2110</v>
          </cell>
          <cell r="F108">
            <v>1405.22</v>
          </cell>
        </row>
        <row r="109">
          <cell r="A109">
            <v>1</v>
          </cell>
          <cell r="B109">
            <v>0</v>
          </cell>
          <cell r="C109">
            <v>0</v>
          </cell>
          <cell r="D109">
            <v>2110</v>
          </cell>
          <cell r="F109">
            <v>0</v>
          </cell>
        </row>
        <row r="110">
          <cell r="A110">
            <v>1</v>
          </cell>
          <cell r="B110">
            <v>0</v>
          </cell>
          <cell r="C110">
            <v>0</v>
          </cell>
          <cell r="D110">
            <v>2110</v>
          </cell>
          <cell r="F110">
            <v>0</v>
          </cell>
        </row>
        <row r="111">
          <cell r="A111">
            <v>1</v>
          </cell>
          <cell r="B111">
            <v>0</v>
          </cell>
          <cell r="C111">
            <v>0</v>
          </cell>
          <cell r="D111">
            <v>2110</v>
          </cell>
          <cell r="F111">
            <v>0</v>
          </cell>
        </row>
        <row r="112">
          <cell r="A112">
            <v>1</v>
          </cell>
          <cell r="B112">
            <v>0</v>
          </cell>
          <cell r="C112">
            <v>0</v>
          </cell>
          <cell r="D112">
            <v>2110</v>
          </cell>
          <cell r="F112">
            <v>0</v>
          </cell>
        </row>
        <row r="113">
          <cell r="A113">
            <v>1</v>
          </cell>
          <cell r="B113">
            <v>0</v>
          </cell>
          <cell r="C113">
            <v>0</v>
          </cell>
          <cell r="D113">
            <v>2110</v>
          </cell>
          <cell r="F113">
            <v>0</v>
          </cell>
        </row>
        <row r="114">
          <cell r="A114">
            <v>1</v>
          </cell>
          <cell r="B114">
            <v>0</v>
          </cell>
          <cell r="C114">
            <v>0</v>
          </cell>
          <cell r="D114">
            <v>2110</v>
          </cell>
          <cell r="F114">
            <v>0</v>
          </cell>
        </row>
        <row r="115">
          <cell r="A115">
            <v>1</v>
          </cell>
          <cell r="B115">
            <v>0</v>
          </cell>
          <cell r="C115">
            <v>0</v>
          </cell>
          <cell r="D115">
            <v>2110</v>
          </cell>
          <cell r="F115">
            <v>0</v>
          </cell>
        </row>
        <row r="116">
          <cell r="A116">
            <v>1</v>
          </cell>
          <cell r="B116">
            <v>0</v>
          </cell>
          <cell r="C116">
            <v>0</v>
          </cell>
          <cell r="D116">
            <v>2110</v>
          </cell>
          <cell r="F116">
            <v>0</v>
          </cell>
        </row>
        <row r="117">
          <cell r="A117">
            <v>1</v>
          </cell>
          <cell r="B117">
            <v>0</v>
          </cell>
          <cell r="C117">
            <v>0</v>
          </cell>
          <cell r="D117">
            <v>2110</v>
          </cell>
          <cell r="F117">
            <v>0</v>
          </cell>
        </row>
        <row r="118">
          <cell r="A118">
            <v>1</v>
          </cell>
          <cell r="B118">
            <v>0</v>
          </cell>
          <cell r="C118">
            <v>0</v>
          </cell>
          <cell r="D118">
            <v>2110</v>
          </cell>
          <cell r="F118">
            <v>1003.94</v>
          </cell>
        </row>
        <row r="119">
          <cell r="A119">
            <v>1</v>
          </cell>
          <cell r="B119">
            <v>0</v>
          </cell>
          <cell r="C119">
            <v>0</v>
          </cell>
          <cell r="D119">
            <v>2110</v>
          </cell>
          <cell r="F119">
            <v>0</v>
          </cell>
        </row>
        <row r="120">
          <cell r="A120">
            <v>1</v>
          </cell>
          <cell r="B120">
            <v>0</v>
          </cell>
          <cell r="C120">
            <v>0</v>
          </cell>
          <cell r="D120">
            <v>2110</v>
          </cell>
          <cell r="F120">
            <v>0</v>
          </cell>
        </row>
        <row r="121">
          <cell r="A121">
            <v>1</v>
          </cell>
          <cell r="B121">
            <v>0</v>
          </cell>
          <cell r="C121">
            <v>0</v>
          </cell>
          <cell r="D121">
            <v>2110</v>
          </cell>
          <cell r="F121">
            <v>0</v>
          </cell>
        </row>
        <row r="122">
          <cell r="A122">
            <v>1</v>
          </cell>
          <cell r="B122">
            <v>0</v>
          </cell>
          <cell r="C122">
            <v>0</v>
          </cell>
          <cell r="D122">
            <v>2110</v>
          </cell>
          <cell r="F122">
            <v>0</v>
          </cell>
        </row>
        <row r="123">
          <cell r="A123">
            <v>1</v>
          </cell>
          <cell r="B123">
            <v>0</v>
          </cell>
          <cell r="C123">
            <v>0</v>
          </cell>
          <cell r="D123">
            <v>2110</v>
          </cell>
          <cell r="F123">
            <v>0</v>
          </cell>
        </row>
        <row r="124">
          <cell r="A124">
            <v>1</v>
          </cell>
          <cell r="B124">
            <v>0</v>
          </cell>
          <cell r="C124">
            <v>0</v>
          </cell>
          <cell r="D124">
            <v>2110</v>
          </cell>
          <cell r="F124">
            <v>0</v>
          </cell>
        </row>
        <row r="125">
          <cell r="A125">
            <v>1</v>
          </cell>
          <cell r="B125">
            <v>0</v>
          </cell>
          <cell r="C125">
            <v>0</v>
          </cell>
          <cell r="D125">
            <v>2110</v>
          </cell>
          <cell r="F125">
            <v>0</v>
          </cell>
        </row>
        <row r="126">
          <cell r="A126">
            <v>1</v>
          </cell>
          <cell r="B126">
            <v>0</v>
          </cell>
          <cell r="C126">
            <v>0</v>
          </cell>
          <cell r="D126">
            <v>2110</v>
          </cell>
          <cell r="F126">
            <v>0</v>
          </cell>
        </row>
        <row r="127">
          <cell r="A127">
            <v>1</v>
          </cell>
          <cell r="B127">
            <v>0</v>
          </cell>
          <cell r="C127">
            <v>0</v>
          </cell>
          <cell r="D127">
            <v>2110</v>
          </cell>
          <cell r="F127">
            <v>0</v>
          </cell>
        </row>
        <row r="128">
          <cell r="A128">
            <v>1</v>
          </cell>
          <cell r="B128">
            <v>0</v>
          </cell>
          <cell r="C128">
            <v>0</v>
          </cell>
          <cell r="D128">
            <v>2110</v>
          </cell>
          <cell r="F128">
            <v>0</v>
          </cell>
        </row>
        <row r="129">
          <cell r="A129">
            <v>1</v>
          </cell>
          <cell r="B129">
            <v>0</v>
          </cell>
          <cell r="C129">
            <v>0</v>
          </cell>
          <cell r="D129">
            <v>2110</v>
          </cell>
          <cell r="F129">
            <v>1438.08</v>
          </cell>
        </row>
        <row r="130">
          <cell r="A130">
            <v>1</v>
          </cell>
          <cell r="B130">
            <v>0</v>
          </cell>
          <cell r="C130">
            <v>0</v>
          </cell>
          <cell r="D130">
            <v>2110</v>
          </cell>
          <cell r="F130">
            <v>0</v>
          </cell>
        </row>
        <row r="131">
          <cell r="A131">
            <v>1</v>
          </cell>
          <cell r="B131">
            <v>0</v>
          </cell>
          <cell r="C131">
            <v>0</v>
          </cell>
          <cell r="D131">
            <v>2110</v>
          </cell>
          <cell r="F131">
            <v>0</v>
          </cell>
        </row>
        <row r="132">
          <cell r="A132">
            <v>1</v>
          </cell>
          <cell r="B132">
            <v>0</v>
          </cell>
          <cell r="C132">
            <v>0</v>
          </cell>
          <cell r="D132">
            <v>2110</v>
          </cell>
          <cell r="F132">
            <v>0</v>
          </cell>
        </row>
        <row r="133">
          <cell r="A133">
            <v>1</v>
          </cell>
          <cell r="B133">
            <v>0</v>
          </cell>
          <cell r="C133">
            <v>0</v>
          </cell>
          <cell r="D133">
            <v>2110</v>
          </cell>
          <cell r="F133">
            <v>0</v>
          </cell>
        </row>
        <row r="134">
          <cell r="A134">
            <v>1</v>
          </cell>
          <cell r="B134">
            <v>0</v>
          </cell>
          <cell r="C134">
            <v>0</v>
          </cell>
          <cell r="D134">
            <v>2110</v>
          </cell>
          <cell r="F134">
            <v>0</v>
          </cell>
        </row>
        <row r="135">
          <cell r="A135">
            <v>1</v>
          </cell>
          <cell r="B135">
            <v>0</v>
          </cell>
          <cell r="C135">
            <v>0</v>
          </cell>
          <cell r="D135">
            <v>2110</v>
          </cell>
          <cell r="F135">
            <v>0</v>
          </cell>
        </row>
        <row r="136">
          <cell r="A136">
            <v>1</v>
          </cell>
          <cell r="B136">
            <v>0</v>
          </cell>
          <cell r="C136">
            <v>0</v>
          </cell>
          <cell r="D136">
            <v>2110</v>
          </cell>
          <cell r="F136">
            <v>0</v>
          </cell>
        </row>
        <row r="137">
          <cell r="A137">
            <v>1</v>
          </cell>
          <cell r="B137">
            <v>0</v>
          </cell>
          <cell r="C137">
            <v>0</v>
          </cell>
          <cell r="D137">
            <v>2110</v>
          </cell>
          <cell r="F137">
            <v>0</v>
          </cell>
        </row>
        <row r="138">
          <cell r="A138">
            <v>1</v>
          </cell>
          <cell r="B138">
            <v>0</v>
          </cell>
          <cell r="C138">
            <v>0</v>
          </cell>
          <cell r="D138">
            <v>2110</v>
          </cell>
          <cell r="F138">
            <v>0</v>
          </cell>
        </row>
        <row r="139">
          <cell r="A139">
            <v>1</v>
          </cell>
          <cell r="B139">
            <v>0</v>
          </cell>
          <cell r="C139">
            <v>0</v>
          </cell>
          <cell r="D139">
            <v>2110</v>
          </cell>
          <cell r="F139">
            <v>0</v>
          </cell>
        </row>
        <row r="140">
          <cell r="A140">
            <v>1</v>
          </cell>
          <cell r="B140">
            <v>0</v>
          </cell>
          <cell r="C140">
            <v>0</v>
          </cell>
          <cell r="D140">
            <v>2110</v>
          </cell>
          <cell r="F140">
            <v>0</v>
          </cell>
        </row>
        <row r="141">
          <cell r="A141">
            <v>1</v>
          </cell>
          <cell r="B141">
            <v>0</v>
          </cell>
          <cell r="C141">
            <v>0</v>
          </cell>
          <cell r="D141">
            <v>2110</v>
          </cell>
          <cell r="F141">
            <v>0</v>
          </cell>
        </row>
        <row r="142">
          <cell r="A142">
            <v>1</v>
          </cell>
          <cell r="B142">
            <v>0</v>
          </cell>
          <cell r="C142">
            <v>0</v>
          </cell>
          <cell r="D142">
            <v>2110</v>
          </cell>
          <cell r="F142">
            <v>0</v>
          </cell>
        </row>
        <row r="143">
          <cell r="A143">
            <v>1</v>
          </cell>
          <cell r="B143">
            <v>0</v>
          </cell>
          <cell r="C143">
            <v>0</v>
          </cell>
          <cell r="D143">
            <v>2110</v>
          </cell>
          <cell r="F143">
            <v>0</v>
          </cell>
        </row>
        <row r="144">
          <cell r="A144">
            <v>1</v>
          </cell>
          <cell r="B144">
            <v>0</v>
          </cell>
          <cell r="C144">
            <v>0</v>
          </cell>
          <cell r="D144">
            <v>2110</v>
          </cell>
          <cell r="F144">
            <v>0</v>
          </cell>
        </row>
        <row r="145">
          <cell r="A145">
            <v>1</v>
          </cell>
          <cell r="B145">
            <v>0</v>
          </cell>
          <cell r="C145">
            <v>0</v>
          </cell>
          <cell r="D145">
            <v>2110</v>
          </cell>
          <cell r="F145">
            <v>0</v>
          </cell>
        </row>
        <row r="146">
          <cell r="A146">
            <v>1</v>
          </cell>
          <cell r="B146">
            <v>0</v>
          </cell>
          <cell r="C146">
            <v>0</v>
          </cell>
          <cell r="D146">
            <v>2110</v>
          </cell>
          <cell r="F146">
            <v>0</v>
          </cell>
        </row>
        <row r="147">
          <cell r="A147">
            <v>1</v>
          </cell>
          <cell r="B147">
            <v>0</v>
          </cell>
          <cell r="C147">
            <v>0</v>
          </cell>
          <cell r="D147">
            <v>2110</v>
          </cell>
          <cell r="F147">
            <v>0</v>
          </cell>
        </row>
        <row r="148">
          <cell r="A148">
            <v>1</v>
          </cell>
          <cell r="B148">
            <v>0</v>
          </cell>
          <cell r="C148">
            <v>0</v>
          </cell>
          <cell r="D148">
            <v>2110</v>
          </cell>
          <cell r="F148">
            <v>1327</v>
          </cell>
        </row>
        <row r="149">
          <cell r="A149">
            <v>1</v>
          </cell>
          <cell r="B149">
            <v>0</v>
          </cell>
          <cell r="C149">
            <v>0</v>
          </cell>
          <cell r="D149">
            <v>2110</v>
          </cell>
          <cell r="F149">
            <v>0</v>
          </cell>
        </row>
        <row r="150">
          <cell r="A150">
            <v>1</v>
          </cell>
          <cell r="B150">
            <v>0</v>
          </cell>
          <cell r="C150">
            <v>0</v>
          </cell>
          <cell r="D150">
            <v>2110</v>
          </cell>
          <cell r="F150">
            <v>0</v>
          </cell>
        </row>
        <row r="151">
          <cell r="A151">
            <v>1</v>
          </cell>
          <cell r="B151">
            <v>0</v>
          </cell>
          <cell r="C151">
            <v>0</v>
          </cell>
          <cell r="D151">
            <v>2110</v>
          </cell>
          <cell r="F151">
            <v>0</v>
          </cell>
        </row>
        <row r="152">
          <cell r="A152">
            <v>1</v>
          </cell>
          <cell r="B152">
            <v>0</v>
          </cell>
          <cell r="C152">
            <v>0</v>
          </cell>
          <cell r="D152">
            <v>2110</v>
          </cell>
          <cell r="F152">
            <v>0</v>
          </cell>
        </row>
        <row r="153">
          <cell r="A153">
            <v>1</v>
          </cell>
          <cell r="B153">
            <v>0</v>
          </cell>
          <cell r="C153">
            <v>0</v>
          </cell>
          <cell r="D153">
            <v>2110</v>
          </cell>
          <cell r="F153">
            <v>0</v>
          </cell>
        </row>
        <row r="154">
          <cell r="A154">
            <v>1</v>
          </cell>
          <cell r="B154">
            <v>0</v>
          </cell>
          <cell r="C154">
            <v>0</v>
          </cell>
          <cell r="D154">
            <v>2110</v>
          </cell>
          <cell r="F154">
            <v>0</v>
          </cell>
        </row>
        <row r="155">
          <cell r="A155">
            <v>1</v>
          </cell>
          <cell r="B155">
            <v>0</v>
          </cell>
          <cell r="C155">
            <v>0</v>
          </cell>
          <cell r="D155">
            <v>2110</v>
          </cell>
          <cell r="F155">
            <v>0</v>
          </cell>
        </row>
        <row r="156">
          <cell r="A156">
            <v>1</v>
          </cell>
          <cell r="B156">
            <v>0</v>
          </cell>
          <cell r="C156">
            <v>0</v>
          </cell>
          <cell r="D156">
            <v>2110</v>
          </cell>
          <cell r="F156">
            <v>0</v>
          </cell>
        </row>
        <row r="157">
          <cell r="A157">
            <v>1</v>
          </cell>
          <cell r="B157">
            <v>0</v>
          </cell>
          <cell r="C157">
            <v>0</v>
          </cell>
          <cell r="D157">
            <v>2110</v>
          </cell>
          <cell r="F157">
            <v>0</v>
          </cell>
        </row>
        <row r="158">
          <cell r="A158">
            <v>1</v>
          </cell>
          <cell r="B158">
            <v>0</v>
          </cell>
          <cell r="C158">
            <v>0</v>
          </cell>
          <cell r="D158">
            <v>2110</v>
          </cell>
          <cell r="F158">
            <v>0</v>
          </cell>
        </row>
        <row r="159">
          <cell r="A159">
            <v>1</v>
          </cell>
          <cell r="B159">
            <v>0</v>
          </cell>
          <cell r="C159">
            <v>0</v>
          </cell>
          <cell r="D159">
            <v>2110</v>
          </cell>
          <cell r="F159">
            <v>0</v>
          </cell>
        </row>
        <row r="160">
          <cell r="A160">
            <v>1</v>
          </cell>
          <cell r="B160">
            <v>0</v>
          </cell>
          <cell r="C160">
            <v>0</v>
          </cell>
          <cell r="D160">
            <v>2110</v>
          </cell>
          <cell r="F160">
            <v>0</v>
          </cell>
        </row>
        <row r="161">
          <cell r="A161">
            <v>1</v>
          </cell>
          <cell r="B161">
            <v>0</v>
          </cell>
          <cell r="C161">
            <v>0</v>
          </cell>
          <cell r="D161">
            <v>2110</v>
          </cell>
          <cell r="F161">
            <v>0</v>
          </cell>
        </row>
        <row r="162">
          <cell r="A162">
            <v>1</v>
          </cell>
          <cell r="B162">
            <v>0</v>
          </cell>
          <cell r="C162">
            <v>0</v>
          </cell>
          <cell r="D162">
            <v>2110</v>
          </cell>
          <cell r="F162">
            <v>1828.5</v>
          </cell>
        </row>
        <row r="163">
          <cell r="A163">
            <v>1</v>
          </cell>
          <cell r="B163">
            <v>0</v>
          </cell>
          <cell r="C163">
            <v>0</v>
          </cell>
          <cell r="D163">
            <v>2110</v>
          </cell>
          <cell r="F163">
            <v>0</v>
          </cell>
        </row>
        <row r="164">
          <cell r="A164">
            <v>1</v>
          </cell>
          <cell r="B164">
            <v>0</v>
          </cell>
          <cell r="C164">
            <v>0</v>
          </cell>
          <cell r="D164">
            <v>2110</v>
          </cell>
          <cell r="F164">
            <v>0</v>
          </cell>
        </row>
        <row r="165">
          <cell r="A165">
            <v>1</v>
          </cell>
          <cell r="B165">
            <v>0</v>
          </cell>
          <cell r="C165">
            <v>0</v>
          </cell>
          <cell r="D165">
            <v>2110</v>
          </cell>
          <cell r="F165">
            <v>0</v>
          </cell>
        </row>
        <row r="166">
          <cell r="A166">
            <v>1</v>
          </cell>
          <cell r="B166">
            <v>0</v>
          </cell>
          <cell r="C166">
            <v>0</v>
          </cell>
          <cell r="D166">
            <v>2110</v>
          </cell>
          <cell r="F166">
            <v>0</v>
          </cell>
        </row>
        <row r="167">
          <cell r="A167">
            <v>1</v>
          </cell>
          <cell r="B167">
            <v>0</v>
          </cell>
          <cell r="C167">
            <v>0</v>
          </cell>
          <cell r="D167">
            <v>2110</v>
          </cell>
          <cell r="F167">
            <v>0</v>
          </cell>
        </row>
        <row r="168">
          <cell r="A168">
            <v>1</v>
          </cell>
          <cell r="B168">
            <v>0</v>
          </cell>
          <cell r="C168">
            <v>0</v>
          </cell>
          <cell r="D168">
            <v>2110</v>
          </cell>
          <cell r="F168">
            <v>0</v>
          </cell>
        </row>
        <row r="169">
          <cell r="A169">
            <v>1</v>
          </cell>
          <cell r="B169">
            <v>0</v>
          </cell>
          <cell r="C169">
            <v>0</v>
          </cell>
          <cell r="D169">
            <v>2110</v>
          </cell>
          <cell r="F169">
            <v>0</v>
          </cell>
        </row>
        <row r="170">
          <cell r="A170">
            <v>1</v>
          </cell>
          <cell r="B170">
            <v>0</v>
          </cell>
          <cell r="C170">
            <v>0</v>
          </cell>
          <cell r="D170">
            <v>2110</v>
          </cell>
          <cell r="F170">
            <v>0</v>
          </cell>
        </row>
        <row r="171">
          <cell r="A171">
            <v>1</v>
          </cell>
          <cell r="B171">
            <v>0</v>
          </cell>
          <cell r="C171">
            <v>0</v>
          </cell>
          <cell r="D171">
            <v>2110</v>
          </cell>
          <cell r="F171">
            <v>0</v>
          </cell>
        </row>
        <row r="172">
          <cell r="A172">
            <v>1</v>
          </cell>
          <cell r="B172">
            <v>0</v>
          </cell>
          <cell r="C172">
            <v>0</v>
          </cell>
          <cell r="D172">
            <v>2110</v>
          </cell>
          <cell r="F172">
            <v>0</v>
          </cell>
        </row>
        <row r="173">
          <cell r="A173">
            <v>1</v>
          </cell>
          <cell r="B173">
            <v>0</v>
          </cell>
          <cell r="C173">
            <v>0</v>
          </cell>
          <cell r="D173">
            <v>2110</v>
          </cell>
          <cell r="F173">
            <v>1510.47</v>
          </cell>
        </row>
        <row r="174">
          <cell r="A174">
            <v>1</v>
          </cell>
          <cell r="B174">
            <v>0</v>
          </cell>
          <cell r="C174">
            <v>0</v>
          </cell>
          <cell r="D174">
            <v>2110</v>
          </cell>
          <cell r="F174">
            <v>0</v>
          </cell>
        </row>
        <row r="175">
          <cell r="A175">
            <v>1</v>
          </cell>
          <cell r="B175">
            <v>0</v>
          </cell>
          <cell r="C175">
            <v>0</v>
          </cell>
          <cell r="D175">
            <v>2110</v>
          </cell>
          <cell r="F175">
            <v>0</v>
          </cell>
        </row>
        <row r="176">
          <cell r="A176">
            <v>1</v>
          </cell>
          <cell r="B176">
            <v>0</v>
          </cell>
          <cell r="C176">
            <v>0</v>
          </cell>
          <cell r="D176">
            <v>2110</v>
          </cell>
          <cell r="F176">
            <v>0</v>
          </cell>
        </row>
        <row r="177">
          <cell r="A177">
            <v>1</v>
          </cell>
          <cell r="B177">
            <v>0</v>
          </cell>
          <cell r="C177">
            <v>0</v>
          </cell>
          <cell r="D177">
            <v>2110</v>
          </cell>
          <cell r="F177">
            <v>0</v>
          </cell>
        </row>
        <row r="178">
          <cell r="A178">
            <v>1</v>
          </cell>
          <cell r="B178">
            <v>0</v>
          </cell>
          <cell r="C178">
            <v>0</v>
          </cell>
          <cell r="D178">
            <v>2110</v>
          </cell>
          <cell r="F178">
            <v>1544.82</v>
          </cell>
        </row>
        <row r="179">
          <cell r="A179">
            <v>1</v>
          </cell>
          <cell r="B179">
            <v>0</v>
          </cell>
          <cell r="C179">
            <v>0</v>
          </cell>
          <cell r="D179">
            <v>2110</v>
          </cell>
          <cell r="F179">
            <v>0</v>
          </cell>
        </row>
        <row r="180">
          <cell r="A180">
            <v>1</v>
          </cell>
          <cell r="B180">
            <v>0</v>
          </cell>
          <cell r="C180">
            <v>0</v>
          </cell>
          <cell r="D180">
            <v>2110</v>
          </cell>
          <cell r="F180">
            <v>0</v>
          </cell>
        </row>
        <row r="181">
          <cell r="A181">
            <v>1</v>
          </cell>
          <cell r="B181">
            <v>0</v>
          </cell>
          <cell r="C181">
            <v>0</v>
          </cell>
          <cell r="D181">
            <v>2110</v>
          </cell>
          <cell r="F181">
            <v>1394.11</v>
          </cell>
        </row>
        <row r="182">
          <cell r="A182">
            <v>1</v>
          </cell>
          <cell r="B182">
            <v>0</v>
          </cell>
          <cell r="C182">
            <v>0</v>
          </cell>
          <cell r="D182">
            <v>2110</v>
          </cell>
          <cell r="F182">
            <v>0</v>
          </cell>
        </row>
        <row r="183">
          <cell r="A183">
            <v>1</v>
          </cell>
          <cell r="B183">
            <v>0</v>
          </cell>
          <cell r="C183">
            <v>0</v>
          </cell>
          <cell r="D183">
            <v>2110</v>
          </cell>
          <cell r="F183">
            <v>0</v>
          </cell>
        </row>
        <row r="184">
          <cell r="A184">
            <v>1</v>
          </cell>
          <cell r="B184">
            <v>0</v>
          </cell>
          <cell r="C184">
            <v>0</v>
          </cell>
          <cell r="D184">
            <v>2110</v>
          </cell>
          <cell r="F184">
            <v>0</v>
          </cell>
        </row>
        <row r="185">
          <cell r="A185">
            <v>1</v>
          </cell>
          <cell r="B185">
            <v>0</v>
          </cell>
          <cell r="C185">
            <v>0</v>
          </cell>
          <cell r="D185">
            <v>2110</v>
          </cell>
          <cell r="F185">
            <v>0</v>
          </cell>
        </row>
        <row r="186">
          <cell r="A186">
            <v>1</v>
          </cell>
          <cell r="B186">
            <v>0</v>
          </cell>
          <cell r="C186">
            <v>0</v>
          </cell>
          <cell r="D186">
            <v>2110</v>
          </cell>
          <cell r="F186">
            <v>0</v>
          </cell>
        </row>
        <row r="187">
          <cell r="A187">
            <v>1</v>
          </cell>
          <cell r="B187">
            <v>0</v>
          </cell>
          <cell r="C187">
            <v>0</v>
          </cell>
          <cell r="D187">
            <v>2110</v>
          </cell>
          <cell r="F187">
            <v>0</v>
          </cell>
        </row>
        <row r="188">
          <cell r="A188">
            <v>1</v>
          </cell>
          <cell r="B188">
            <v>0</v>
          </cell>
          <cell r="C188">
            <v>0</v>
          </cell>
          <cell r="D188">
            <v>2110</v>
          </cell>
          <cell r="F188">
            <v>0</v>
          </cell>
        </row>
        <row r="189">
          <cell r="A189">
            <v>1</v>
          </cell>
          <cell r="B189">
            <v>0</v>
          </cell>
          <cell r="C189">
            <v>0</v>
          </cell>
          <cell r="D189">
            <v>2110</v>
          </cell>
          <cell r="F189">
            <v>0</v>
          </cell>
        </row>
        <row r="190">
          <cell r="A190">
            <v>1</v>
          </cell>
          <cell r="B190">
            <v>0</v>
          </cell>
          <cell r="C190">
            <v>0</v>
          </cell>
          <cell r="D190">
            <v>2110</v>
          </cell>
          <cell r="F190">
            <v>0</v>
          </cell>
        </row>
        <row r="191">
          <cell r="A191">
            <v>1</v>
          </cell>
          <cell r="B191">
            <v>0</v>
          </cell>
          <cell r="C191">
            <v>0</v>
          </cell>
          <cell r="D191">
            <v>2110</v>
          </cell>
          <cell r="F191">
            <v>934.51</v>
          </cell>
        </row>
        <row r="192">
          <cell r="A192">
            <v>1</v>
          </cell>
          <cell r="B192">
            <v>0</v>
          </cell>
          <cell r="C192">
            <v>0</v>
          </cell>
          <cell r="D192">
            <v>2110</v>
          </cell>
          <cell r="F192">
            <v>1291.25</v>
          </cell>
        </row>
        <row r="193">
          <cell r="A193">
            <v>1</v>
          </cell>
          <cell r="B193">
            <v>0</v>
          </cell>
          <cell r="C193">
            <v>0</v>
          </cell>
          <cell r="D193">
            <v>2110</v>
          </cell>
          <cell r="F193">
            <v>0</v>
          </cell>
        </row>
        <row r="194">
          <cell r="A194">
            <v>1</v>
          </cell>
          <cell r="B194">
            <v>0</v>
          </cell>
          <cell r="C194">
            <v>0</v>
          </cell>
          <cell r="D194">
            <v>2110</v>
          </cell>
          <cell r="F194">
            <v>0</v>
          </cell>
        </row>
        <row r="195">
          <cell r="A195">
            <v>1</v>
          </cell>
          <cell r="B195">
            <v>0</v>
          </cell>
          <cell r="C195">
            <v>0</v>
          </cell>
          <cell r="D195">
            <v>2110</v>
          </cell>
          <cell r="F195">
            <v>1373.94</v>
          </cell>
        </row>
        <row r="196">
          <cell r="A196">
            <v>1</v>
          </cell>
          <cell r="B196">
            <v>0</v>
          </cell>
          <cell r="C196">
            <v>0</v>
          </cell>
          <cell r="D196">
            <v>2110</v>
          </cell>
          <cell r="F196">
            <v>1373.94</v>
          </cell>
        </row>
        <row r="197">
          <cell r="A197">
            <v>1</v>
          </cell>
          <cell r="B197">
            <v>0</v>
          </cell>
          <cell r="C197">
            <v>0</v>
          </cell>
          <cell r="D197">
            <v>2110</v>
          </cell>
          <cell r="F197">
            <v>1373.94</v>
          </cell>
        </row>
        <row r="198">
          <cell r="A198">
            <v>1</v>
          </cell>
          <cell r="B198">
            <v>0</v>
          </cell>
          <cell r="C198">
            <v>0</v>
          </cell>
          <cell r="D198">
            <v>2110</v>
          </cell>
          <cell r="F198">
            <v>589.75</v>
          </cell>
        </row>
        <row r="199">
          <cell r="A199">
            <v>1</v>
          </cell>
          <cell r="B199">
            <v>0</v>
          </cell>
          <cell r="C199">
            <v>0</v>
          </cell>
          <cell r="D199">
            <v>2110</v>
          </cell>
          <cell r="F199">
            <v>589.75</v>
          </cell>
        </row>
        <row r="200">
          <cell r="A200">
            <v>1</v>
          </cell>
          <cell r="B200">
            <v>0</v>
          </cell>
          <cell r="C200">
            <v>0</v>
          </cell>
          <cell r="D200">
            <v>2110</v>
          </cell>
          <cell r="F200">
            <v>589.75</v>
          </cell>
        </row>
        <row r="201">
          <cell r="A201">
            <v>1</v>
          </cell>
          <cell r="B201">
            <v>0</v>
          </cell>
          <cell r="C201">
            <v>0</v>
          </cell>
          <cell r="D201">
            <v>2110</v>
          </cell>
          <cell r="F201">
            <v>589.75</v>
          </cell>
        </row>
        <row r="202">
          <cell r="A202">
            <v>1</v>
          </cell>
          <cell r="B202">
            <v>0</v>
          </cell>
          <cell r="C202">
            <v>0</v>
          </cell>
          <cell r="D202">
            <v>2110</v>
          </cell>
          <cell r="F202">
            <v>916.03</v>
          </cell>
        </row>
        <row r="203">
          <cell r="A203">
            <v>1</v>
          </cell>
          <cell r="B203">
            <v>0</v>
          </cell>
          <cell r="C203">
            <v>0</v>
          </cell>
          <cell r="D203">
            <v>2110</v>
          </cell>
          <cell r="F203">
            <v>1341.4</v>
          </cell>
        </row>
        <row r="204">
          <cell r="A204">
            <v>1</v>
          </cell>
          <cell r="B204">
            <v>0</v>
          </cell>
          <cell r="C204">
            <v>0</v>
          </cell>
          <cell r="D204">
            <v>2110</v>
          </cell>
          <cell r="F204">
            <v>935.98</v>
          </cell>
        </row>
        <row r="205">
          <cell r="A205">
            <v>1</v>
          </cell>
          <cell r="B205">
            <v>0</v>
          </cell>
          <cell r="C205">
            <v>0</v>
          </cell>
          <cell r="D205">
            <v>2110</v>
          </cell>
          <cell r="F205">
            <v>935.98</v>
          </cell>
        </row>
        <row r="206">
          <cell r="A206">
            <v>1</v>
          </cell>
          <cell r="B206">
            <v>0</v>
          </cell>
          <cell r="C206">
            <v>0</v>
          </cell>
          <cell r="D206">
            <v>2110</v>
          </cell>
          <cell r="F206">
            <v>818.66</v>
          </cell>
        </row>
        <row r="207">
          <cell r="A207">
            <v>1</v>
          </cell>
          <cell r="B207">
            <v>0</v>
          </cell>
          <cell r="C207">
            <v>0</v>
          </cell>
          <cell r="D207">
            <v>2110</v>
          </cell>
          <cell r="F207">
            <v>935.98</v>
          </cell>
        </row>
        <row r="208">
          <cell r="A208">
            <v>1</v>
          </cell>
          <cell r="B208">
            <v>0</v>
          </cell>
          <cell r="C208">
            <v>0</v>
          </cell>
          <cell r="D208">
            <v>2110</v>
          </cell>
          <cell r="F208">
            <v>935.98</v>
          </cell>
        </row>
        <row r="209">
          <cell r="A209">
            <v>1</v>
          </cell>
          <cell r="B209">
            <v>0</v>
          </cell>
          <cell r="C209">
            <v>0</v>
          </cell>
          <cell r="D209">
            <v>2110</v>
          </cell>
          <cell r="F209">
            <v>0</v>
          </cell>
        </row>
        <row r="210">
          <cell r="A210">
            <v>1</v>
          </cell>
          <cell r="B210">
            <v>0</v>
          </cell>
          <cell r="C210">
            <v>0</v>
          </cell>
          <cell r="D210">
            <v>2110</v>
          </cell>
          <cell r="F210">
            <v>0</v>
          </cell>
        </row>
        <row r="211">
          <cell r="A211">
            <v>1</v>
          </cell>
          <cell r="B211">
            <v>0</v>
          </cell>
          <cell r="C211">
            <v>0</v>
          </cell>
          <cell r="D211">
            <v>2110</v>
          </cell>
          <cell r="F211">
            <v>0</v>
          </cell>
        </row>
        <row r="212">
          <cell r="A212">
            <v>1</v>
          </cell>
          <cell r="B212">
            <v>0</v>
          </cell>
          <cell r="C212">
            <v>0</v>
          </cell>
          <cell r="D212">
            <v>2110</v>
          </cell>
          <cell r="F212">
            <v>0</v>
          </cell>
        </row>
        <row r="213">
          <cell r="A213">
            <v>1</v>
          </cell>
          <cell r="B213">
            <v>0</v>
          </cell>
          <cell r="C213">
            <v>0</v>
          </cell>
          <cell r="D213">
            <v>2110</v>
          </cell>
          <cell r="F213">
            <v>0</v>
          </cell>
        </row>
        <row r="214">
          <cell r="A214">
            <v>1</v>
          </cell>
          <cell r="B214">
            <v>0</v>
          </cell>
          <cell r="C214">
            <v>0</v>
          </cell>
          <cell r="D214">
            <v>2110</v>
          </cell>
          <cell r="F214">
            <v>0</v>
          </cell>
        </row>
        <row r="215">
          <cell r="A215">
            <v>1</v>
          </cell>
          <cell r="B215">
            <v>0</v>
          </cell>
          <cell r="C215">
            <v>0</v>
          </cell>
          <cell r="D215">
            <v>2110</v>
          </cell>
          <cell r="F215">
            <v>1006.16</v>
          </cell>
        </row>
        <row r="216">
          <cell r="A216">
            <v>1</v>
          </cell>
          <cell r="B216">
            <v>0</v>
          </cell>
          <cell r="C216">
            <v>0</v>
          </cell>
          <cell r="D216">
            <v>2110</v>
          </cell>
          <cell r="F216">
            <v>1006.16</v>
          </cell>
        </row>
        <row r="217">
          <cell r="A217">
            <v>1</v>
          </cell>
          <cell r="B217">
            <v>0</v>
          </cell>
          <cell r="C217">
            <v>0</v>
          </cell>
          <cell r="D217">
            <v>2110</v>
          </cell>
          <cell r="F217">
            <v>1323.74</v>
          </cell>
        </row>
        <row r="218">
          <cell r="A218">
            <v>1</v>
          </cell>
          <cell r="B218">
            <v>0</v>
          </cell>
          <cell r="C218">
            <v>0</v>
          </cell>
          <cell r="D218">
            <v>2110</v>
          </cell>
          <cell r="F218">
            <v>1323.74</v>
          </cell>
        </row>
        <row r="219">
          <cell r="A219">
            <v>1</v>
          </cell>
          <cell r="B219">
            <v>0</v>
          </cell>
          <cell r="C219">
            <v>0</v>
          </cell>
          <cell r="D219">
            <v>2110</v>
          </cell>
          <cell r="F219">
            <v>585.1</v>
          </cell>
        </row>
        <row r="220">
          <cell r="A220">
            <v>1</v>
          </cell>
          <cell r="B220">
            <v>0</v>
          </cell>
          <cell r="C220">
            <v>0</v>
          </cell>
          <cell r="D220">
            <v>2110</v>
          </cell>
          <cell r="F220">
            <v>585.1</v>
          </cell>
        </row>
        <row r="221">
          <cell r="A221">
            <v>1</v>
          </cell>
          <cell r="B221">
            <v>0</v>
          </cell>
          <cell r="C221">
            <v>0</v>
          </cell>
          <cell r="D221">
            <v>2110</v>
          </cell>
          <cell r="F221">
            <v>0</v>
          </cell>
        </row>
        <row r="222">
          <cell r="A222">
            <v>1</v>
          </cell>
          <cell r="B222">
            <v>0</v>
          </cell>
          <cell r="C222">
            <v>0</v>
          </cell>
          <cell r="D222">
            <v>2110</v>
          </cell>
          <cell r="F222">
            <v>0</v>
          </cell>
        </row>
        <row r="223">
          <cell r="A223">
            <v>1</v>
          </cell>
          <cell r="B223">
            <v>0</v>
          </cell>
          <cell r="C223">
            <v>0</v>
          </cell>
          <cell r="D223">
            <v>2110</v>
          </cell>
          <cell r="F223">
            <v>0</v>
          </cell>
        </row>
        <row r="224">
          <cell r="A224">
            <v>1</v>
          </cell>
          <cell r="B224">
            <v>0</v>
          </cell>
          <cell r="C224">
            <v>0</v>
          </cell>
          <cell r="D224">
            <v>2110</v>
          </cell>
          <cell r="F224">
            <v>0</v>
          </cell>
        </row>
        <row r="225">
          <cell r="A225">
            <v>1</v>
          </cell>
          <cell r="B225">
            <v>0</v>
          </cell>
          <cell r="C225">
            <v>0</v>
          </cell>
          <cell r="D225">
            <v>2110</v>
          </cell>
          <cell r="F225">
            <v>0</v>
          </cell>
        </row>
        <row r="226">
          <cell r="A226">
            <v>1</v>
          </cell>
          <cell r="B226">
            <v>0</v>
          </cell>
          <cell r="C226">
            <v>0</v>
          </cell>
          <cell r="D226">
            <v>2110</v>
          </cell>
          <cell r="F226">
            <v>0</v>
          </cell>
        </row>
        <row r="227">
          <cell r="A227">
            <v>1</v>
          </cell>
          <cell r="B227">
            <v>0</v>
          </cell>
          <cell r="C227">
            <v>0</v>
          </cell>
          <cell r="D227">
            <v>2110</v>
          </cell>
          <cell r="F227">
            <v>1306.76</v>
          </cell>
        </row>
        <row r="228">
          <cell r="A228">
            <v>1</v>
          </cell>
          <cell r="B228">
            <v>0</v>
          </cell>
          <cell r="C228">
            <v>0</v>
          </cell>
          <cell r="D228">
            <v>2110</v>
          </cell>
          <cell r="F228">
            <v>571.96</v>
          </cell>
        </row>
        <row r="229">
          <cell r="A229">
            <v>1</v>
          </cell>
          <cell r="B229">
            <v>0</v>
          </cell>
          <cell r="C229">
            <v>0</v>
          </cell>
          <cell r="D229">
            <v>2110</v>
          </cell>
          <cell r="F229">
            <v>0</v>
          </cell>
        </row>
        <row r="230">
          <cell r="A230">
            <v>1</v>
          </cell>
          <cell r="B230">
            <v>0</v>
          </cell>
          <cell r="C230">
            <v>0</v>
          </cell>
          <cell r="D230">
            <v>2110</v>
          </cell>
          <cell r="F230">
            <v>0</v>
          </cell>
        </row>
        <row r="231">
          <cell r="A231">
            <v>1</v>
          </cell>
          <cell r="B231">
            <v>0</v>
          </cell>
          <cell r="C231">
            <v>0</v>
          </cell>
          <cell r="D231">
            <v>2110</v>
          </cell>
          <cell r="F231">
            <v>0</v>
          </cell>
        </row>
        <row r="232">
          <cell r="A232">
            <v>1</v>
          </cell>
          <cell r="B232">
            <v>0</v>
          </cell>
          <cell r="C232">
            <v>0</v>
          </cell>
          <cell r="D232">
            <v>2110</v>
          </cell>
          <cell r="F232">
            <v>328.11</v>
          </cell>
        </row>
        <row r="233">
          <cell r="A233">
            <v>1</v>
          </cell>
          <cell r="B233">
            <v>0</v>
          </cell>
          <cell r="C233">
            <v>0</v>
          </cell>
          <cell r="D233">
            <v>2110</v>
          </cell>
          <cell r="F233">
            <v>1188.82</v>
          </cell>
        </row>
        <row r="234">
          <cell r="A234">
            <v>1</v>
          </cell>
          <cell r="B234">
            <v>0</v>
          </cell>
          <cell r="C234">
            <v>0</v>
          </cell>
          <cell r="D234">
            <v>2110</v>
          </cell>
          <cell r="F234">
            <v>584</v>
          </cell>
        </row>
        <row r="235">
          <cell r="A235">
            <v>1</v>
          </cell>
          <cell r="B235">
            <v>0</v>
          </cell>
          <cell r="C235">
            <v>0</v>
          </cell>
          <cell r="D235">
            <v>2110</v>
          </cell>
          <cell r="F235">
            <v>906.27</v>
          </cell>
        </row>
        <row r="236">
          <cell r="A236">
            <v>1</v>
          </cell>
          <cell r="B236">
            <v>0</v>
          </cell>
          <cell r="C236">
            <v>0</v>
          </cell>
          <cell r="D236">
            <v>2110</v>
          </cell>
          <cell r="F236">
            <v>587.76</v>
          </cell>
        </row>
        <row r="237">
          <cell r="A237">
            <v>1</v>
          </cell>
          <cell r="B237">
            <v>0</v>
          </cell>
          <cell r="C237">
            <v>0</v>
          </cell>
          <cell r="D237">
            <v>2110</v>
          </cell>
          <cell r="F237">
            <v>905.37</v>
          </cell>
        </row>
        <row r="238">
          <cell r="A238">
            <v>1</v>
          </cell>
          <cell r="B238">
            <v>0</v>
          </cell>
          <cell r="C238">
            <v>0</v>
          </cell>
          <cell r="D238">
            <v>2110</v>
          </cell>
          <cell r="F238">
            <v>631.11</v>
          </cell>
        </row>
        <row r="239">
          <cell r="A239">
            <v>1</v>
          </cell>
          <cell r="B239">
            <v>0</v>
          </cell>
          <cell r="C239">
            <v>0</v>
          </cell>
          <cell r="D239">
            <v>2110</v>
          </cell>
          <cell r="F239">
            <v>1801.12</v>
          </cell>
        </row>
        <row r="240">
          <cell r="A240">
            <v>1</v>
          </cell>
          <cell r="B240">
            <v>0</v>
          </cell>
          <cell r="C240">
            <v>0</v>
          </cell>
          <cell r="D240">
            <v>2110</v>
          </cell>
          <cell r="F240">
            <v>586.41</v>
          </cell>
        </row>
        <row r="241">
          <cell r="A241">
            <v>1</v>
          </cell>
          <cell r="B241">
            <v>0</v>
          </cell>
          <cell r="C241">
            <v>0</v>
          </cell>
          <cell r="D241">
            <v>2110</v>
          </cell>
          <cell r="F241">
            <v>1345.17</v>
          </cell>
        </row>
        <row r="242">
          <cell r="A242">
            <v>1</v>
          </cell>
          <cell r="B242">
            <v>0</v>
          </cell>
          <cell r="C242">
            <v>0</v>
          </cell>
          <cell r="D242">
            <v>2110</v>
          </cell>
          <cell r="F242">
            <v>893.29</v>
          </cell>
        </row>
        <row r="243">
          <cell r="A243">
            <v>1</v>
          </cell>
          <cell r="B243">
            <v>0</v>
          </cell>
          <cell r="C243">
            <v>0</v>
          </cell>
          <cell r="D243">
            <v>2110</v>
          </cell>
          <cell r="F243">
            <v>473.89</v>
          </cell>
        </row>
        <row r="244">
          <cell r="A244">
            <v>1</v>
          </cell>
          <cell r="B244">
            <v>0</v>
          </cell>
          <cell r="C244">
            <v>0</v>
          </cell>
          <cell r="D244">
            <v>2110</v>
          </cell>
          <cell r="F244">
            <v>379.83</v>
          </cell>
        </row>
        <row r="245">
          <cell r="A245">
            <v>1</v>
          </cell>
          <cell r="B245">
            <v>0</v>
          </cell>
          <cell r="C245">
            <v>0</v>
          </cell>
          <cell r="D245">
            <v>2110</v>
          </cell>
          <cell r="F245">
            <v>571.77</v>
          </cell>
        </row>
        <row r="246">
          <cell r="A246">
            <v>1</v>
          </cell>
          <cell r="B246">
            <v>0</v>
          </cell>
          <cell r="C246">
            <v>0</v>
          </cell>
          <cell r="D246">
            <v>2110</v>
          </cell>
          <cell r="F246">
            <v>582.79999999999995</v>
          </cell>
        </row>
        <row r="247">
          <cell r="A247">
            <v>1</v>
          </cell>
          <cell r="B247">
            <v>0</v>
          </cell>
          <cell r="C247">
            <v>0</v>
          </cell>
          <cell r="D247">
            <v>2110</v>
          </cell>
          <cell r="F247">
            <v>988.56</v>
          </cell>
        </row>
        <row r="248">
          <cell r="A248">
            <v>1</v>
          </cell>
          <cell r="B248">
            <v>0</v>
          </cell>
          <cell r="C248">
            <v>0</v>
          </cell>
          <cell r="D248">
            <v>2110</v>
          </cell>
          <cell r="F248">
            <v>1493.39</v>
          </cell>
        </row>
        <row r="249">
          <cell r="A249">
            <v>1</v>
          </cell>
          <cell r="B249">
            <v>0</v>
          </cell>
          <cell r="C249">
            <v>0</v>
          </cell>
          <cell r="D249">
            <v>2110</v>
          </cell>
          <cell r="F249">
            <v>357.93</v>
          </cell>
        </row>
        <row r="250">
          <cell r="A250">
            <v>1</v>
          </cell>
          <cell r="B250">
            <v>0</v>
          </cell>
          <cell r="C250">
            <v>0</v>
          </cell>
          <cell r="D250">
            <v>2110</v>
          </cell>
          <cell r="F250">
            <v>721.89</v>
          </cell>
        </row>
        <row r="251">
          <cell r="A251">
            <v>1</v>
          </cell>
          <cell r="B251">
            <v>0</v>
          </cell>
          <cell r="C251">
            <v>0</v>
          </cell>
          <cell r="D251">
            <v>2110</v>
          </cell>
          <cell r="F251">
            <v>913.43</v>
          </cell>
        </row>
        <row r="252">
          <cell r="A252">
            <v>1</v>
          </cell>
          <cell r="B252">
            <v>0</v>
          </cell>
          <cell r="C252">
            <v>0</v>
          </cell>
          <cell r="D252">
            <v>2110</v>
          </cell>
          <cell r="F252">
            <v>382.56</v>
          </cell>
        </row>
        <row r="253">
          <cell r="A253">
            <v>1</v>
          </cell>
          <cell r="B253">
            <v>0</v>
          </cell>
          <cell r="C253">
            <v>0</v>
          </cell>
          <cell r="D253">
            <v>2110</v>
          </cell>
          <cell r="F253">
            <v>871.15</v>
          </cell>
        </row>
        <row r="254">
          <cell r="A254">
            <v>1</v>
          </cell>
          <cell r="B254">
            <v>0</v>
          </cell>
          <cell r="C254">
            <v>0</v>
          </cell>
          <cell r="D254">
            <v>2110</v>
          </cell>
          <cell r="F254">
            <v>1624.26</v>
          </cell>
        </row>
        <row r="255">
          <cell r="A255">
            <v>1</v>
          </cell>
          <cell r="B255">
            <v>0</v>
          </cell>
          <cell r="C255">
            <v>0</v>
          </cell>
          <cell r="D255">
            <v>2110</v>
          </cell>
          <cell r="F255">
            <v>1176.97</v>
          </cell>
        </row>
        <row r="256">
          <cell r="A256">
            <v>1</v>
          </cell>
          <cell r="B256">
            <v>0</v>
          </cell>
          <cell r="C256">
            <v>0</v>
          </cell>
          <cell r="D256">
            <v>2110</v>
          </cell>
          <cell r="F256">
            <v>1460.32</v>
          </cell>
        </row>
        <row r="257">
          <cell r="A257">
            <v>1</v>
          </cell>
          <cell r="B257">
            <v>0</v>
          </cell>
          <cell r="C257">
            <v>0</v>
          </cell>
          <cell r="D257">
            <v>2110</v>
          </cell>
          <cell r="F257">
            <v>371.98</v>
          </cell>
        </row>
        <row r="258">
          <cell r="A258">
            <v>1</v>
          </cell>
          <cell r="B258">
            <v>0</v>
          </cell>
          <cell r="C258">
            <v>0</v>
          </cell>
          <cell r="D258">
            <v>2110</v>
          </cell>
          <cell r="F258">
            <v>380.54</v>
          </cell>
        </row>
        <row r="259">
          <cell r="A259">
            <v>1</v>
          </cell>
          <cell r="B259">
            <v>0</v>
          </cell>
          <cell r="C259">
            <v>0</v>
          </cell>
          <cell r="D259">
            <v>2110</v>
          </cell>
          <cell r="F259">
            <v>1557.7</v>
          </cell>
        </row>
        <row r="260">
          <cell r="A260">
            <v>1</v>
          </cell>
          <cell r="B260">
            <v>0</v>
          </cell>
          <cell r="C260">
            <v>0</v>
          </cell>
          <cell r="D260">
            <v>2110</v>
          </cell>
          <cell r="F260">
            <v>1308.69</v>
          </cell>
        </row>
        <row r="261">
          <cell r="A261">
            <v>1</v>
          </cell>
          <cell r="B261">
            <v>0</v>
          </cell>
          <cell r="C261">
            <v>0</v>
          </cell>
          <cell r="D261">
            <v>2110</v>
          </cell>
          <cell r="F261">
            <v>375.9</v>
          </cell>
        </row>
        <row r="262">
          <cell r="A262">
            <v>1</v>
          </cell>
          <cell r="B262">
            <v>0</v>
          </cell>
          <cell r="C262">
            <v>0</v>
          </cell>
          <cell r="D262">
            <v>2110</v>
          </cell>
          <cell r="F262">
            <v>375.9</v>
          </cell>
        </row>
        <row r="263">
          <cell r="A263">
            <v>1</v>
          </cell>
          <cell r="B263">
            <v>0</v>
          </cell>
          <cell r="C263">
            <v>0</v>
          </cell>
          <cell r="D263">
            <v>2110</v>
          </cell>
          <cell r="F263">
            <v>1830.69</v>
          </cell>
        </row>
        <row r="264">
          <cell r="A264">
            <v>1</v>
          </cell>
          <cell r="B264">
            <v>0</v>
          </cell>
          <cell r="C264">
            <v>0</v>
          </cell>
          <cell r="D264">
            <v>2110</v>
          </cell>
          <cell r="F264">
            <v>859.96</v>
          </cell>
        </row>
        <row r="265">
          <cell r="A265">
            <v>1</v>
          </cell>
          <cell r="B265">
            <v>0</v>
          </cell>
          <cell r="C265">
            <v>0</v>
          </cell>
          <cell r="D265">
            <v>2110</v>
          </cell>
          <cell r="F265">
            <v>724.93</v>
          </cell>
        </row>
        <row r="266">
          <cell r="A266">
            <v>1</v>
          </cell>
          <cell r="B266">
            <v>0</v>
          </cell>
          <cell r="C266">
            <v>0</v>
          </cell>
          <cell r="D266">
            <v>2110</v>
          </cell>
          <cell r="F266">
            <v>1302.8900000000001</v>
          </cell>
        </row>
        <row r="267">
          <cell r="A267">
            <v>1</v>
          </cell>
          <cell r="B267">
            <v>0</v>
          </cell>
          <cell r="C267">
            <v>0</v>
          </cell>
          <cell r="D267">
            <v>2110</v>
          </cell>
          <cell r="F267">
            <v>1302.8900000000001</v>
          </cell>
        </row>
        <row r="268">
          <cell r="A268">
            <v>1</v>
          </cell>
          <cell r="B268">
            <v>0</v>
          </cell>
          <cell r="C268">
            <v>0</v>
          </cell>
          <cell r="D268">
            <v>2110</v>
          </cell>
          <cell r="F268">
            <v>1302.8900000000001</v>
          </cell>
        </row>
        <row r="269">
          <cell r="A269">
            <v>1</v>
          </cell>
          <cell r="B269">
            <v>0</v>
          </cell>
          <cell r="C269">
            <v>0</v>
          </cell>
          <cell r="D269">
            <v>2110</v>
          </cell>
          <cell r="F269">
            <v>1302.8900000000001</v>
          </cell>
        </row>
        <row r="270">
          <cell r="A270">
            <v>1</v>
          </cell>
          <cell r="B270">
            <v>0</v>
          </cell>
          <cell r="C270">
            <v>0</v>
          </cell>
          <cell r="D270">
            <v>2110</v>
          </cell>
          <cell r="F270">
            <v>1284.4100000000001</v>
          </cell>
        </row>
        <row r="271">
          <cell r="A271">
            <v>1</v>
          </cell>
          <cell r="B271">
            <v>0</v>
          </cell>
          <cell r="C271">
            <v>0</v>
          </cell>
          <cell r="D271">
            <v>2110</v>
          </cell>
          <cell r="F271">
            <v>492.94</v>
          </cell>
        </row>
        <row r="272">
          <cell r="A272">
            <v>1</v>
          </cell>
          <cell r="B272">
            <v>0</v>
          </cell>
          <cell r="C272">
            <v>0</v>
          </cell>
          <cell r="D272">
            <v>2150</v>
          </cell>
          <cell r="F272">
            <v>0</v>
          </cell>
        </row>
        <row r="273">
          <cell r="A273">
            <v>1</v>
          </cell>
          <cell r="B273">
            <v>0</v>
          </cell>
          <cell r="C273">
            <v>0</v>
          </cell>
          <cell r="D273">
            <v>2150</v>
          </cell>
          <cell r="F273">
            <v>0</v>
          </cell>
        </row>
        <row r="274">
          <cell r="A274">
            <v>1</v>
          </cell>
          <cell r="B274">
            <v>0</v>
          </cell>
          <cell r="C274">
            <v>0</v>
          </cell>
          <cell r="D274">
            <v>2150</v>
          </cell>
          <cell r="F274">
            <v>0</v>
          </cell>
        </row>
        <row r="275">
          <cell r="A275">
            <v>1</v>
          </cell>
          <cell r="B275">
            <v>0</v>
          </cell>
          <cell r="C275">
            <v>0</v>
          </cell>
          <cell r="D275">
            <v>2150</v>
          </cell>
          <cell r="F275">
            <v>0</v>
          </cell>
        </row>
        <row r="276">
          <cell r="A276">
            <v>1</v>
          </cell>
          <cell r="B276">
            <v>0</v>
          </cell>
          <cell r="C276">
            <v>0</v>
          </cell>
          <cell r="D276">
            <v>2150</v>
          </cell>
          <cell r="F276">
            <v>0</v>
          </cell>
        </row>
        <row r="277">
          <cell r="A277">
            <v>1</v>
          </cell>
          <cell r="B277">
            <v>0</v>
          </cell>
          <cell r="C277">
            <v>0</v>
          </cell>
          <cell r="D277">
            <v>2150</v>
          </cell>
          <cell r="F277">
            <v>0</v>
          </cell>
        </row>
        <row r="278">
          <cell r="A278">
            <v>1</v>
          </cell>
          <cell r="B278">
            <v>0</v>
          </cell>
          <cell r="C278">
            <v>0</v>
          </cell>
          <cell r="D278">
            <v>2150</v>
          </cell>
          <cell r="F278">
            <v>0</v>
          </cell>
        </row>
        <row r="279">
          <cell r="A279">
            <v>1</v>
          </cell>
          <cell r="B279">
            <v>0</v>
          </cell>
          <cell r="C279">
            <v>0</v>
          </cell>
          <cell r="D279">
            <v>2150</v>
          </cell>
          <cell r="F279">
            <v>0</v>
          </cell>
        </row>
        <row r="280">
          <cell r="A280">
            <v>1</v>
          </cell>
          <cell r="B280">
            <v>0</v>
          </cell>
          <cell r="C280">
            <v>0</v>
          </cell>
          <cell r="D280">
            <v>2150</v>
          </cell>
          <cell r="F280">
            <v>0</v>
          </cell>
        </row>
        <row r="281">
          <cell r="A281">
            <v>1</v>
          </cell>
          <cell r="B281">
            <v>0</v>
          </cell>
          <cell r="C281">
            <v>0</v>
          </cell>
          <cell r="D281">
            <v>2150</v>
          </cell>
          <cell r="F281">
            <v>0</v>
          </cell>
        </row>
        <row r="282">
          <cell r="A282">
            <v>1</v>
          </cell>
          <cell r="B282">
            <v>0</v>
          </cell>
          <cell r="C282">
            <v>0</v>
          </cell>
          <cell r="D282">
            <v>2150</v>
          </cell>
          <cell r="F282">
            <v>0</v>
          </cell>
        </row>
        <row r="283">
          <cell r="A283">
            <v>1</v>
          </cell>
          <cell r="B283">
            <v>0</v>
          </cell>
          <cell r="C283">
            <v>0</v>
          </cell>
          <cell r="D283">
            <v>2150</v>
          </cell>
          <cell r="F283">
            <v>0</v>
          </cell>
        </row>
        <row r="284">
          <cell r="A284">
            <v>1</v>
          </cell>
          <cell r="B284">
            <v>0</v>
          </cell>
          <cell r="C284">
            <v>0</v>
          </cell>
          <cell r="D284">
            <v>2150</v>
          </cell>
          <cell r="F284">
            <v>0</v>
          </cell>
        </row>
        <row r="285">
          <cell r="A285">
            <v>1</v>
          </cell>
          <cell r="B285">
            <v>0</v>
          </cell>
          <cell r="C285">
            <v>0</v>
          </cell>
          <cell r="D285">
            <v>2199</v>
          </cell>
          <cell r="F285">
            <v>-22433.95</v>
          </cell>
        </row>
        <row r="286">
          <cell r="A286">
            <v>1</v>
          </cell>
          <cell r="B286">
            <v>0</v>
          </cell>
          <cell r="C286">
            <v>0</v>
          </cell>
          <cell r="D286">
            <v>2200</v>
          </cell>
          <cell r="F286">
            <v>0</v>
          </cell>
        </row>
        <row r="287">
          <cell r="A287">
            <v>1</v>
          </cell>
          <cell r="B287">
            <v>0</v>
          </cell>
          <cell r="C287">
            <v>0</v>
          </cell>
          <cell r="D287">
            <v>2998</v>
          </cell>
          <cell r="F287">
            <v>4300</v>
          </cell>
        </row>
        <row r="288">
          <cell r="A288">
            <v>1</v>
          </cell>
          <cell r="B288">
            <v>0</v>
          </cell>
          <cell r="C288">
            <v>0</v>
          </cell>
          <cell r="D288">
            <v>2999</v>
          </cell>
          <cell r="F288">
            <v>15011.16</v>
          </cell>
        </row>
        <row r="289">
          <cell r="A289">
            <v>1</v>
          </cell>
          <cell r="B289">
            <v>0</v>
          </cell>
          <cell r="C289">
            <v>0</v>
          </cell>
          <cell r="D289">
            <v>3000</v>
          </cell>
          <cell r="F289">
            <v>0</v>
          </cell>
        </row>
        <row r="290">
          <cell r="A290">
            <v>1</v>
          </cell>
          <cell r="B290">
            <v>0</v>
          </cell>
          <cell r="C290">
            <v>0</v>
          </cell>
          <cell r="D290">
            <v>3040</v>
          </cell>
          <cell r="F290">
            <v>0</v>
          </cell>
        </row>
        <row r="291">
          <cell r="A291">
            <v>1</v>
          </cell>
          <cell r="B291">
            <v>0</v>
          </cell>
          <cell r="C291">
            <v>0</v>
          </cell>
          <cell r="D291">
            <v>3040</v>
          </cell>
          <cell r="F291">
            <v>0</v>
          </cell>
        </row>
        <row r="292">
          <cell r="A292">
            <v>1</v>
          </cell>
          <cell r="B292">
            <v>0</v>
          </cell>
          <cell r="C292">
            <v>0</v>
          </cell>
          <cell r="D292">
            <v>3040</v>
          </cell>
          <cell r="F292">
            <v>0</v>
          </cell>
        </row>
        <row r="293">
          <cell r="A293">
            <v>1</v>
          </cell>
          <cell r="B293">
            <v>0</v>
          </cell>
          <cell r="C293">
            <v>0</v>
          </cell>
          <cell r="D293">
            <v>3050</v>
          </cell>
          <cell r="F293">
            <v>0</v>
          </cell>
        </row>
        <row r="294">
          <cell r="A294">
            <v>1</v>
          </cell>
          <cell r="B294">
            <v>0</v>
          </cell>
          <cell r="C294">
            <v>0</v>
          </cell>
          <cell r="D294">
            <v>3051</v>
          </cell>
          <cell r="F294">
            <v>0</v>
          </cell>
        </row>
        <row r="295">
          <cell r="A295">
            <v>1</v>
          </cell>
          <cell r="B295">
            <v>0</v>
          </cell>
          <cell r="C295">
            <v>0</v>
          </cell>
          <cell r="D295">
            <v>3990</v>
          </cell>
          <cell r="F295">
            <v>0</v>
          </cell>
        </row>
        <row r="296">
          <cell r="A296">
            <v>1</v>
          </cell>
          <cell r="B296">
            <v>0</v>
          </cell>
          <cell r="C296">
            <v>0</v>
          </cell>
          <cell r="D296">
            <v>3999</v>
          </cell>
          <cell r="F296">
            <v>0</v>
          </cell>
        </row>
        <row r="297">
          <cell r="A297">
            <v>1</v>
          </cell>
          <cell r="B297">
            <v>0</v>
          </cell>
          <cell r="C297">
            <v>0</v>
          </cell>
          <cell r="D297">
            <v>3999</v>
          </cell>
          <cell r="F297">
            <v>0</v>
          </cell>
        </row>
        <row r="298">
          <cell r="A298">
            <v>1</v>
          </cell>
          <cell r="B298">
            <v>0</v>
          </cell>
          <cell r="C298">
            <v>0</v>
          </cell>
          <cell r="D298">
            <v>5020</v>
          </cell>
          <cell r="F298">
            <v>0</v>
          </cell>
        </row>
        <row r="299">
          <cell r="A299">
            <v>1</v>
          </cell>
          <cell r="B299">
            <v>0</v>
          </cell>
          <cell r="C299">
            <v>0</v>
          </cell>
          <cell r="D299">
            <v>5040</v>
          </cell>
          <cell r="F299">
            <v>0</v>
          </cell>
        </row>
        <row r="300">
          <cell r="A300">
            <v>1</v>
          </cell>
          <cell r="B300">
            <v>1</v>
          </cell>
          <cell r="C300">
            <v>0</v>
          </cell>
          <cell r="D300">
            <v>1032</v>
          </cell>
          <cell r="F300">
            <v>0</v>
          </cell>
        </row>
        <row r="301">
          <cell r="A301">
            <v>1</v>
          </cell>
          <cell r="B301">
            <v>1</v>
          </cell>
          <cell r="C301">
            <v>0</v>
          </cell>
          <cell r="D301">
            <v>1050</v>
          </cell>
          <cell r="F301">
            <v>-6251.25</v>
          </cell>
        </row>
        <row r="302">
          <cell r="A302">
            <v>1</v>
          </cell>
          <cell r="B302">
            <v>1</v>
          </cell>
          <cell r="C302">
            <v>0</v>
          </cell>
          <cell r="D302">
            <v>1050</v>
          </cell>
          <cell r="F302">
            <v>-51.25</v>
          </cell>
        </row>
        <row r="303">
          <cell r="A303">
            <v>1</v>
          </cell>
          <cell r="B303">
            <v>1</v>
          </cell>
          <cell r="C303">
            <v>0</v>
          </cell>
          <cell r="D303">
            <v>1051</v>
          </cell>
          <cell r="F303">
            <v>235.54</v>
          </cell>
        </row>
        <row r="304">
          <cell r="A304">
            <v>1</v>
          </cell>
          <cell r="B304">
            <v>1</v>
          </cell>
          <cell r="C304">
            <v>0</v>
          </cell>
          <cell r="D304">
            <v>1052</v>
          </cell>
          <cell r="F304">
            <v>0</v>
          </cell>
        </row>
        <row r="305">
          <cell r="A305">
            <v>1</v>
          </cell>
          <cell r="B305">
            <v>1</v>
          </cell>
          <cell r="C305">
            <v>0</v>
          </cell>
          <cell r="D305">
            <v>1052</v>
          </cell>
          <cell r="F305">
            <v>0</v>
          </cell>
        </row>
        <row r="306">
          <cell r="A306">
            <v>1</v>
          </cell>
          <cell r="B306">
            <v>1</v>
          </cell>
          <cell r="C306">
            <v>0</v>
          </cell>
          <cell r="D306">
            <v>1052</v>
          </cell>
          <cell r="F306">
            <v>0</v>
          </cell>
        </row>
        <row r="307">
          <cell r="A307">
            <v>1</v>
          </cell>
          <cell r="B307">
            <v>1</v>
          </cell>
          <cell r="C307">
            <v>0</v>
          </cell>
          <cell r="D307">
            <v>1055</v>
          </cell>
          <cell r="F307">
            <v>0</v>
          </cell>
        </row>
        <row r="308">
          <cell r="A308">
            <v>1</v>
          </cell>
          <cell r="B308">
            <v>1</v>
          </cell>
          <cell r="C308">
            <v>0</v>
          </cell>
          <cell r="D308">
            <v>1060</v>
          </cell>
          <cell r="F308">
            <v>-260.93</v>
          </cell>
        </row>
        <row r="309">
          <cell r="A309">
            <v>1</v>
          </cell>
          <cell r="B309">
            <v>1</v>
          </cell>
          <cell r="C309">
            <v>0</v>
          </cell>
          <cell r="D309">
            <v>1065</v>
          </cell>
          <cell r="F309">
            <v>0</v>
          </cell>
        </row>
        <row r="310">
          <cell r="A310">
            <v>1</v>
          </cell>
          <cell r="B310">
            <v>1</v>
          </cell>
          <cell r="C310">
            <v>0</v>
          </cell>
          <cell r="D310">
            <v>1230</v>
          </cell>
          <cell r="F310">
            <v>0</v>
          </cell>
        </row>
        <row r="311">
          <cell r="A311">
            <v>1</v>
          </cell>
          <cell r="B311">
            <v>1</v>
          </cell>
          <cell r="C311">
            <v>0</v>
          </cell>
          <cell r="D311">
            <v>2040</v>
          </cell>
          <cell r="F311">
            <v>0</v>
          </cell>
        </row>
        <row r="312">
          <cell r="A312">
            <v>1</v>
          </cell>
          <cell r="B312">
            <v>1</v>
          </cell>
          <cell r="C312">
            <v>0</v>
          </cell>
          <cell r="D312">
            <v>4010</v>
          </cell>
          <cell r="F312">
            <v>-201721.66</v>
          </cell>
        </row>
        <row r="313">
          <cell r="A313">
            <v>1</v>
          </cell>
          <cell r="B313">
            <v>1</v>
          </cell>
          <cell r="C313">
            <v>0</v>
          </cell>
          <cell r="D313">
            <v>4010</v>
          </cell>
          <cell r="F313">
            <v>20673.5</v>
          </cell>
        </row>
        <row r="314">
          <cell r="A314">
            <v>1</v>
          </cell>
          <cell r="B314">
            <v>1</v>
          </cell>
          <cell r="C314">
            <v>0</v>
          </cell>
          <cell r="D314">
            <v>4020</v>
          </cell>
          <cell r="F314">
            <v>-195359.93</v>
          </cell>
        </row>
        <row r="315">
          <cell r="A315">
            <v>1</v>
          </cell>
          <cell r="B315">
            <v>1</v>
          </cell>
          <cell r="C315">
            <v>0</v>
          </cell>
          <cell r="D315">
            <v>4020</v>
          </cell>
          <cell r="F315">
            <v>0</v>
          </cell>
        </row>
        <row r="316">
          <cell r="A316">
            <v>1</v>
          </cell>
          <cell r="B316">
            <v>1</v>
          </cell>
          <cell r="C316">
            <v>0</v>
          </cell>
          <cell r="D316">
            <v>4030</v>
          </cell>
          <cell r="F316">
            <v>0</v>
          </cell>
        </row>
        <row r="317">
          <cell r="A317">
            <v>1</v>
          </cell>
          <cell r="B317">
            <v>1</v>
          </cell>
          <cell r="C317">
            <v>0</v>
          </cell>
          <cell r="D317">
            <v>4040</v>
          </cell>
          <cell r="F317">
            <v>0</v>
          </cell>
        </row>
        <row r="318">
          <cell r="A318">
            <v>1</v>
          </cell>
          <cell r="B318">
            <v>1</v>
          </cell>
          <cell r="C318">
            <v>0</v>
          </cell>
          <cell r="D318">
            <v>4050</v>
          </cell>
          <cell r="F318">
            <v>-461.44</v>
          </cell>
        </row>
        <row r="319">
          <cell r="A319">
            <v>1</v>
          </cell>
          <cell r="B319">
            <v>1</v>
          </cell>
          <cell r="C319">
            <v>0</v>
          </cell>
          <cell r="D319">
            <v>4060</v>
          </cell>
          <cell r="F319">
            <v>0</v>
          </cell>
        </row>
        <row r="320">
          <cell r="A320">
            <v>1</v>
          </cell>
          <cell r="B320">
            <v>1</v>
          </cell>
          <cell r="C320">
            <v>0</v>
          </cell>
          <cell r="D320">
            <v>5010</v>
          </cell>
          <cell r="F320">
            <v>131780.34</v>
          </cell>
        </row>
        <row r="321">
          <cell r="A321">
            <v>1</v>
          </cell>
          <cell r="B321">
            <v>1</v>
          </cell>
          <cell r="C321">
            <v>0</v>
          </cell>
          <cell r="D321">
            <v>5011</v>
          </cell>
          <cell r="F321">
            <v>-3462.25</v>
          </cell>
        </row>
        <row r="322">
          <cell r="A322">
            <v>1</v>
          </cell>
          <cell r="B322">
            <v>1</v>
          </cell>
          <cell r="C322">
            <v>0</v>
          </cell>
          <cell r="D322">
            <v>5011</v>
          </cell>
          <cell r="F322">
            <v>0</v>
          </cell>
        </row>
        <row r="323">
          <cell r="A323">
            <v>1</v>
          </cell>
          <cell r="B323">
            <v>1</v>
          </cell>
          <cell r="C323">
            <v>0</v>
          </cell>
          <cell r="D323">
            <v>5011</v>
          </cell>
          <cell r="F323">
            <v>0</v>
          </cell>
        </row>
        <row r="324">
          <cell r="A324">
            <v>1</v>
          </cell>
          <cell r="B324">
            <v>1</v>
          </cell>
          <cell r="C324">
            <v>0</v>
          </cell>
          <cell r="D324">
            <v>5012</v>
          </cell>
          <cell r="F324">
            <v>0</v>
          </cell>
        </row>
        <row r="325">
          <cell r="A325">
            <v>1</v>
          </cell>
          <cell r="B325">
            <v>1</v>
          </cell>
          <cell r="C325">
            <v>0</v>
          </cell>
          <cell r="D325">
            <v>5012</v>
          </cell>
          <cell r="F325">
            <v>-235.48</v>
          </cell>
        </row>
        <row r="326">
          <cell r="A326">
            <v>1</v>
          </cell>
          <cell r="B326">
            <v>1</v>
          </cell>
          <cell r="C326">
            <v>0</v>
          </cell>
          <cell r="D326">
            <v>5012</v>
          </cell>
          <cell r="F326">
            <v>-79.77</v>
          </cell>
        </row>
        <row r="327">
          <cell r="A327">
            <v>1</v>
          </cell>
          <cell r="B327">
            <v>1</v>
          </cell>
          <cell r="C327">
            <v>0</v>
          </cell>
          <cell r="D327">
            <v>5020</v>
          </cell>
          <cell r="F327">
            <v>177878.59</v>
          </cell>
        </row>
        <row r="328">
          <cell r="A328">
            <v>1</v>
          </cell>
          <cell r="B328">
            <v>1</v>
          </cell>
          <cell r="C328">
            <v>0</v>
          </cell>
          <cell r="D328">
            <v>5030</v>
          </cell>
          <cell r="F328">
            <v>4514.42</v>
          </cell>
        </row>
        <row r="329">
          <cell r="A329">
            <v>1</v>
          </cell>
          <cell r="B329">
            <v>1</v>
          </cell>
          <cell r="C329">
            <v>0</v>
          </cell>
          <cell r="D329">
            <v>5030</v>
          </cell>
          <cell r="F329">
            <v>0</v>
          </cell>
        </row>
        <row r="330">
          <cell r="A330">
            <v>1</v>
          </cell>
          <cell r="B330">
            <v>1</v>
          </cell>
          <cell r="C330">
            <v>0</v>
          </cell>
          <cell r="D330">
            <v>5040</v>
          </cell>
          <cell r="F330">
            <v>-5014.75</v>
          </cell>
        </row>
        <row r="331">
          <cell r="A331">
            <v>1</v>
          </cell>
          <cell r="B331">
            <v>1</v>
          </cell>
          <cell r="C331">
            <v>0</v>
          </cell>
          <cell r="D331">
            <v>5050</v>
          </cell>
          <cell r="F331">
            <v>-6676.18</v>
          </cell>
        </row>
        <row r="332">
          <cell r="A332">
            <v>1</v>
          </cell>
          <cell r="B332">
            <v>1</v>
          </cell>
          <cell r="C332">
            <v>0</v>
          </cell>
          <cell r="D332">
            <v>7010</v>
          </cell>
          <cell r="F332">
            <v>0</v>
          </cell>
        </row>
        <row r="333">
          <cell r="A333">
            <v>1</v>
          </cell>
          <cell r="B333">
            <v>1</v>
          </cell>
          <cell r="C333">
            <v>0</v>
          </cell>
          <cell r="D333">
            <v>7015</v>
          </cell>
          <cell r="F333">
            <v>0</v>
          </cell>
        </row>
        <row r="334">
          <cell r="A334">
            <v>1</v>
          </cell>
          <cell r="B334">
            <v>1</v>
          </cell>
          <cell r="C334">
            <v>0</v>
          </cell>
          <cell r="D334">
            <v>7020</v>
          </cell>
          <cell r="F334">
            <v>0</v>
          </cell>
        </row>
        <row r="335">
          <cell r="A335">
            <v>1</v>
          </cell>
          <cell r="B335">
            <v>1</v>
          </cell>
          <cell r="C335">
            <v>0</v>
          </cell>
          <cell r="D335">
            <v>7025</v>
          </cell>
          <cell r="F335">
            <v>385</v>
          </cell>
        </row>
        <row r="336">
          <cell r="A336">
            <v>1</v>
          </cell>
          <cell r="B336">
            <v>1</v>
          </cell>
          <cell r="C336">
            <v>0</v>
          </cell>
          <cell r="D336">
            <v>7030</v>
          </cell>
          <cell r="F336">
            <v>405.36</v>
          </cell>
        </row>
        <row r="337">
          <cell r="A337">
            <v>1</v>
          </cell>
          <cell r="B337">
            <v>1</v>
          </cell>
          <cell r="C337">
            <v>0</v>
          </cell>
          <cell r="D337">
            <v>7035</v>
          </cell>
          <cell r="F337">
            <v>744.23</v>
          </cell>
        </row>
        <row r="338">
          <cell r="A338">
            <v>1</v>
          </cell>
          <cell r="B338">
            <v>1</v>
          </cell>
          <cell r="C338">
            <v>0</v>
          </cell>
          <cell r="D338">
            <v>7040</v>
          </cell>
          <cell r="F338">
            <v>0</v>
          </cell>
        </row>
        <row r="339">
          <cell r="A339">
            <v>1</v>
          </cell>
          <cell r="B339">
            <v>1</v>
          </cell>
          <cell r="C339">
            <v>0</v>
          </cell>
          <cell r="D339">
            <v>7045</v>
          </cell>
          <cell r="F339">
            <v>0</v>
          </cell>
        </row>
        <row r="340">
          <cell r="A340">
            <v>1</v>
          </cell>
          <cell r="B340">
            <v>1</v>
          </cell>
          <cell r="C340">
            <v>0</v>
          </cell>
          <cell r="D340">
            <v>7050</v>
          </cell>
          <cell r="F340">
            <v>1234.1099999999999</v>
          </cell>
        </row>
        <row r="341">
          <cell r="A341">
            <v>1</v>
          </cell>
          <cell r="B341">
            <v>1</v>
          </cell>
          <cell r="C341">
            <v>0</v>
          </cell>
          <cell r="D341">
            <v>7055</v>
          </cell>
          <cell r="F341">
            <v>100</v>
          </cell>
        </row>
        <row r="342">
          <cell r="A342">
            <v>1</v>
          </cell>
          <cell r="B342">
            <v>1</v>
          </cell>
          <cell r="C342">
            <v>0</v>
          </cell>
          <cell r="D342">
            <v>7060</v>
          </cell>
          <cell r="F342">
            <v>1900</v>
          </cell>
        </row>
        <row r="343">
          <cell r="A343">
            <v>1</v>
          </cell>
          <cell r="B343">
            <v>1</v>
          </cell>
          <cell r="C343">
            <v>0</v>
          </cell>
          <cell r="D343">
            <v>7065</v>
          </cell>
          <cell r="F343">
            <v>76</v>
          </cell>
        </row>
        <row r="344">
          <cell r="A344">
            <v>1</v>
          </cell>
          <cell r="B344">
            <v>1</v>
          </cell>
          <cell r="C344">
            <v>0</v>
          </cell>
          <cell r="D344">
            <v>7070</v>
          </cell>
          <cell r="F344">
            <v>0</v>
          </cell>
        </row>
        <row r="345">
          <cell r="A345">
            <v>1</v>
          </cell>
          <cell r="B345">
            <v>1</v>
          </cell>
          <cell r="C345">
            <v>0</v>
          </cell>
          <cell r="D345">
            <v>7075</v>
          </cell>
          <cell r="F345">
            <v>0</v>
          </cell>
        </row>
        <row r="346">
          <cell r="A346">
            <v>1</v>
          </cell>
          <cell r="B346">
            <v>1</v>
          </cell>
          <cell r="C346">
            <v>0</v>
          </cell>
          <cell r="D346">
            <v>7080</v>
          </cell>
          <cell r="F346">
            <v>86.39</v>
          </cell>
        </row>
        <row r="347">
          <cell r="A347">
            <v>1</v>
          </cell>
          <cell r="B347">
            <v>1</v>
          </cell>
          <cell r="C347">
            <v>0</v>
          </cell>
          <cell r="D347">
            <v>7085</v>
          </cell>
          <cell r="F347">
            <v>5450</v>
          </cell>
        </row>
        <row r="348">
          <cell r="A348">
            <v>1</v>
          </cell>
          <cell r="B348">
            <v>1</v>
          </cell>
          <cell r="C348">
            <v>0</v>
          </cell>
          <cell r="D348">
            <v>7086</v>
          </cell>
          <cell r="F348">
            <v>0</v>
          </cell>
        </row>
        <row r="349">
          <cell r="A349">
            <v>1</v>
          </cell>
          <cell r="B349">
            <v>1</v>
          </cell>
          <cell r="C349">
            <v>0</v>
          </cell>
          <cell r="D349">
            <v>7090</v>
          </cell>
          <cell r="F349">
            <v>1076.25</v>
          </cell>
        </row>
        <row r="350">
          <cell r="A350">
            <v>1</v>
          </cell>
          <cell r="B350">
            <v>1</v>
          </cell>
          <cell r="C350">
            <v>0</v>
          </cell>
          <cell r="D350">
            <v>7095</v>
          </cell>
          <cell r="F350">
            <v>1117</v>
          </cell>
        </row>
        <row r="351">
          <cell r="A351">
            <v>1</v>
          </cell>
          <cell r="B351">
            <v>1</v>
          </cell>
          <cell r="C351">
            <v>0</v>
          </cell>
          <cell r="D351">
            <v>7100</v>
          </cell>
          <cell r="F351">
            <v>712.48</v>
          </cell>
        </row>
        <row r="352">
          <cell r="A352">
            <v>1</v>
          </cell>
          <cell r="B352">
            <v>1</v>
          </cell>
          <cell r="C352">
            <v>0</v>
          </cell>
          <cell r="D352">
            <v>7105</v>
          </cell>
          <cell r="F352">
            <v>582.59</v>
          </cell>
        </row>
        <row r="353">
          <cell r="A353">
            <v>1</v>
          </cell>
          <cell r="B353">
            <v>1</v>
          </cell>
          <cell r="C353">
            <v>0</v>
          </cell>
          <cell r="D353">
            <v>7110</v>
          </cell>
          <cell r="F353">
            <v>0</v>
          </cell>
        </row>
        <row r="354">
          <cell r="A354">
            <v>1</v>
          </cell>
          <cell r="B354">
            <v>1</v>
          </cell>
          <cell r="C354">
            <v>0</v>
          </cell>
          <cell r="D354">
            <v>7120</v>
          </cell>
          <cell r="F354">
            <v>0</v>
          </cell>
        </row>
        <row r="355">
          <cell r="A355">
            <v>1</v>
          </cell>
          <cell r="B355">
            <v>1</v>
          </cell>
          <cell r="C355">
            <v>0</v>
          </cell>
          <cell r="D355">
            <v>7125</v>
          </cell>
          <cell r="F355">
            <v>0</v>
          </cell>
        </row>
        <row r="356">
          <cell r="A356">
            <v>1</v>
          </cell>
          <cell r="B356">
            <v>1</v>
          </cell>
          <cell r="C356">
            <v>0</v>
          </cell>
          <cell r="D356">
            <v>7130</v>
          </cell>
          <cell r="F356">
            <v>92.44</v>
          </cell>
        </row>
        <row r="357">
          <cell r="A357">
            <v>1</v>
          </cell>
          <cell r="B357">
            <v>1</v>
          </cell>
          <cell r="C357">
            <v>0</v>
          </cell>
          <cell r="D357">
            <v>8010</v>
          </cell>
          <cell r="F357">
            <v>14583</v>
          </cell>
        </row>
        <row r="358">
          <cell r="A358">
            <v>1</v>
          </cell>
          <cell r="B358">
            <v>1</v>
          </cell>
          <cell r="C358">
            <v>0</v>
          </cell>
          <cell r="D358">
            <v>8020</v>
          </cell>
          <cell r="F358">
            <v>1912</v>
          </cell>
        </row>
        <row r="359">
          <cell r="A359">
            <v>1</v>
          </cell>
          <cell r="B359">
            <v>1</v>
          </cell>
          <cell r="C359">
            <v>0</v>
          </cell>
          <cell r="D359">
            <v>8025</v>
          </cell>
          <cell r="F359">
            <v>0</v>
          </cell>
        </row>
        <row r="360">
          <cell r="A360">
            <v>1</v>
          </cell>
          <cell r="B360">
            <v>1</v>
          </cell>
          <cell r="C360">
            <v>0</v>
          </cell>
          <cell r="D360">
            <v>8030</v>
          </cell>
          <cell r="F360">
            <v>0</v>
          </cell>
        </row>
        <row r="361">
          <cell r="A361">
            <v>1</v>
          </cell>
          <cell r="B361">
            <v>1</v>
          </cell>
          <cell r="C361">
            <v>0</v>
          </cell>
          <cell r="D361">
            <v>8040</v>
          </cell>
          <cell r="F361">
            <v>-382.9</v>
          </cell>
        </row>
        <row r="362">
          <cell r="A362">
            <v>1</v>
          </cell>
          <cell r="B362">
            <v>1</v>
          </cell>
          <cell r="C362">
            <v>0</v>
          </cell>
          <cell r="D362">
            <v>8050</v>
          </cell>
          <cell r="F362">
            <v>0</v>
          </cell>
        </row>
        <row r="363">
          <cell r="A363">
            <v>1</v>
          </cell>
          <cell r="B363">
            <v>1</v>
          </cell>
          <cell r="C363">
            <v>0</v>
          </cell>
          <cell r="D363">
            <v>8060</v>
          </cell>
          <cell r="F363">
            <v>0</v>
          </cell>
        </row>
        <row r="364">
          <cell r="A364">
            <v>1</v>
          </cell>
          <cell r="B364">
            <v>1</v>
          </cell>
          <cell r="C364">
            <v>0</v>
          </cell>
          <cell r="D364">
            <v>8070</v>
          </cell>
          <cell r="F364">
            <v>6208.65</v>
          </cell>
        </row>
        <row r="365">
          <cell r="A365">
            <v>1</v>
          </cell>
          <cell r="B365">
            <v>1</v>
          </cell>
          <cell r="C365">
            <v>0</v>
          </cell>
          <cell r="D365">
            <v>8080</v>
          </cell>
          <cell r="F365">
            <v>0</v>
          </cell>
        </row>
        <row r="366">
          <cell r="A366">
            <v>1</v>
          </cell>
          <cell r="B366">
            <v>1</v>
          </cell>
          <cell r="C366">
            <v>0</v>
          </cell>
          <cell r="D366">
            <v>8090</v>
          </cell>
          <cell r="F366">
            <v>0</v>
          </cell>
        </row>
        <row r="367">
          <cell r="A367">
            <v>1</v>
          </cell>
          <cell r="B367">
            <v>1</v>
          </cell>
          <cell r="C367">
            <v>10</v>
          </cell>
          <cell r="D367">
            <v>6010</v>
          </cell>
          <cell r="F367">
            <v>0</v>
          </cell>
        </row>
        <row r="368">
          <cell r="A368">
            <v>1</v>
          </cell>
          <cell r="B368">
            <v>1</v>
          </cell>
          <cell r="C368">
            <v>10</v>
          </cell>
          <cell r="D368">
            <v>6015</v>
          </cell>
          <cell r="F368">
            <v>0</v>
          </cell>
        </row>
        <row r="369">
          <cell r="A369">
            <v>1</v>
          </cell>
          <cell r="B369">
            <v>1</v>
          </cell>
          <cell r="C369">
            <v>10</v>
          </cell>
          <cell r="D369">
            <v>6020</v>
          </cell>
          <cell r="F369">
            <v>0</v>
          </cell>
        </row>
        <row r="370">
          <cell r="A370">
            <v>1</v>
          </cell>
          <cell r="B370">
            <v>1</v>
          </cell>
          <cell r="C370">
            <v>10</v>
          </cell>
          <cell r="D370">
            <v>6025</v>
          </cell>
          <cell r="F370">
            <v>0</v>
          </cell>
        </row>
        <row r="371">
          <cell r="A371">
            <v>1</v>
          </cell>
          <cell r="B371">
            <v>1</v>
          </cell>
          <cell r="C371">
            <v>10</v>
          </cell>
          <cell r="D371">
            <v>6030</v>
          </cell>
          <cell r="F371">
            <v>0</v>
          </cell>
        </row>
        <row r="372">
          <cell r="A372">
            <v>1</v>
          </cell>
          <cell r="B372">
            <v>1</v>
          </cell>
          <cell r="C372">
            <v>10</v>
          </cell>
          <cell r="D372">
            <v>6035</v>
          </cell>
          <cell r="F372">
            <v>0</v>
          </cell>
        </row>
        <row r="373">
          <cell r="A373">
            <v>1</v>
          </cell>
          <cell r="B373">
            <v>1</v>
          </cell>
          <cell r="C373">
            <v>10</v>
          </cell>
          <cell r="D373">
            <v>6040</v>
          </cell>
          <cell r="F373">
            <v>0</v>
          </cell>
        </row>
        <row r="374">
          <cell r="A374">
            <v>1</v>
          </cell>
          <cell r="B374">
            <v>1</v>
          </cell>
          <cell r="C374">
            <v>10</v>
          </cell>
          <cell r="D374">
            <v>6045</v>
          </cell>
          <cell r="F374">
            <v>0</v>
          </cell>
        </row>
        <row r="375">
          <cell r="A375">
            <v>1</v>
          </cell>
          <cell r="B375">
            <v>1</v>
          </cell>
          <cell r="C375">
            <v>10</v>
          </cell>
          <cell r="D375">
            <v>6050</v>
          </cell>
          <cell r="F375">
            <v>338.04</v>
          </cell>
        </row>
        <row r="376">
          <cell r="A376">
            <v>1</v>
          </cell>
          <cell r="B376">
            <v>1</v>
          </cell>
          <cell r="C376">
            <v>10</v>
          </cell>
          <cell r="D376">
            <v>6055</v>
          </cell>
          <cell r="F376">
            <v>0</v>
          </cell>
        </row>
        <row r="377">
          <cell r="A377">
            <v>1</v>
          </cell>
          <cell r="B377">
            <v>1</v>
          </cell>
          <cell r="C377">
            <v>10</v>
          </cell>
          <cell r="D377">
            <v>6060</v>
          </cell>
          <cell r="F377">
            <v>42.64</v>
          </cell>
        </row>
        <row r="378">
          <cell r="A378">
            <v>1</v>
          </cell>
          <cell r="B378">
            <v>1</v>
          </cell>
          <cell r="C378">
            <v>10</v>
          </cell>
          <cell r="D378">
            <v>6065</v>
          </cell>
          <cell r="F378">
            <v>0</v>
          </cell>
        </row>
        <row r="379">
          <cell r="A379">
            <v>1</v>
          </cell>
          <cell r="B379">
            <v>1</v>
          </cell>
          <cell r="C379">
            <v>10</v>
          </cell>
          <cell r="D379">
            <v>6070</v>
          </cell>
          <cell r="F379">
            <v>0</v>
          </cell>
        </row>
        <row r="380">
          <cell r="A380">
            <v>1</v>
          </cell>
          <cell r="B380">
            <v>1</v>
          </cell>
          <cell r="C380">
            <v>10</v>
          </cell>
          <cell r="D380">
            <v>6075</v>
          </cell>
          <cell r="F380">
            <v>559.14</v>
          </cell>
        </row>
        <row r="381">
          <cell r="A381">
            <v>1</v>
          </cell>
          <cell r="B381">
            <v>1</v>
          </cell>
          <cell r="C381">
            <v>10</v>
          </cell>
          <cell r="D381">
            <v>6080</v>
          </cell>
          <cell r="F381">
            <v>0</v>
          </cell>
        </row>
        <row r="382">
          <cell r="A382">
            <v>1</v>
          </cell>
          <cell r="B382">
            <v>1</v>
          </cell>
          <cell r="C382">
            <v>10</v>
          </cell>
          <cell r="D382">
            <v>6085</v>
          </cell>
          <cell r="F382">
            <v>0</v>
          </cell>
        </row>
        <row r="383">
          <cell r="A383">
            <v>1</v>
          </cell>
          <cell r="B383">
            <v>1</v>
          </cell>
          <cell r="C383">
            <v>10</v>
          </cell>
          <cell r="D383">
            <v>6090</v>
          </cell>
          <cell r="F383">
            <v>0</v>
          </cell>
        </row>
        <row r="384">
          <cell r="A384">
            <v>1</v>
          </cell>
          <cell r="B384">
            <v>1</v>
          </cell>
          <cell r="C384">
            <v>10</v>
          </cell>
          <cell r="D384">
            <v>6095</v>
          </cell>
          <cell r="F384">
            <v>0</v>
          </cell>
        </row>
        <row r="385">
          <cell r="A385">
            <v>1</v>
          </cell>
          <cell r="B385">
            <v>1</v>
          </cell>
          <cell r="C385">
            <v>10</v>
          </cell>
          <cell r="D385">
            <v>6100</v>
          </cell>
          <cell r="F385">
            <v>0</v>
          </cell>
        </row>
        <row r="386">
          <cell r="A386">
            <v>1</v>
          </cell>
          <cell r="B386">
            <v>1</v>
          </cell>
          <cell r="C386">
            <v>10</v>
          </cell>
          <cell r="D386">
            <v>6105</v>
          </cell>
          <cell r="F386">
            <v>0</v>
          </cell>
        </row>
        <row r="387">
          <cell r="A387">
            <v>1</v>
          </cell>
          <cell r="B387">
            <v>1</v>
          </cell>
          <cell r="C387">
            <v>10</v>
          </cell>
          <cell r="D387">
            <v>6110</v>
          </cell>
          <cell r="F387">
            <v>0</v>
          </cell>
        </row>
        <row r="388">
          <cell r="A388">
            <v>1</v>
          </cell>
          <cell r="B388">
            <v>1</v>
          </cell>
          <cell r="C388">
            <v>10</v>
          </cell>
          <cell r="D388">
            <v>6115</v>
          </cell>
          <cell r="F388">
            <v>0</v>
          </cell>
        </row>
        <row r="389">
          <cell r="A389">
            <v>1</v>
          </cell>
          <cell r="B389">
            <v>1</v>
          </cell>
          <cell r="C389">
            <v>10</v>
          </cell>
          <cell r="D389">
            <v>6120</v>
          </cell>
          <cell r="F389">
            <v>0</v>
          </cell>
        </row>
        <row r="390">
          <cell r="A390">
            <v>1</v>
          </cell>
          <cell r="B390">
            <v>1</v>
          </cell>
          <cell r="C390">
            <v>10</v>
          </cell>
          <cell r="D390">
            <v>6125</v>
          </cell>
          <cell r="F390">
            <v>0</v>
          </cell>
        </row>
        <row r="391">
          <cell r="A391">
            <v>1</v>
          </cell>
          <cell r="B391">
            <v>1</v>
          </cell>
          <cell r="C391">
            <v>10</v>
          </cell>
          <cell r="D391">
            <v>6130</v>
          </cell>
          <cell r="F391">
            <v>0</v>
          </cell>
        </row>
        <row r="392">
          <cell r="A392">
            <v>1</v>
          </cell>
          <cell r="B392">
            <v>1</v>
          </cell>
          <cell r="C392">
            <v>10</v>
          </cell>
          <cell r="D392">
            <v>6135</v>
          </cell>
          <cell r="F392">
            <v>0</v>
          </cell>
        </row>
        <row r="393">
          <cell r="A393">
            <v>1</v>
          </cell>
          <cell r="B393">
            <v>1</v>
          </cell>
          <cell r="C393">
            <v>10</v>
          </cell>
          <cell r="D393">
            <v>6140</v>
          </cell>
          <cell r="F393">
            <v>0</v>
          </cell>
        </row>
        <row r="394">
          <cell r="A394">
            <v>1</v>
          </cell>
          <cell r="B394">
            <v>1</v>
          </cell>
          <cell r="C394">
            <v>10</v>
          </cell>
          <cell r="D394">
            <v>6145</v>
          </cell>
          <cell r="F394">
            <v>0</v>
          </cell>
        </row>
        <row r="395">
          <cell r="A395">
            <v>1</v>
          </cell>
          <cell r="B395">
            <v>1</v>
          </cell>
          <cell r="C395">
            <v>10</v>
          </cell>
          <cell r="D395">
            <v>6150</v>
          </cell>
          <cell r="F395">
            <v>0</v>
          </cell>
        </row>
        <row r="396">
          <cell r="A396">
            <v>1</v>
          </cell>
          <cell r="B396">
            <v>1</v>
          </cell>
          <cell r="C396">
            <v>20</v>
          </cell>
          <cell r="D396">
            <v>6010</v>
          </cell>
          <cell r="F396">
            <v>5582</v>
          </cell>
        </row>
        <row r="397">
          <cell r="A397">
            <v>1</v>
          </cell>
          <cell r="B397">
            <v>1</v>
          </cell>
          <cell r="C397">
            <v>20</v>
          </cell>
          <cell r="D397">
            <v>6015</v>
          </cell>
          <cell r="F397">
            <v>0</v>
          </cell>
        </row>
        <row r="398">
          <cell r="A398">
            <v>1</v>
          </cell>
          <cell r="B398">
            <v>1</v>
          </cell>
          <cell r="C398">
            <v>20</v>
          </cell>
          <cell r="D398">
            <v>6020</v>
          </cell>
          <cell r="F398">
            <v>0</v>
          </cell>
        </row>
        <row r="399">
          <cell r="A399">
            <v>1</v>
          </cell>
          <cell r="B399">
            <v>1</v>
          </cell>
          <cell r="C399">
            <v>20</v>
          </cell>
          <cell r="D399">
            <v>6025</v>
          </cell>
          <cell r="F399">
            <v>406.62</v>
          </cell>
        </row>
        <row r="400">
          <cell r="A400">
            <v>1</v>
          </cell>
          <cell r="B400">
            <v>1</v>
          </cell>
          <cell r="C400">
            <v>20</v>
          </cell>
          <cell r="D400">
            <v>6030</v>
          </cell>
          <cell r="F400">
            <v>939.88</v>
          </cell>
        </row>
        <row r="401">
          <cell r="A401">
            <v>1</v>
          </cell>
          <cell r="B401">
            <v>1</v>
          </cell>
          <cell r="C401">
            <v>20</v>
          </cell>
          <cell r="D401">
            <v>6035</v>
          </cell>
          <cell r="F401">
            <v>0</v>
          </cell>
        </row>
        <row r="402">
          <cell r="A402">
            <v>1</v>
          </cell>
          <cell r="B402">
            <v>1</v>
          </cell>
          <cell r="C402">
            <v>20</v>
          </cell>
          <cell r="D402">
            <v>6040</v>
          </cell>
          <cell r="F402">
            <v>0</v>
          </cell>
        </row>
        <row r="403">
          <cell r="A403">
            <v>1</v>
          </cell>
          <cell r="B403">
            <v>1</v>
          </cell>
          <cell r="C403">
            <v>20</v>
          </cell>
          <cell r="D403">
            <v>6045</v>
          </cell>
          <cell r="F403">
            <v>0</v>
          </cell>
        </row>
        <row r="404">
          <cell r="A404">
            <v>1</v>
          </cell>
          <cell r="B404">
            <v>1</v>
          </cell>
          <cell r="C404">
            <v>20</v>
          </cell>
          <cell r="D404">
            <v>6050</v>
          </cell>
          <cell r="F404">
            <v>1863.19</v>
          </cell>
        </row>
        <row r="405">
          <cell r="A405">
            <v>1</v>
          </cell>
          <cell r="B405">
            <v>1</v>
          </cell>
          <cell r="C405">
            <v>20</v>
          </cell>
          <cell r="D405">
            <v>6055</v>
          </cell>
          <cell r="F405">
            <v>0</v>
          </cell>
        </row>
        <row r="406">
          <cell r="A406">
            <v>1</v>
          </cell>
          <cell r="B406">
            <v>1</v>
          </cell>
          <cell r="C406">
            <v>20</v>
          </cell>
          <cell r="D406">
            <v>6060</v>
          </cell>
          <cell r="F406">
            <v>0</v>
          </cell>
        </row>
        <row r="407">
          <cell r="A407">
            <v>1</v>
          </cell>
          <cell r="B407">
            <v>1</v>
          </cell>
          <cell r="C407">
            <v>20</v>
          </cell>
          <cell r="D407">
            <v>6065</v>
          </cell>
          <cell r="F407">
            <v>0</v>
          </cell>
        </row>
        <row r="408">
          <cell r="A408">
            <v>1</v>
          </cell>
          <cell r="B408">
            <v>1</v>
          </cell>
          <cell r="C408">
            <v>20</v>
          </cell>
          <cell r="D408">
            <v>6070</v>
          </cell>
          <cell r="F408">
            <v>0</v>
          </cell>
        </row>
        <row r="409">
          <cell r="A409">
            <v>1</v>
          </cell>
          <cell r="B409">
            <v>1</v>
          </cell>
          <cell r="C409">
            <v>20</v>
          </cell>
          <cell r="D409">
            <v>6075</v>
          </cell>
          <cell r="F409">
            <v>0</v>
          </cell>
        </row>
        <row r="410">
          <cell r="A410">
            <v>1</v>
          </cell>
          <cell r="B410">
            <v>1</v>
          </cell>
          <cell r="C410">
            <v>20</v>
          </cell>
          <cell r="D410">
            <v>6080</v>
          </cell>
          <cell r="F410">
            <v>0</v>
          </cell>
        </row>
        <row r="411">
          <cell r="A411">
            <v>1</v>
          </cell>
          <cell r="B411">
            <v>1</v>
          </cell>
          <cell r="C411">
            <v>20</v>
          </cell>
          <cell r="D411">
            <v>6085</v>
          </cell>
          <cell r="F411">
            <v>0</v>
          </cell>
        </row>
        <row r="412">
          <cell r="A412">
            <v>1</v>
          </cell>
          <cell r="B412">
            <v>1</v>
          </cell>
          <cell r="C412">
            <v>20</v>
          </cell>
          <cell r="D412">
            <v>6090</v>
          </cell>
          <cell r="F412">
            <v>285.75</v>
          </cell>
        </row>
        <row r="413">
          <cell r="A413">
            <v>1</v>
          </cell>
          <cell r="B413">
            <v>1</v>
          </cell>
          <cell r="C413">
            <v>20</v>
          </cell>
          <cell r="D413">
            <v>6095</v>
          </cell>
          <cell r="F413">
            <v>0</v>
          </cell>
        </row>
        <row r="414">
          <cell r="A414">
            <v>1</v>
          </cell>
          <cell r="B414">
            <v>1</v>
          </cell>
          <cell r="C414">
            <v>20</v>
          </cell>
          <cell r="D414">
            <v>6100</v>
          </cell>
          <cell r="F414">
            <v>124.36</v>
          </cell>
        </row>
        <row r="415">
          <cell r="A415">
            <v>1</v>
          </cell>
          <cell r="B415">
            <v>1</v>
          </cell>
          <cell r="C415">
            <v>20</v>
          </cell>
          <cell r="D415">
            <v>6105</v>
          </cell>
          <cell r="F415">
            <v>0</v>
          </cell>
        </row>
        <row r="416">
          <cell r="A416">
            <v>1</v>
          </cell>
          <cell r="B416">
            <v>1</v>
          </cell>
          <cell r="C416">
            <v>20</v>
          </cell>
          <cell r="D416">
            <v>6110</v>
          </cell>
          <cell r="F416">
            <v>0</v>
          </cell>
        </row>
        <row r="417">
          <cell r="A417">
            <v>1</v>
          </cell>
          <cell r="B417">
            <v>1</v>
          </cell>
          <cell r="C417">
            <v>20</v>
          </cell>
          <cell r="D417">
            <v>6115</v>
          </cell>
          <cell r="F417">
            <v>0</v>
          </cell>
        </row>
        <row r="418">
          <cell r="A418">
            <v>1</v>
          </cell>
          <cell r="B418">
            <v>1</v>
          </cell>
          <cell r="C418">
            <v>20</v>
          </cell>
          <cell r="D418">
            <v>6120</v>
          </cell>
          <cell r="F418">
            <v>0</v>
          </cell>
        </row>
        <row r="419">
          <cell r="A419">
            <v>1</v>
          </cell>
          <cell r="B419">
            <v>1</v>
          </cell>
          <cell r="C419">
            <v>20</v>
          </cell>
          <cell r="D419">
            <v>6125</v>
          </cell>
          <cell r="F419">
            <v>0</v>
          </cell>
        </row>
        <row r="420">
          <cell r="A420">
            <v>1</v>
          </cell>
          <cell r="B420">
            <v>1</v>
          </cell>
          <cell r="C420">
            <v>20</v>
          </cell>
          <cell r="D420">
            <v>6130</v>
          </cell>
          <cell r="F420">
            <v>1301.18</v>
          </cell>
        </row>
        <row r="421">
          <cell r="A421">
            <v>1</v>
          </cell>
          <cell r="B421">
            <v>1</v>
          </cell>
          <cell r="C421">
            <v>20</v>
          </cell>
          <cell r="D421">
            <v>6135</v>
          </cell>
          <cell r="F421">
            <v>0</v>
          </cell>
        </row>
        <row r="422">
          <cell r="A422">
            <v>1</v>
          </cell>
          <cell r="B422">
            <v>1</v>
          </cell>
          <cell r="C422">
            <v>20</v>
          </cell>
          <cell r="D422">
            <v>6140</v>
          </cell>
          <cell r="F422">
            <v>0</v>
          </cell>
        </row>
        <row r="423">
          <cell r="A423">
            <v>1</v>
          </cell>
          <cell r="B423">
            <v>1</v>
          </cell>
          <cell r="C423">
            <v>20</v>
          </cell>
          <cell r="D423">
            <v>6145</v>
          </cell>
          <cell r="F423">
            <v>588.32000000000005</v>
          </cell>
        </row>
        <row r="424">
          <cell r="A424">
            <v>1</v>
          </cell>
          <cell r="B424">
            <v>1</v>
          </cell>
          <cell r="C424">
            <v>20</v>
          </cell>
          <cell r="D424">
            <v>6150</v>
          </cell>
          <cell r="F424">
            <v>0</v>
          </cell>
        </row>
        <row r="425">
          <cell r="A425">
            <v>1</v>
          </cell>
          <cell r="B425">
            <v>1</v>
          </cell>
          <cell r="C425">
            <v>20</v>
          </cell>
          <cell r="D425">
            <v>6160</v>
          </cell>
          <cell r="F425">
            <v>0</v>
          </cell>
        </row>
        <row r="426">
          <cell r="A426">
            <v>1</v>
          </cell>
          <cell r="B426">
            <v>1</v>
          </cell>
          <cell r="C426">
            <v>30</v>
          </cell>
          <cell r="D426">
            <v>6010</v>
          </cell>
          <cell r="F426">
            <v>8838.31</v>
          </cell>
        </row>
        <row r="427">
          <cell r="A427">
            <v>1</v>
          </cell>
          <cell r="B427">
            <v>1</v>
          </cell>
          <cell r="C427">
            <v>30</v>
          </cell>
          <cell r="D427">
            <v>6015</v>
          </cell>
          <cell r="F427">
            <v>0</v>
          </cell>
        </row>
        <row r="428">
          <cell r="A428">
            <v>1</v>
          </cell>
          <cell r="B428">
            <v>1</v>
          </cell>
          <cell r="C428">
            <v>30</v>
          </cell>
          <cell r="D428">
            <v>6020</v>
          </cell>
          <cell r="F428">
            <v>103.74</v>
          </cell>
        </row>
        <row r="429">
          <cell r="A429">
            <v>1</v>
          </cell>
          <cell r="B429">
            <v>1</v>
          </cell>
          <cell r="C429">
            <v>30</v>
          </cell>
          <cell r="D429">
            <v>6025</v>
          </cell>
          <cell r="F429">
            <v>694.48</v>
          </cell>
        </row>
        <row r="430">
          <cell r="A430">
            <v>1</v>
          </cell>
          <cell r="B430">
            <v>1</v>
          </cell>
          <cell r="C430">
            <v>30</v>
          </cell>
          <cell r="D430">
            <v>6030</v>
          </cell>
          <cell r="F430">
            <v>1398.67</v>
          </cell>
        </row>
        <row r="431">
          <cell r="A431">
            <v>1</v>
          </cell>
          <cell r="B431">
            <v>1</v>
          </cell>
          <cell r="C431">
            <v>30</v>
          </cell>
          <cell r="D431">
            <v>6035</v>
          </cell>
          <cell r="F431">
            <v>0</v>
          </cell>
        </row>
        <row r="432">
          <cell r="A432">
            <v>1</v>
          </cell>
          <cell r="B432">
            <v>1</v>
          </cell>
          <cell r="C432">
            <v>30</v>
          </cell>
          <cell r="D432">
            <v>6040</v>
          </cell>
          <cell r="F432">
            <v>0</v>
          </cell>
        </row>
        <row r="433">
          <cell r="A433">
            <v>1</v>
          </cell>
          <cell r="B433">
            <v>1</v>
          </cell>
          <cell r="C433">
            <v>30</v>
          </cell>
          <cell r="D433">
            <v>6045</v>
          </cell>
          <cell r="F433">
            <v>0</v>
          </cell>
        </row>
        <row r="434">
          <cell r="A434">
            <v>1</v>
          </cell>
          <cell r="B434">
            <v>1</v>
          </cell>
          <cell r="C434">
            <v>30</v>
          </cell>
          <cell r="D434">
            <v>6050</v>
          </cell>
          <cell r="F434">
            <v>0</v>
          </cell>
        </row>
        <row r="435">
          <cell r="A435">
            <v>1</v>
          </cell>
          <cell r="B435">
            <v>1</v>
          </cell>
          <cell r="C435">
            <v>30</v>
          </cell>
          <cell r="D435">
            <v>6055</v>
          </cell>
          <cell r="F435">
            <v>0</v>
          </cell>
        </row>
        <row r="436">
          <cell r="A436">
            <v>1</v>
          </cell>
          <cell r="B436">
            <v>1</v>
          </cell>
          <cell r="C436">
            <v>30</v>
          </cell>
          <cell r="D436">
            <v>6060</v>
          </cell>
          <cell r="F436">
            <v>0</v>
          </cell>
        </row>
        <row r="437">
          <cell r="A437">
            <v>1</v>
          </cell>
          <cell r="B437">
            <v>1</v>
          </cell>
          <cell r="C437">
            <v>30</v>
          </cell>
          <cell r="D437">
            <v>6065</v>
          </cell>
          <cell r="F437">
            <v>0</v>
          </cell>
        </row>
        <row r="438">
          <cell r="A438">
            <v>1</v>
          </cell>
          <cell r="B438">
            <v>1</v>
          </cell>
          <cell r="C438">
            <v>30</v>
          </cell>
          <cell r="D438">
            <v>6070</v>
          </cell>
          <cell r="F438">
            <v>0</v>
          </cell>
        </row>
        <row r="439">
          <cell r="A439">
            <v>1</v>
          </cell>
          <cell r="B439">
            <v>1</v>
          </cell>
          <cell r="C439">
            <v>30</v>
          </cell>
          <cell r="D439">
            <v>6075</v>
          </cell>
          <cell r="F439">
            <v>0</v>
          </cell>
        </row>
        <row r="440">
          <cell r="A440">
            <v>1</v>
          </cell>
          <cell r="B440">
            <v>1</v>
          </cell>
          <cell r="C440">
            <v>30</v>
          </cell>
          <cell r="D440">
            <v>6080</v>
          </cell>
          <cell r="F440">
            <v>0</v>
          </cell>
        </row>
        <row r="441">
          <cell r="A441">
            <v>1</v>
          </cell>
          <cell r="B441">
            <v>1</v>
          </cell>
          <cell r="C441">
            <v>30</v>
          </cell>
          <cell r="D441">
            <v>6085</v>
          </cell>
          <cell r="F441">
            <v>0</v>
          </cell>
        </row>
        <row r="442">
          <cell r="A442">
            <v>1</v>
          </cell>
          <cell r="B442">
            <v>1</v>
          </cell>
          <cell r="C442">
            <v>30</v>
          </cell>
          <cell r="D442">
            <v>6090</v>
          </cell>
          <cell r="F442">
            <v>0</v>
          </cell>
        </row>
        <row r="443">
          <cell r="A443">
            <v>1</v>
          </cell>
          <cell r="B443">
            <v>1</v>
          </cell>
          <cell r="C443">
            <v>30</v>
          </cell>
          <cell r="D443">
            <v>6095</v>
          </cell>
          <cell r="F443">
            <v>0</v>
          </cell>
        </row>
        <row r="444">
          <cell r="A444">
            <v>1</v>
          </cell>
          <cell r="B444">
            <v>1</v>
          </cell>
          <cell r="C444">
            <v>30</v>
          </cell>
          <cell r="D444">
            <v>6100</v>
          </cell>
          <cell r="F444">
            <v>189.54</v>
          </cell>
        </row>
        <row r="445">
          <cell r="A445">
            <v>1</v>
          </cell>
          <cell r="B445">
            <v>1</v>
          </cell>
          <cell r="C445">
            <v>30</v>
          </cell>
          <cell r="D445">
            <v>6105</v>
          </cell>
          <cell r="F445">
            <v>0</v>
          </cell>
        </row>
        <row r="446">
          <cell r="A446">
            <v>1</v>
          </cell>
          <cell r="B446">
            <v>1</v>
          </cell>
          <cell r="C446">
            <v>30</v>
          </cell>
          <cell r="D446">
            <v>6110</v>
          </cell>
          <cell r="F446">
            <v>0</v>
          </cell>
        </row>
        <row r="447">
          <cell r="A447">
            <v>1</v>
          </cell>
          <cell r="B447">
            <v>1</v>
          </cell>
          <cell r="C447">
            <v>30</v>
          </cell>
          <cell r="D447">
            <v>6115</v>
          </cell>
          <cell r="F447">
            <v>0</v>
          </cell>
        </row>
        <row r="448">
          <cell r="A448">
            <v>1</v>
          </cell>
          <cell r="B448">
            <v>1</v>
          </cell>
          <cell r="C448">
            <v>30</v>
          </cell>
          <cell r="D448">
            <v>6120</v>
          </cell>
          <cell r="F448">
            <v>0</v>
          </cell>
        </row>
        <row r="449">
          <cell r="A449">
            <v>1</v>
          </cell>
          <cell r="B449">
            <v>1</v>
          </cell>
          <cell r="C449">
            <v>30</v>
          </cell>
          <cell r="D449">
            <v>6125</v>
          </cell>
          <cell r="F449">
            <v>0</v>
          </cell>
        </row>
        <row r="450">
          <cell r="A450">
            <v>1</v>
          </cell>
          <cell r="B450">
            <v>1</v>
          </cell>
          <cell r="C450">
            <v>30</v>
          </cell>
          <cell r="D450">
            <v>6130</v>
          </cell>
          <cell r="F450">
            <v>0</v>
          </cell>
        </row>
        <row r="451">
          <cell r="A451">
            <v>1</v>
          </cell>
          <cell r="B451">
            <v>1</v>
          </cell>
          <cell r="C451">
            <v>30</v>
          </cell>
          <cell r="D451">
            <v>6135</v>
          </cell>
          <cell r="F451">
            <v>0</v>
          </cell>
        </row>
        <row r="452">
          <cell r="A452">
            <v>1</v>
          </cell>
          <cell r="B452">
            <v>1</v>
          </cell>
          <cell r="C452">
            <v>30</v>
          </cell>
          <cell r="D452">
            <v>6140</v>
          </cell>
          <cell r="F452">
            <v>0</v>
          </cell>
        </row>
        <row r="453">
          <cell r="A453">
            <v>1</v>
          </cell>
          <cell r="B453">
            <v>1</v>
          </cell>
          <cell r="C453">
            <v>30</v>
          </cell>
          <cell r="D453">
            <v>6145</v>
          </cell>
          <cell r="F453">
            <v>0</v>
          </cell>
        </row>
        <row r="454">
          <cell r="A454">
            <v>1</v>
          </cell>
          <cell r="B454">
            <v>1</v>
          </cell>
          <cell r="C454">
            <v>30</v>
          </cell>
          <cell r="D454">
            <v>6150</v>
          </cell>
          <cell r="F454">
            <v>0</v>
          </cell>
        </row>
        <row r="455">
          <cell r="A455">
            <v>1</v>
          </cell>
          <cell r="B455">
            <v>1</v>
          </cell>
          <cell r="C455">
            <v>40</v>
          </cell>
          <cell r="D455">
            <v>6010</v>
          </cell>
          <cell r="F455">
            <v>0</v>
          </cell>
        </row>
        <row r="456">
          <cell r="A456">
            <v>1</v>
          </cell>
          <cell r="B456">
            <v>1</v>
          </cell>
          <cell r="C456">
            <v>40</v>
          </cell>
          <cell r="D456">
            <v>6015</v>
          </cell>
          <cell r="F456">
            <v>18983.91</v>
          </cell>
        </row>
        <row r="457">
          <cell r="A457">
            <v>1</v>
          </cell>
          <cell r="B457">
            <v>1</v>
          </cell>
          <cell r="C457">
            <v>40</v>
          </cell>
          <cell r="D457">
            <v>6020</v>
          </cell>
          <cell r="F457">
            <v>0</v>
          </cell>
        </row>
        <row r="458">
          <cell r="A458">
            <v>1</v>
          </cell>
          <cell r="B458">
            <v>1</v>
          </cell>
          <cell r="C458">
            <v>40</v>
          </cell>
          <cell r="D458">
            <v>6025</v>
          </cell>
          <cell r="F458">
            <v>1287.94</v>
          </cell>
        </row>
        <row r="459">
          <cell r="A459">
            <v>1</v>
          </cell>
          <cell r="B459">
            <v>1</v>
          </cell>
          <cell r="C459">
            <v>40</v>
          </cell>
          <cell r="D459">
            <v>6030</v>
          </cell>
          <cell r="F459">
            <v>1161.25</v>
          </cell>
        </row>
        <row r="460">
          <cell r="A460">
            <v>1</v>
          </cell>
          <cell r="B460">
            <v>1</v>
          </cell>
          <cell r="C460">
            <v>40</v>
          </cell>
          <cell r="D460">
            <v>6035</v>
          </cell>
          <cell r="F460">
            <v>0</v>
          </cell>
        </row>
        <row r="461">
          <cell r="A461">
            <v>1</v>
          </cell>
          <cell r="B461">
            <v>1</v>
          </cell>
          <cell r="C461">
            <v>40</v>
          </cell>
          <cell r="D461">
            <v>6040</v>
          </cell>
          <cell r="F461">
            <v>0</v>
          </cell>
        </row>
        <row r="462">
          <cell r="A462">
            <v>1</v>
          </cell>
          <cell r="B462">
            <v>1</v>
          </cell>
          <cell r="C462">
            <v>40</v>
          </cell>
          <cell r="D462">
            <v>6045</v>
          </cell>
          <cell r="F462">
            <v>0</v>
          </cell>
        </row>
        <row r="463">
          <cell r="A463">
            <v>1</v>
          </cell>
          <cell r="B463">
            <v>1</v>
          </cell>
          <cell r="C463">
            <v>40</v>
          </cell>
          <cell r="D463">
            <v>6050</v>
          </cell>
          <cell r="F463">
            <v>0</v>
          </cell>
        </row>
        <row r="464">
          <cell r="A464">
            <v>1</v>
          </cell>
          <cell r="B464">
            <v>1</v>
          </cell>
          <cell r="C464">
            <v>40</v>
          </cell>
          <cell r="D464">
            <v>6055</v>
          </cell>
          <cell r="F464">
            <v>0</v>
          </cell>
        </row>
        <row r="465">
          <cell r="A465">
            <v>1</v>
          </cell>
          <cell r="B465">
            <v>1</v>
          </cell>
          <cell r="C465">
            <v>40</v>
          </cell>
          <cell r="D465">
            <v>6060</v>
          </cell>
          <cell r="F465">
            <v>0</v>
          </cell>
        </row>
        <row r="466">
          <cell r="A466">
            <v>1</v>
          </cell>
          <cell r="B466">
            <v>1</v>
          </cell>
          <cell r="C466">
            <v>40</v>
          </cell>
          <cell r="D466">
            <v>6065</v>
          </cell>
          <cell r="F466">
            <v>0</v>
          </cell>
        </row>
        <row r="467">
          <cell r="A467">
            <v>1</v>
          </cell>
          <cell r="B467">
            <v>1</v>
          </cell>
          <cell r="C467">
            <v>40</v>
          </cell>
          <cell r="D467">
            <v>6070</v>
          </cell>
          <cell r="F467">
            <v>0</v>
          </cell>
        </row>
        <row r="468">
          <cell r="A468">
            <v>1</v>
          </cell>
          <cell r="B468">
            <v>1</v>
          </cell>
          <cell r="C468">
            <v>40</v>
          </cell>
          <cell r="D468">
            <v>6075</v>
          </cell>
          <cell r="F468">
            <v>0</v>
          </cell>
        </row>
        <row r="469">
          <cell r="A469">
            <v>1</v>
          </cell>
          <cell r="B469">
            <v>1</v>
          </cell>
          <cell r="C469">
            <v>40</v>
          </cell>
          <cell r="D469">
            <v>6080</v>
          </cell>
          <cell r="F469">
            <v>0</v>
          </cell>
        </row>
        <row r="470">
          <cell r="A470">
            <v>1</v>
          </cell>
          <cell r="B470">
            <v>1</v>
          </cell>
          <cell r="C470">
            <v>40</v>
          </cell>
          <cell r="D470">
            <v>6085</v>
          </cell>
          <cell r="F470">
            <v>0</v>
          </cell>
        </row>
        <row r="471">
          <cell r="A471">
            <v>1</v>
          </cell>
          <cell r="B471">
            <v>1</v>
          </cell>
          <cell r="C471">
            <v>40</v>
          </cell>
          <cell r="D471">
            <v>6090</v>
          </cell>
          <cell r="F471">
            <v>0</v>
          </cell>
        </row>
        <row r="472">
          <cell r="A472">
            <v>1</v>
          </cell>
          <cell r="B472">
            <v>1</v>
          </cell>
          <cell r="C472">
            <v>40</v>
          </cell>
          <cell r="D472">
            <v>6095</v>
          </cell>
          <cell r="F472">
            <v>0</v>
          </cell>
        </row>
        <row r="473">
          <cell r="A473">
            <v>1</v>
          </cell>
          <cell r="B473">
            <v>1</v>
          </cell>
          <cell r="C473">
            <v>40</v>
          </cell>
          <cell r="D473">
            <v>6100</v>
          </cell>
          <cell r="F473">
            <v>206.15</v>
          </cell>
        </row>
        <row r="474">
          <cell r="A474">
            <v>1</v>
          </cell>
          <cell r="B474">
            <v>1</v>
          </cell>
          <cell r="C474">
            <v>40</v>
          </cell>
          <cell r="D474">
            <v>6105</v>
          </cell>
          <cell r="F474">
            <v>0</v>
          </cell>
        </row>
        <row r="475">
          <cell r="A475">
            <v>1</v>
          </cell>
          <cell r="B475">
            <v>1</v>
          </cell>
          <cell r="C475">
            <v>40</v>
          </cell>
          <cell r="D475">
            <v>6110</v>
          </cell>
          <cell r="F475">
            <v>609.88</v>
          </cell>
        </row>
        <row r="476">
          <cell r="A476">
            <v>1</v>
          </cell>
          <cell r="B476">
            <v>1</v>
          </cell>
          <cell r="C476">
            <v>40</v>
          </cell>
          <cell r="D476">
            <v>6110</v>
          </cell>
          <cell r="F476">
            <v>0</v>
          </cell>
        </row>
        <row r="477">
          <cell r="A477">
            <v>1</v>
          </cell>
          <cell r="B477">
            <v>1</v>
          </cell>
          <cell r="C477">
            <v>40</v>
          </cell>
          <cell r="D477">
            <v>6110</v>
          </cell>
          <cell r="F477">
            <v>0</v>
          </cell>
        </row>
        <row r="478">
          <cell r="A478">
            <v>1</v>
          </cell>
          <cell r="B478">
            <v>1</v>
          </cell>
          <cell r="C478">
            <v>40</v>
          </cell>
          <cell r="D478">
            <v>6110</v>
          </cell>
          <cell r="F478">
            <v>0</v>
          </cell>
        </row>
        <row r="479">
          <cell r="A479">
            <v>1</v>
          </cell>
          <cell r="B479">
            <v>1</v>
          </cell>
          <cell r="C479">
            <v>40</v>
          </cell>
          <cell r="D479">
            <v>6110</v>
          </cell>
          <cell r="F479">
            <v>0</v>
          </cell>
        </row>
        <row r="480">
          <cell r="A480">
            <v>1</v>
          </cell>
          <cell r="B480">
            <v>1</v>
          </cell>
          <cell r="C480">
            <v>40</v>
          </cell>
          <cell r="D480">
            <v>6110</v>
          </cell>
          <cell r="F480">
            <v>0</v>
          </cell>
        </row>
        <row r="481">
          <cell r="A481">
            <v>1</v>
          </cell>
          <cell r="B481">
            <v>1</v>
          </cell>
          <cell r="C481">
            <v>40</v>
          </cell>
          <cell r="D481">
            <v>6115</v>
          </cell>
          <cell r="F481">
            <v>0</v>
          </cell>
        </row>
        <row r="482">
          <cell r="A482">
            <v>1</v>
          </cell>
          <cell r="B482">
            <v>1</v>
          </cell>
          <cell r="C482">
            <v>40</v>
          </cell>
          <cell r="D482">
            <v>6120</v>
          </cell>
          <cell r="F482">
            <v>0</v>
          </cell>
        </row>
        <row r="483">
          <cell r="A483">
            <v>1</v>
          </cell>
          <cell r="B483">
            <v>1</v>
          </cell>
          <cell r="C483">
            <v>40</v>
          </cell>
          <cell r="D483">
            <v>6125</v>
          </cell>
          <cell r="F483">
            <v>0</v>
          </cell>
        </row>
        <row r="484">
          <cell r="A484">
            <v>1</v>
          </cell>
          <cell r="B484">
            <v>1</v>
          </cell>
          <cell r="C484">
            <v>40</v>
          </cell>
          <cell r="D484">
            <v>6130</v>
          </cell>
          <cell r="F484">
            <v>0</v>
          </cell>
        </row>
        <row r="485">
          <cell r="A485">
            <v>1</v>
          </cell>
          <cell r="B485">
            <v>1</v>
          </cell>
          <cell r="C485">
            <v>40</v>
          </cell>
          <cell r="D485">
            <v>6135</v>
          </cell>
          <cell r="F485">
            <v>0</v>
          </cell>
        </row>
        <row r="486">
          <cell r="A486">
            <v>1</v>
          </cell>
          <cell r="B486">
            <v>1</v>
          </cell>
          <cell r="C486">
            <v>40</v>
          </cell>
          <cell r="D486">
            <v>6140</v>
          </cell>
          <cell r="F486">
            <v>0</v>
          </cell>
        </row>
        <row r="487">
          <cell r="A487">
            <v>1</v>
          </cell>
          <cell r="B487">
            <v>1</v>
          </cell>
          <cell r="C487">
            <v>40</v>
          </cell>
          <cell r="D487">
            <v>6145</v>
          </cell>
          <cell r="F487">
            <v>0</v>
          </cell>
        </row>
        <row r="488">
          <cell r="A488">
            <v>1</v>
          </cell>
          <cell r="B488">
            <v>1</v>
          </cell>
          <cell r="C488">
            <v>40</v>
          </cell>
          <cell r="D488">
            <v>6150</v>
          </cell>
          <cell r="F488">
            <v>0</v>
          </cell>
        </row>
        <row r="489">
          <cell r="A489">
            <v>1</v>
          </cell>
          <cell r="B489">
            <v>1</v>
          </cell>
          <cell r="C489">
            <v>40</v>
          </cell>
          <cell r="D489">
            <v>6155</v>
          </cell>
          <cell r="F489">
            <v>0</v>
          </cell>
        </row>
        <row r="490">
          <cell r="A490">
            <v>1</v>
          </cell>
          <cell r="B490">
            <v>1</v>
          </cell>
          <cell r="C490">
            <v>50</v>
          </cell>
          <cell r="D490">
            <v>6010</v>
          </cell>
          <cell r="F490">
            <v>10149.540000000001</v>
          </cell>
        </row>
        <row r="491">
          <cell r="A491">
            <v>1</v>
          </cell>
          <cell r="B491">
            <v>1</v>
          </cell>
          <cell r="C491">
            <v>50</v>
          </cell>
          <cell r="D491">
            <v>6015</v>
          </cell>
          <cell r="F491">
            <v>0</v>
          </cell>
        </row>
        <row r="492">
          <cell r="A492">
            <v>1</v>
          </cell>
          <cell r="B492">
            <v>1</v>
          </cell>
          <cell r="C492">
            <v>50</v>
          </cell>
          <cell r="D492">
            <v>6020</v>
          </cell>
          <cell r="F492">
            <v>0</v>
          </cell>
        </row>
        <row r="493">
          <cell r="A493">
            <v>1</v>
          </cell>
          <cell r="B493">
            <v>1</v>
          </cell>
          <cell r="C493">
            <v>50</v>
          </cell>
          <cell r="D493">
            <v>6025</v>
          </cell>
          <cell r="F493">
            <v>759.58</v>
          </cell>
        </row>
        <row r="494">
          <cell r="A494">
            <v>1</v>
          </cell>
          <cell r="B494">
            <v>1</v>
          </cell>
          <cell r="C494">
            <v>50</v>
          </cell>
          <cell r="D494">
            <v>6030</v>
          </cell>
          <cell r="F494">
            <v>567.70000000000005</v>
          </cell>
        </row>
        <row r="495">
          <cell r="A495">
            <v>1</v>
          </cell>
          <cell r="B495">
            <v>1</v>
          </cell>
          <cell r="C495">
            <v>50</v>
          </cell>
          <cell r="D495">
            <v>6035</v>
          </cell>
          <cell r="F495">
            <v>0</v>
          </cell>
        </row>
        <row r="496">
          <cell r="A496">
            <v>1</v>
          </cell>
          <cell r="B496">
            <v>1</v>
          </cell>
          <cell r="C496">
            <v>50</v>
          </cell>
          <cell r="D496">
            <v>6040</v>
          </cell>
          <cell r="F496">
            <v>295.14999999999998</v>
          </cell>
        </row>
        <row r="497">
          <cell r="A497">
            <v>1</v>
          </cell>
          <cell r="B497">
            <v>1</v>
          </cell>
          <cell r="C497">
            <v>50</v>
          </cell>
          <cell r="D497">
            <v>6045</v>
          </cell>
          <cell r="F497">
            <v>0</v>
          </cell>
        </row>
        <row r="498">
          <cell r="A498">
            <v>1</v>
          </cell>
          <cell r="B498">
            <v>1</v>
          </cell>
          <cell r="C498">
            <v>50</v>
          </cell>
          <cell r="D498">
            <v>6050</v>
          </cell>
          <cell r="F498">
            <v>0</v>
          </cell>
        </row>
        <row r="499">
          <cell r="A499">
            <v>1</v>
          </cell>
          <cell r="B499">
            <v>1</v>
          </cell>
          <cell r="C499">
            <v>50</v>
          </cell>
          <cell r="D499">
            <v>6055</v>
          </cell>
          <cell r="F499">
            <v>0</v>
          </cell>
        </row>
        <row r="500">
          <cell r="A500">
            <v>1</v>
          </cell>
          <cell r="B500">
            <v>1</v>
          </cell>
          <cell r="C500">
            <v>50</v>
          </cell>
          <cell r="D500">
            <v>6060</v>
          </cell>
          <cell r="F500">
            <v>0</v>
          </cell>
        </row>
        <row r="501">
          <cell r="A501">
            <v>1</v>
          </cell>
          <cell r="B501">
            <v>1</v>
          </cell>
          <cell r="C501">
            <v>50</v>
          </cell>
          <cell r="D501">
            <v>6065</v>
          </cell>
          <cell r="F501">
            <v>0</v>
          </cell>
        </row>
        <row r="502">
          <cell r="A502">
            <v>1</v>
          </cell>
          <cell r="B502">
            <v>1</v>
          </cell>
          <cell r="C502">
            <v>50</v>
          </cell>
          <cell r="D502">
            <v>6070</v>
          </cell>
          <cell r="F502">
            <v>0</v>
          </cell>
        </row>
        <row r="503">
          <cell r="A503">
            <v>1</v>
          </cell>
          <cell r="B503">
            <v>1</v>
          </cell>
          <cell r="C503">
            <v>50</v>
          </cell>
          <cell r="D503">
            <v>6075</v>
          </cell>
          <cell r="F503">
            <v>0</v>
          </cell>
        </row>
        <row r="504">
          <cell r="A504">
            <v>1</v>
          </cell>
          <cell r="B504">
            <v>1</v>
          </cell>
          <cell r="C504">
            <v>50</v>
          </cell>
          <cell r="D504">
            <v>6080</v>
          </cell>
          <cell r="F504">
            <v>0</v>
          </cell>
        </row>
        <row r="505">
          <cell r="A505">
            <v>1</v>
          </cell>
          <cell r="B505">
            <v>1</v>
          </cell>
          <cell r="C505">
            <v>50</v>
          </cell>
          <cell r="D505">
            <v>6085</v>
          </cell>
          <cell r="F505">
            <v>0</v>
          </cell>
        </row>
        <row r="506">
          <cell r="A506">
            <v>1</v>
          </cell>
          <cell r="B506">
            <v>1</v>
          </cell>
          <cell r="C506">
            <v>50</v>
          </cell>
          <cell r="D506">
            <v>6090</v>
          </cell>
          <cell r="F506">
            <v>0</v>
          </cell>
        </row>
        <row r="507">
          <cell r="A507">
            <v>1</v>
          </cell>
          <cell r="B507">
            <v>1</v>
          </cell>
          <cell r="C507">
            <v>50</v>
          </cell>
          <cell r="D507">
            <v>6095</v>
          </cell>
          <cell r="F507">
            <v>69.650000000000006</v>
          </cell>
        </row>
        <row r="508">
          <cell r="A508">
            <v>1</v>
          </cell>
          <cell r="B508">
            <v>1</v>
          </cell>
          <cell r="C508">
            <v>50</v>
          </cell>
          <cell r="D508">
            <v>6100</v>
          </cell>
          <cell r="F508">
            <v>87.91</v>
          </cell>
        </row>
        <row r="509">
          <cell r="A509">
            <v>1</v>
          </cell>
          <cell r="B509">
            <v>1</v>
          </cell>
          <cell r="C509">
            <v>50</v>
          </cell>
          <cell r="D509">
            <v>6105</v>
          </cell>
          <cell r="F509">
            <v>0</v>
          </cell>
        </row>
        <row r="510">
          <cell r="A510">
            <v>1</v>
          </cell>
          <cell r="B510">
            <v>1</v>
          </cell>
          <cell r="C510">
            <v>50</v>
          </cell>
          <cell r="D510">
            <v>6110</v>
          </cell>
          <cell r="F510">
            <v>0</v>
          </cell>
        </row>
        <row r="511">
          <cell r="A511">
            <v>1</v>
          </cell>
          <cell r="B511">
            <v>1</v>
          </cell>
          <cell r="C511">
            <v>50</v>
          </cell>
          <cell r="D511">
            <v>6115</v>
          </cell>
          <cell r="F511">
            <v>0</v>
          </cell>
        </row>
        <row r="512">
          <cell r="A512">
            <v>1</v>
          </cell>
          <cell r="B512">
            <v>1</v>
          </cell>
          <cell r="C512">
            <v>50</v>
          </cell>
          <cell r="D512">
            <v>6120</v>
          </cell>
          <cell r="F512">
            <v>0</v>
          </cell>
        </row>
        <row r="513">
          <cell r="A513">
            <v>1</v>
          </cell>
          <cell r="B513">
            <v>1</v>
          </cell>
          <cell r="C513">
            <v>50</v>
          </cell>
          <cell r="D513">
            <v>6125</v>
          </cell>
          <cell r="F513">
            <v>0</v>
          </cell>
        </row>
        <row r="514">
          <cell r="A514">
            <v>1</v>
          </cell>
          <cell r="B514">
            <v>1</v>
          </cell>
          <cell r="C514">
            <v>50</v>
          </cell>
          <cell r="D514">
            <v>6130</v>
          </cell>
          <cell r="F514">
            <v>0</v>
          </cell>
        </row>
        <row r="515">
          <cell r="A515">
            <v>1</v>
          </cell>
          <cell r="B515">
            <v>1</v>
          </cell>
          <cell r="C515">
            <v>50</v>
          </cell>
          <cell r="D515">
            <v>6135</v>
          </cell>
          <cell r="F515">
            <v>0</v>
          </cell>
        </row>
        <row r="516">
          <cell r="A516">
            <v>1</v>
          </cell>
          <cell r="B516">
            <v>1</v>
          </cell>
          <cell r="C516">
            <v>50</v>
          </cell>
          <cell r="D516">
            <v>6140</v>
          </cell>
          <cell r="F516">
            <v>0</v>
          </cell>
        </row>
        <row r="517">
          <cell r="A517">
            <v>1</v>
          </cell>
          <cell r="B517">
            <v>1</v>
          </cell>
          <cell r="C517">
            <v>50</v>
          </cell>
          <cell r="D517">
            <v>6145</v>
          </cell>
          <cell r="F517">
            <v>0</v>
          </cell>
        </row>
        <row r="518">
          <cell r="A518">
            <v>1</v>
          </cell>
          <cell r="B518">
            <v>1</v>
          </cell>
          <cell r="C518">
            <v>50</v>
          </cell>
          <cell r="D518">
            <v>6150</v>
          </cell>
          <cell r="F518">
            <v>0</v>
          </cell>
        </row>
        <row r="519">
          <cell r="A519">
            <v>1</v>
          </cell>
          <cell r="B519">
            <v>1</v>
          </cell>
          <cell r="C519">
            <v>50</v>
          </cell>
          <cell r="D519">
            <v>6155</v>
          </cell>
          <cell r="F519">
            <v>0</v>
          </cell>
        </row>
        <row r="520">
          <cell r="A520">
            <v>1</v>
          </cell>
          <cell r="B520">
            <v>2</v>
          </cell>
          <cell r="C520">
            <v>0</v>
          </cell>
          <cell r="D520">
            <v>1032</v>
          </cell>
          <cell r="F520">
            <v>0</v>
          </cell>
        </row>
        <row r="521">
          <cell r="A521">
            <v>1</v>
          </cell>
          <cell r="B521">
            <v>2</v>
          </cell>
          <cell r="C521">
            <v>0</v>
          </cell>
          <cell r="D521">
            <v>1050</v>
          </cell>
          <cell r="F521">
            <v>66841.89</v>
          </cell>
        </row>
        <row r="522">
          <cell r="A522">
            <v>1</v>
          </cell>
          <cell r="B522">
            <v>2</v>
          </cell>
          <cell r="C522">
            <v>0</v>
          </cell>
          <cell r="D522">
            <v>1050</v>
          </cell>
          <cell r="F522">
            <v>0</v>
          </cell>
        </row>
        <row r="523">
          <cell r="A523">
            <v>1</v>
          </cell>
          <cell r="B523">
            <v>2</v>
          </cell>
          <cell r="C523">
            <v>0</v>
          </cell>
          <cell r="D523">
            <v>1051</v>
          </cell>
          <cell r="F523">
            <v>-1834.32</v>
          </cell>
        </row>
        <row r="524">
          <cell r="A524">
            <v>1</v>
          </cell>
          <cell r="B524">
            <v>2</v>
          </cell>
          <cell r="C524">
            <v>0</v>
          </cell>
          <cell r="D524">
            <v>1052</v>
          </cell>
          <cell r="F524">
            <v>0</v>
          </cell>
        </row>
        <row r="525">
          <cell r="A525">
            <v>1</v>
          </cell>
          <cell r="B525">
            <v>2</v>
          </cell>
          <cell r="C525">
            <v>0</v>
          </cell>
          <cell r="D525">
            <v>1052</v>
          </cell>
          <cell r="F525">
            <v>0</v>
          </cell>
        </row>
        <row r="526">
          <cell r="A526">
            <v>1</v>
          </cell>
          <cell r="B526">
            <v>2</v>
          </cell>
          <cell r="C526">
            <v>0</v>
          </cell>
          <cell r="D526">
            <v>1052</v>
          </cell>
          <cell r="F526">
            <v>0</v>
          </cell>
        </row>
        <row r="527">
          <cell r="A527">
            <v>1</v>
          </cell>
          <cell r="B527">
            <v>2</v>
          </cell>
          <cell r="C527">
            <v>0</v>
          </cell>
          <cell r="D527">
            <v>1055</v>
          </cell>
          <cell r="F527">
            <v>0</v>
          </cell>
        </row>
        <row r="528">
          <cell r="A528">
            <v>1</v>
          </cell>
          <cell r="B528">
            <v>2</v>
          </cell>
          <cell r="C528">
            <v>0</v>
          </cell>
          <cell r="D528">
            <v>1060</v>
          </cell>
          <cell r="F528">
            <v>-1726.43</v>
          </cell>
        </row>
        <row r="529">
          <cell r="A529">
            <v>1</v>
          </cell>
          <cell r="B529">
            <v>2</v>
          </cell>
          <cell r="C529">
            <v>0</v>
          </cell>
          <cell r="D529">
            <v>1065</v>
          </cell>
          <cell r="F529">
            <v>0</v>
          </cell>
        </row>
        <row r="530">
          <cell r="A530">
            <v>1</v>
          </cell>
          <cell r="B530">
            <v>2</v>
          </cell>
          <cell r="C530">
            <v>0</v>
          </cell>
          <cell r="D530">
            <v>4010</v>
          </cell>
          <cell r="F530">
            <v>-241202.91</v>
          </cell>
        </row>
        <row r="531">
          <cell r="A531">
            <v>1</v>
          </cell>
          <cell r="B531">
            <v>2</v>
          </cell>
          <cell r="C531">
            <v>0</v>
          </cell>
          <cell r="D531">
            <v>4010</v>
          </cell>
          <cell r="F531">
            <v>18074.93</v>
          </cell>
        </row>
        <row r="532">
          <cell r="A532">
            <v>1</v>
          </cell>
          <cell r="B532">
            <v>2</v>
          </cell>
          <cell r="C532">
            <v>0</v>
          </cell>
          <cell r="D532">
            <v>4020</v>
          </cell>
          <cell r="F532">
            <v>-209500</v>
          </cell>
        </row>
        <row r="533">
          <cell r="A533">
            <v>1</v>
          </cell>
          <cell r="B533">
            <v>2</v>
          </cell>
          <cell r="C533">
            <v>0</v>
          </cell>
          <cell r="D533">
            <v>4020</v>
          </cell>
          <cell r="F533">
            <v>0</v>
          </cell>
        </row>
        <row r="534">
          <cell r="A534">
            <v>1</v>
          </cell>
          <cell r="B534">
            <v>2</v>
          </cell>
          <cell r="C534">
            <v>0</v>
          </cell>
          <cell r="D534">
            <v>4030</v>
          </cell>
          <cell r="F534">
            <v>0.6</v>
          </cell>
        </row>
        <row r="535">
          <cell r="A535">
            <v>1</v>
          </cell>
          <cell r="B535">
            <v>2</v>
          </cell>
          <cell r="C535">
            <v>0</v>
          </cell>
          <cell r="D535">
            <v>4040</v>
          </cell>
          <cell r="F535">
            <v>0</v>
          </cell>
        </row>
        <row r="536">
          <cell r="A536">
            <v>1</v>
          </cell>
          <cell r="B536">
            <v>2</v>
          </cell>
          <cell r="C536">
            <v>0</v>
          </cell>
          <cell r="D536">
            <v>4050</v>
          </cell>
          <cell r="F536">
            <v>-266.31</v>
          </cell>
        </row>
        <row r="537">
          <cell r="A537">
            <v>1</v>
          </cell>
          <cell r="B537">
            <v>2</v>
          </cell>
          <cell r="C537">
            <v>0</v>
          </cell>
          <cell r="D537">
            <v>4060</v>
          </cell>
          <cell r="F537">
            <v>0</v>
          </cell>
        </row>
        <row r="538">
          <cell r="A538">
            <v>1</v>
          </cell>
          <cell r="B538">
            <v>2</v>
          </cell>
          <cell r="C538">
            <v>0</v>
          </cell>
          <cell r="D538">
            <v>5010</v>
          </cell>
          <cell r="F538">
            <v>181247.71</v>
          </cell>
        </row>
        <row r="539">
          <cell r="A539">
            <v>1</v>
          </cell>
          <cell r="B539">
            <v>2</v>
          </cell>
          <cell r="C539">
            <v>0</v>
          </cell>
          <cell r="D539">
            <v>5011</v>
          </cell>
          <cell r="F539">
            <v>845.42</v>
          </cell>
        </row>
        <row r="540">
          <cell r="A540">
            <v>1</v>
          </cell>
          <cell r="B540">
            <v>2</v>
          </cell>
          <cell r="C540">
            <v>0</v>
          </cell>
          <cell r="D540">
            <v>5011</v>
          </cell>
          <cell r="F540">
            <v>0</v>
          </cell>
        </row>
        <row r="541">
          <cell r="A541">
            <v>1</v>
          </cell>
          <cell r="B541">
            <v>2</v>
          </cell>
          <cell r="C541">
            <v>0</v>
          </cell>
          <cell r="D541">
            <v>5011</v>
          </cell>
          <cell r="F541">
            <v>0</v>
          </cell>
        </row>
        <row r="542">
          <cell r="A542">
            <v>1</v>
          </cell>
          <cell r="B542">
            <v>2</v>
          </cell>
          <cell r="C542">
            <v>0</v>
          </cell>
          <cell r="D542">
            <v>5012</v>
          </cell>
          <cell r="F542">
            <v>0</v>
          </cell>
        </row>
        <row r="543">
          <cell r="A543">
            <v>1</v>
          </cell>
          <cell r="B543">
            <v>2</v>
          </cell>
          <cell r="C543">
            <v>0</v>
          </cell>
          <cell r="D543">
            <v>5012</v>
          </cell>
          <cell r="F543">
            <v>-312.47000000000003</v>
          </cell>
        </row>
        <row r="544">
          <cell r="A544">
            <v>1</v>
          </cell>
          <cell r="B544">
            <v>2</v>
          </cell>
          <cell r="C544">
            <v>0</v>
          </cell>
          <cell r="D544">
            <v>5012</v>
          </cell>
          <cell r="F544">
            <v>-186.16</v>
          </cell>
        </row>
        <row r="545">
          <cell r="A545">
            <v>1</v>
          </cell>
          <cell r="B545">
            <v>2</v>
          </cell>
          <cell r="C545">
            <v>0</v>
          </cell>
          <cell r="D545">
            <v>5020</v>
          </cell>
          <cell r="F545">
            <v>183171.55</v>
          </cell>
        </row>
        <row r="546">
          <cell r="A546">
            <v>1</v>
          </cell>
          <cell r="B546">
            <v>2</v>
          </cell>
          <cell r="C546">
            <v>0</v>
          </cell>
          <cell r="D546">
            <v>5030</v>
          </cell>
          <cell r="F546">
            <v>2023.91</v>
          </cell>
        </row>
        <row r="547">
          <cell r="A547">
            <v>1</v>
          </cell>
          <cell r="B547">
            <v>2</v>
          </cell>
          <cell r="C547">
            <v>0</v>
          </cell>
          <cell r="D547">
            <v>5030</v>
          </cell>
          <cell r="F547">
            <v>0</v>
          </cell>
        </row>
        <row r="548">
          <cell r="A548">
            <v>1</v>
          </cell>
          <cell r="B548">
            <v>2</v>
          </cell>
          <cell r="C548">
            <v>0</v>
          </cell>
          <cell r="D548">
            <v>5040</v>
          </cell>
          <cell r="F548">
            <v>-3476.29</v>
          </cell>
        </row>
        <row r="549">
          <cell r="A549">
            <v>1</v>
          </cell>
          <cell r="B549">
            <v>2</v>
          </cell>
          <cell r="C549">
            <v>0</v>
          </cell>
          <cell r="D549">
            <v>5050</v>
          </cell>
          <cell r="F549">
            <v>-6535.12</v>
          </cell>
        </row>
        <row r="550">
          <cell r="A550">
            <v>1</v>
          </cell>
          <cell r="B550">
            <v>2</v>
          </cell>
          <cell r="C550">
            <v>0</v>
          </cell>
          <cell r="D550">
            <v>7010</v>
          </cell>
          <cell r="F550">
            <v>0</v>
          </cell>
        </row>
        <row r="551">
          <cell r="A551">
            <v>1</v>
          </cell>
          <cell r="B551">
            <v>2</v>
          </cell>
          <cell r="C551">
            <v>0</v>
          </cell>
          <cell r="D551">
            <v>7015</v>
          </cell>
          <cell r="F551">
            <v>0</v>
          </cell>
        </row>
        <row r="552">
          <cell r="A552">
            <v>1</v>
          </cell>
          <cell r="B552">
            <v>2</v>
          </cell>
          <cell r="C552">
            <v>0</v>
          </cell>
          <cell r="D552">
            <v>7020</v>
          </cell>
          <cell r="F552">
            <v>0</v>
          </cell>
        </row>
        <row r="553">
          <cell r="A553">
            <v>1</v>
          </cell>
          <cell r="B553">
            <v>2</v>
          </cell>
          <cell r="C553">
            <v>0</v>
          </cell>
          <cell r="D553">
            <v>7025</v>
          </cell>
          <cell r="F553">
            <v>385</v>
          </cell>
        </row>
        <row r="554">
          <cell r="A554">
            <v>1</v>
          </cell>
          <cell r="B554">
            <v>2</v>
          </cell>
          <cell r="C554">
            <v>0</v>
          </cell>
          <cell r="D554">
            <v>7030</v>
          </cell>
          <cell r="F554">
            <v>398.15</v>
          </cell>
        </row>
        <row r="555">
          <cell r="A555">
            <v>1</v>
          </cell>
          <cell r="B555">
            <v>2</v>
          </cell>
          <cell r="C555">
            <v>0</v>
          </cell>
          <cell r="D555">
            <v>7035</v>
          </cell>
          <cell r="F555">
            <v>662.73</v>
          </cell>
        </row>
        <row r="556">
          <cell r="A556">
            <v>1</v>
          </cell>
          <cell r="B556">
            <v>2</v>
          </cell>
          <cell r="C556">
            <v>0</v>
          </cell>
          <cell r="D556">
            <v>7040</v>
          </cell>
          <cell r="F556">
            <v>0</v>
          </cell>
        </row>
        <row r="557">
          <cell r="A557">
            <v>1</v>
          </cell>
          <cell r="B557">
            <v>2</v>
          </cell>
          <cell r="C557">
            <v>0</v>
          </cell>
          <cell r="D557">
            <v>7045</v>
          </cell>
          <cell r="F557">
            <v>0</v>
          </cell>
        </row>
        <row r="558">
          <cell r="A558">
            <v>1</v>
          </cell>
          <cell r="B558">
            <v>2</v>
          </cell>
          <cell r="C558">
            <v>0</v>
          </cell>
          <cell r="D558">
            <v>7050</v>
          </cell>
          <cell r="F558">
            <v>1223.25</v>
          </cell>
        </row>
        <row r="559">
          <cell r="A559">
            <v>1</v>
          </cell>
          <cell r="B559">
            <v>2</v>
          </cell>
          <cell r="C559">
            <v>0</v>
          </cell>
          <cell r="D559">
            <v>7055</v>
          </cell>
          <cell r="F559">
            <v>0</v>
          </cell>
        </row>
        <row r="560">
          <cell r="A560">
            <v>1</v>
          </cell>
          <cell r="B560">
            <v>2</v>
          </cell>
          <cell r="C560">
            <v>0</v>
          </cell>
          <cell r="D560">
            <v>7060</v>
          </cell>
          <cell r="F560">
            <v>2200</v>
          </cell>
        </row>
        <row r="561">
          <cell r="A561">
            <v>1</v>
          </cell>
          <cell r="B561">
            <v>2</v>
          </cell>
          <cell r="C561">
            <v>0</v>
          </cell>
          <cell r="D561">
            <v>7065</v>
          </cell>
          <cell r="F561">
            <v>311.5</v>
          </cell>
        </row>
        <row r="562">
          <cell r="A562">
            <v>1</v>
          </cell>
          <cell r="B562">
            <v>2</v>
          </cell>
          <cell r="C562">
            <v>0</v>
          </cell>
          <cell r="D562">
            <v>7070</v>
          </cell>
          <cell r="F562">
            <v>2400</v>
          </cell>
        </row>
        <row r="563">
          <cell r="A563">
            <v>1</v>
          </cell>
          <cell r="B563">
            <v>2</v>
          </cell>
          <cell r="C563">
            <v>0</v>
          </cell>
          <cell r="D563">
            <v>7075</v>
          </cell>
          <cell r="F563">
            <v>0</v>
          </cell>
        </row>
        <row r="564">
          <cell r="A564">
            <v>1</v>
          </cell>
          <cell r="B564">
            <v>2</v>
          </cell>
          <cell r="C564">
            <v>0</v>
          </cell>
          <cell r="D564">
            <v>7080</v>
          </cell>
          <cell r="F564">
            <v>15.99</v>
          </cell>
        </row>
        <row r="565">
          <cell r="A565">
            <v>1</v>
          </cell>
          <cell r="B565">
            <v>2</v>
          </cell>
          <cell r="C565">
            <v>0</v>
          </cell>
          <cell r="D565">
            <v>7085</v>
          </cell>
          <cell r="F565">
            <v>8630</v>
          </cell>
        </row>
        <row r="566">
          <cell r="A566">
            <v>1</v>
          </cell>
          <cell r="B566">
            <v>2</v>
          </cell>
          <cell r="C566">
            <v>0</v>
          </cell>
          <cell r="D566">
            <v>7086</v>
          </cell>
          <cell r="F566">
            <v>0</v>
          </cell>
        </row>
        <row r="567">
          <cell r="A567">
            <v>1</v>
          </cell>
          <cell r="B567">
            <v>2</v>
          </cell>
          <cell r="C567">
            <v>0</v>
          </cell>
          <cell r="D567">
            <v>7090</v>
          </cell>
          <cell r="F567">
            <v>925</v>
          </cell>
        </row>
        <row r="568">
          <cell r="A568">
            <v>1</v>
          </cell>
          <cell r="B568">
            <v>2</v>
          </cell>
          <cell r="C568">
            <v>0</v>
          </cell>
          <cell r="D568">
            <v>7095</v>
          </cell>
          <cell r="F568">
            <v>867</v>
          </cell>
        </row>
        <row r="569">
          <cell r="A569">
            <v>1</v>
          </cell>
          <cell r="B569">
            <v>2</v>
          </cell>
          <cell r="C569">
            <v>0</v>
          </cell>
          <cell r="D569">
            <v>7100</v>
          </cell>
          <cell r="F569">
            <v>589.02</v>
          </cell>
        </row>
        <row r="570">
          <cell r="A570">
            <v>1</v>
          </cell>
          <cell r="B570">
            <v>2</v>
          </cell>
          <cell r="C570">
            <v>0</v>
          </cell>
          <cell r="D570">
            <v>7105</v>
          </cell>
          <cell r="F570">
            <v>849.92</v>
          </cell>
        </row>
        <row r="571">
          <cell r="A571">
            <v>1</v>
          </cell>
          <cell r="B571">
            <v>2</v>
          </cell>
          <cell r="C571">
            <v>0</v>
          </cell>
          <cell r="D571">
            <v>7110</v>
          </cell>
          <cell r="F571">
            <v>30</v>
          </cell>
        </row>
        <row r="572">
          <cell r="A572">
            <v>1</v>
          </cell>
          <cell r="B572">
            <v>2</v>
          </cell>
          <cell r="C572">
            <v>0</v>
          </cell>
          <cell r="D572">
            <v>7120</v>
          </cell>
          <cell r="F572">
            <v>0</v>
          </cell>
        </row>
        <row r="573">
          <cell r="A573">
            <v>1</v>
          </cell>
          <cell r="B573">
            <v>2</v>
          </cell>
          <cell r="C573">
            <v>0</v>
          </cell>
          <cell r="D573">
            <v>7125</v>
          </cell>
          <cell r="F573">
            <v>0</v>
          </cell>
        </row>
        <row r="574">
          <cell r="A574">
            <v>1</v>
          </cell>
          <cell r="B574">
            <v>2</v>
          </cell>
          <cell r="C574">
            <v>0</v>
          </cell>
          <cell r="D574">
            <v>7130</v>
          </cell>
          <cell r="F574">
            <v>102.44</v>
          </cell>
        </row>
        <row r="575">
          <cell r="A575">
            <v>1</v>
          </cell>
          <cell r="B575">
            <v>2</v>
          </cell>
          <cell r="C575">
            <v>0</v>
          </cell>
          <cell r="D575">
            <v>8010</v>
          </cell>
          <cell r="F575">
            <v>11458</v>
          </cell>
        </row>
        <row r="576">
          <cell r="A576">
            <v>1</v>
          </cell>
          <cell r="B576">
            <v>2</v>
          </cell>
          <cell r="C576">
            <v>0</v>
          </cell>
          <cell r="D576">
            <v>8020</v>
          </cell>
          <cell r="F576">
            <v>2188</v>
          </cell>
        </row>
        <row r="577">
          <cell r="A577">
            <v>1</v>
          </cell>
          <cell r="B577">
            <v>2</v>
          </cell>
          <cell r="C577">
            <v>0</v>
          </cell>
          <cell r="D577">
            <v>8025</v>
          </cell>
          <cell r="F577">
            <v>0</v>
          </cell>
        </row>
        <row r="578">
          <cell r="A578">
            <v>1</v>
          </cell>
          <cell r="B578">
            <v>2</v>
          </cell>
          <cell r="C578">
            <v>0</v>
          </cell>
          <cell r="D578">
            <v>8030</v>
          </cell>
          <cell r="F578">
            <v>0</v>
          </cell>
        </row>
        <row r="579">
          <cell r="A579">
            <v>1</v>
          </cell>
          <cell r="B579">
            <v>2</v>
          </cell>
          <cell r="C579">
            <v>0</v>
          </cell>
          <cell r="D579">
            <v>8040</v>
          </cell>
          <cell r="F579">
            <v>-452.75</v>
          </cell>
        </row>
        <row r="580">
          <cell r="A580">
            <v>1</v>
          </cell>
          <cell r="B580">
            <v>2</v>
          </cell>
          <cell r="C580">
            <v>0</v>
          </cell>
          <cell r="D580">
            <v>8050</v>
          </cell>
          <cell r="F580">
            <v>0</v>
          </cell>
        </row>
        <row r="581">
          <cell r="A581">
            <v>1</v>
          </cell>
          <cell r="B581">
            <v>2</v>
          </cell>
          <cell r="C581">
            <v>0</v>
          </cell>
          <cell r="D581">
            <v>8060</v>
          </cell>
          <cell r="F581">
            <v>0</v>
          </cell>
        </row>
        <row r="582">
          <cell r="A582">
            <v>1</v>
          </cell>
          <cell r="B582">
            <v>2</v>
          </cell>
          <cell r="C582">
            <v>0</v>
          </cell>
          <cell r="D582">
            <v>8070</v>
          </cell>
          <cell r="F582">
            <v>7045.55</v>
          </cell>
        </row>
        <row r="583">
          <cell r="A583">
            <v>1</v>
          </cell>
          <cell r="B583">
            <v>2</v>
          </cell>
          <cell r="C583">
            <v>0</v>
          </cell>
          <cell r="D583">
            <v>8080</v>
          </cell>
          <cell r="F583">
            <v>0</v>
          </cell>
        </row>
        <row r="584">
          <cell r="A584">
            <v>1</v>
          </cell>
          <cell r="B584">
            <v>2</v>
          </cell>
          <cell r="C584">
            <v>0</v>
          </cell>
          <cell r="D584">
            <v>8090</v>
          </cell>
          <cell r="F584">
            <v>-1.42</v>
          </cell>
        </row>
        <row r="585">
          <cell r="A585">
            <v>1</v>
          </cell>
          <cell r="B585">
            <v>2</v>
          </cell>
          <cell r="C585">
            <v>10</v>
          </cell>
          <cell r="D585">
            <v>6010</v>
          </cell>
          <cell r="F585">
            <v>2844.2</v>
          </cell>
        </row>
        <row r="586">
          <cell r="A586">
            <v>1</v>
          </cell>
          <cell r="B586">
            <v>2</v>
          </cell>
          <cell r="C586">
            <v>10</v>
          </cell>
          <cell r="D586">
            <v>6015</v>
          </cell>
          <cell r="F586">
            <v>0</v>
          </cell>
        </row>
        <row r="587">
          <cell r="A587">
            <v>1</v>
          </cell>
          <cell r="B587">
            <v>2</v>
          </cell>
          <cell r="C587">
            <v>10</v>
          </cell>
          <cell r="D587">
            <v>6020</v>
          </cell>
          <cell r="F587">
            <v>391.68</v>
          </cell>
        </row>
        <row r="588">
          <cell r="A588">
            <v>1</v>
          </cell>
          <cell r="B588">
            <v>2</v>
          </cell>
          <cell r="C588">
            <v>10</v>
          </cell>
          <cell r="D588">
            <v>6025</v>
          </cell>
          <cell r="F588">
            <v>264.29000000000002</v>
          </cell>
        </row>
        <row r="589">
          <cell r="A589">
            <v>1</v>
          </cell>
          <cell r="B589">
            <v>2</v>
          </cell>
          <cell r="C589">
            <v>10</v>
          </cell>
          <cell r="D589">
            <v>6030</v>
          </cell>
          <cell r="F589">
            <v>294.39</v>
          </cell>
        </row>
        <row r="590">
          <cell r="A590">
            <v>1</v>
          </cell>
          <cell r="B590">
            <v>2</v>
          </cell>
          <cell r="C590">
            <v>10</v>
          </cell>
          <cell r="D590">
            <v>6035</v>
          </cell>
          <cell r="F590">
            <v>0</v>
          </cell>
        </row>
        <row r="591">
          <cell r="A591">
            <v>1</v>
          </cell>
          <cell r="B591">
            <v>2</v>
          </cell>
          <cell r="C591">
            <v>10</v>
          </cell>
          <cell r="D591">
            <v>6040</v>
          </cell>
          <cell r="F591">
            <v>0</v>
          </cell>
        </row>
        <row r="592">
          <cell r="A592">
            <v>1</v>
          </cell>
          <cell r="B592">
            <v>2</v>
          </cell>
          <cell r="C592">
            <v>10</v>
          </cell>
          <cell r="D592">
            <v>6045</v>
          </cell>
          <cell r="F592">
            <v>0</v>
          </cell>
        </row>
        <row r="593">
          <cell r="A593">
            <v>1</v>
          </cell>
          <cell r="B593">
            <v>2</v>
          </cell>
          <cell r="C593">
            <v>10</v>
          </cell>
          <cell r="D593">
            <v>6050</v>
          </cell>
          <cell r="F593">
            <v>339.63</v>
          </cell>
        </row>
        <row r="594">
          <cell r="A594">
            <v>1</v>
          </cell>
          <cell r="B594">
            <v>2</v>
          </cell>
          <cell r="C594">
            <v>10</v>
          </cell>
          <cell r="D594">
            <v>6055</v>
          </cell>
          <cell r="F594">
            <v>0</v>
          </cell>
        </row>
        <row r="595">
          <cell r="A595">
            <v>1</v>
          </cell>
          <cell r="B595">
            <v>2</v>
          </cell>
          <cell r="C595">
            <v>10</v>
          </cell>
          <cell r="D595">
            <v>6060</v>
          </cell>
          <cell r="F595">
            <v>658.87</v>
          </cell>
        </row>
        <row r="596">
          <cell r="A596">
            <v>1</v>
          </cell>
          <cell r="B596">
            <v>2</v>
          </cell>
          <cell r="C596">
            <v>10</v>
          </cell>
          <cell r="D596">
            <v>6065</v>
          </cell>
          <cell r="F596">
            <v>0</v>
          </cell>
        </row>
        <row r="597">
          <cell r="A597">
            <v>1</v>
          </cell>
          <cell r="B597">
            <v>2</v>
          </cell>
          <cell r="C597">
            <v>10</v>
          </cell>
          <cell r="D597">
            <v>6070</v>
          </cell>
          <cell r="F597">
            <v>0</v>
          </cell>
        </row>
        <row r="598">
          <cell r="A598">
            <v>1</v>
          </cell>
          <cell r="B598">
            <v>2</v>
          </cell>
          <cell r="C598">
            <v>10</v>
          </cell>
          <cell r="D598">
            <v>6075</v>
          </cell>
          <cell r="F598">
            <v>304.58999999999997</v>
          </cell>
        </row>
        <row r="599">
          <cell r="A599">
            <v>1</v>
          </cell>
          <cell r="B599">
            <v>2</v>
          </cell>
          <cell r="C599">
            <v>10</v>
          </cell>
          <cell r="D599">
            <v>6080</v>
          </cell>
          <cell r="F599">
            <v>0</v>
          </cell>
        </row>
        <row r="600">
          <cell r="A600">
            <v>1</v>
          </cell>
          <cell r="B600">
            <v>2</v>
          </cell>
          <cell r="C600">
            <v>10</v>
          </cell>
          <cell r="D600">
            <v>6085</v>
          </cell>
          <cell r="F600">
            <v>0</v>
          </cell>
        </row>
        <row r="601">
          <cell r="A601">
            <v>1</v>
          </cell>
          <cell r="B601">
            <v>2</v>
          </cell>
          <cell r="C601">
            <v>10</v>
          </cell>
          <cell r="D601">
            <v>6090</v>
          </cell>
          <cell r="F601">
            <v>0</v>
          </cell>
        </row>
        <row r="602">
          <cell r="A602">
            <v>1</v>
          </cell>
          <cell r="B602">
            <v>2</v>
          </cell>
          <cell r="C602">
            <v>10</v>
          </cell>
          <cell r="D602">
            <v>6095</v>
          </cell>
          <cell r="F602">
            <v>0</v>
          </cell>
        </row>
        <row r="603">
          <cell r="A603">
            <v>1</v>
          </cell>
          <cell r="B603">
            <v>2</v>
          </cell>
          <cell r="C603">
            <v>10</v>
          </cell>
          <cell r="D603">
            <v>6100</v>
          </cell>
          <cell r="F603">
            <v>37.39</v>
          </cell>
        </row>
        <row r="604">
          <cell r="A604">
            <v>1</v>
          </cell>
          <cell r="B604">
            <v>2</v>
          </cell>
          <cell r="C604">
            <v>10</v>
          </cell>
          <cell r="D604">
            <v>6105</v>
          </cell>
          <cell r="F604">
            <v>0</v>
          </cell>
        </row>
        <row r="605">
          <cell r="A605">
            <v>1</v>
          </cell>
          <cell r="B605">
            <v>2</v>
          </cell>
          <cell r="C605">
            <v>10</v>
          </cell>
          <cell r="D605">
            <v>6110</v>
          </cell>
          <cell r="F605">
            <v>0</v>
          </cell>
        </row>
        <row r="606">
          <cell r="A606">
            <v>1</v>
          </cell>
          <cell r="B606">
            <v>2</v>
          </cell>
          <cell r="C606">
            <v>10</v>
          </cell>
          <cell r="D606">
            <v>6115</v>
          </cell>
          <cell r="F606">
            <v>0</v>
          </cell>
        </row>
        <row r="607">
          <cell r="A607">
            <v>1</v>
          </cell>
          <cell r="B607">
            <v>2</v>
          </cell>
          <cell r="C607">
            <v>10</v>
          </cell>
          <cell r="D607">
            <v>6120</v>
          </cell>
          <cell r="F607">
            <v>0</v>
          </cell>
        </row>
        <row r="608">
          <cell r="A608">
            <v>1</v>
          </cell>
          <cell r="B608">
            <v>2</v>
          </cell>
          <cell r="C608">
            <v>10</v>
          </cell>
          <cell r="D608">
            <v>6125</v>
          </cell>
          <cell r="F608">
            <v>0</v>
          </cell>
        </row>
        <row r="609">
          <cell r="A609">
            <v>1</v>
          </cell>
          <cell r="B609">
            <v>2</v>
          </cell>
          <cell r="C609">
            <v>10</v>
          </cell>
          <cell r="D609">
            <v>6130</v>
          </cell>
          <cell r="F609">
            <v>0</v>
          </cell>
        </row>
        <row r="610">
          <cell r="A610">
            <v>1</v>
          </cell>
          <cell r="B610">
            <v>2</v>
          </cell>
          <cell r="C610">
            <v>10</v>
          </cell>
          <cell r="D610">
            <v>6135</v>
          </cell>
          <cell r="F610">
            <v>0</v>
          </cell>
        </row>
        <row r="611">
          <cell r="A611">
            <v>1</v>
          </cell>
          <cell r="B611">
            <v>2</v>
          </cell>
          <cell r="C611">
            <v>10</v>
          </cell>
          <cell r="D611">
            <v>6140</v>
          </cell>
          <cell r="F611">
            <v>0</v>
          </cell>
        </row>
        <row r="612">
          <cell r="A612">
            <v>1</v>
          </cell>
          <cell r="B612">
            <v>2</v>
          </cell>
          <cell r="C612">
            <v>10</v>
          </cell>
          <cell r="D612">
            <v>6145</v>
          </cell>
          <cell r="F612">
            <v>0</v>
          </cell>
        </row>
        <row r="613">
          <cell r="A613">
            <v>1</v>
          </cell>
          <cell r="B613">
            <v>2</v>
          </cell>
          <cell r="C613">
            <v>10</v>
          </cell>
          <cell r="D613">
            <v>6150</v>
          </cell>
          <cell r="F613">
            <v>0</v>
          </cell>
        </row>
        <row r="614">
          <cell r="A614">
            <v>1</v>
          </cell>
          <cell r="B614">
            <v>2</v>
          </cell>
          <cell r="C614">
            <v>20</v>
          </cell>
          <cell r="D614">
            <v>6010</v>
          </cell>
          <cell r="F614">
            <v>5507.21</v>
          </cell>
        </row>
        <row r="615">
          <cell r="A615">
            <v>1</v>
          </cell>
          <cell r="B615">
            <v>2</v>
          </cell>
          <cell r="C615">
            <v>20</v>
          </cell>
          <cell r="D615">
            <v>6015</v>
          </cell>
          <cell r="F615">
            <v>0</v>
          </cell>
        </row>
        <row r="616">
          <cell r="A616">
            <v>1</v>
          </cell>
          <cell r="B616">
            <v>2</v>
          </cell>
          <cell r="C616">
            <v>20</v>
          </cell>
          <cell r="D616">
            <v>6020</v>
          </cell>
          <cell r="F616">
            <v>795.57</v>
          </cell>
        </row>
        <row r="617">
          <cell r="A617">
            <v>1</v>
          </cell>
          <cell r="B617">
            <v>2</v>
          </cell>
          <cell r="C617">
            <v>20</v>
          </cell>
          <cell r="D617">
            <v>6025</v>
          </cell>
          <cell r="F617">
            <v>493.65</v>
          </cell>
        </row>
        <row r="618">
          <cell r="A618">
            <v>1</v>
          </cell>
          <cell r="B618">
            <v>2</v>
          </cell>
          <cell r="C618">
            <v>20</v>
          </cell>
          <cell r="D618">
            <v>6030</v>
          </cell>
          <cell r="F618">
            <v>785.97</v>
          </cell>
        </row>
        <row r="619">
          <cell r="A619">
            <v>1</v>
          </cell>
          <cell r="B619">
            <v>2</v>
          </cell>
          <cell r="C619">
            <v>20</v>
          </cell>
          <cell r="D619">
            <v>6035</v>
          </cell>
          <cell r="F619">
            <v>0</v>
          </cell>
        </row>
        <row r="620">
          <cell r="A620">
            <v>1</v>
          </cell>
          <cell r="B620">
            <v>2</v>
          </cell>
          <cell r="C620">
            <v>20</v>
          </cell>
          <cell r="D620">
            <v>6040</v>
          </cell>
          <cell r="F620">
            <v>0</v>
          </cell>
        </row>
        <row r="621">
          <cell r="A621">
            <v>1</v>
          </cell>
          <cell r="B621">
            <v>2</v>
          </cell>
          <cell r="C621">
            <v>20</v>
          </cell>
          <cell r="D621">
            <v>6045</v>
          </cell>
          <cell r="F621">
            <v>0</v>
          </cell>
        </row>
        <row r="622">
          <cell r="A622">
            <v>1</v>
          </cell>
          <cell r="B622">
            <v>2</v>
          </cell>
          <cell r="C622">
            <v>20</v>
          </cell>
          <cell r="D622">
            <v>6050</v>
          </cell>
          <cell r="F622">
            <v>777.85</v>
          </cell>
        </row>
        <row r="623">
          <cell r="A623">
            <v>1</v>
          </cell>
          <cell r="B623">
            <v>2</v>
          </cell>
          <cell r="C623">
            <v>20</v>
          </cell>
          <cell r="D623">
            <v>6055</v>
          </cell>
          <cell r="F623">
            <v>0</v>
          </cell>
        </row>
        <row r="624">
          <cell r="A624">
            <v>1</v>
          </cell>
          <cell r="B624">
            <v>2</v>
          </cell>
          <cell r="C624">
            <v>20</v>
          </cell>
          <cell r="D624">
            <v>6060</v>
          </cell>
          <cell r="F624">
            <v>0</v>
          </cell>
        </row>
        <row r="625">
          <cell r="A625">
            <v>1</v>
          </cell>
          <cell r="B625">
            <v>2</v>
          </cell>
          <cell r="C625">
            <v>20</v>
          </cell>
          <cell r="D625">
            <v>6065</v>
          </cell>
          <cell r="F625">
            <v>0</v>
          </cell>
        </row>
        <row r="626">
          <cell r="A626">
            <v>1</v>
          </cell>
          <cell r="B626">
            <v>2</v>
          </cell>
          <cell r="C626">
            <v>20</v>
          </cell>
          <cell r="D626">
            <v>6070</v>
          </cell>
          <cell r="F626">
            <v>0</v>
          </cell>
        </row>
        <row r="627">
          <cell r="A627">
            <v>1</v>
          </cell>
          <cell r="B627">
            <v>2</v>
          </cell>
          <cell r="C627">
            <v>20</v>
          </cell>
          <cell r="D627">
            <v>6075</v>
          </cell>
          <cell r="F627">
            <v>0</v>
          </cell>
        </row>
        <row r="628">
          <cell r="A628">
            <v>1</v>
          </cell>
          <cell r="B628">
            <v>2</v>
          </cell>
          <cell r="C628">
            <v>20</v>
          </cell>
          <cell r="D628">
            <v>6080</v>
          </cell>
          <cell r="F628">
            <v>0</v>
          </cell>
        </row>
        <row r="629">
          <cell r="A629">
            <v>1</v>
          </cell>
          <cell r="B629">
            <v>2</v>
          </cell>
          <cell r="C629">
            <v>20</v>
          </cell>
          <cell r="D629">
            <v>6085</v>
          </cell>
          <cell r="F629">
            <v>0</v>
          </cell>
        </row>
        <row r="630">
          <cell r="A630">
            <v>1</v>
          </cell>
          <cell r="B630">
            <v>2</v>
          </cell>
          <cell r="C630">
            <v>20</v>
          </cell>
          <cell r="D630">
            <v>6090</v>
          </cell>
          <cell r="F630">
            <v>282.61</v>
          </cell>
        </row>
        <row r="631">
          <cell r="A631">
            <v>1</v>
          </cell>
          <cell r="B631">
            <v>2</v>
          </cell>
          <cell r="C631">
            <v>20</v>
          </cell>
          <cell r="D631">
            <v>6095</v>
          </cell>
          <cell r="F631">
            <v>0</v>
          </cell>
        </row>
        <row r="632">
          <cell r="A632">
            <v>1</v>
          </cell>
          <cell r="B632">
            <v>2</v>
          </cell>
          <cell r="C632">
            <v>20</v>
          </cell>
          <cell r="D632">
            <v>6100</v>
          </cell>
          <cell r="F632">
            <v>92.19</v>
          </cell>
        </row>
        <row r="633">
          <cell r="A633">
            <v>1</v>
          </cell>
          <cell r="B633">
            <v>2</v>
          </cell>
          <cell r="C633">
            <v>20</v>
          </cell>
          <cell r="D633">
            <v>6105</v>
          </cell>
          <cell r="F633">
            <v>0</v>
          </cell>
        </row>
        <row r="634">
          <cell r="A634">
            <v>1</v>
          </cell>
          <cell r="B634">
            <v>2</v>
          </cell>
          <cell r="C634">
            <v>20</v>
          </cell>
          <cell r="D634">
            <v>6110</v>
          </cell>
          <cell r="F634">
            <v>0</v>
          </cell>
        </row>
        <row r="635">
          <cell r="A635">
            <v>1</v>
          </cell>
          <cell r="B635">
            <v>2</v>
          </cell>
          <cell r="C635">
            <v>20</v>
          </cell>
          <cell r="D635">
            <v>6115</v>
          </cell>
          <cell r="F635">
            <v>0</v>
          </cell>
        </row>
        <row r="636">
          <cell r="A636">
            <v>1</v>
          </cell>
          <cell r="B636">
            <v>2</v>
          </cell>
          <cell r="C636">
            <v>20</v>
          </cell>
          <cell r="D636">
            <v>6120</v>
          </cell>
          <cell r="F636">
            <v>0</v>
          </cell>
        </row>
        <row r="637">
          <cell r="A637">
            <v>1</v>
          </cell>
          <cell r="B637">
            <v>2</v>
          </cell>
          <cell r="C637">
            <v>20</v>
          </cell>
          <cell r="D637">
            <v>6125</v>
          </cell>
          <cell r="F637">
            <v>0</v>
          </cell>
        </row>
        <row r="638">
          <cell r="A638">
            <v>1</v>
          </cell>
          <cell r="B638">
            <v>2</v>
          </cell>
          <cell r="C638">
            <v>20</v>
          </cell>
          <cell r="D638">
            <v>6130</v>
          </cell>
          <cell r="F638">
            <v>3401.61</v>
          </cell>
        </row>
        <row r="639">
          <cell r="A639">
            <v>1</v>
          </cell>
          <cell r="B639">
            <v>2</v>
          </cell>
          <cell r="C639">
            <v>20</v>
          </cell>
          <cell r="D639">
            <v>6135</v>
          </cell>
          <cell r="F639">
            <v>0</v>
          </cell>
        </row>
        <row r="640">
          <cell r="A640">
            <v>1</v>
          </cell>
          <cell r="B640">
            <v>2</v>
          </cell>
          <cell r="C640">
            <v>20</v>
          </cell>
          <cell r="D640">
            <v>6140</v>
          </cell>
          <cell r="F640">
            <v>2545.2399999999998</v>
          </cell>
        </row>
        <row r="641">
          <cell r="A641">
            <v>1</v>
          </cell>
          <cell r="B641">
            <v>2</v>
          </cell>
          <cell r="C641">
            <v>20</v>
          </cell>
          <cell r="D641">
            <v>6145</v>
          </cell>
          <cell r="F641">
            <v>547.34</v>
          </cell>
        </row>
        <row r="642">
          <cell r="A642">
            <v>1</v>
          </cell>
          <cell r="B642">
            <v>2</v>
          </cell>
          <cell r="C642">
            <v>20</v>
          </cell>
          <cell r="D642">
            <v>6150</v>
          </cell>
          <cell r="F642">
            <v>0</v>
          </cell>
        </row>
        <row r="643">
          <cell r="A643">
            <v>1</v>
          </cell>
          <cell r="B643">
            <v>2</v>
          </cell>
          <cell r="C643">
            <v>20</v>
          </cell>
          <cell r="D643">
            <v>6160</v>
          </cell>
          <cell r="F643">
            <v>0</v>
          </cell>
        </row>
        <row r="644">
          <cell r="A644">
            <v>1</v>
          </cell>
          <cell r="B644">
            <v>2</v>
          </cell>
          <cell r="C644">
            <v>30</v>
          </cell>
          <cell r="D644">
            <v>6010</v>
          </cell>
          <cell r="F644">
            <v>6491.38</v>
          </cell>
        </row>
        <row r="645">
          <cell r="A645">
            <v>1</v>
          </cell>
          <cell r="B645">
            <v>2</v>
          </cell>
          <cell r="C645">
            <v>30</v>
          </cell>
          <cell r="D645">
            <v>6015</v>
          </cell>
          <cell r="F645">
            <v>0</v>
          </cell>
        </row>
        <row r="646">
          <cell r="A646">
            <v>1</v>
          </cell>
          <cell r="B646">
            <v>2</v>
          </cell>
          <cell r="C646">
            <v>30</v>
          </cell>
          <cell r="D646">
            <v>6020</v>
          </cell>
          <cell r="F646">
            <v>444.23</v>
          </cell>
        </row>
        <row r="647">
          <cell r="A647">
            <v>1</v>
          </cell>
          <cell r="B647">
            <v>2</v>
          </cell>
          <cell r="C647">
            <v>30</v>
          </cell>
          <cell r="D647">
            <v>6025</v>
          </cell>
          <cell r="F647">
            <v>546.15</v>
          </cell>
        </row>
        <row r="648">
          <cell r="A648">
            <v>1</v>
          </cell>
          <cell r="B648">
            <v>2</v>
          </cell>
          <cell r="C648">
            <v>30</v>
          </cell>
          <cell r="D648">
            <v>6030</v>
          </cell>
          <cell r="F648">
            <v>775.76</v>
          </cell>
        </row>
        <row r="649">
          <cell r="A649">
            <v>1</v>
          </cell>
          <cell r="B649">
            <v>2</v>
          </cell>
          <cell r="C649">
            <v>30</v>
          </cell>
          <cell r="D649">
            <v>6035</v>
          </cell>
          <cell r="F649">
            <v>0</v>
          </cell>
        </row>
        <row r="650">
          <cell r="A650">
            <v>1</v>
          </cell>
          <cell r="B650">
            <v>2</v>
          </cell>
          <cell r="C650">
            <v>30</v>
          </cell>
          <cell r="D650">
            <v>6040</v>
          </cell>
          <cell r="F650">
            <v>100</v>
          </cell>
        </row>
        <row r="651">
          <cell r="A651">
            <v>1</v>
          </cell>
          <cell r="B651">
            <v>2</v>
          </cell>
          <cell r="C651">
            <v>30</v>
          </cell>
          <cell r="D651">
            <v>6045</v>
          </cell>
          <cell r="F651">
            <v>0</v>
          </cell>
        </row>
        <row r="652">
          <cell r="A652">
            <v>1</v>
          </cell>
          <cell r="B652">
            <v>2</v>
          </cell>
          <cell r="C652">
            <v>30</v>
          </cell>
          <cell r="D652">
            <v>6050</v>
          </cell>
          <cell r="F652">
            <v>0</v>
          </cell>
        </row>
        <row r="653">
          <cell r="A653">
            <v>1</v>
          </cell>
          <cell r="B653">
            <v>2</v>
          </cell>
          <cell r="C653">
            <v>30</v>
          </cell>
          <cell r="D653">
            <v>6055</v>
          </cell>
          <cell r="F653">
            <v>0</v>
          </cell>
        </row>
        <row r="654">
          <cell r="A654">
            <v>1</v>
          </cell>
          <cell r="B654">
            <v>2</v>
          </cell>
          <cell r="C654">
            <v>30</v>
          </cell>
          <cell r="D654">
            <v>6060</v>
          </cell>
          <cell r="F654">
            <v>0</v>
          </cell>
        </row>
        <row r="655">
          <cell r="A655">
            <v>1</v>
          </cell>
          <cell r="B655">
            <v>2</v>
          </cell>
          <cell r="C655">
            <v>30</v>
          </cell>
          <cell r="D655">
            <v>6065</v>
          </cell>
          <cell r="F655">
            <v>0</v>
          </cell>
        </row>
        <row r="656">
          <cell r="A656">
            <v>1</v>
          </cell>
          <cell r="B656">
            <v>2</v>
          </cell>
          <cell r="C656">
            <v>30</v>
          </cell>
          <cell r="D656">
            <v>6070</v>
          </cell>
          <cell r="F656">
            <v>0</v>
          </cell>
        </row>
        <row r="657">
          <cell r="A657">
            <v>1</v>
          </cell>
          <cell r="B657">
            <v>2</v>
          </cell>
          <cell r="C657">
            <v>30</v>
          </cell>
          <cell r="D657">
            <v>6075</v>
          </cell>
          <cell r="F657">
            <v>0</v>
          </cell>
        </row>
        <row r="658">
          <cell r="A658">
            <v>1</v>
          </cell>
          <cell r="B658">
            <v>2</v>
          </cell>
          <cell r="C658">
            <v>30</v>
          </cell>
          <cell r="D658">
            <v>6080</v>
          </cell>
          <cell r="F658">
            <v>0</v>
          </cell>
        </row>
        <row r="659">
          <cell r="A659">
            <v>1</v>
          </cell>
          <cell r="B659">
            <v>2</v>
          </cell>
          <cell r="C659">
            <v>30</v>
          </cell>
          <cell r="D659">
            <v>6085</v>
          </cell>
          <cell r="F659">
            <v>0</v>
          </cell>
        </row>
        <row r="660">
          <cell r="A660">
            <v>1</v>
          </cell>
          <cell r="B660">
            <v>2</v>
          </cell>
          <cell r="C660">
            <v>30</v>
          </cell>
          <cell r="D660">
            <v>6090</v>
          </cell>
          <cell r="F660">
            <v>0</v>
          </cell>
        </row>
        <row r="661">
          <cell r="A661">
            <v>1</v>
          </cell>
          <cell r="B661">
            <v>2</v>
          </cell>
          <cell r="C661">
            <v>30</v>
          </cell>
          <cell r="D661">
            <v>6095</v>
          </cell>
          <cell r="F661">
            <v>0</v>
          </cell>
        </row>
        <row r="662">
          <cell r="A662">
            <v>1</v>
          </cell>
          <cell r="B662">
            <v>2</v>
          </cell>
          <cell r="C662">
            <v>30</v>
          </cell>
          <cell r="D662">
            <v>6100</v>
          </cell>
          <cell r="F662">
            <v>29.35</v>
          </cell>
        </row>
        <row r="663">
          <cell r="A663">
            <v>1</v>
          </cell>
          <cell r="B663">
            <v>2</v>
          </cell>
          <cell r="C663">
            <v>30</v>
          </cell>
          <cell r="D663">
            <v>6105</v>
          </cell>
          <cell r="F663">
            <v>0</v>
          </cell>
        </row>
        <row r="664">
          <cell r="A664">
            <v>1</v>
          </cell>
          <cell r="B664">
            <v>2</v>
          </cell>
          <cell r="C664">
            <v>30</v>
          </cell>
          <cell r="D664">
            <v>6110</v>
          </cell>
          <cell r="F664">
            <v>0</v>
          </cell>
        </row>
        <row r="665">
          <cell r="A665">
            <v>1</v>
          </cell>
          <cell r="B665">
            <v>2</v>
          </cell>
          <cell r="C665">
            <v>30</v>
          </cell>
          <cell r="D665">
            <v>6115</v>
          </cell>
          <cell r="F665">
            <v>0</v>
          </cell>
        </row>
        <row r="666">
          <cell r="A666">
            <v>1</v>
          </cell>
          <cell r="B666">
            <v>2</v>
          </cell>
          <cell r="C666">
            <v>30</v>
          </cell>
          <cell r="D666">
            <v>6120</v>
          </cell>
          <cell r="F666">
            <v>0</v>
          </cell>
        </row>
        <row r="667">
          <cell r="A667">
            <v>1</v>
          </cell>
          <cell r="B667">
            <v>2</v>
          </cell>
          <cell r="C667">
            <v>30</v>
          </cell>
          <cell r="D667">
            <v>6125</v>
          </cell>
          <cell r="F667">
            <v>0</v>
          </cell>
        </row>
        <row r="668">
          <cell r="A668">
            <v>1</v>
          </cell>
          <cell r="B668">
            <v>2</v>
          </cell>
          <cell r="C668">
            <v>30</v>
          </cell>
          <cell r="D668">
            <v>6130</v>
          </cell>
          <cell r="F668">
            <v>0</v>
          </cell>
        </row>
        <row r="669">
          <cell r="A669">
            <v>1</v>
          </cell>
          <cell r="B669">
            <v>2</v>
          </cell>
          <cell r="C669">
            <v>30</v>
          </cell>
          <cell r="D669">
            <v>6135</v>
          </cell>
          <cell r="F669">
            <v>0</v>
          </cell>
        </row>
        <row r="670">
          <cell r="A670">
            <v>1</v>
          </cell>
          <cell r="B670">
            <v>2</v>
          </cell>
          <cell r="C670">
            <v>30</v>
          </cell>
          <cell r="D670">
            <v>6140</v>
          </cell>
          <cell r="F670">
            <v>0</v>
          </cell>
        </row>
        <row r="671">
          <cell r="A671">
            <v>1</v>
          </cell>
          <cell r="B671">
            <v>2</v>
          </cell>
          <cell r="C671">
            <v>30</v>
          </cell>
          <cell r="D671">
            <v>6145</v>
          </cell>
          <cell r="F671">
            <v>0</v>
          </cell>
        </row>
        <row r="672">
          <cell r="A672">
            <v>1</v>
          </cell>
          <cell r="B672">
            <v>2</v>
          </cell>
          <cell r="C672">
            <v>30</v>
          </cell>
          <cell r="D672">
            <v>6150</v>
          </cell>
          <cell r="F672">
            <v>0</v>
          </cell>
        </row>
        <row r="673">
          <cell r="A673">
            <v>1</v>
          </cell>
          <cell r="B673">
            <v>2</v>
          </cell>
          <cell r="C673">
            <v>40</v>
          </cell>
          <cell r="D673">
            <v>6010</v>
          </cell>
          <cell r="F673">
            <v>6225</v>
          </cell>
        </row>
        <row r="674">
          <cell r="A674">
            <v>1</v>
          </cell>
          <cell r="B674">
            <v>2</v>
          </cell>
          <cell r="C674">
            <v>40</v>
          </cell>
          <cell r="D674">
            <v>6015</v>
          </cell>
          <cell r="F674">
            <v>15236.84</v>
          </cell>
        </row>
        <row r="675">
          <cell r="A675">
            <v>1</v>
          </cell>
          <cell r="B675">
            <v>2</v>
          </cell>
          <cell r="C675">
            <v>40</v>
          </cell>
          <cell r="D675">
            <v>6020</v>
          </cell>
          <cell r="F675">
            <v>0</v>
          </cell>
        </row>
        <row r="676">
          <cell r="A676">
            <v>1</v>
          </cell>
          <cell r="B676">
            <v>2</v>
          </cell>
          <cell r="C676">
            <v>40</v>
          </cell>
          <cell r="D676">
            <v>6025</v>
          </cell>
          <cell r="F676">
            <v>805.75</v>
          </cell>
        </row>
        <row r="677">
          <cell r="A677">
            <v>1</v>
          </cell>
          <cell r="B677">
            <v>2</v>
          </cell>
          <cell r="C677">
            <v>40</v>
          </cell>
          <cell r="D677">
            <v>6030</v>
          </cell>
          <cell r="F677">
            <v>1043.22</v>
          </cell>
        </row>
        <row r="678">
          <cell r="A678">
            <v>1</v>
          </cell>
          <cell r="B678">
            <v>2</v>
          </cell>
          <cell r="C678">
            <v>40</v>
          </cell>
          <cell r="D678">
            <v>6035</v>
          </cell>
          <cell r="F678">
            <v>0</v>
          </cell>
        </row>
        <row r="679">
          <cell r="A679">
            <v>1</v>
          </cell>
          <cell r="B679">
            <v>2</v>
          </cell>
          <cell r="C679">
            <v>40</v>
          </cell>
          <cell r="D679">
            <v>6040</v>
          </cell>
          <cell r="F679">
            <v>0</v>
          </cell>
        </row>
        <row r="680">
          <cell r="A680">
            <v>1</v>
          </cell>
          <cell r="B680">
            <v>2</v>
          </cell>
          <cell r="C680">
            <v>40</v>
          </cell>
          <cell r="D680">
            <v>6045</v>
          </cell>
          <cell r="F680">
            <v>0</v>
          </cell>
        </row>
        <row r="681">
          <cell r="A681">
            <v>1</v>
          </cell>
          <cell r="B681">
            <v>2</v>
          </cell>
          <cell r="C681">
            <v>40</v>
          </cell>
          <cell r="D681">
            <v>6050</v>
          </cell>
          <cell r="F681">
            <v>0</v>
          </cell>
        </row>
        <row r="682">
          <cell r="A682">
            <v>1</v>
          </cell>
          <cell r="B682">
            <v>2</v>
          </cell>
          <cell r="C682">
            <v>40</v>
          </cell>
          <cell r="D682">
            <v>6055</v>
          </cell>
          <cell r="F682">
            <v>0</v>
          </cell>
        </row>
        <row r="683">
          <cell r="A683">
            <v>1</v>
          </cell>
          <cell r="B683">
            <v>2</v>
          </cell>
          <cell r="C683">
            <v>40</v>
          </cell>
          <cell r="D683">
            <v>6060</v>
          </cell>
          <cell r="F683">
            <v>0</v>
          </cell>
        </row>
        <row r="684">
          <cell r="A684">
            <v>1</v>
          </cell>
          <cell r="B684">
            <v>2</v>
          </cell>
          <cell r="C684">
            <v>40</v>
          </cell>
          <cell r="D684">
            <v>6065</v>
          </cell>
          <cell r="F684">
            <v>0</v>
          </cell>
        </row>
        <row r="685">
          <cell r="A685">
            <v>1</v>
          </cell>
          <cell r="B685">
            <v>2</v>
          </cell>
          <cell r="C685">
            <v>40</v>
          </cell>
          <cell r="D685">
            <v>6070</v>
          </cell>
          <cell r="F685">
            <v>0</v>
          </cell>
        </row>
        <row r="686">
          <cell r="A686">
            <v>1</v>
          </cell>
          <cell r="B686">
            <v>2</v>
          </cell>
          <cell r="C686">
            <v>40</v>
          </cell>
          <cell r="D686">
            <v>6075</v>
          </cell>
          <cell r="F686">
            <v>0</v>
          </cell>
        </row>
        <row r="687">
          <cell r="A687">
            <v>1</v>
          </cell>
          <cell r="B687">
            <v>2</v>
          </cell>
          <cell r="C687">
            <v>40</v>
          </cell>
          <cell r="D687">
            <v>6080</v>
          </cell>
          <cell r="F687">
            <v>0</v>
          </cell>
        </row>
        <row r="688">
          <cell r="A688">
            <v>1</v>
          </cell>
          <cell r="B688">
            <v>2</v>
          </cell>
          <cell r="C688">
            <v>40</v>
          </cell>
          <cell r="D688">
            <v>6085</v>
          </cell>
          <cell r="F688">
            <v>0</v>
          </cell>
        </row>
        <row r="689">
          <cell r="A689">
            <v>1</v>
          </cell>
          <cell r="B689">
            <v>2</v>
          </cell>
          <cell r="C689">
            <v>40</v>
          </cell>
          <cell r="D689">
            <v>6090</v>
          </cell>
          <cell r="F689">
            <v>0</v>
          </cell>
        </row>
        <row r="690">
          <cell r="A690">
            <v>1</v>
          </cell>
          <cell r="B690">
            <v>2</v>
          </cell>
          <cell r="C690">
            <v>40</v>
          </cell>
          <cell r="D690">
            <v>6095</v>
          </cell>
          <cell r="F690">
            <v>0</v>
          </cell>
        </row>
        <row r="691">
          <cell r="A691">
            <v>1</v>
          </cell>
          <cell r="B691">
            <v>2</v>
          </cell>
          <cell r="C691">
            <v>40</v>
          </cell>
          <cell r="D691">
            <v>6100</v>
          </cell>
          <cell r="F691">
            <v>0</v>
          </cell>
        </row>
        <row r="692">
          <cell r="A692">
            <v>1</v>
          </cell>
          <cell r="B692">
            <v>2</v>
          </cell>
          <cell r="C692">
            <v>40</v>
          </cell>
          <cell r="D692">
            <v>6105</v>
          </cell>
          <cell r="F692">
            <v>115.59</v>
          </cell>
        </row>
        <row r="693">
          <cell r="A693">
            <v>1</v>
          </cell>
          <cell r="B693">
            <v>2</v>
          </cell>
          <cell r="C693">
            <v>40</v>
          </cell>
          <cell r="D693">
            <v>6110</v>
          </cell>
          <cell r="F693">
            <v>0</v>
          </cell>
        </row>
        <row r="694">
          <cell r="A694">
            <v>1</v>
          </cell>
          <cell r="B694">
            <v>2</v>
          </cell>
          <cell r="C694">
            <v>40</v>
          </cell>
          <cell r="D694">
            <v>6110</v>
          </cell>
          <cell r="F694">
            <v>0</v>
          </cell>
        </row>
        <row r="695">
          <cell r="A695">
            <v>1</v>
          </cell>
          <cell r="B695">
            <v>2</v>
          </cell>
          <cell r="C695">
            <v>40</v>
          </cell>
          <cell r="D695">
            <v>6110</v>
          </cell>
          <cell r="F695">
            <v>444.5</v>
          </cell>
        </row>
        <row r="696">
          <cell r="A696">
            <v>1</v>
          </cell>
          <cell r="B696">
            <v>2</v>
          </cell>
          <cell r="C696">
            <v>40</v>
          </cell>
          <cell r="D696">
            <v>6110</v>
          </cell>
          <cell r="F696">
            <v>0</v>
          </cell>
        </row>
        <row r="697">
          <cell r="A697">
            <v>1</v>
          </cell>
          <cell r="B697">
            <v>2</v>
          </cell>
          <cell r="C697">
            <v>40</v>
          </cell>
          <cell r="D697">
            <v>6110</v>
          </cell>
          <cell r="F697">
            <v>0</v>
          </cell>
        </row>
        <row r="698">
          <cell r="A698">
            <v>1</v>
          </cell>
          <cell r="B698">
            <v>2</v>
          </cell>
          <cell r="C698">
            <v>40</v>
          </cell>
          <cell r="D698">
            <v>6110</v>
          </cell>
          <cell r="F698">
            <v>0</v>
          </cell>
        </row>
        <row r="699">
          <cell r="A699">
            <v>1</v>
          </cell>
          <cell r="B699">
            <v>2</v>
          </cell>
          <cell r="C699">
            <v>40</v>
          </cell>
          <cell r="D699">
            <v>6115</v>
          </cell>
          <cell r="F699">
            <v>0</v>
          </cell>
        </row>
        <row r="700">
          <cell r="A700">
            <v>1</v>
          </cell>
          <cell r="B700">
            <v>2</v>
          </cell>
          <cell r="C700">
            <v>40</v>
          </cell>
          <cell r="D700">
            <v>6120</v>
          </cell>
          <cell r="F700">
            <v>0</v>
          </cell>
        </row>
        <row r="701">
          <cell r="A701">
            <v>1</v>
          </cell>
          <cell r="B701">
            <v>2</v>
          </cell>
          <cell r="C701">
            <v>40</v>
          </cell>
          <cell r="D701">
            <v>6125</v>
          </cell>
          <cell r="F701">
            <v>0</v>
          </cell>
        </row>
        <row r="702">
          <cell r="A702">
            <v>1</v>
          </cell>
          <cell r="B702">
            <v>2</v>
          </cell>
          <cell r="C702">
            <v>40</v>
          </cell>
          <cell r="D702">
            <v>6130</v>
          </cell>
          <cell r="F702">
            <v>0</v>
          </cell>
        </row>
        <row r="703">
          <cell r="A703">
            <v>1</v>
          </cell>
          <cell r="B703">
            <v>2</v>
          </cell>
          <cell r="C703">
            <v>40</v>
          </cell>
          <cell r="D703">
            <v>6135</v>
          </cell>
          <cell r="F703">
            <v>0</v>
          </cell>
        </row>
        <row r="704">
          <cell r="A704">
            <v>1</v>
          </cell>
          <cell r="B704">
            <v>2</v>
          </cell>
          <cell r="C704">
            <v>40</v>
          </cell>
          <cell r="D704">
            <v>6140</v>
          </cell>
          <cell r="F704">
            <v>0</v>
          </cell>
        </row>
        <row r="705">
          <cell r="A705">
            <v>1</v>
          </cell>
          <cell r="B705">
            <v>2</v>
          </cell>
          <cell r="C705">
            <v>40</v>
          </cell>
          <cell r="D705">
            <v>6145</v>
          </cell>
          <cell r="F705">
            <v>0</v>
          </cell>
        </row>
        <row r="706">
          <cell r="A706">
            <v>1</v>
          </cell>
          <cell r="B706">
            <v>2</v>
          </cell>
          <cell r="C706">
            <v>40</v>
          </cell>
          <cell r="D706">
            <v>6150</v>
          </cell>
          <cell r="F706">
            <v>0</v>
          </cell>
        </row>
        <row r="707">
          <cell r="A707">
            <v>1</v>
          </cell>
          <cell r="B707">
            <v>2</v>
          </cell>
          <cell r="C707">
            <v>40</v>
          </cell>
          <cell r="D707">
            <v>6155</v>
          </cell>
          <cell r="F707">
            <v>0</v>
          </cell>
        </row>
        <row r="708">
          <cell r="A708">
            <v>1</v>
          </cell>
          <cell r="B708">
            <v>2</v>
          </cell>
          <cell r="C708">
            <v>50</v>
          </cell>
          <cell r="D708">
            <v>6010</v>
          </cell>
          <cell r="F708">
            <v>5111.24</v>
          </cell>
        </row>
        <row r="709">
          <cell r="A709">
            <v>1</v>
          </cell>
          <cell r="B709">
            <v>2</v>
          </cell>
          <cell r="C709">
            <v>50</v>
          </cell>
          <cell r="D709">
            <v>6015</v>
          </cell>
          <cell r="F709">
            <v>0</v>
          </cell>
        </row>
        <row r="710">
          <cell r="A710">
            <v>1</v>
          </cell>
          <cell r="B710">
            <v>2</v>
          </cell>
          <cell r="C710">
            <v>50</v>
          </cell>
          <cell r="D710">
            <v>6020</v>
          </cell>
          <cell r="F710">
            <v>0</v>
          </cell>
        </row>
        <row r="711">
          <cell r="A711">
            <v>1</v>
          </cell>
          <cell r="B711">
            <v>2</v>
          </cell>
          <cell r="C711">
            <v>50</v>
          </cell>
          <cell r="D711">
            <v>6025</v>
          </cell>
          <cell r="F711">
            <v>320.27999999999997</v>
          </cell>
        </row>
        <row r="712">
          <cell r="A712">
            <v>1</v>
          </cell>
          <cell r="B712">
            <v>2</v>
          </cell>
          <cell r="C712">
            <v>50</v>
          </cell>
          <cell r="D712">
            <v>6030</v>
          </cell>
          <cell r="F712">
            <v>1189.6300000000001</v>
          </cell>
        </row>
        <row r="713">
          <cell r="A713">
            <v>1</v>
          </cell>
          <cell r="B713">
            <v>2</v>
          </cell>
          <cell r="C713">
            <v>50</v>
          </cell>
          <cell r="D713">
            <v>6035</v>
          </cell>
          <cell r="F713">
            <v>0</v>
          </cell>
        </row>
        <row r="714">
          <cell r="A714">
            <v>1</v>
          </cell>
          <cell r="B714">
            <v>2</v>
          </cell>
          <cell r="C714">
            <v>50</v>
          </cell>
          <cell r="D714">
            <v>6040</v>
          </cell>
          <cell r="F714">
            <v>25</v>
          </cell>
        </row>
        <row r="715">
          <cell r="A715">
            <v>1</v>
          </cell>
          <cell r="B715">
            <v>2</v>
          </cell>
          <cell r="C715">
            <v>50</v>
          </cell>
          <cell r="D715">
            <v>6045</v>
          </cell>
          <cell r="F715">
            <v>0</v>
          </cell>
        </row>
        <row r="716">
          <cell r="A716">
            <v>1</v>
          </cell>
          <cell r="B716">
            <v>2</v>
          </cell>
          <cell r="C716">
            <v>50</v>
          </cell>
          <cell r="D716">
            <v>6050</v>
          </cell>
          <cell r="F716">
            <v>0</v>
          </cell>
        </row>
        <row r="717">
          <cell r="A717">
            <v>1</v>
          </cell>
          <cell r="B717">
            <v>2</v>
          </cell>
          <cell r="C717">
            <v>50</v>
          </cell>
          <cell r="D717">
            <v>6055</v>
          </cell>
          <cell r="F717">
            <v>0</v>
          </cell>
        </row>
        <row r="718">
          <cell r="A718">
            <v>1</v>
          </cell>
          <cell r="B718">
            <v>2</v>
          </cell>
          <cell r="C718">
            <v>50</v>
          </cell>
          <cell r="D718">
            <v>6060</v>
          </cell>
          <cell r="F718">
            <v>0</v>
          </cell>
        </row>
        <row r="719">
          <cell r="A719">
            <v>1</v>
          </cell>
          <cell r="B719">
            <v>2</v>
          </cell>
          <cell r="C719">
            <v>50</v>
          </cell>
          <cell r="D719">
            <v>6065</v>
          </cell>
          <cell r="F719">
            <v>0</v>
          </cell>
        </row>
        <row r="720">
          <cell r="A720">
            <v>1</v>
          </cell>
          <cell r="B720">
            <v>2</v>
          </cell>
          <cell r="C720">
            <v>50</v>
          </cell>
          <cell r="D720">
            <v>6070</v>
          </cell>
          <cell r="F720">
            <v>0</v>
          </cell>
        </row>
        <row r="721">
          <cell r="A721">
            <v>1</v>
          </cell>
          <cell r="B721">
            <v>2</v>
          </cell>
          <cell r="C721">
            <v>50</v>
          </cell>
          <cell r="D721">
            <v>6075</v>
          </cell>
          <cell r="F721">
            <v>0</v>
          </cell>
        </row>
        <row r="722">
          <cell r="A722">
            <v>1</v>
          </cell>
          <cell r="B722">
            <v>2</v>
          </cell>
          <cell r="C722">
            <v>50</v>
          </cell>
          <cell r="D722">
            <v>6080</v>
          </cell>
          <cell r="F722">
            <v>0</v>
          </cell>
        </row>
        <row r="723">
          <cell r="A723">
            <v>1</v>
          </cell>
          <cell r="B723">
            <v>2</v>
          </cell>
          <cell r="C723">
            <v>50</v>
          </cell>
          <cell r="D723">
            <v>6085</v>
          </cell>
          <cell r="F723">
            <v>0</v>
          </cell>
        </row>
        <row r="724">
          <cell r="A724">
            <v>1</v>
          </cell>
          <cell r="B724">
            <v>2</v>
          </cell>
          <cell r="C724">
            <v>50</v>
          </cell>
          <cell r="D724">
            <v>6090</v>
          </cell>
          <cell r="F724">
            <v>0</v>
          </cell>
        </row>
        <row r="725">
          <cell r="A725">
            <v>1</v>
          </cell>
          <cell r="B725">
            <v>2</v>
          </cell>
          <cell r="C725">
            <v>50</v>
          </cell>
          <cell r="D725">
            <v>6095</v>
          </cell>
          <cell r="F725">
            <v>221.26</v>
          </cell>
        </row>
        <row r="726">
          <cell r="A726">
            <v>1</v>
          </cell>
          <cell r="B726">
            <v>2</v>
          </cell>
          <cell r="C726">
            <v>50</v>
          </cell>
          <cell r="D726">
            <v>6100</v>
          </cell>
          <cell r="F726">
            <v>51.86</v>
          </cell>
        </row>
        <row r="727">
          <cell r="A727">
            <v>1</v>
          </cell>
          <cell r="B727">
            <v>2</v>
          </cell>
          <cell r="C727">
            <v>50</v>
          </cell>
          <cell r="D727">
            <v>6105</v>
          </cell>
          <cell r="F727">
            <v>0</v>
          </cell>
        </row>
        <row r="728">
          <cell r="A728">
            <v>1</v>
          </cell>
          <cell r="B728">
            <v>2</v>
          </cell>
          <cell r="C728">
            <v>50</v>
          </cell>
          <cell r="D728">
            <v>6110</v>
          </cell>
          <cell r="F728">
            <v>0</v>
          </cell>
        </row>
        <row r="729">
          <cell r="A729">
            <v>1</v>
          </cell>
          <cell r="B729">
            <v>2</v>
          </cell>
          <cell r="C729">
            <v>50</v>
          </cell>
          <cell r="D729">
            <v>6115</v>
          </cell>
          <cell r="F729">
            <v>0</v>
          </cell>
        </row>
        <row r="730">
          <cell r="A730">
            <v>1</v>
          </cell>
          <cell r="B730">
            <v>2</v>
          </cell>
          <cell r="C730">
            <v>50</v>
          </cell>
          <cell r="D730">
            <v>6120</v>
          </cell>
          <cell r="F730">
            <v>0</v>
          </cell>
        </row>
        <row r="731">
          <cell r="A731">
            <v>1</v>
          </cell>
          <cell r="B731">
            <v>2</v>
          </cell>
          <cell r="C731">
            <v>50</v>
          </cell>
          <cell r="D731">
            <v>6125</v>
          </cell>
          <cell r="F731">
            <v>1736.23</v>
          </cell>
        </row>
        <row r="732">
          <cell r="A732">
            <v>1</v>
          </cell>
          <cell r="B732">
            <v>2</v>
          </cell>
          <cell r="C732">
            <v>50</v>
          </cell>
          <cell r="D732">
            <v>6130</v>
          </cell>
          <cell r="F732">
            <v>0</v>
          </cell>
        </row>
        <row r="733">
          <cell r="A733">
            <v>1</v>
          </cell>
          <cell r="B733">
            <v>2</v>
          </cell>
          <cell r="C733">
            <v>50</v>
          </cell>
          <cell r="D733">
            <v>6135</v>
          </cell>
          <cell r="F733">
            <v>0</v>
          </cell>
        </row>
        <row r="734">
          <cell r="A734">
            <v>1</v>
          </cell>
          <cell r="B734">
            <v>2</v>
          </cell>
          <cell r="C734">
            <v>50</v>
          </cell>
          <cell r="D734">
            <v>6140</v>
          </cell>
          <cell r="F734">
            <v>0</v>
          </cell>
        </row>
        <row r="735">
          <cell r="A735">
            <v>1</v>
          </cell>
          <cell r="B735">
            <v>2</v>
          </cell>
          <cell r="C735">
            <v>50</v>
          </cell>
          <cell r="D735">
            <v>6145</v>
          </cell>
          <cell r="F735">
            <v>0</v>
          </cell>
        </row>
        <row r="736">
          <cell r="A736">
            <v>1</v>
          </cell>
          <cell r="B736">
            <v>2</v>
          </cell>
          <cell r="C736">
            <v>50</v>
          </cell>
          <cell r="D736">
            <v>6150</v>
          </cell>
          <cell r="F736">
            <v>0</v>
          </cell>
        </row>
        <row r="737">
          <cell r="A737">
            <v>1</v>
          </cell>
          <cell r="B737">
            <v>2</v>
          </cell>
          <cell r="C737">
            <v>50</v>
          </cell>
          <cell r="D737">
            <v>6155</v>
          </cell>
          <cell r="F737">
            <v>0</v>
          </cell>
        </row>
        <row r="738">
          <cell r="A738">
            <v>1</v>
          </cell>
          <cell r="B738">
            <v>3</v>
          </cell>
          <cell r="C738">
            <v>0</v>
          </cell>
          <cell r="D738">
            <v>1032</v>
          </cell>
          <cell r="F738">
            <v>0</v>
          </cell>
        </row>
        <row r="739">
          <cell r="A739">
            <v>1</v>
          </cell>
          <cell r="B739">
            <v>3</v>
          </cell>
          <cell r="C739">
            <v>0</v>
          </cell>
          <cell r="D739">
            <v>1050</v>
          </cell>
          <cell r="F739">
            <v>0</v>
          </cell>
        </row>
        <row r="740">
          <cell r="A740">
            <v>1</v>
          </cell>
          <cell r="B740">
            <v>3</v>
          </cell>
          <cell r="C740">
            <v>0</v>
          </cell>
          <cell r="D740">
            <v>1050</v>
          </cell>
          <cell r="F740">
            <v>0</v>
          </cell>
        </row>
        <row r="741">
          <cell r="A741">
            <v>1</v>
          </cell>
          <cell r="B741">
            <v>3</v>
          </cell>
          <cell r="C741">
            <v>0</v>
          </cell>
          <cell r="D741">
            <v>1051</v>
          </cell>
          <cell r="F741">
            <v>0</v>
          </cell>
        </row>
        <row r="742">
          <cell r="A742">
            <v>1</v>
          </cell>
          <cell r="B742">
            <v>3</v>
          </cell>
          <cell r="C742">
            <v>0</v>
          </cell>
          <cell r="D742">
            <v>1052</v>
          </cell>
          <cell r="F742">
            <v>0</v>
          </cell>
        </row>
        <row r="743">
          <cell r="A743">
            <v>1</v>
          </cell>
          <cell r="B743">
            <v>3</v>
          </cell>
          <cell r="C743">
            <v>0</v>
          </cell>
          <cell r="D743">
            <v>1052</v>
          </cell>
          <cell r="F743">
            <v>0</v>
          </cell>
        </row>
        <row r="744">
          <cell r="A744">
            <v>1</v>
          </cell>
          <cell r="B744">
            <v>3</v>
          </cell>
          <cell r="C744">
            <v>0</v>
          </cell>
          <cell r="D744">
            <v>1052</v>
          </cell>
          <cell r="F744">
            <v>0</v>
          </cell>
        </row>
        <row r="745">
          <cell r="A745">
            <v>1</v>
          </cell>
          <cell r="B745">
            <v>3</v>
          </cell>
          <cell r="C745">
            <v>0</v>
          </cell>
          <cell r="D745">
            <v>1055</v>
          </cell>
          <cell r="F745">
            <v>0</v>
          </cell>
        </row>
        <row r="746">
          <cell r="A746">
            <v>1</v>
          </cell>
          <cell r="B746">
            <v>3</v>
          </cell>
          <cell r="C746">
            <v>0</v>
          </cell>
          <cell r="D746">
            <v>1060</v>
          </cell>
          <cell r="F746">
            <v>0</v>
          </cell>
        </row>
        <row r="747">
          <cell r="A747">
            <v>1</v>
          </cell>
          <cell r="B747">
            <v>3</v>
          </cell>
          <cell r="C747">
            <v>0</v>
          </cell>
          <cell r="D747">
            <v>1065</v>
          </cell>
          <cell r="F747">
            <v>0</v>
          </cell>
        </row>
        <row r="748">
          <cell r="A748">
            <v>1</v>
          </cell>
          <cell r="B748">
            <v>3</v>
          </cell>
          <cell r="C748">
            <v>0</v>
          </cell>
          <cell r="D748">
            <v>4010</v>
          </cell>
          <cell r="F748">
            <v>0</v>
          </cell>
        </row>
        <row r="749">
          <cell r="A749">
            <v>1</v>
          </cell>
          <cell r="B749">
            <v>3</v>
          </cell>
          <cell r="C749">
            <v>0</v>
          </cell>
          <cell r="D749">
            <v>4010</v>
          </cell>
          <cell r="F749">
            <v>0</v>
          </cell>
        </row>
        <row r="750">
          <cell r="A750">
            <v>1</v>
          </cell>
          <cell r="B750">
            <v>3</v>
          </cell>
          <cell r="C750">
            <v>0</v>
          </cell>
          <cell r="D750">
            <v>4020</v>
          </cell>
          <cell r="F750">
            <v>0</v>
          </cell>
        </row>
        <row r="751">
          <cell r="A751">
            <v>1</v>
          </cell>
          <cell r="B751">
            <v>3</v>
          </cell>
          <cell r="C751">
            <v>0</v>
          </cell>
          <cell r="D751">
            <v>4020</v>
          </cell>
          <cell r="F751">
            <v>0</v>
          </cell>
        </row>
        <row r="752">
          <cell r="A752">
            <v>1</v>
          </cell>
          <cell r="B752">
            <v>3</v>
          </cell>
          <cell r="C752">
            <v>0</v>
          </cell>
          <cell r="D752">
            <v>4030</v>
          </cell>
          <cell r="F752">
            <v>0</v>
          </cell>
        </row>
        <row r="753">
          <cell r="A753">
            <v>1</v>
          </cell>
          <cell r="B753">
            <v>3</v>
          </cell>
          <cell r="C753">
            <v>0</v>
          </cell>
          <cell r="D753">
            <v>4040</v>
          </cell>
          <cell r="F753">
            <v>0</v>
          </cell>
        </row>
        <row r="754">
          <cell r="A754">
            <v>1</v>
          </cell>
          <cell r="B754">
            <v>3</v>
          </cell>
          <cell r="C754">
            <v>0</v>
          </cell>
          <cell r="D754">
            <v>4050</v>
          </cell>
          <cell r="F754">
            <v>0</v>
          </cell>
        </row>
        <row r="755">
          <cell r="A755">
            <v>1</v>
          </cell>
          <cell r="B755">
            <v>3</v>
          </cell>
          <cell r="C755">
            <v>0</v>
          </cell>
          <cell r="D755">
            <v>4060</v>
          </cell>
          <cell r="F755">
            <v>0</v>
          </cell>
        </row>
        <row r="756">
          <cell r="A756">
            <v>1</v>
          </cell>
          <cell r="B756">
            <v>3</v>
          </cell>
          <cell r="C756">
            <v>0</v>
          </cell>
          <cell r="D756">
            <v>5010</v>
          </cell>
          <cell r="F756">
            <v>0</v>
          </cell>
        </row>
        <row r="757">
          <cell r="A757">
            <v>1</v>
          </cell>
          <cell r="B757">
            <v>3</v>
          </cell>
          <cell r="C757">
            <v>0</v>
          </cell>
          <cell r="D757">
            <v>5011</v>
          </cell>
          <cell r="F757">
            <v>0</v>
          </cell>
        </row>
        <row r="758">
          <cell r="A758">
            <v>1</v>
          </cell>
          <cell r="B758">
            <v>3</v>
          </cell>
          <cell r="C758">
            <v>0</v>
          </cell>
          <cell r="D758">
            <v>5011</v>
          </cell>
          <cell r="F758">
            <v>0</v>
          </cell>
        </row>
        <row r="759">
          <cell r="A759">
            <v>1</v>
          </cell>
          <cell r="B759">
            <v>3</v>
          </cell>
          <cell r="C759">
            <v>0</v>
          </cell>
          <cell r="D759">
            <v>5011</v>
          </cell>
          <cell r="F759">
            <v>0</v>
          </cell>
        </row>
        <row r="760">
          <cell r="A760">
            <v>1</v>
          </cell>
          <cell r="B760">
            <v>3</v>
          </cell>
          <cell r="C760">
            <v>0</v>
          </cell>
          <cell r="D760">
            <v>5012</v>
          </cell>
          <cell r="F760">
            <v>0</v>
          </cell>
        </row>
        <row r="761">
          <cell r="A761">
            <v>1</v>
          </cell>
          <cell r="B761">
            <v>3</v>
          </cell>
          <cell r="C761">
            <v>0</v>
          </cell>
          <cell r="D761">
            <v>5012</v>
          </cell>
          <cell r="F761">
            <v>0</v>
          </cell>
        </row>
        <row r="762">
          <cell r="A762">
            <v>1</v>
          </cell>
          <cell r="B762">
            <v>3</v>
          </cell>
          <cell r="C762">
            <v>0</v>
          </cell>
          <cell r="D762">
            <v>5012</v>
          </cell>
          <cell r="F762">
            <v>0</v>
          </cell>
        </row>
        <row r="763">
          <cell r="A763">
            <v>1</v>
          </cell>
          <cell r="B763">
            <v>3</v>
          </cell>
          <cell r="C763">
            <v>0</v>
          </cell>
          <cell r="D763">
            <v>5020</v>
          </cell>
          <cell r="F763">
            <v>0</v>
          </cell>
        </row>
        <row r="764">
          <cell r="A764">
            <v>1</v>
          </cell>
          <cell r="B764">
            <v>3</v>
          </cell>
          <cell r="C764">
            <v>0</v>
          </cell>
          <cell r="D764">
            <v>5030</v>
          </cell>
          <cell r="F764">
            <v>0</v>
          </cell>
        </row>
        <row r="765">
          <cell r="A765">
            <v>1</v>
          </cell>
          <cell r="B765">
            <v>3</v>
          </cell>
          <cell r="C765">
            <v>0</v>
          </cell>
          <cell r="D765">
            <v>5030</v>
          </cell>
          <cell r="F765">
            <v>0</v>
          </cell>
        </row>
        <row r="766">
          <cell r="A766">
            <v>1</v>
          </cell>
          <cell r="B766">
            <v>3</v>
          </cell>
          <cell r="C766">
            <v>0</v>
          </cell>
          <cell r="D766">
            <v>5040</v>
          </cell>
          <cell r="F766">
            <v>0</v>
          </cell>
        </row>
        <row r="767">
          <cell r="A767">
            <v>1</v>
          </cell>
          <cell r="B767">
            <v>3</v>
          </cell>
          <cell r="C767">
            <v>0</v>
          </cell>
          <cell r="D767">
            <v>5050</v>
          </cell>
          <cell r="F767">
            <v>0</v>
          </cell>
        </row>
        <row r="768">
          <cell r="A768">
            <v>1</v>
          </cell>
          <cell r="B768">
            <v>3</v>
          </cell>
          <cell r="C768">
            <v>0</v>
          </cell>
          <cell r="D768">
            <v>7010</v>
          </cell>
          <cell r="F768">
            <v>0</v>
          </cell>
        </row>
        <row r="769">
          <cell r="A769">
            <v>1</v>
          </cell>
          <cell r="B769">
            <v>3</v>
          </cell>
          <cell r="C769">
            <v>0</v>
          </cell>
          <cell r="D769">
            <v>7015</v>
          </cell>
          <cell r="F769">
            <v>0</v>
          </cell>
        </row>
        <row r="770">
          <cell r="A770">
            <v>1</v>
          </cell>
          <cell r="B770">
            <v>3</v>
          </cell>
          <cell r="C770">
            <v>0</v>
          </cell>
          <cell r="D770">
            <v>7020</v>
          </cell>
          <cell r="F770">
            <v>0</v>
          </cell>
        </row>
        <row r="771">
          <cell r="A771">
            <v>1</v>
          </cell>
          <cell r="B771">
            <v>3</v>
          </cell>
          <cell r="C771">
            <v>0</v>
          </cell>
          <cell r="D771">
            <v>7025</v>
          </cell>
          <cell r="F771">
            <v>0</v>
          </cell>
        </row>
        <row r="772">
          <cell r="A772">
            <v>1</v>
          </cell>
          <cell r="B772">
            <v>3</v>
          </cell>
          <cell r="C772">
            <v>0</v>
          </cell>
          <cell r="D772">
            <v>7030</v>
          </cell>
          <cell r="F772">
            <v>0</v>
          </cell>
        </row>
        <row r="773">
          <cell r="A773">
            <v>1</v>
          </cell>
          <cell r="B773">
            <v>3</v>
          </cell>
          <cell r="C773">
            <v>0</v>
          </cell>
          <cell r="D773">
            <v>7035</v>
          </cell>
          <cell r="F773">
            <v>0</v>
          </cell>
        </row>
        <row r="774">
          <cell r="A774">
            <v>1</v>
          </cell>
          <cell r="B774">
            <v>3</v>
          </cell>
          <cell r="C774">
            <v>0</v>
          </cell>
          <cell r="D774">
            <v>7040</v>
          </cell>
          <cell r="F774">
            <v>0</v>
          </cell>
        </row>
        <row r="775">
          <cell r="A775">
            <v>1</v>
          </cell>
          <cell r="B775">
            <v>3</v>
          </cell>
          <cell r="C775">
            <v>0</v>
          </cell>
          <cell r="D775">
            <v>7045</v>
          </cell>
          <cell r="F775">
            <v>0</v>
          </cell>
        </row>
        <row r="776">
          <cell r="A776">
            <v>1</v>
          </cell>
          <cell r="B776">
            <v>3</v>
          </cell>
          <cell r="C776">
            <v>0</v>
          </cell>
          <cell r="D776">
            <v>7050</v>
          </cell>
          <cell r="F776">
            <v>0</v>
          </cell>
        </row>
        <row r="777">
          <cell r="A777">
            <v>1</v>
          </cell>
          <cell r="B777">
            <v>3</v>
          </cell>
          <cell r="C777">
            <v>0</v>
          </cell>
          <cell r="D777">
            <v>7055</v>
          </cell>
          <cell r="F777">
            <v>0</v>
          </cell>
        </row>
        <row r="778">
          <cell r="A778">
            <v>1</v>
          </cell>
          <cell r="B778">
            <v>3</v>
          </cell>
          <cell r="C778">
            <v>0</v>
          </cell>
          <cell r="D778">
            <v>7060</v>
          </cell>
          <cell r="F778">
            <v>100</v>
          </cell>
        </row>
        <row r="779">
          <cell r="A779">
            <v>1</v>
          </cell>
          <cell r="B779">
            <v>3</v>
          </cell>
          <cell r="C779">
            <v>0</v>
          </cell>
          <cell r="D779">
            <v>7065</v>
          </cell>
          <cell r="F779">
            <v>0</v>
          </cell>
        </row>
        <row r="780">
          <cell r="A780">
            <v>1</v>
          </cell>
          <cell r="B780">
            <v>3</v>
          </cell>
          <cell r="C780">
            <v>0</v>
          </cell>
          <cell r="D780">
            <v>7070</v>
          </cell>
          <cell r="F780">
            <v>0</v>
          </cell>
        </row>
        <row r="781">
          <cell r="A781">
            <v>1</v>
          </cell>
          <cell r="B781">
            <v>3</v>
          </cell>
          <cell r="C781">
            <v>0</v>
          </cell>
          <cell r="D781">
            <v>7075</v>
          </cell>
          <cell r="F781">
            <v>0</v>
          </cell>
        </row>
        <row r="782">
          <cell r="A782">
            <v>1</v>
          </cell>
          <cell r="B782">
            <v>3</v>
          </cell>
          <cell r="C782">
            <v>0</v>
          </cell>
          <cell r="D782">
            <v>7080</v>
          </cell>
          <cell r="F782">
            <v>0</v>
          </cell>
        </row>
        <row r="783">
          <cell r="A783">
            <v>1</v>
          </cell>
          <cell r="B783">
            <v>3</v>
          </cell>
          <cell r="C783">
            <v>0</v>
          </cell>
          <cell r="D783">
            <v>7085</v>
          </cell>
          <cell r="F783">
            <v>0</v>
          </cell>
        </row>
        <row r="784">
          <cell r="A784">
            <v>1</v>
          </cell>
          <cell r="B784">
            <v>3</v>
          </cell>
          <cell r="C784">
            <v>0</v>
          </cell>
          <cell r="D784">
            <v>7086</v>
          </cell>
          <cell r="F784">
            <v>0</v>
          </cell>
        </row>
        <row r="785">
          <cell r="A785">
            <v>1</v>
          </cell>
          <cell r="B785">
            <v>3</v>
          </cell>
          <cell r="C785">
            <v>0</v>
          </cell>
          <cell r="D785">
            <v>7090</v>
          </cell>
          <cell r="F785">
            <v>0</v>
          </cell>
        </row>
        <row r="786">
          <cell r="A786">
            <v>1</v>
          </cell>
          <cell r="B786">
            <v>3</v>
          </cell>
          <cell r="C786">
            <v>0</v>
          </cell>
          <cell r="D786">
            <v>7095</v>
          </cell>
          <cell r="F786">
            <v>0</v>
          </cell>
        </row>
        <row r="787">
          <cell r="A787">
            <v>1</v>
          </cell>
          <cell r="B787">
            <v>3</v>
          </cell>
          <cell r="C787">
            <v>0</v>
          </cell>
          <cell r="D787">
            <v>7100</v>
          </cell>
          <cell r="F787">
            <v>0</v>
          </cell>
        </row>
        <row r="788">
          <cell r="A788">
            <v>1</v>
          </cell>
          <cell r="B788">
            <v>3</v>
          </cell>
          <cell r="C788">
            <v>0</v>
          </cell>
          <cell r="D788">
            <v>7105</v>
          </cell>
          <cell r="F788">
            <v>0</v>
          </cell>
        </row>
        <row r="789">
          <cell r="A789">
            <v>1</v>
          </cell>
          <cell r="B789">
            <v>3</v>
          </cell>
          <cell r="C789">
            <v>0</v>
          </cell>
          <cell r="D789">
            <v>7110</v>
          </cell>
          <cell r="F789">
            <v>0</v>
          </cell>
        </row>
        <row r="790">
          <cell r="A790">
            <v>1</v>
          </cell>
          <cell r="B790">
            <v>3</v>
          </cell>
          <cell r="C790">
            <v>0</v>
          </cell>
          <cell r="D790">
            <v>7120</v>
          </cell>
          <cell r="F790">
            <v>0</v>
          </cell>
        </row>
        <row r="791">
          <cell r="A791">
            <v>1</v>
          </cell>
          <cell r="B791">
            <v>3</v>
          </cell>
          <cell r="C791">
            <v>0</v>
          </cell>
          <cell r="D791">
            <v>7125</v>
          </cell>
          <cell r="F791">
            <v>0</v>
          </cell>
        </row>
        <row r="792">
          <cell r="A792">
            <v>1</v>
          </cell>
          <cell r="B792">
            <v>3</v>
          </cell>
          <cell r="C792">
            <v>0</v>
          </cell>
          <cell r="D792">
            <v>7130</v>
          </cell>
          <cell r="F792">
            <v>0</v>
          </cell>
        </row>
        <row r="793">
          <cell r="A793">
            <v>1</v>
          </cell>
          <cell r="B793">
            <v>3</v>
          </cell>
          <cell r="C793">
            <v>0</v>
          </cell>
          <cell r="D793">
            <v>8010</v>
          </cell>
          <cell r="F793">
            <v>0</v>
          </cell>
        </row>
        <row r="794">
          <cell r="A794">
            <v>1</v>
          </cell>
          <cell r="B794">
            <v>3</v>
          </cell>
          <cell r="C794">
            <v>0</v>
          </cell>
          <cell r="D794">
            <v>8020</v>
          </cell>
          <cell r="F794">
            <v>0</v>
          </cell>
        </row>
        <row r="795">
          <cell r="A795">
            <v>1</v>
          </cell>
          <cell r="B795">
            <v>3</v>
          </cell>
          <cell r="C795">
            <v>0</v>
          </cell>
          <cell r="D795">
            <v>8025</v>
          </cell>
          <cell r="F795">
            <v>0</v>
          </cell>
        </row>
        <row r="796">
          <cell r="A796">
            <v>1</v>
          </cell>
          <cell r="B796">
            <v>3</v>
          </cell>
          <cell r="C796">
            <v>0</v>
          </cell>
          <cell r="D796">
            <v>8030</v>
          </cell>
          <cell r="F796">
            <v>0</v>
          </cell>
        </row>
        <row r="797">
          <cell r="A797">
            <v>1</v>
          </cell>
          <cell r="B797">
            <v>3</v>
          </cell>
          <cell r="C797">
            <v>0</v>
          </cell>
          <cell r="D797">
            <v>8040</v>
          </cell>
          <cell r="F797">
            <v>0</v>
          </cell>
        </row>
        <row r="798">
          <cell r="A798">
            <v>1</v>
          </cell>
          <cell r="B798">
            <v>3</v>
          </cell>
          <cell r="C798">
            <v>0</v>
          </cell>
          <cell r="D798">
            <v>8050</v>
          </cell>
          <cell r="F798">
            <v>0</v>
          </cell>
        </row>
        <row r="799">
          <cell r="A799">
            <v>1</v>
          </cell>
          <cell r="B799">
            <v>3</v>
          </cell>
          <cell r="C799">
            <v>0</v>
          </cell>
          <cell r="D799">
            <v>8060</v>
          </cell>
          <cell r="F799">
            <v>0</v>
          </cell>
        </row>
        <row r="800">
          <cell r="A800">
            <v>1</v>
          </cell>
          <cell r="B800">
            <v>3</v>
          </cell>
          <cell r="C800">
            <v>0</v>
          </cell>
          <cell r="D800">
            <v>8070</v>
          </cell>
          <cell r="F800">
            <v>0</v>
          </cell>
        </row>
        <row r="801">
          <cell r="A801">
            <v>1</v>
          </cell>
          <cell r="B801">
            <v>3</v>
          </cell>
          <cell r="C801">
            <v>0</v>
          </cell>
          <cell r="D801">
            <v>8080</v>
          </cell>
          <cell r="F801">
            <v>0</v>
          </cell>
        </row>
        <row r="802">
          <cell r="A802">
            <v>1</v>
          </cell>
          <cell r="B802">
            <v>3</v>
          </cell>
          <cell r="C802">
            <v>0</v>
          </cell>
          <cell r="D802">
            <v>8090</v>
          </cell>
          <cell r="F802">
            <v>0</v>
          </cell>
        </row>
        <row r="803">
          <cell r="A803">
            <v>1</v>
          </cell>
          <cell r="B803">
            <v>3</v>
          </cell>
          <cell r="C803">
            <v>10</v>
          </cell>
          <cell r="D803">
            <v>6010</v>
          </cell>
          <cell r="F803">
            <v>0</v>
          </cell>
        </row>
        <row r="804">
          <cell r="A804">
            <v>1</v>
          </cell>
          <cell r="B804">
            <v>3</v>
          </cell>
          <cell r="C804">
            <v>10</v>
          </cell>
          <cell r="D804">
            <v>6015</v>
          </cell>
          <cell r="F804">
            <v>0</v>
          </cell>
        </row>
        <row r="805">
          <cell r="A805">
            <v>1</v>
          </cell>
          <cell r="B805">
            <v>3</v>
          </cell>
          <cell r="C805">
            <v>10</v>
          </cell>
          <cell r="D805">
            <v>6020</v>
          </cell>
          <cell r="F805">
            <v>0</v>
          </cell>
        </row>
        <row r="806">
          <cell r="A806">
            <v>1</v>
          </cell>
          <cell r="B806">
            <v>3</v>
          </cell>
          <cell r="C806">
            <v>10</v>
          </cell>
          <cell r="D806">
            <v>6025</v>
          </cell>
          <cell r="F806">
            <v>0</v>
          </cell>
        </row>
        <row r="807">
          <cell r="A807">
            <v>1</v>
          </cell>
          <cell r="B807">
            <v>3</v>
          </cell>
          <cell r="C807">
            <v>10</v>
          </cell>
          <cell r="D807">
            <v>6030</v>
          </cell>
          <cell r="F807">
            <v>0</v>
          </cell>
        </row>
        <row r="808">
          <cell r="A808">
            <v>1</v>
          </cell>
          <cell r="B808">
            <v>3</v>
          </cell>
          <cell r="C808">
            <v>10</v>
          </cell>
          <cell r="D808">
            <v>6035</v>
          </cell>
          <cell r="F808">
            <v>0</v>
          </cell>
        </row>
        <row r="809">
          <cell r="A809">
            <v>1</v>
          </cell>
          <cell r="B809">
            <v>3</v>
          </cell>
          <cell r="C809">
            <v>10</v>
          </cell>
          <cell r="D809">
            <v>6040</v>
          </cell>
          <cell r="F809">
            <v>0</v>
          </cell>
        </row>
        <row r="810">
          <cell r="A810">
            <v>1</v>
          </cell>
          <cell r="B810">
            <v>3</v>
          </cell>
          <cell r="C810">
            <v>10</v>
          </cell>
          <cell r="D810">
            <v>6045</v>
          </cell>
          <cell r="F810">
            <v>0</v>
          </cell>
        </row>
        <row r="811">
          <cell r="A811">
            <v>1</v>
          </cell>
          <cell r="B811">
            <v>3</v>
          </cell>
          <cell r="C811">
            <v>10</v>
          </cell>
          <cell r="D811">
            <v>6050</v>
          </cell>
          <cell r="F811">
            <v>0</v>
          </cell>
        </row>
        <row r="812">
          <cell r="A812">
            <v>1</v>
          </cell>
          <cell r="B812">
            <v>3</v>
          </cell>
          <cell r="C812">
            <v>10</v>
          </cell>
          <cell r="D812">
            <v>6055</v>
          </cell>
          <cell r="F812">
            <v>0</v>
          </cell>
        </row>
        <row r="813">
          <cell r="A813">
            <v>1</v>
          </cell>
          <cell r="B813">
            <v>3</v>
          </cell>
          <cell r="C813">
            <v>10</v>
          </cell>
          <cell r="D813">
            <v>6060</v>
          </cell>
          <cell r="F813">
            <v>0</v>
          </cell>
        </row>
        <row r="814">
          <cell r="A814">
            <v>1</v>
          </cell>
          <cell r="B814">
            <v>3</v>
          </cell>
          <cell r="C814">
            <v>10</v>
          </cell>
          <cell r="D814">
            <v>6065</v>
          </cell>
          <cell r="F814">
            <v>0</v>
          </cell>
        </row>
        <row r="815">
          <cell r="A815">
            <v>1</v>
          </cell>
          <cell r="B815">
            <v>3</v>
          </cell>
          <cell r="C815">
            <v>10</v>
          </cell>
          <cell r="D815">
            <v>6070</v>
          </cell>
          <cell r="F815">
            <v>0</v>
          </cell>
        </row>
        <row r="816">
          <cell r="A816">
            <v>1</v>
          </cell>
          <cell r="B816">
            <v>3</v>
          </cell>
          <cell r="C816">
            <v>10</v>
          </cell>
          <cell r="D816">
            <v>6075</v>
          </cell>
          <cell r="F816">
            <v>0</v>
          </cell>
        </row>
        <row r="817">
          <cell r="A817">
            <v>1</v>
          </cell>
          <cell r="B817">
            <v>3</v>
          </cell>
          <cell r="C817">
            <v>10</v>
          </cell>
          <cell r="D817">
            <v>6080</v>
          </cell>
          <cell r="F817">
            <v>0</v>
          </cell>
        </row>
        <row r="818">
          <cell r="A818">
            <v>1</v>
          </cell>
          <cell r="B818">
            <v>3</v>
          </cell>
          <cell r="C818">
            <v>10</v>
          </cell>
          <cell r="D818">
            <v>6085</v>
          </cell>
          <cell r="F818">
            <v>0</v>
          </cell>
        </row>
        <row r="819">
          <cell r="A819">
            <v>1</v>
          </cell>
          <cell r="B819">
            <v>3</v>
          </cell>
          <cell r="C819">
            <v>10</v>
          </cell>
          <cell r="D819">
            <v>6090</v>
          </cell>
          <cell r="F819">
            <v>0</v>
          </cell>
        </row>
        <row r="820">
          <cell r="A820">
            <v>1</v>
          </cell>
          <cell r="B820">
            <v>3</v>
          </cell>
          <cell r="C820">
            <v>10</v>
          </cell>
          <cell r="D820">
            <v>6095</v>
          </cell>
          <cell r="F820">
            <v>0</v>
          </cell>
        </row>
        <row r="821">
          <cell r="A821">
            <v>1</v>
          </cell>
          <cell r="B821">
            <v>3</v>
          </cell>
          <cell r="C821">
            <v>10</v>
          </cell>
          <cell r="D821">
            <v>6100</v>
          </cell>
          <cell r="F821">
            <v>0</v>
          </cell>
        </row>
        <row r="822">
          <cell r="A822">
            <v>1</v>
          </cell>
          <cell r="B822">
            <v>3</v>
          </cell>
          <cell r="C822">
            <v>10</v>
          </cell>
          <cell r="D822">
            <v>6105</v>
          </cell>
          <cell r="F822">
            <v>0</v>
          </cell>
        </row>
        <row r="823">
          <cell r="A823">
            <v>1</v>
          </cell>
          <cell r="B823">
            <v>3</v>
          </cell>
          <cell r="C823">
            <v>10</v>
          </cell>
          <cell r="D823">
            <v>6110</v>
          </cell>
          <cell r="F823">
            <v>0</v>
          </cell>
        </row>
        <row r="824">
          <cell r="A824">
            <v>1</v>
          </cell>
          <cell r="B824">
            <v>3</v>
          </cell>
          <cell r="C824">
            <v>10</v>
          </cell>
          <cell r="D824">
            <v>6115</v>
          </cell>
          <cell r="F824">
            <v>0</v>
          </cell>
        </row>
        <row r="825">
          <cell r="A825">
            <v>1</v>
          </cell>
          <cell r="B825">
            <v>3</v>
          </cell>
          <cell r="C825">
            <v>10</v>
          </cell>
          <cell r="D825">
            <v>6120</v>
          </cell>
          <cell r="F825">
            <v>0</v>
          </cell>
        </row>
        <row r="826">
          <cell r="A826">
            <v>1</v>
          </cell>
          <cell r="B826">
            <v>3</v>
          </cell>
          <cell r="C826">
            <v>10</v>
          </cell>
          <cell r="D826">
            <v>6125</v>
          </cell>
          <cell r="F826">
            <v>0</v>
          </cell>
        </row>
        <row r="827">
          <cell r="A827">
            <v>1</v>
          </cell>
          <cell r="B827">
            <v>3</v>
          </cell>
          <cell r="C827">
            <v>10</v>
          </cell>
          <cell r="D827">
            <v>6130</v>
          </cell>
          <cell r="F827">
            <v>0</v>
          </cell>
        </row>
        <row r="828">
          <cell r="A828">
            <v>1</v>
          </cell>
          <cell r="B828">
            <v>3</v>
          </cell>
          <cell r="C828">
            <v>10</v>
          </cell>
          <cell r="D828">
            <v>6135</v>
          </cell>
          <cell r="F828">
            <v>0</v>
          </cell>
        </row>
        <row r="829">
          <cell r="A829">
            <v>1</v>
          </cell>
          <cell r="B829">
            <v>3</v>
          </cell>
          <cell r="C829">
            <v>10</v>
          </cell>
          <cell r="D829">
            <v>6140</v>
          </cell>
          <cell r="F829">
            <v>0</v>
          </cell>
        </row>
        <row r="830">
          <cell r="A830">
            <v>1</v>
          </cell>
          <cell r="B830">
            <v>3</v>
          </cell>
          <cell r="C830">
            <v>10</v>
          </cell>
          <cell r="D830">
            <v>6145</v>
          </cell>
          <cell r="F830">
            <v>0</v>
          </cell>
        </row>
        <row r="831">
          <cell r="A831">
            <v>1</v>
          </cell>
          <cell r="B831">
            <v>3</v>
          </cell>
          <cell r="C831">
            <v>10</v>
          </cell>
          <cell r="D831">
            <v>6150</v>
          </cell>
          <cell r="F831">
            <v>0</v>
          </cell>
        </row>
        <row r="832">
          <cell r="A832">
            <v>1</v>
          </cell>
          <cell r="B832">
            <v>3</v>
          </cell>
          <cell r="C832">
            <v>20</v>
          </cell>
          <cell r="D832">
            <v>6010</v>
          </cell>
          <cell r="F832">
            <v>0</v>
          </cell>
        </row>
        <row r="833">
          <cell r="A833">
            <v>1</v>
          </cell>
          <cell r="B833">
            <v>3</v>
          </cell>
          <cell r="C833">
            <v>20</v>
          </cell>
          <cell r="D833">
            <v>6015</v>
          </cell>
          <cell r="F833">
            <v>0</v>
          </cell>
        </row>
        <row r="834">
          <cell r="A834">
            <v>1</v>
          </cell>
          <cell r="B834">
            <v>3</v>
          </cell>
          <cell r="C834">
            <v>20</v>
          </cell>
          <cell r="D834">
            <v>6020</v>
          </cell>
          <cell r="F834">
            <v>0</v>
          </cell>
        </row>
        <row r="835">
          <cell r="A835">
            <v>1</v>
          </cell>
          <cell r="B835">
            <v>3</v>
          </cell>
          <cell r="C835">
            <v>20</v>
          </cell>
          <cell r="D835">
            <v>6025</v>
          </cell>
          <cell r="F835">
            <v>0</v>
          </cell>
        </row>
        <row r="836">
          <cell r="A836">
            <v>1</v>
          </cell>
          <cell r="B836">
            <v>3</v>
          </cell>
          <cell r="C836">
            <v>20</v>
          </cell>
          <cell r="D836">
            <v>6030</v>
          </cell>
          <cell r="F836">
            <v>0</v>
          </cell>
        </row>
        <row r="837">
          <cell r="A837">
            <v>1</v>
          </cell>
          <cell r="B837">
            <v>3</v>
          </cell>
          <cell r="C837">
            <v>20</v>
          </cell>
          <cell r="D837">
            <v>6035</v>
          </cell>
          <cell r="F837">
            <v>0</v>
          </cell>
        </row>
        <row r="838">
          <cell r="A838">
            <v>1</v>
          </cell>
          <cell r="B838">
            <v>3</v>
          </cell>
          <cell r="C838">
            <v>20</v>
          </cell>
          <cell r="D838">
            <v>6040</v>
          </cell>
          <cell r="F838">
            <v>0</v>
          </cell>
        </row>
        <row r="839">
          <cell r="A839">
            <v>1</v>
          </cell>
          <cell r="B839">
            <v>3</v>
          </cell>
          <cell r="C839">
            <v>20</v>
          </cell>
          <cell r="D839">
            <v>6045</v>
          </cell>
          <cell r="F839">
            <v>0</v>
          </cell>
        </row>
        <row r="840">
          <cell r="A840">
            <v>1</v>
          </cell>
          <cell r="B840">
            <v>3</v>
          </cell>
          <cell r="C840">
            <v>20</v>
          </cell>
          <cell r="D840">
            <v>6050</v>
          </cell>
          <cell r="F840">
            <v>0</v>
          </cell>
        </row>
        <row r="841">
          <cell r="A841">
            <v>1</v>
          </cell>
          <cell r="B841">
            <v>3</v>
          </cell>
          <cell r="C841">
            <v>20</v>
          </cell>
          <cell r="D841">
            <v>6055</v>
          </cell>
          <cell r="F841">
            <v>0</v>
          </cell>
        </row>
        <row r="842">
          <cell r="A842">
            <v>1</v>
          </cell>
          <cell r="B842">
            <v>3</v>
          </cell>
          <cell r="C842">
            <v>20</v>
          </cell>
          <cell r="D842">
            <v>6060</v>
          </cell>
          <cell r="F842">
            <v>0</v>
          </cell>
        </row>
        <row r="843">
          <cell r="A843">
            <v>1</v>
          </cell>
          <cell r="B843">
            <v>3</v>
          </cell>
          <cell r="C843">
            <v>20</v>
          </cell>
          <cell r="D843">
            <v>6065</v>
          </cell>
          <cell r="F843">
            <v>0</v>
          </cell>
        </row>
        <row r="844">
          <cell r="A844">
            <v>1</v>
          </cell>
          <cell r="B844">
            <v>3</v>
          </cell>
          <cell r="C844">
            <v>20</v>
          </cell>
          <cell r="D844">
            <v>6070</v>
          </cell>
          <cell r="F844">
            <v>0</v>
          </cell>
        </row>
        <row r="845">
          <cell r="A845">
            <v>1</v>
          </cell>
          <cell r="B845">
            <v>3</v>
          </cell>
          <cell r="C845">
            <v>20</v>
          </cell>
          <cell r="D845">
            <v>6075</v>
          </cell>
          <cell r="F845">
            <v>0</v>
          </cell>
        </row>
        <row r="846">
          <cell r="A846">
            <v>1</v>
          </cell>
          <cell r="B846">
            <v>3</v>
          </cell>
          <cell r="C846">
            <v>20</v>
          </cell>
          <cell r="D846">
            <v>6080</v>
          </cell>
          <cell r="F846">
            <v>0</v>
          </cell>
        </row>
        <row r="847">
          <cell r="A847">
            <v>1</v>
          </cell>
          <cell r="B847">
            <v>3</v>
          </cell>
          <cell r="C847">
            <v>20</v>
          </cell>
          <cell r="D847">
            <v>6085</v>
          </cell>
          <cell r="F847">
            <v>0</v>
          </cell>
        </row>
        <row r="848">
          <cell r="A848">
            <v>1</v>
          </cell>
          <cell r="B848">
            <v>3</v>
          </cell>
          <cell r="C848">
            <v>20</v>
          </cell>
          <cell r="D848">
            <v>6090</v>
          </cell>
          <cell r="F848">
            <v>0</v>
          </cell>
        </row>
        <row r="849">
          <cell r="A849">
            <v>1</v>
          </cell>
          <cell r="B849">
            <v>3</v>
          </cell>
          <cell r="C849">
            <v>20</v>
          </cell>
          <cell r="D849">
            <v>6095</v>
          </cell>
          <cell r="F849">
            <v>0</v>
          </cell>
        </row>
        <row r="850">
          <cell r="A850">
            <v>1</v>
          </cell>
          <cell r="B850">
            <v>3</v>
          </cell>
          <cell r="C850">
            <v>20</v>
          </cell>
          <cell r="D850">
            <v>6100</v>
          </cell>
          <cell r="F850">
            <v>0</v>
          </cell>
        </row>
        <row r="851">
          <cell r="A851">
            <v>1</v>
          </cell>
          <cell r="B851">
            <v>3</v>
          </cell>
          <cell r="C851">
            <v>20</v>
          </cell>
          <cell r="D851">
            <v>6105</v>
          </cell>
          <cell r="F851">
            <v>0</v>
          </cell>
        </row>
        <row r="852">
          <cell r="A852">
            <v>1</v>
          </cell>
          <cell r="B852">
            <v>3</v>
          </cell>
          <cell r="C852">
            <v>20</v>
          </cell>
          <cell r="D852">
            <v>6110</v>
          </cell>
          <cell r="F852">
            <v>0</v>
          </cell>
        </row>
        <row r="853">
          <cell r="A853">
            <v>1</v>
          </cell>
          <cell r="B853">
            <v>3</v>
          </cell>
          <cell r="C853">
            <v>20</v>
          </cell>
          <cell r="D853">
            <v>6115</v>
          </cell>
          <cell r="F853">
            <v>0</v>
          </cell>
        </row>
        <row r="854">
          <cell r="A854">
            <v>1</v>
          </cell>
          <cell r="B854">
            <v>3</v>
          </cell>
          <cell r="C854">
            <v>20</v>
          </cell>
          <cell r="D854">
            <v>6120</v>
          </cell>
          <cell r="F854">
            <v>0</v>
          </cell>
        </row>
        <row r="855">
          <cell r="A855">
            <v>1</v>
          </cell>
          <cell r="B855">
            <v>3</v>
          </cell>
          <cell r="C855">
            <v>20</v>
          </cell>
          <cell r="D855">
            <v>6125</v>
          </cell>
          <cell r="F855">
            <v>0</v>
          </cell>
        </row>
        <row r="856">
          <cell r="A856">
            <v>1</v>
          </cell>
          <cell r="B856">
            <v>3</v>
          </cell>
          <cell r="C856">
            <v>20</v>
          </cell>
          <cell r="D856">
            <v>6130</v>
          </cell>
          <cell r="F856">
            <v>0</v>
          </cell>
        </row>
        <row r="857">
          <cell r="A857">
            <v>1</v>
          </cell>
          <cell r="B857">
            <v>3</v>
          </cell>
          <cell r="C857">
            <v>20</v>
          </cell>
          <cell r="D857">
            <v>6135</v>
          </cell>
          <cell r="F857">
            <v>0</v>
          </cell>
        </row>
        <row r="858">
          <cell r="A858">
            <v>1</v>
          </cell>
          <cell r="B858">
            <v>3</v>
          </cell>
          <cell r="C858">
            <v>20</v>
          </cell>
          <cell r="D858">
            <v>6140</v>
          </cell>
          <cell r="F858">
            <v>0</v>
          </cell>
        </row>
        <row r="859">
          <cell r="A859">
            <v>1</v>
          </cell>
          <cell r="B859">
            <v>3</v>
          </cell>
          <cell r="C859">
            <v>20</v>
          </cell>
          <cell r="D859">
            <v>6145</v>
          </cell>
          <cell r="F859">
            <v>0</v>
          </cell>
        </row>
        <row r="860">
          <cell r="A860">
            <v>1</v>
          </cell>
          <cell r="B860">
            <v>3</v>
          </cell>
          <cell r="C860">
            <v>20</v>
          </cell>
          <cell r="D860">
            <v>6150</v>
          </cell>
          <cell r="F860">
            <v>0</v>
          </cell>
        </row>
        <row r="861">
          <cell r="A861">
            <v>1</v>
          </cell>
          <cell r="B861">
            <v>3</v>
          </cell>
          <cell r="C861">
            <v>20</v>
          </cell>
          <cell r="D861">
            <v>6160</v>
          </cell>
          <cell r="F861">
            <v>0</v>
          </cell>
        </row>
        <row r="862">
          <cell r="A862">
            <v>1</v>
          </cell>
          <cell r="B862">
            <v>3</v>
          </cell>
          <cell r="C862">
            <v>30</v>
          </cell>
          <cell r="D862">
            <v>6010</v>
          </cell>
          <cell r="F862">
            <v>0</v>
          </cell>
        </row>
        <row r="863">
          <cell r="A863">
            <v>1</v>
          </cell>
          <cell r="B863">
            <v>3</v>
          </cell>
          <cell r="C863">
            <v>30</v>
          </cell>
          <cell r="D863">
            <v>6015</v>
          </cell>
          <cell r="F863">
            <v>0</v>
          </cell>
        </row>
        <row r="864">
          <cell r="A864">
            <v>1</v>
          </cell>
          <cell r="B864">
            <v>3</v>
          </cell>
          <cell r="C864">
            <v>30</v>
          </cell>
          <cell r="D864">
            <v>6020</v>
          </cell>
          <cell r="F864">
            <v>0</v>
          </cell>
        </row>
        <row r="865">
          <cell r="A865">
            <v>1</v>
          </cell>
          <cell r="B865">
            <v>3</v>
          </cell>
          <cell r="C865">
            <v>30</v>
          </cell>
          <cell r="D865">
            <v>6025</v>
          </cell>
          <cell r="F865">
            <v>0</v>
          </cell>
        </row>
        <row r="866">
          <cell r="A866">
            <v>1</v>
          </cell>
          <cell r="B866">
            <v>3</v>
          </cell>
          <cell r="C866">
            <v>30</v>
          </cell>
          <cell r="D866">
            <v>6030</v>
          </cell>
          <cell r="F866">
            <v>0</v>
          </cell>
        </row>
        <row r="867">
          <cell r="A867">
            <v>1</v>
          </cell>
          <cell r="B867">
            <v>3</v>
          </cell>
          <cell r="C867">
            <v>30</v>
          </cell>
          <cell r="D867">
            <v>6035</v>
          </cell>
          <cell r="F867">
            <v>0</v>
          </cell>
        </row>
        <row r="868">
          <cell r="A868">
            <v>1</v>
          </cell>
          <cell r="B868">
            <v>3</v>
          </cell>
          <cell r="C868">
            <v>30</v>
          </cell>
          <cell r="D868">
            <v>6040</v>
          </cell>
          <cell r="F868">
            <v>0</v>
          </cell>
        </row>
        <row r="869">
          <cell r="A869">
            <v>1</v>
          </cell>
          <cell r="B869">
            <v>3</v>
          </cell>
          <cell r="C869">
            <v>30</v>
          </cell>
          <cell r="D869">
            <v>6045</v>
          </cell>
          <cell r="F869">
            <v>0</v>
          </cell>
        </row>
        <row r="870">
          <cell r="A870">
            <v>1</v>
          </cell>
          <cell r="B870">
            <v>3</v>
          </cell>
          <cell r="C870">
            <v>30</v>
          </cell>
          <cell r="D870">
            <v>6050</v>
          </cell>
          <cell r="F870">
            <v>0</v>
          </cell>
        </row>
        <row r="871">
          <cell r="A871">
            <v>1</v>
          </cell>
          <cell r="B871">
            <v>3</v>
          </cell>
          <cell r="C871">
            <v>30</v>
          </cell>
          <cell r="D871">
            <v>6055</v>
          </cell>
          <cell r="F871">
            <v>0</v>
          </cell>
        </row>
        <row r="872">
          <cell r="A872">
            <v>1</v>
          </cell>
          <cell r="B872">
            <v>3</v>
          </cell>
          <cell r="C872">
            <v>30</v>
          </cell>
          <cell r="D872">
            <v>6060</v>
          </cell>
          <cell r="F872">
            <v>0</v>
          </cell>
        </row>
        <row r="873">
          <cell r="A873">
            <v>1</v>
          </cell>
          <cell r="B873">
            <v>3</v>
          </cell>
          <cell r="C873">
            <v>30</v>
          </cell>
          <cell r="D873">
            <v>6065</v>
          </cell>
          <cell r="F873">
            <v>0</v>
          </cell>
        </row>
        <row r="874">
          <cell r="A874">
            <v>1</v>
          </cell>
          <cell r="B874">
            <v>3</v>
          </cell>
          <cell r="C874">
            <v>30</v>
          </cell>
          <cell r="D874">
            <v>6070</v>
          </cell>
          <cell r="F874">
            <v>0</v>
          </cell>
        </row>
        <row r="875">
          <cell r="A875">
            <v>1</v>
          </cell>
          <cell r="B875">
            <v>3</v>
          </cell>
          <cell r="C875">
            <v>30</v>
          </cell>
          <cell r="D875">
            <v>6075</v>
          </cell>
          <cell r="F875">
            <v>0</v>
          </cell>
        </row>
        <row r="876">
          <cell r="A876">
            <v>1</v>
          </cell>
          <cell r="B876">
            <v>3</v>
          </cell>
          <cell r="C876">
            <v>30</v>
          </cell>
          <cell r="D876">
            <v>6080</v>
          </cell>
          <cell r="F876">
            <v>0</v>
          </cell>
        </row>
        <row r="877">
          <cell r="A877">
            <v>1</v>
          </cell>
          <cell r="B877">
            <v>3</v>
          </cell>
          <cell r="C877">
            <v>30</v>
          </cell>
          <cell r="D877">
            <v>6085</v>
          </cell>
          <cell r="F877">
            <v>0</v>
          </cell>
        </row>
        <row r="878">
          <cell r="A878">
            <v>1</v>
          </cell>
          <cell r="B878">
            <v>3</v>
          </cell>
          <cell r="C878">
            <v>30</v>
          </cell>
          <cell r="D878">
            <v>6090</v>
          </cell>
          <cell r="F878">
            <v>0</v>
          </cell>
        </row>
        <row r="879">
          <cell r="A879">
            <v>1</v>
          </cell>
          <cell r="B879">
            <v>3</v>
          </cell>
          <cell r="C879">
            <v>30</v>
          </cell>
          <cell r="D879">
            <v>6095</v>
          </cell>
          <cell r="F879">
            <v>0</v>
          </cell>
        </row>
        <row r="880">
          <cell r="A880">
            <v>1</v>
          </cell>
          <cell r="B880">
            <v>3</v>
          </cell>
          <cell r="C880">
            <v>30</v>
          </cell>
          <cell r="D880">
            <v>6100</v>
          </cell>
          <cell r="F880">
            <v>0</v>
          </cell>
        </row>
        <row r="881">
          <cell r="A881">
            <v>1</v>
          </cell>
          <cell r="B881">
            <v>3</v>
          </cell>
          <cell r="C881">
            <v>30</v>
          </cell>
          <cell r="D881">
            <v>6105</v>
          </cell>
          <cell r="F881">
            <v>0</v>
          </cell>
        </row>
        <row r="882">
          <cell r="A882">
            <v>1</v>
          </cell>
          <cell r="B882">
            <v>3</v>
          </cell>
          <cell r="C882">
            <v>30</v>
          </cell>
          <cell r="D882">
            <v>6110</v>
          </cell>
          <cell r="F882">
            <v>0</v>
          </cell>
        </row>
        <row r="883">
          <cell r="A883">
            <v>1</v>
          </cell>
          <cell r="B883">
            <v>3</v>
          </cell>
          <cell r="C883">
            <v>30</v>
          </cell>
          <cell r="D883">
            <v>6115</v>
          </cell>
          <cell r="F883">
            <v>0</v>
          </cell>
        </row>
        <row r="884">
          <cell r="A884">
            <v>1</v>
          </cell>
          <cell r="B884">
            <v>3</v>
          </cell>
          <cell r="C884">
            <v>30</v>
          </cell>
          <cell r="D884">
            <v>6120</v>
          </cell>
          <cell r="F884">
            <v>0</v>
          </cell>
        </row>
        <row r="885">
          <cell r="A885">
            <v>1</v>
          </cell>
          <cell r="B885">
            <v>3</v>
          </cell>
          <cell r="C885">
            <v>30</v>
          </cell>
          <cell r="D885">
            <v>6125</v>
          </cell>
          <cell r="F885">
            <v>0</v>
          </cell>
        </row>
        <row r="886">
          <cell r="A886">
            <v>1</v>
          </cell>
          <cell r="B886">
            <v>3</v>
          </cell>
          <cell r="C886">
            <v>30</v>
          </cell>
          <cell r="D886">
            <v>6130</v>
          </cell>
          <cell r="F886">
            <v>0</v>
          </cell>
        </row>
        <row r="887">
          <cell r="A887">
            <v>1</v>
          </cell>
          <cell r="B887">
            <v>3</v>
          </cell>
          <cell r="C887">
            <v>30</v>
          </cell>
          <cell r="D887">
            <v>6135</v>
          </cell>
          <cell r="F887">
            <v>0</v>
          </cell>
        </row>
        <row r="888">
          <cell r="A888">
            <v>1</v>
          </cell>
          <cell r="B888">
            <v>3</v>
          </cell>
          <cell r="C888">
            <v>30</v>
          </cell>
          <cell r="D888">
            <v>6140</v>
          </cell>
          <cell r="F888">
            <v>0</v>
          </cell>
        </row>
        <row r="889">
          <cell r="A889">
            <v>1</v>
          </cell>
          <cell r="B889">
            <v>3</v>
          </cell>
          <cell r="C889">
            <v>30</v>
          </cell>
          <cell r="D889">
            <v>6145</v>
          </cell>
          <cell r="F889">
            <v>0</v>
          </cell>
        </row>
        <row r="890">
          <cell r="A890">
            <v>1</v>
          </cell>
          <cell r="B890">
            <v>3</v>
          </cell>
          <cell r="C890">
            <v>30</v>
          </cell>
          <cell r="D890">
            <v>6150</v>
          </cell>
          <cell r="F890">
            <v>0</v>
          </cell>
        </row>
        <row r="891">
          <cell r="A891">
            <v>1</v>
          </cell>
          <cell r="B891">
            <v>3</v>
          </cell>
          <cell r="C891">
            <v>40</v>
          </cell>
          <cell r="D891">
            <v>6010</v>
          </cell>
          <cell r="F891">
            <v>0</v>
          </cell>
        </row>
        <row r="892">
          <cell r="A892">
            <v>1</v>
          </cell>
          <cell r="B892">
            <v>3</v>
          </cell>
          <cell r="C892">
            <v>40</v>
          </cell>
          <cell r="D892">
            <v>6015</v>
          </cell>
          <cell r="F892">
            <v>0</v>
          </cell>
        </row>
        <row r="893">
          <cell r="A893">
            <v>1</v>
          </cell>
          <cell r="B893">
            <v>3</v>
          </cell>
          <cell r="C893">
            <v>40</v>
          </cell>
          <cell r="D893">
            <v>6020</v>
          </cell>
          <cell r="F893">
            <v>0</v>
          </cell>
        </row>
        <row r="894">
          <cell r="A894">
            <v>1</v>
          </cell>
          <cell r="B894">
            <v>3</v>
          </cell>
          <cell r="C894">
            <v>40</v>
          </cell>
          <cell r="D894">
            <v>6025</v>
          </cell>
          <cell r="F894">
            <v>0</v>
          </cell>
        </row>
        <row r="895">
          <cell r="A895">
            <v>1</v>
          </cell>
          <cell r="B895">
            <v>3</v>
          </cell>
          <cell r="C895">
            <v>40</v>
          </cell>
          <cell r="D895">
            <v>6030</v>
          </cell>
          <cell r="F895">
            <v>0</v>
          </cell>
        </row>
        <row r="896">
          <cell r="A896">
            <v>1</v>
          </cell>
          <cell r="B896">
            <v>3</v>
          </cell>
          <cell r="C896">
            <v>40</v>
          </cell>
          <cell r="D896">
            <v>6035</v>
          </cell>
          <cell r="F896">
            <v>0</v>
          </cell>
        </row>
        <row r="897">
          <cell r="A897">
            <v>1</v>
          </cell>
          <cell r="B897">
            <v>3</v>
          </cell>
          <cell r="C897">
            <v>40</v>
          </cell>
          <cell r="D897">
            <v>6040</v>
          </cell>
          <cell r="F897">
            <v>0</v>
          </cell>
        </row>
        <row r="898">
          <cell r="A898">
            <v>1</v>
          </cell>
          <cell r="B898">
            <v>3</v>
          </cell>
          <cell r="C898">
            <v>40</v>
          </cell>
          <cell r="D898">
            <v>6045</v>
          </cell>
          <cell r="F898">
            <v>0</v>
          </cell>
        </row>
        <row r="899">
          <cell r="A899">
            <v>1</v>
          </cell>
          <cell r="B899">
            <v>3</v>
          </cell>
          <cell r="C899">
            <v>40</v>
          </cell>
          <cell r="D899">
            <v>6050</v>
          </cell>
          <cell r="F899">
            <v>0</v>
          </cell>
        </row>
        <row r="900">
          <cell r="A900">
            <v>1</v>
          </cell>
          <cell r="B900">
            <v>3</v>
          </cell>
          <cell r="C900">
            <v>40</v>
          </cell>
          <cell r="D900">
            <v>6055</v>
          </cell>
          <cell r="F900">
            <v>0</v>
          </cell>
        </row>
        <row r="901">
          <cell r="A901">
            <v>1</v>
          </cell>
          <cell r="B901">
            <v>3</v>
          </cell>
          <cell r="C901">
            <v>40</v>
          </cell>
          <cell r="D901">
            <v>6060</v>
          </cell>
          <cell r="F901">
            <v>0</v>
          </cell>
        </row>
        <row r="902">
          <cell r="A902">
            <v>1</v>
          </cell>
          <cell r="B902">
            <v>3</v>
          </cell>
          <cell r="C902">
            <v>40</v>
          </cell>
          <cell r="D902">
            <v>6065</v>
          </cell>
          <cell r="F902">
            <v>0</v>
          </cell>
        </row>
        <row r="903">
          <cell r="A903">
            <v>1</v>
          </cell>
          <cell r="B903">
            <v>3</v>
          </cell>
          <cell r="C903">
            <v>40</v>
          </cell>
          <cell r="D903">
            <v>6070</v>
          </cell>
          <cell r="F903">
            <v>0</v>
          </cell>
        </row>
        <row r="904">
          <cell r="A904">
            <v>1</v>
          </cell>
          <cell r="B904">
            <v>3</v>
          </cell>
          <cell r="C904">
            <v>40</v>
          </cell>
          <cell r="D904">
            <v>6075</v>
          </cell>
          <cell r="F904">
            <v>0</v>
          </cell>
        </row>
        <row r="905">
          <cell r="A905">
            <v>1</v>
          </cell>
          <cell r="B905">
            <v>3</v>
          </cell>
          <cell r="C905">
            <v>40</v>
          </cell>
          <cell r="D905">
            <v>6080</v>
          </cell>
          <cell r="F905">
            <v>0</v>
          </cell>
        </row>
        <row r="906">
          <cell r="A906">
            <v>1</v>
          </cell>
          <cell r="B906">
            <v>3</v>
          </cell>
          <cell r="C906">
            <v>40</v>
          </cell>
          <cell r="D906">
            <v>6085</v>
          </cell>
          <cell r="F906">
            <v>0</v>
          </cell>
        </row>
        <row r="907">
          <cell r="A907">
            <v>1</v>
          </cell>
          <cell r="B907">
            <v>3</v>
          </cell>
          <cell r="C907">
            <v>40</v>
          </cell>
          <cell r="D907">
            <v>6090</v>
          </cell>
          <cell r="F907">
            <v>0</v>
          </cell>
        </row>
        <row r="908">
          <cell r="A908">
            <v>1</v>
          </cell>
          <cell r="B908">
            <v>3</v>
          </cell>
          <cell r="C908">
            <v>40</v>
          </cell>
          <cell r="D908">
            <v>6095</v>
          </cell>
          <cell r="F908">
            <v>0</v>
          </cell>
        </row>
        <row r="909">
          <cell r="A909">
            <v>1</v>
          </cell>
          <cell r="B909">
            <v>3</v>
          </cell>
          <cell r="C909">
            <v>40</v>
          </cell>
          <cell r="D909">
            <v>6100</v>
          </cell>
          <cell r="F909">
            <v>0</v>
          </cell>
        </row>
        <row r="910">
          <cell r="A910">
            <v>1</v>
          </cell>
          <cell r="B910">
            <v>3</v>
          </cell>
          <cell r="C910">
            <v>40</v>
          </cell>
          <cell r="D910">
            <v>6105</v>
          </cell>
          <cell r="F910">
            <v>0</v>
          </cell>
        </row>
        <row r="911">
          <cell r="A911">
            <v>1</v>
          </cell>
          <cell r="B911">
            <v>3</v>
          </cell>
          <cell r="C911">
            <v>40</v>
          </cell>
          <cell r="D911">
            <v>6110</v>
          </cell>
          <cell r="F911">
            <v>0</v>
          </cell>
        </row>
        <row r="912">
          <cell r="A912">
            <v>1</v>
          </cell>
          <cell r="B912">
            <v>3</v>
          </cell>
          <cell r="C912">
            <v>40</v>
          </cell>
          <cell r="D912">
            <v>6110</v>
          </cell>
          <cell r="F912">
            <v>0</v>
          </cell>
        </row>
        <row r="913">
          <cell r="A913">
            <v>1</v>
          </cell>
          <cell r="B913">
            <v>3</v>
          </cell>
          <cell r="C913">
            <v>40</v>
          </cell>
          <cell r="D913">
            <v>6110</v>
          </cell>
          <cell r="F913">
            <v>0</v>
          </cell>
        </row>
        <row r="914">
          <cell r="A914">
            <v>1</v>
          </cell>
          <cell r="B914">
            <v>3</v>
          </cell>
          <cell r="C914">
            <v>40</v>
          </cell>
          <cell r="D914">
            <v>6110</v>
          </cell>
          <cell r="F914">
            <v>0</v>
          </cell>
        </row>
        <row r="915">
          <cell r="A915">
            <v>1</v>
          </cell>
          <cell r="B915">
            <v>3</v>
          </cell>
          <cell r="C915">
            <v>40</v>
          </cell>
          <cell r="D915">
            <v>6110</v>
          </cell>
          <cell r="F915">
            <v>0</v>
          </cell>
        </row>
        <row r="916">
          <cell r="A916">
            <v>1</v>
          </cell>
          <cell r="B916">
            <v>3</v>
          </cell>
          <cell r="C916">
            <v>40</v>
          </cell>
          <cell r="D916">
            <v>6110</v>
          </cell>
          <cell r="F916">
            <v>0</v>
          </cell>
        </row>
        <row r="917">
          <cell r="A917">
            <v>1</v>
          </cell>
          <cell r="B917">
            <v>3</v>
          </cell>
          <cell r="C917">
            <v>40</v>
          </cell>
          <cell r="D917">
            <v>6115</v>
          </cell>
          <cell r="F917">
            <v>0</v>
          </cell>
        </row>
        <row r="918">
          <cell r="A918">
            <v>1</v>
          </cell>
          <cell r="B918">
            <v>3</v>
          </cell>
          <cell r="C918">
            <v>40</v>
          </cell>
          <cell r="D918">
            <v>6120</v>
          </cell>
          <cell r="F918">
            <v>0</v>
          </cell>
        </row>
        <row r="919">
          <cell r="A919">
            <v>1</v>
          </cell>
          <cell r="B919">
            <v>3</v>
          </cell>
          <cell r="C919">
            <v>40</v>
          </cell>
          <cell r="D919">
            <v>6125</v>
          </cell>
          <cell r="F919">
            <v>0</v>
          </cell>
        </row>
        <row r="920">
          <cell r="A920">
            <v>1</v>
          </cell>
          <cell r="B920">
            <v>3</v>
          </cell>
          <cell r="C920">
            <v>40</v>
          </cell>
          <cell r="D920">
            <v>6130</v>
          </cell>
          <cell r="F920">
            <v>0</v>
          </cell>
        </row>
        <row r="921">
          <cell r="A921">
            <v>1</v>
          </cell>
          <cell r="B921">
            <v>3</v>
          </cell>
          <cell r="C921">
            <v>40</v>
          </cell>
          <cell r="D921">
            <v>6135</v>
          </cell>
          <cell r="F921">
            <v>0</v>
          </cell>
        </row>
        <row r="922">
          <cell r="A922">
            <v>1</v>
          </cell>
          <cell r="B922">
            <v>3</v>
          </cell>
          <cell r="C922">
            <v>40</v>
          </cell>
          <cell r="D922">
            <v>6140</v>
          </cell>
          <cell r="F922">
            <v>0</v>
          </cell>
        </row>
        <row r="923">
          <cell r="A923">
            <v>1</v>
          </cell>
          <cell r="B923">
            <v>3</v>
          </cell>
          <cell r="C923">
            <v>40</v>
          </cell>
          <cell r="D923">
            <v>6145</v>
          </cell>
          <cell r="F923">
            <v>0</v>
          </cell>
        </row>
        <row r="924">
          <cell r="A924">
            <v>1</v>
          </cell>
          <cell r="B924">
            <v>3</v>
          </cell>
          <cell r="C924">
            <v>40</v>
          </cell>
          <cell r="D924">
            <v>6150</v>
          </cell>
          <cell r="F924">
            <v>0</v>
          </cell>
        </row>
        <row r="925">
          <cell r="A925">
            <v>1</v>
          </cell>
          <cell r="B925">
            <v>3</v>
          </cell>
          <cell r="C925">
            <v>40</v>
          </cell>
          <cell r="D925">
            <v>6155</v>
          </cell>
          <cell r="F925">
            <v>0</v>
          </cell>
        </row>
        <row r="926">
          <cell r="A926">
            <v>1</v>
          </cell>
          <cell r="B926">
            <v>3</v>
          </cell>
          <cell r="C926">
            <v>50</v>
          </cell>
          <cell r="D926">
            <v>6010</v>
          </cell>
          <cell r="F926">
            <v>0</v>
          </cell>
        </row>
        <row r="927">
          <cell r="A927">
            <v>1</v>
          </cell>
          <cell r="B927">
            <v>3</v>
          </cell>
          <cell r="C927">
            <v>50</v>
          </cell>
          <cell r="D927">
            <v>6015</v>
          </cell>
          <cell r="F927">
            <v>0</v>
          </cell>
        </row>
        <row r="928">
          <cell r="A928">
            <v>1</v>
          </cell>
          <cell r="B928">
            <v>3</v>
          </cell>
          <cell r="C928">
            <v>50</v>
          </cell>
          <cell r="D928">
            <v>6020</v>
          </cell>
          <cell r="F928">
            <v>0</v>
          </cell>
        </row>
        <row r="929">
          <cell r="A929">
            <v>1</v>
          </cell>
          <cell r="B929">
            <v>3</v>
          </cell>
          <cell r="C929">
            <v>50</v>
          </cell>
          <cell r="D929">
            <v>6025</v>
          </cell>
          <cell r="F929">
            <v>0</v>
          </cell>
        </row>
        <row r="930">
          <cell r="A930">
            <v>1</v>
          </cell>
          <cell r="B930">
            <v>3</v>
          </cell>
          <cell r="C930">
            <v>50</v>
          </cell>
          <cell r="D930">
            <v>6030</v>
          </cell>
          <cell r="F930">
            <v>0</v>
          </cell>
        </row>
        <row r="931">
          <cell r="A931">
            <v>1</v>
          </cell>
          <cell r="B931">
            <v>3</v>
          </cell>
          <cell r="C931">
            <v>50</v>
          </cell>
          <cell r="D931">
            <v>6035</v>
          </cell>
          <cell r="F931">
            <v>0</v>
          </cell>
        </row>
        <row r="932">
          <cell r="A932">
            <v>1</v>
          </cell>
          <cell r="B932">
            <v>3</v>
          </cell>
          <cell r="C932">
            <v>50</v>
          </cell>
          <cell r="D932">
            <v>6040</v>
          </cell>
          <cell r="F932">
            <v>0</v>
          </cell>
        </row>
        <row r="933">
          <cell r="A933">
            <v>1</v>
          </cell>
          <cell r="B933">
            <v>3</v>
          </cell>
          <cell r="C933">
            <v>50</v>
          </cell>
          <cell r="D933">
            <v>6045</v>
          </cell>
          <cell r="F933">
            <v>0</v>
          </cell>
        </row>
        <row r="934">
          <cell r="A934">
            <v>1</v>
          </cell>
          <cell r="B934">
            <v>3</v>
          </cell>
          <cell r="C934">
            <v>50</v>
          </cell>
          <cell r="D934">
            <v>6050</v>
          </cell>
          <cell r="F934">
            <v>0</v>
          </cell>
        </row>
        <row r="935">
          <cell r="A935">
            <v>1</v>
          </cell>
          <cell r="B935">
            <v>3</v>
          </cell>
          <cell r="C935">
            <v>50</v>
          </cell>
          <cell r="D935">
            <v>6055</v>
          </cell>
          <cell r="F935">
            <v>0</v>
          </cell>
        </row>
        <row r="936">
          <cell r="A936">
            <v>1</v>
          </cell>
          <cell r="B936">
            <v>3</v>
          </cell>
          <cell r="C936">
            <v>50</v>
          </cell>
          <cell r="D936">
            <v>6060</v>
          </cell>
          <cell r="F936">
            <v>0</v>
          </cell>
        </row>
        <row r="937">
          <cell r="A937">
            <v>1</v>
          </cell>
          <cell r="B937">
            <v>3</v>
          </cell>
          <cell r="C937">
            <v>50</v>
          </cell>
          <cell r="D937">
            <v>6065</v>
          </cell>
          <cell r="F937">
            <v>0</v>
          </cell>
        </row>
        <row r="938">
          <cell r="A938">
            <v>1</v>
          </cell>
          <cell r="B938">
            <v>3</v>
          </cell>
          <cell r="C938">
            <v>50</v>
          </cell>
          <cell r="D938">
            <v>6070</v>
          </cell>
          <cell r="F938">
            <v>0</v>
          </cell>
        </row>
        <row r="939">
          <cell r="A939">
            <v>1</v>
          </cell>
          <cell r="B939">
            <v>3</v>
          </cell>
          <cell r="C939">
            <v>50</v>
          </cell>
          <cell r="D939">
            <v>6075</v>
          </cell>
          <cell r="F939">
            <v>0</v>
          </cell>
        </row>
        <row r="940">
          <cell r="A940">
            <v>1</v>
          </cell>
          <cell r="B940">
            <v>3</v>
          </cell>
          <cell r="C940">
            <v>50</v>
          </cell>
          <cell r="D940">
            <v>6080</v>
          </cell>
          <cell r="F940">
            <v>0</v>
          </cell>
        </row>
        <row r="941">
          <cell r="A941">
            <v>1</v>
          </cell>
          <cell r="B941">
            <v>3</v>
          </cell>
          <cell r="C941">
            <v>50</v>
          </cell>
          <cell r="D941">
            <v>6085</v>
          </cell>
          <cell r="F941">
            <v>0</v>
          </cell>
        </row>
        <row r="942">
          <cell r="A942">
            <v>1</v>
          </cell>
          <cell r="B942">
            <v>3</v>
          </cell>
          <cell r="C942">
            <v>50</v>
          </cell>
          <cell r="D942">
            <v>6090</v>
          </cell>
          <cell r="F942">
            <v>0</v>
          </cell>
        </row>
        <row r="943">
          <cell r="A943">
            <v>1</v>
          </cell>
          <cell r="B943">
            <v>3</v>
          </cell>
          <cell r="C943">
            <v>50</v>
          </cell>
          <cell r="D943">
            <v>6095</v>
          </cell>
          <cell r="F943">
            <v>0</v>
          </cell>
        </row>
        <row r="944">
          <cell r="A944">
            <v>1</v>
          </cell>
          <cell r="B944">
            <v>3</v>
          </cell>
          <cell r="C944">
            <v>50</v>
          </cell>
          <cell r="D944">
            <v>6100</v>
          </cell>
          <cell r="F944">
            <v>0</v>
          </cell>
        </row>
        <row r="945">
          <cell r="A945">
            <v>1</v>
          </cell>
          <cell r="B945">
            <v>3</v>
          </cell>
          <cell r="C945">
            <v>50</v>
          </cell>
          <cell r="D945">
            <v>6105</v>
          </cell>
          <cell r="F945">
            <v>0</v>
          </cell>
        </row>
        <row r="946">
          <cell r="A946">
            <v>1</v>
          </cell>
          <cell r="B946">
            <v>3</v>
          </cell>
          <cell r="C946">
            <v>50</v>
          </cell>
          <cell r="D946">
            <v>6110</v>
          </cell>
          <cell r="F946">
            <v>0</v>
          </cell>
        </row>
        <row r="947">
          <cell r="A947">
            <v>1</v>
          </cell>
          <cell r="B947">
            <v>3</v>
          </cell>
          <cell r="C947">
            <v>50</v>
          </cell>
          <cell r="D947">
            <v>6115</v>
          </cell>
          <cell r="F947">
            <v>0</v>
          </cell>
        </row>
        <row r="948">
          <cell r="A948">
            <v>1</v>
          </cell>
          <cell r="B948">
            <v>3</v>
          </cell>
          <cell r="C948">
            <v>50</v>
          </cell>
          <cell r="D948">
            <v>6120</v>
          </cell>
          <cell r="F948">
            <v>0</v>
          </cell>
        </row>
        <row r="949">
          <cell r="A949">
            <v>1</v>
          </cell>
          <cell r="B949">
            <v>3</v>
          </cell>
          <cell r="C949">
            <v>50</v>
          </cell>
          <cell r="D949">
            <v>6125</v>
          </cell>
          <cell r="F949">
            <v>0</v>
          </cell>
        </row>
        <row r="950">
          <cell r="A950">
            <v>1</v>
          </cell>
          <cell r="B950">
            <v>3</v>
          </cell>
          <cell r="C950">
            <v>50</v>
          </cell>
          <cell r="D950">
            <v>6130</v>
          </cell>
          <cell r="F950">
            <v>0</v>
          </cell>
        </row>
        <row r="951">
          <cell r="A951">
            <v>1</v>
          </cell>
          <cell r="B951">
            <v>3</v>
          </cell>
          <cell r="C951">
            <v>50</v>
          </cell>
          <cell r="D951">
            <v>6135</v>
          </cell>
          <cell r="F951">
            <v>0</v>
          </cell>
        </row>
        <row r="952">
          <cell r="A952">
            <v>1</v>
          </cell>
          <cell r="B952">
            <v>3</v>
          </cell>
          <cell r="C952">
            <v>50</v>
          </cell>
          <cell r="D952">
            <v>6140</v>
          </cell>
          <cell r="F952">
            <v>0</v>
          </cell>
        </row>
        <row r="953">
          <cell r="A953">
            <v>1</v>
          </cell>
          <cell r="B953">
            <v>3</v>
          </cell>
          <cell r="C953">
            <v>50</v>
          </cell>
          <cell r="D953">
            <v>6145</v>
          </cell>
          <cell r="F953">
            <v>0</v>
          </cell>
        </row>
        <row r="954">
          <cell r="A954">
            <v>1</v>
          </cell>
          <cell r="B954">
            <v>3</v>
          </cell>
          <cell r="C954">
            <v>50</v>
          </cell>
          <cell r="D954">
            <v>6150</v>
          </cell>
          <cell r="F954">
            <v>0</v>
          </cell>
        </row>
        <row r="955">
          <cell r="A955">
            <v>1</v>
          </cell>
          <cell r="B955">
            <v>3</v>
          </cell>
          <cell r="C955">
            <v>50</v>
          </cell>
          <cell r="D955">
            <v>6155</v>
          </cell>
          <cell r="F955">
            <v>0</v>
          </cell>
        </row>
        <row r="956">
          <cell r="A956">
            <v>1</v>
          </cell>
          <cell r="B956">
            <v>4</v>
          </cell>
          <cell r="C956">
            <v>0</v>
          </cell>
          <cell r="D956">
            <v>1032</v>
          </cell>
          <cell r="F956">
            <v>0</v>
          </cell>
        </row>
        <row r="957">
          <cell r="A957">
            <v>1</v>
          </cell>
          <cell r="B957">
            <v>4</v>
          </cell>
          <cell r="C957">
            <v>0</v>
          </cell>
          <cell r="D957">
            <v>1050</v>
          </cell>
          <cell r="F957">
            <v>0</v>
          </cell>
        </row>
        <row r="958">
          <cell r="A958">
            <v>1</v>
          </cell>
          <cell r="B958">
            <v>4</v>
          </cell>
          <cell r="C958">
            <v>0</v>
          </cell>
          <cell r="D958">
            <v>1050</v>
          </cell>
          <cell r="F958">
            <v>0</v>
          </cell>
        </row>
        <row r="959">
          <cell r="A959">
            <v>1</v>
          </cell>
          <cell r="B959">
            <v>4</v>
          </cell>
          <cell r="C959">
            <v>0</v>
          </cell>
          <cell r="D959">
            <v>1051</v>
          </cell>
          <cell r="F959">
            <v>0</v>
          </cell>
        </row>
        <row r="960">
          <cell r="A960">
            <v>1</v>
          </cell>
          <cell r="B960">
            <v>4</v>
          </cell>
          <cell r="C960">
            <v>0</v>
          </cell>
          <cell r="D960">
            <v>1052</v>
          </cell>
          <cell r="F960">
            <v>0</v>
          </cell>
        </row>
        <row r="961">
          <cell r="A961">
            <v>1</v>
          </cell>
          <cell r="B961">
            <v>4</v>
          </cell>
          <cell r="C961">
            <v>0</v>
          </cell>
          <cell r="D961">
            <v>1052</v>
          </cell>
          <cell r="F961">
            <v>0</v>
          </cell>
        </row>
        <row r="962">
          <cell r="A962">
            <v>1</v>
          </cell>
          <cell r="B962">
            <v>4</v>
          </cell>
          <cell r="C962">
            <v>0</v>
          </cell>
          <cell r="D962">
            <v>1052</v>
          </cell>
          <cell r="F962">
            <v>0</v>
          </cell>
        </row>
        <row r="963">
          <cell r="A963">
            <v>1</v>
          </cell>
          <cell r="B963">
            <v>4</v>
          </cell>
          <cell r="C963">
            <v>0</v>
          </cell>
          <cell r="D963">
            <v>1055</v>
          </cell>
          <cell r="F963">
            <v>0</v>
          </cell>
        </row>
        <row r="964">
          <cell r="A964">
            <v>1</v>
          </cell>
          <cell r="B964">
            <v>4</v>
          </cell>
          <cell r="C964">
            <v>0</v>
          </cell>
          <cell r="D964">
            <v>1060</v>
          </cell>
          <cell r="F964">
            <v>0</v>
          </cell>
        </row>
        <row r="965">
          <cell r="A965">
            <v>1</v>
          </cell>
          <cell r="B965">
            <v>4</v>
          </cell>
          <cell r="C965">
            <v>0</v>
          </cell>
          <cell r="D965">
            <v>1065</v>
          </cell>
          <cell r="F965">
            <v>0</v>
          </cell>
        </row>
        <row r="966">
          <cell r="A966">
            <v>1</v>
          </cell>
          <cell r="B966">
            <v>4</v>
          </cell>
          <cell r="C966">
            <v>0</v>
          </cell>
          <cell r="D966">
            <v>4010</v>
          </cell>
          <cell r="F966">
            <v>0</v>
          </cell>
        </row>
        <row r="967">
          <cell r="A967">
            <v>1</v>
          </cell>
          <cell r="B967">
            <v>4</v>
          </cell>
          <cell r="C967">
            <v>0</v>
          </cell>
          <cell r="D967">
            <v>4010</v>
          </cell>
          <cell r="F967">
            <v>0</v>
          </cell>
        </row>
        <row r="968">
          <cell r="A968">
            <v>1</v>
          </cell>
          <cell r="B968">
            <v>4</v>
          </cell>
          <cell r="C968">
            <v>0</v>
          </cell>
          <cell r="D968">
            <v>4020</v>
          </cell>
          <cell r="F968">
            <v>0</v>
          </cell>
        </row>
        <row r="969">
          <cell r="A969">
            <v>1</v>
          </cell>
          <cell r="B969">
            <v>4</v>
          </cell>
          <cell r="C969">
            <v>0</v>
          </cell>
          <cell r="D969">
            <v>4020</v>
          </cell>
          <cell r="F969">
            <v>0</v>
          </cell>
        </row>
        <row r="970">
          <cell r="A970">
            <v>1</v>
          </cell>
          <cell r="B970">
            <v>4</v>
          </cell>
          <cell r="C970">
            <v>0</v>
          </cell>
          <cell r="D970">
            <v>4030</v>
          </cell>
          <cell r="F970">
            <v>0</v>
          </cell>
        </row>
        <row r="971">
          <cell r="A971">
            <v>1</v>
          </cell>
          <cell r="B971">
            <v>4</v>
          </cell>
          <cell r="C971">
            <v>0</v>
          </cell>
          <cell r="D971">
            <v>4040</v>
          </cell>
          <cell r="F971">
            <v>0</v>
          </cell>
        </row>
        <row r="972">
          <cell r="A972">
            <v>1</v>
          </cell>
          <cell r="B972">
            <v>4</v>
          </cell>
          <cell r="C972">
            <v>0</v>
          </cell>
          <cell r="D972">
            <v>4050</v>
          </cell>
          <cell r="F972">
            <v>0</v>
          </cell>
        </row>
        <row r="973">
          <cell r="A973">
            <v>1</v>
          </cell>
          <cell r="B973">
            <v>4</v>
          </cell>
          <cell r="C973">
            <v>0</v>
          </cell>
          <cell r="D973">
            <v>4060</v>
          </cell>
          <cell r="F973">
            <v>0</v>
          </cell>
        </row>
        <row r="974">
          <cell r="A974">
            <v>1</v>
          </cell>
          <cell r="B974">
            <v>4</v>
          </cell>
          <cell r="C974">
            <v>0</v>
          </cell>
          <cell r="D974">
            <v>5010</v>
          </cell>
          <cell r="F974">
            <v>0</v>
          </cell>
        </row>
        <row r="975">
          <cell r="A975">
            <v>1</v>
          </cell>
          <cell r="B975">
            <v>4</v>
          </cell>
          <cell r="C975">
            <v>0</v>
          </cell>
          <cell r="D975">
            <v>5011</v>
          </cell>
          <cell r="F975">
            <v>0</v>
          </cell>
        </row>
        <row r="976">
          <cell r="A976">
            <v>1</v>
          </cell>
          <cell r="B976">
            <v>4</v>
          </cell>
          <cell r="C976">
            <v>0</v>
          </cell>
          <cell r="D976">
            <v>5011</v>
          </cell>
          <cell r="F976">
            <v>0</v>
          </cell>
        </row>
        <row r="977">
          <cell r="A977">
            <v>1</v>
          </cell>
          <cell r="B977">
            <v>4</v>
          </cell>
          <cell r="C977">
            <v>0</v>
          </cell>
          <cell r="D977">
            <v>5011</v>
          </cell>
          <cell r="F977">
            <v>0</v>
          </cell>
        </row>
        <row r="978">
          <cell r="A978">
            <v>1</v>
          </cell>
          <cell r="B978">
            <v>4</v>
          </cell>
          <cell r="C978">
            <v>0</v>
          </cell>
          <cell r="D978">
            <v>5012</v>
          </cell>
          <cell r="F978">
            <v>0</v>
          </cell>
        </row>
        <row r="979">
          <cell r="A979">
            <v>1</v>
          </cell>
          <cell r="B979">
            <v>4</v>
          </cell>
          <cell r="C979">
            <v>0</v>
          </cell>
          <cell r="D979">
            <v>5012</v>
          </cell>
          <cell r="F979">
            <v>0</v>
          </cell>
        </row>
        <row r="980">
          <cell r="A980">
            <v>1</v>
          </cell>
          <cell r="B980">
            <v>4</v>
          </cell>
          <cell r="C980">
            <v>0</v>
          </cell>
          <cell r="D980">
            <v>5012</v>
          </cell>
          <cell r="F980">
            <v>0</v>
          </cell>
        </row>
        <row r="981">
          <cell r="A981">
            <v>1</v>
          </cell>
          <cell r="B981">
            <v>4</v>
          </cell>
          <cell r="C981">
            <v>0</v>
          </cell>
          <cell r="D981">
            <v>5020</v>
          </cell>
          <cell r="F981">
            <v>0</v>
          </cell>
        </row>
        <row r="982">
          <cell r="A982">
            <v>1</v>
          </cell>
          <cell r="B982">
            <v>4</v>
          </cell>
          <cell r="C982">
            <v>0</v>
          </cell>
          <cell r="D982">
            <v>5030</v>
          </cell>
          <cell r="F982">
            <v>0</v>
          </cell>
        </row>
        <row r="983">
          <cell r="A983">
            <v>1</v>
          </cell>
          <cell r="B983">
            <v>4</v>
          </cell>
          <cell r="C983">
            <v>0</v>
          </cell>
          <cell r="D983">
            <v>5030</v>
          </cell>
          <cell r="F983">
            <v>0</v>
          </cell>
        </row>
        <row r="984">
          <cell r="A984">
            <v>1</v>
          </cell>
          <cell r="B984">
            <v>4</v>
          </cell>
          <cell r="C984">
            <v>0</v>
          </cell>
          <cell r="D984">
            <v>5040</v>
          </cell>
          <cell r="F984">
            <v>0</v>
          </cell>
        </row>
        <row r="985">
          <cell r="A985">
            <v>1</v>
          </cell>
          <cell r="B985">
            <v>4</v>
          </cell>
          <cell r="C985">
            <v>0</v>
          </cell>
          <cell r="D985">
            <v>5050</v>
          </cell>
          <cell r="F985">
            <v>0</v>
          </cell>
        </row>
        <row r="986">
          <cell r="A986">
            <v>1</v>
          </cell>
          <cell r="B986">
            <v>4</v>
          </cell>
          <cell r="C986">
            <v>0</v>
          </cell>
          <cell r="D986">
            <v>7010</v>
          </cell>
          <cell r="F986">
            <v>0</v>
          </cell>
        </row>
        <row r="987">
          <cell r="A987">
            <v>1</v>
          </cell>
          <cell r="B987">
            <v>4</v>
          </cell>
          <cell r="C987">
            <v>0</v>
          </cell>
          <cell r="D987">
            <v>7015</v>
          </cell>
          <cell r="F987">
            <v>0</v>
          </cell>
        </row>
        <row r="988">
          <cell r="A988">
            <v>1</v>
          </cell>
          <cell r="B988">
            <v>4</v>
          </cell>
          <cell r="C988">
            <v>0</v>
          </cell>
          <cell r="D988">
            <v>7020</v>
          </cell>
          <cell r="F988">
            <v>0</v>
          </cell>
        </row>
        <row r="989">
          <cell r="A989">
            <v>1</v>
          </cell>
          <cell r="B989">
            <v>4</v>
          </cell>
          <cell r="C989">
            <v>0</v>
          </cell>
          <cell r="D989">
            <v>7025</v>
          </cell>
          <cell r="F989">
            <v>385</v>
          </cell>
        </row>
        <row r="990">
          <cell r="A990">
            <v>1</v>
          </cell>
          <cell r="B990">
            <v>4</v>
          </cell>
          <cell r="C990">
            <v>0</v>
          </cell>
          <cell r="D990">
            <v>7030</v>
          </cell>
          <cell r="F990">
            <v>0</v>
          </cell>
        </row>
        <row r="991">
          <cell r="A991">
            <v>1</v>
          </cell>
          <cell r="B991">
            <v>4</v>
          </cell>
          <cell r="C991">
            <v>0</v>
          </cell>
          <cell r="D991">
            <v>7035</v>
          </cell>
          <cell r="F991">
            <v>119.85</v>
          </cell>
        </row>
        <row r="992">
          <cell r="A992">
            <v>1</v>
          </cell>
          <cell r="B992">
            <v>4</v>
          </cell>
          <cell r="C992">
            <v>0</v>
          </cell>
          <cell r="D992">
            <v>7040</v>
          </cell>
          <cell r="F992">
            <v>0</v>
          </cell>
        </row>
        <row r="993">
          <cell r="A993">
            <v>1</v>
          </cell>
          <cell r="B993">
            <v>4</v>
          </cell>
          <cell r="C993">
            <v>0</v>
          </cell>
          <cell r="D993">
            <v>7045</v>
          </cell>
          <cell r="F993">
            <v>0</v>
          </cell>
        </row>
        <row r="994">
          <cell r="A994">
            <v>1</v>
          </cell>
          <cell r="B994">
            <v>4</v>
          </cell>
          <cell r="C994">
            <v>0</v>
          </cell>
          <cell r="D994">
            <v>7050</v>
          </cell>
          <cell r="F994">
            <v>0</v>
          </cell>
        </row>
        <row r="995">
          <cell r="A995">
            <v>1</v>
          </cell>
          <cell r="B995">
            <v>4</v>
          </cell>
          <cell r="C995">
            <v>0</v>
          </cell>
          <cell r="D995">
            <v>7055</v>
          </cell>
          <cell r="F995">
            <v>0</v>
          </cell>
        </row>
        <row r="996">
          <cell r="A996">
            <v>1</v>
          </cell>
          <cell r="B996">
            <v>4</v>
          </cell>
          <cell r="C996">
            <v>0</v>
          </cell>
          <cell r="D996">
            <v>7060</v>
          </cell>
          <cell r="F996">
            <v>400</v>
          </cell>
        </row>
        <row r="997">
          <cell r="A997">
            <v>1</v>
          </cell>
          <cell r="B997">
            <v>4</v>
          </cell>
          <cell r="C997">
            <v>0</v>
          </cell>
          <cell r="D997">
            <v>7065</v>
          </cell>
          <cell r="F997">
            <v>304</v>
          </cell>
        </row>
        <row r="998">
          <cell r="A998">
            <v>1</v>
          </cell>
          <cell r="B998">
            <v>4</v>
          </cell>
          <cell r="C998">
            <v>0</v>
          </cell>
          <cell r="D998">
            <v>7070</v>
          </cell>
          <cell r="F998">
            <v>0</v>
          </cell>
        </row>
        <row r="999">
          <cell r="A999">
            <v>1</v>
          </cell>
          <cell r="B999">
            <v>4</v>
          </cell>
          <cell r="C999">
            <v>0</v>
          </cell>
          <cell r="D999">
            <v>7075</v>
          </cell>
          <cell r="F999">
            <v>0</v>
          </cell>
        </row>
        <row r="1000">
          <cell r="A1000">
            <v>1</v>
          </cell>
          <cell r="B1000">
            <v>4</v>
          </cell>
          <cell r="C1000">
            <v>0</v>
          </cell>
          <cell r="D1000">
            <v>7080</v>
          </cell>
          <cell r="F1000">
            <v>0</v>
          </cell>
        </row>
        <row r="1001">
          <cell r="A1001">
            <v>1</v>
          </cell>
          <cell r="B1001">
            <v>4</v>
          </cell>
          <cell r="C1001">
            <v>0</v>
          </cell>
          <cell r="D1001">
            <v>7085</v>
          </cell>
          <cell r="F1001">
            <v>11845</v>
          </cell>
        </row>
        <row r="1002">
          <cell r="A1002">
            <v>1</v>
          </cell>
          <cell r="B1002">
            <v>4</v>
          </cell>
          <cell r="C1002">
            <v>0</v>
          </cell>
          <cell r="D1002">
            <v>7086</v>
          </cell>
          <cell r="F1002">
            <v>0</v>
          </cell>
        </row>
        <row r="1003">
          <cell r="A1003">
            <v>1</v>
          </cell>
          <cell r="B1003">
            <v>4</v>
          </cell>
          <cell r="C1003">
            <v>0</v>
          </cell>
          <cell r="D1003">
            <v>7090</v>
          </cell>
          <cell r="F1003">
            <v>0</v>
          </cell>
        </row>
        <row r="1004">
          <cell r="A1004">
            <v>1</v>
          </cell>
          <cell r="B1004">
            <v>4</v>
          </cell>
          <cell r="C1004">
            <v>0</v>
          </cell>
          <cell r="D1004">
            <v>7095</v>
          </cell>
          <cell r="F1004">
            <v>650</v>
          </cell>
        </row>
        <row r="1005">
          <cell r="A1005">
            <v>1</v>
          </cell>
          <cell r="B1005">
            <v>4</v>
          </cell>
          <cell r="C1005">
            <v>0</v>
          </cell>
          <cell r="D1005">
            <v>7100</v>
          </cell>
          <cell r="F1005">
            <v>80.52</v>
          </cell>
        </row>
        <row r="1006">
          <cell r="A1006">
            <v>1</v>
          </cell>
          <cell r="B1006">
            <v>4</v>
          </cell>
          <cell r="C1006">
            <v>0</v>
          </cell>
          <cell r="D1006">
            <v>7105</v>
          </cell>
          <cell r="F1006">
            <v>130.11000000000001</v>
          </cell>
        </row>
        <row r="1007">
          <cell r="A1007">
            <v>1</v>
          </cell>
          <cell r="B1007">
            <v>4</v>
          </cell>
          <cell r="C1007">
            <v>0</v>
          </cell>
          <cell r="D1007">
            <v>7110</v>
          </cell>
          <cell r="F1007">
            <v>0</v>
          </cell>
        </row>
        <row r="1008">
          <cell r="A1008">
            <v>1</v>
          </cell>
          <cell r="B1008">
            <v>4</v>
          </cell>
          <cell r="C1008">
            <v>0</v>
          </cell>
          <cell r="D1008">
            <v>7120</v>
          </cell>
          <cell r="F1008">
            <v>0</v>
          </cell>
        </row>
        <row r="1009">
          <cell r="A1009">
            <v>1</v>
          </cell>
          <cell r="B1009">
            <v>4</v>
          </cell>
          <cell r="C1009">
            <v>0</v>
          </cell>
          <cell r="D1009">
            <v>7125</v>
          </cell>
          <cell r="F1009">
            <v>0</v>
          </cell>
        </row>
        <row r="1010">
          <cell r="A1010">
            <v>1</v>
          </cell>
          <cell r="B1010">
            <v>4</v>
          </cell>
          <cell r="C1010">
            <v>0</v>
          </cell>
          <cell r="D1010">
            <v>7130</v>
          </cell>
          <cell r="F1010">
            <v>0</v>
          </cell>
        </row>
        <row r="1011">
          <cell r="A1011">
            <v>1</v>
          </cell>
          <cell r="B1011">
            <v>4</v>
          </cell>
          <cell r="C1011">
            <v>0</v>
          </cell>
          <cell r="D1011">
            <v>8010</v>
          </cell>
          <cell r="F1011">
            <v>0</v>
          </cell>
        </row>
        <row r="1012">
          <cell r="A1012">
            <v>1</v>
          </cell>
          <cell r="B1012">
            <v>4</v>
          </cell>
          <cell r="C1012">
            <v>0</v>
          </cell>
          <cell r="D1012">
            <v>8020</v>
          </cell>
          <cell r="F1012">
            <v>0</v>
          </cell>
        </row>
        <row r="1013">
          <cell r="A1013">
            <v>1</v>
          </cell>
          <cell r="B1013">
            <v>4</v>
          </cell>
          <cell r="C1013">
            <v>0</v>
          </cell>
          <cell r="D1013">
            <v>8025</v>
          </cell>
          <cell r="F1013">
            <v>0</v>
          </cell>
        </row>
        <row r="1014">
          <cell r="A1014">
            <v>1</v>
          </cell>
          <cell r="B1014">
            <v>4</v>
          </cell>
          <cell r="C1014">
            <v>0</v>
          </cell>
          <cell r="D1014">
            <v>8030</v>
          </cell>
          <cell r="F1014">
            <v>0</v>
          </cell>
        </row>
        <row r="1015">
          <cell r="A1015">
            <v>1</v>
          </cell>
          <cell r="B1015">
            <v>4</v>
          </cell>
          <cell r="C1015">
            <v>0</v>
          </cell>
          <cell r="D1015">
            <v>8040</v>
          </cell>
          <cell r="F1015">
            <v>294.97000000000003</v>
          </cell>
        </row>
        <row r="1016">
          <cell r="A1016">
            <v>1</v>
          </cell>
          <cell r="B1016">
            <v>4</v>
          </cell>
          <cell r="C1016">
            <v>0</v>
          </cell>
          <cell r="D1016">
            <v>8050</v>
          </cell>
          <cell r="F1016">
            <v>0</v>
          </cell>
        </row>
        <row r="1017">
          <cell r="A1017">
            <v>1</v>
          </cell>
          <cell r="B1017">
            <v>4</v>
          </cell>
          <cell r="C1017">
            <v>0</v>
          </cell>
          <cell r="D1017">
            <v>8060</v>
          </cell>
          <cell r="F1017">
            <v>0</v>
          </cell>
        </row>
        <row r="1018">
          <cell r="A1018">
            <v>1</v>
          </cell>
          <cell r="B1018">
            <v>4</v>
          </cell>
          <cell r="C1018">
            <v>0</v>
          </cell>
          <cell r="D1018">
            <v>8070</v>
          </cell>
          <cell r="F1018">
            <v>0</v>
          </cell>
        </row>
        <row r="1019">
          <cell r="A1019">
            <v>1</v>
          </cell>
          <cell r="B1019">
            <v>4</v>
          </cell>
          <cell r="C1019">
            <v>0</v>
          </cell>
          <cell r="D1019">
            <v>8080</v>
          </cell>
          <cell r="F1019">
            <v>0</v>
          </cell>
        </row>
        <row r="1020">
          <cell r="A1020">
            <v>1</v>
          </cell>
          <cell r="B1020">
            <v>4</v>
          </cell>
          <cell r="C1020">
            <v>0</v>
          </cell>
          <cell r="D1020">
            <v>8090</v>
          </cell>
          <cell r="F1020">
            <v>0</v>
          </cell>
        </row>
        <row r="1021">
          <cell r="A1021">
            <v>1</v>
          </cell>
          <cell r="B1021">
            <v>4</v>
          </cell>
          <cell r="C1021">
            <v>10</v>
          </cell>
          <cell r="D1021">
            <v>6010</v>
          </cell>
          <cell r="F1021">
            <v>0</v>
          </cell>
        </row>
        <row r="1022">
          <cell r="A1022">
            <v>1</v>
          </cell>
          <cell r="B1022">
            <v>4</v>
          </cell>
          <cell r="C1022">
            <v>10</v>
          </cell>
          <cell r="D1022">
            <v>6015</v>
          </cell>
          <cell r="F1022">
            <v>0</v>
          </cell>
        </row>
        <row r="1023">
          <cell r="A1023">
            <v>1</v>
          </cell>
          <cell r="B1023">
            <v>4</v>
          </cell>
          <cell r="C1023">
            <v>10</v>
          </cell>
          <cell r="D1023">
            <v>6020</v>
          </cell>
          <cell r="F1023">
            <v>0</v>
          </cell>
        </row>
        <row r="1024">
          <cell r="A1024">
            <v>1</v>
          </cell>
          <cell r="B1024">
            <v>4</v>
          </cell>
          <cell r="C1024">
            <v>10</v>
          </cell>
          <cell r="D1024">
            <v>6025</v>
          </cell>
          <cell r="F1024">
            <v>0</v>
          </cell>
        </row>
        <row r="1025">
          <cell r="A1025">
            <v>1</v>
          </cell>
          <cell r="B1025">
            <v>4</v>
          </cell>
          <cell r="C1025">
            <v>10</v>
          </cell>
          <cell r="D1025">
            <v>6030</v>
          </cell>
          <cell r="F1025">
            <v>0</v>
          </cell>
        </row>
        <row r="1026">
          <cell r="A1026">
            <v>1</v>
          </cell>
          <cell r="B1026">
            <v>4</v>
          </cell>
          <cell r="C1026">
            <v>10</v>
          </cell>
          <cell r="D1026">
            <v>6035</v>
          </cell>
          <cell r="F1026">
            <v>0</v>
          </cell>
        </row>
        <row r="1027">
          <cell r="A1027">
            <v>1</v>
          </cell>
          <cell r="B1027">
            <v>4</v>
          </cell>
          <cell r="C1027">
            <v>10</v>
          </cell>
          <cell r="D1027">
            <v>6040</v>
          </cell>
          <cell r="F1027">
            <v>0</v>
          </cell>
        </row>
        <row r="1028">
          <cell r="A1028">
            <v>1</v>
          </cell>
          <cell r="B1028">
            <v>4</v>
          </cell>
          <cell r="C1028">
            <v>10</v>
          </cell>
          <cell r="D1028">
            <v>6045</v>
          </cell>
          <cell r="F1028">
            <v>0</v>
          </cell>
        </row>
        <row r="1029">
          <cell r="A1029">
            <v>1</v>
          </cell>
          <cell r="B1029">
            <v>4</v>
          </cell>
          <cell r="C1029">
            <v>10</v>
          </cell>
          <cell r="D1029">
            <v>6050</v>
          </cell>
          <cell r="F1029">
            <v>0</v>
          </cell>
        </row>
        <row r="1030">
          <cell r="A1030">
            <v>1</v>
          </cell>
          <cell r="B1030">
            <v>4</v>
          </cell>
          <cell r="C1030">
            <v>10</v>
          </cell>
          <cell r="D1030">
            <v>6055</v>
          </cell>
          <cell r="F1030">
            <v>0</v>
          </cell>
        </row>
        <row r="1031">
          <cell r="A1031">
            <v>1</v>
          </cell>
          <cell r="B1031">
            <v>4</v>
          </cell>
          <cell r="C1031">
            <v>10</v>
          </cell>
          <cell r="D1031">
            <v>6060</v>
          </cell>
          <cell r="F1031">
            <v>0</v>
          </cell>
        </row>
        <row r="1032">
          <cell r="A1032">
            <v>1</v>
          </cell>
          <cell r="B1032">
            <v>4</v>
          </cell>
          <cell r="C1032">
            <v>10</v>
          </cell>
          <cell r="D1032">
            <v>6065</v>
          </cell>
          <cell r="F1032">
            <v>0</v>
          </cell>
        </row>
        <row r="1033">
          <cell r="A1033">
            <v>1</v>
          </cell>
          <cell r="B1033">
            <v>4</v>
          </cell>
          <cell r="C1033">
            <v>10</v>
          </cell>
          <cell r="D1033">
            <v>6070</v>
          </cell>
          <cell r="F1033">
            <v>0</v>
          </cell>
        </row>
        <row r="1034">
          <cell r="A1034">
            <v>1</v>
          </cell>
          <cell r="B1034">
            <v>4</v>
          </cell>
          <cell r="C1034">
            <v>10</v>
          </cell>
          <cell r="D1034">
            <v>6075</v>
          </cell>
          <cell r="F1034">
            <v>0</v>
          </cell>
        </row>
        <row r="1035">
          <cell r="A1035">
            <v>1</v>
          </cell>
          <cell r="B1035">
            <v>4</v>
          </cell>
          <cell r="C1035">
            <v>10</v>
          </cell>
          <cell r="D1035">
            <v>6080</v>
          </cell>
          <cell r="F1035">
            <v>0</v>
          </cell>
        </row>
        <row r="1036">
          <cell r="A1036">
            <v>1</v>
          </cell>
          <cell r="B1036">
            <v>4</v>
          </cell>
          <cell r="C1036">
            <v>10</v>
          </cell>
          <cell r="D1036">
            <v>6085</v>
          </cell>
          <cell r="F1036">
            <v>0</v>
          </cell>
        </row>
        <row r="1037">
          <cell r="A1037">
            <v>1</v>
          </cell>
          <cell r="B1037">
            <v>4</v>
          </cell>
          <cell r="C1037">
            <v>10</v>
          </cell>
          <cell r="D1037">
            <v>6090</v>
          </cell>
          <cell r="F1037">
            <v>0</v>
          </cell>
        </row>
        <row r="1038">
          <cell r="A1038">
            <v>1</v>
          </cell>
          <cell r="B1038">
            <v>4</v>
          </cell>
          <cell r="C1038">
            <v>10</v>
          </cell>
          <cell r="D1038">
            <v>6095</v>
          </cell>
          <cell r="F1038">
            <v>0</v>
          </cell>
        </row>
        <row r="1039">
          <cell r="A1039">
            <v>1</v>
          </cell>
          <cell r="B1039">
            <v>4</v>
          </cell>
          <cell r="C1039">
            <v>10</v>
          </cell>
          <cell r="D1039">
            <v>6100</v>
          </cell>
          <cell r="F1039">
            <v>0</v>
          </cell>
        </row>
        <row r="1040">
          <cell r="A1040">
            <v>1</v>
          </cell>
          <cell r="B1040">
            <v>4</v>
          </cell>
          <cell r="C1040">
            <v>10</v>
          </cell>
          <cell r="D1040">
            <v>6105</v>
          </cell>
          <cell r="F1040">
            <v>0</v>
          </cell>
        </row>
        <row r="1041">
          <cell r="A1041">
            <v>1</v>
          </cell>
          <cell r="B1041">
            <v>4</v>
          </cell>
          <cell r="C1041">
            <v>10</v>
          </cell>
          <cell r="D1041">
            <v>6110</v>
          </cell>
          <cell r="F1041">
            <v>0</v>
          </cell>
        </row>
        <row r="1042">
          <cell r="A1042">
            <v>1</v>
          </cell>
          <cell r="B1042">
            <v>4</v>
          </cell>
          <cell r="C1042">
            <v>10</v>
          </cell>
          <cell r="D1042">
            <v>6115</v>
          </cell>
          <cell r="F1042">
            <v>0</v>
          </cell>
        </row>
        <row r="1043">
          <cell r="A1043">
            <v>1</v>
          </cell>
          <cell r="B1043">
            <v>4</v>
          </cell>
          <cell r="C1043">
            <v>10</v>
          </cell>
          <cell r="D1043">
            <v>6120</v>
          </cell>
          <cell r="F1043">
            <v>0</v>
          </cell>
        </row>
        <row r="1044">
          <cell r="A1044">
            <v>1</v>
          </cell>
          <cell r="B1044">
            <v>4</v>
          </cell>
          <cell r="C1044">
            <v>10</v>
          </cell>
          <cell r="D1044">
            <v>6125</v>
          </cell>
          <cell r="F1044">
            <v>0</v>
          </cell>
        </row>
        <row r="1045">
          <cell r="A1045">
            <v>1</v>
          </cell>
          <cell r="B1045">
            <v>4</v>
          </cell>
          <cell r="C1045">
            <v>10</v>
          </cell>
          <cell r="D1045">
            <v>6130</v>
          </cell>
          <cell r="F1045">
            <v>0</v>
          </cell>
        </row>
        <row r="1046">
          <cell r="A1046">
            <v>1</v>
          </cell>
          <cell r="B1046">
            <v>4</v>
          </cell>
          <cell r="C1046">
            <v>10</v>
          </cell>
          <cell r="D1046">
            <v>6135</v>
          </cell>
          <cell r="F1046">
            <v>0</v>
          </cell>
        </row>
        <row r="1047">
          <cell r="A1047">
            <v>1</v>
          </cell>
          <cell r="B1047">
            <v>4</v>
          </cell>
          <cell r="C1047">
            <v>10</v>
          </cell>
          <cell r="D1047">
            <v>6140</v>
          </cell>
          <cell r="F1047">
            <v>0</v>
          </cell>
        </row>
        <row r="1048">
          <cell r="A1048">
            <v>1</v>
          </cell>
          <cell r="B1048">
            <v>4</v>
          </cell>
          <cell r="C1048">
            <v>10</v>
          </cell>
          <cell r="D1048">
            <v>6145</v>
          </cell>
          <cell r="F1048">
            <v>0</v>
          </cell>
        </row>
        <row r="1049">
          <cell r="A1049">
            <v>1</v>
          </cell>
          <cell r="B1049">
            <v>4</v>
          </cell>
          <cell r="C1049">
            <v>10</v>
          </cell>
          <cell r="D1049">
            <v>6150</v>
          </cell>
          <cell r="F1049">
            <v>0</v>
          </cell>
        </row>
        <row r="1050">
          <cell r="A1050">
            <v>1</v>
          </cell>
          <cell r="B1050">
            <v>4</v>
          </cell>
          <cell r="C1050">
            <v>20</v>
          </cell>
          <cell r="D1050">
            <v>6010</v>
          </cell>
          <cell r="F1050">
            <v>0</v>
          </cell>
        </row>
        <row r="1051">
          <cell r="A1051">
            <v>1</v>
          </cell>
          <cell r="B1051">
            <v>4</v>
          </cell>
          <cell r="C1051">
            <v>20</v>
          </cell>
          <cell r="D1051">
            <v>6015</v>
          </cell>
          <cell r="F1051">
            <v>0</v>
          </cell>
        </row>
        <row r="1052">
          <cell r="A1052">
            <v>1</v>
          </cell>
          <cell r="B1052">
            <v>4</v>
          </cell>
          <cell r="C1052">
            <v>20</v>
          </cell>
          <cell r="D1052">
            <v>6020</v>
          </cell>
          <cell r="F1052">
            <v>0</v>
          </cell>
        </row>
        <row r="1053">
          <cell r="A1053">
            <v>1</v>
          </cell>
          <cell r="B1053">
            <v>4</v>
          </cell>
          <cell r="C1053">
            <v>20</v>
          </cell>
          <cell r="D1053">
            <v>6025</v>
          </cell>
          <cell r="F1053">
            <v>0</v>
          </cell>
        </row>
        <row r="1054">
          <cell r="A1054">
            <v>1</v>
          </cell>
          <cell r="B1054">
            <v>4</v>
          </cell>
          <cell r="C1054">
            <v>20</v>
          </cell>
          <cell r="D1054">
            <v>6030</v>
          </cell>
          <cell r="F1054">
            <v>0</v>
          </cell>
        </row>
        <row r="1055">
          <cell r="A1055">
            <v>1</v>
          </cell>
          <cell r="B1055">
            <v>4</v>
          </cell>
          <cell r="C1055">
            <v>20</v>
          </cell>
          <cell r="D1055">
            <v>6035</v>
          </cell>
          <cell r="F1055">
            <v>0</v>
          </cell>
        </row>
        <row r="1056">
          <cell r="A1056">
            <v>1</v>
          </cell>
          <cell r="B1056">
            <v>4</v>
          </cell>
          <cell r="C1056">
            <v>20</v>
          </cell>
          <cell r="D1056">
            <v>6040</v>
          </cell>
          <cell r="F1056">
            <v>0</v>
          </cell>
        </row>
        <row r="1057">
          <cell r="A1057">
            <v>1</v>
          </cell>
          <cell r="B1057">
            <v>4</v>
          </cell>
          <cell r="C1057">
            <v>20</v>
          </cell>
          <cell r="D1057">
            <v>6045</v>
          </cell>
          <cell r="F1057">
            <v>0</v>
          </cell>
        </row>
        <row r="1058">
          <cell r="A1058">
            <v>1</v>
          </cell>
          <cell r="B1058">
            <v>4</v>
          </cell>
          <cell r="C1058">
            <v>20</v>
          </cell>
          <cell r="D1058">
            <v>6050</v>
          </cell>
          <cell r="F1058">
            <v>0</v>
          </cell>
        </row>
        <row r="1059">
          <cell r="A1059">
            <v>1</v>
          </cell>
          <cell r="B1059">
            <v>4</v>
          </cell>
          <cell r="C1059">
            <v>20</v>
          </cell>
          <cell r="D1059">
            <v>6055</v>
          </cell>
          <cell r="F1059">
            <v>0</v>
          </cell>
        </row>
        <row r="1060">
          <cell r="A1060">
            <v>1</v>
          </cell>
          <cell r="B1060">
            <v>4</v>
          </cell>
          <cell r="C1060">
            <v>20</v>
          </cell>
          <cell r="D1060">
            <v>6060</v>
          </cell>
          <cell r="F1060">
            <v>0</v>
          </cell>
        </row>
        <row r="1061">
          <cell r="A1061">
            <v>1</v>
          </cell>
          <cell r="B1061">
            <v>4</v>
          </cell>
          <cell r="C1061">
            <v>20</v>
          </cell>
          <cell r="D1061">
            <v>6065</v>
          </cell>
          <cell r="F1061">
            <v>0</v>
          </cell>
        </row>
        <row r="1062">
          <cell r="A1062">
            <v>1</v>
          </cell>
          <cell r="B1062">
            <v>4</v>
          </cell>
          <cell r="C1062">
            <v>20</v>
          </cell>
          <cell r="D1062">
            <v>6070</v>
          </cell>
          <cell r="F1062">
            <v>0</v>
          </cell>
        </row>
        <row r="1063">
          <cell r="A1063">
            <v>1</v>
          </cell>
          <cell r="B1063">
            <v>4</v>
          </cell>
          <cell r="C1063">
            <v>20</v>
          </cell>
          <cell r="D1063">
            <v>6075</v>
          </cell>
          <cell r="F1063">
            <v>0</v>
          </cell>
        </row>
        <row r="1064">
          <cell r="A1064">
            <v>1</v>
          </cell>
          <cell r="B1064">
            <v>4</v>
          </cell>
          <cell r="C1064">
            <v>20</v>
          </cell>
          <cell r="D1064">
            <v>6080</v>
          </cell>
          <cell r="F1064">
            <v>0</v>
          </cell>
        </row>
        <row r="1065">
          <cell r="A1065">
            <v>1</v>
          </cell>
          <cell r="B1065">
            <v>4</v>
          </cell>
          <cell r="C1065">
            <v>20</v>
          </cell>
          <cell r="D1065">
            <v>6085</v>
          </cell>
          <cell r="F1065">
            <v>0</v>
          </cell>
        </row>
        <row r="1066">
          <cell r="A1066">
            <v>1</v>
          </cell>
          <cell r="B1066">
            <v>4</v>
          </cell>
          <cell r="C1066">
            <v>20</v>
          </cell>
          <cell r="D1066">
            <v>6090</v>
          </cell>
          <cell r="F1066">
            <v>0</v>
          </cell>
        </row>
        <row r="1067">
          <cell r="A1067">
            <v>1</v>
          </cell>
          <cell r="B1067">
            <v>4</v>
          </cell>
          <cell r="C1067">
            <v>20</v>
          </cell>
          <cell r="D1067">
            <v>6095</v>
          </cell>
          <cell r="F1067">
            <v>0</v>
          </cell>
        </row>
        <row r="1068">
          <cell r="A1068">
            <v>1</v>
          </cell>
          <cell r="B1068">
            <v>4</v>
          </cell>
          <cell r="C1068">
            <v>20</v>
          </cell>
          <cell r="D1068">
            <v>6100</v>
          </cell>
          <cell r="F1068">
            <v>0</v>
          </cell>
        </row>
        <row r="1069">
          <cell r="A1069">
            <v>1</v>
          </cell>
          <cell r="B1069">
            <v>4</v>
          </cell>
          <cell r="C1069">
            <v>20</v>
          </cell>
          <cell r="D1069">
            <v>6105</v>
          </cell>
          <cell r="F1069">
            <v>0</v>
          </cell>
        </row>
        <row r="1070">
          <cell r="A1070">
            <v>1</v>
          </cell>
          <cell r="B1070">
            <v>4</v>
          </cell>
          <cell r="C1070">
            <v>20</v>
          </cell>
          <cell r="D1070">
            <v>6110</v>
          </cell>
          <cell r="F1070">
            <v>0</v>
          </cell>
        </row>
        <row r="1071">
          <cell r="A1071">
            <v>1</v>
          </cell>
          <cell r="B1071">
            <v>4</v>
          </cell>
          <cell r="C1071">
            <v>20</v>
          </cell>
          <cell r="D1071">
            <v>6115</v>
          </cell>
          <cell r="F1071">
            <v>0</v>
          </cell>
        </row>
        <row r="1072">
          <cell r="A1072">
            <v>1</v>
          </cell>
          <cell r="B1072">
            <v>4</v>
          </cell>
          <cell r="C1072">
            <v>20</v>
          </cell>
          <cell r="D1072">
            <v>6120</v>
          </cell>
          <cell r="F1072">
            <v>0</v>
          </cell>
        </row>
        <row r="1073">
          <cell r="A1073">
            <v>1</v>
          </cell>
          <cell r="B1073">
            <v>4</v>
          </cell>
          <cell r="C1073">
            <v>20</v>
          </cell>
          <cell r="D1073">
            <v>6125</v>
          </cell>
          <cell r="F1073">
            <v>0</v>
          </cell>
        </row>
        <row r="1074">
          <cell r="A1074">
            <v>1</v>
          </cell>
          <cell r="B1074">
            <v>4</v>
          </cell>
          <cell r="C1074">
            <v>20</v>
          </cell>
          <cell r="D1074">
            <v>6130</v>
          </cell>
          <cell r="F1074">
            <v>0</v>
          </cell>
        </row>
        <row r="1075">
          <cell r="A1075">
            <v>1</v>
          </cell>
          <cell r="B1075">
            <v>4</v>
          </cell>
          <cell r="C1075">
            <v>20</v>
          </cell>
          <cell r="D1075">
            <v>6135</v>
          </cell>
          <cell r="F1075">
            <v>0</v>
          </cell>
        </row>
        <row r="1076">
          <cell r="A1076">
            <v>1</v>
          </cell>
          <cell r="B1076">
            <v>4</v>
          </cell>
          <cell r="C1076">
            <v>20</v>
          </cell>
          <cell r="D1076">
            <v>6140</v>
          </cell>
          <cell r="F1076">
            <v>0</v>
          </cell>
        </row>
        <row r="1077">
          <cell r="A1077">
            <v>1</v>
          </cell>
          <cell r="B1077">
            <v>4</v>
          </cell>
          <cell r="C1077">
            <v>20</v>
          </cell>
          <cell r="D1077">
            <v>6145</v>
          </cell>
          <cell r="F1077">
            <v>0</v>
          </cell>
        </row>
        <row r="1078">
          <cell r="A1078">
            <v>1</v>
          </cell>
          <cell r="B1078">
            <v>4</v>
          </cell>
          <cell r="C1078">
            <v>20</v>
          </cell>
          <cell r="D1078">
            <v>6150</v>
          </cell>
          <cell r="F1078">
            <v>0</v>
          </cell>
        </row>
        <row r="1079">
          <cell r="A1079">
            <v>1</v>
          </cell>
          <cell r="B1079">
            <v>4</v>
          </cell>
          <cell r="C1079">
            <v>20</v>
          </cell>
          <cell r="D1079">
            <v>6160</v>
          </cell>
          <cell r="F1079">
            <v>0</v>
          </cell>
        </row>
        <row r="1080">
          <cell r="A1080">
            <v>1</v>
          </cell>
          <cell r="B1080">
            <v>4</v>
          </cell>
          <cell r="C1080">
            <v>30</v>
          </cell>
          <cell r="D1080">
            <v>6010</v>
          </cell>
          <cell r="F1080">
            <v>0</v>
          </cell>
        </row>
        <row r="1081">
          <cell r="A1081">
            <v>1</v>
          </cell>
          <cell r="B1081">
            <v>4</v>
          </cell>
          <cell r="C1081">
            <v>30</v>
          </cell>
          <cell r="D1081">
            <v>6015</v>
          </cell>
          <cell r="F1081">
            <v>0</v>
          </cell>
        </row>
        <row r="1082">
          <cell r="A1082">
            <v>1</v>
          </cell>
          <cell r="B1082">
            <v>4</v>
          </cell>
          <cell r="C1082">
            <v>30</v>
          </cell>
          <cell r="D1082">
            <v>6020</v>
          </cell>
          <cell r="F1082">
            <v>0</v>
          </cell>
        </row>
        <row r="1083">
          <cell r="A1083">
            <v>1</v>
          </cell>
          <cell r="B1083">
            <v>4</v>
          </cell>
          <cell r="C1083">
            <v>30</v>
          </cell>
          <cell r="D1083">
            <v>6025</v>
          </cell>
          <cell r="F1083">
            <v>0</v>
          </cell>
        </row>
        <row r="1084">
          <cell r="A1084">
            <v>1</v>
          </cell>
          <cell r="B1084">
            <v>4</v>
          </cell>
          <cell r="C1084">
            <v>30</v>
          </cell>
          <cell r="D1084">
            <v>6030</v>
          </cell>
          <cell r="F1084">
            <v>0</v>
          </cell>
        </row>
        <row r="1085">
          <cell r="A1085">
            <v>1</v>
          </cell>
          <cell r="B1085">
            <v>4</v>
          </cell>
          <cell r="C1085">
            <v>30</v>
          </cell>
          <cell r="D1085">
            <v>6035</v>
          </cell>
          <cell r="F1085">
            <v>0</v>
          </cell>
        </row>
        <row r="1086">
          <cell r="A1086">
            <v>1</v>
          </cell>
          <cell r="B1086">
            <v>4</v>
          </cell>
          <cell r="C1086">
            <v>30</v>
          </cell>
          <cell r="D1086">
            <v>6040</v>
          </cell>
          <cell r="F1086">
            <v>0</v>
          </cell>
        </row>
        <row r="1087">
          <cell r="A1087">
            <v>1</v>
          </cell>
          <cell r="B1087">
            <v>4</v>
          </cell>
          <cell r="C1087">
            <v>30</v>
          </cell>
          <cell r="D1087">
            <v>6045</v>
          </cell>
          <cell r="F1087">
            <v>0</v>
          </cell>
        </row>
        <row r="1088">
          <cell r="A1088">
            <v>1</v>
          </cell>
          <cell r="B1088">
            <v>4</v>
          </cell>
          <cell r="C1088">
            <v>30</v>
          </cell>
          <cell r="D1088">
            <v>6050</v>
          </cell>
          <cell r="F1088">
            <v>0</v>
          </cell>
        </row>
        <row r="1089">
          <cell r="A1089">
            <v>1</v>
          </cell>
          <cell r="B1089">
            <v>4</v>
          </cell>
          <cell r="C1089">
            <v>30</v>
          </cell>
          <cell r="D1089">
            <v>6055</v>
          </cell>
          <cell r="F1089">
            <v>0</v>
          </cell>
        </row>
        <row r="1090">
          <cell r="A1090">
            <v>1</v>
          </cell>
          <cell r="B1090">
            <v>4</v>
          </cell>
          <cell r="C1090">
            <v>30</v>
          </cell>
          <cell r="D1090">
            <v>6060</v>
          </cell>
          <cell r="F1090">
            <v>0</v>
          </cell>
        </row>
        <row r="1091">
          <cell r="A1091">
            <v>1</v>
          </cell>
          <cell r="B1091">
            <v>4</v>
          </cell>
          <cell r="C1091">
            <v>30</v>
          </cell>
          <cell r="D1091">
            <v>6065</v>
          </cell>
          <cell r="F1091">
            <v>0</v>
          </cell>
        </row>
        <row r="1092">
          <cell r="A1092">
            <v>1</v>
          </cell>
          <cell r="B1092">
            <v>4</v>
          </cell>
          <cell r="C1092">
            <v>30</v>
          </cell>
          <cell r="D1092">
            <v>6070</v>
          </cell>
          <cell r="F1092">
            <v>0</v>
          </cell>
        </row>
        <row r="1093">
          <cell r="A1093">
            <v>1</v>
          </cell>
          <cell r="B1093">
            <v>4</v>
          </cell>
          <cell r="C1093">
            <v>30</v>
          </cell>
          <cell r="D1093">
            <v>6075</v>
          </cell>
          <cell r="F1093">
            <v>0</v>
          </cell>
        </row>
        <row r="1094">
          <cell r="A1094">
            <v>1</v>
          </cell>
          <cell r="B1094">
            <v>4</v>
          </cell>
          <cell r="C1094">
            <v>30</v>
          </cell>
          <cell r="D1094">
            <v>6080</v>
          </cell>
          <cell r="F1094">
            <v>0</v>
          </cell>
        </row>
        <row r="1095">
          <cell r="A1095">
            <v>1</v>
          </cell>
          <cell r="B1095">
            <v>4</v>
          </cell>
          <cell r="C1095">
            <v>30</v>
          </cell>
          <cell r="D1095">
            <v>6085</v>
          </cell>
          <cell r="F1095">
            <v>0</v>
          </cell>
        </row>
        <row r="1096">
          <cell r="A1096">
            <v>1</v>
          </cell>
          <cell r="B1096">
            <v>4</v>
          </cell>
          <cell r="C1096">
            <v>30</v>
          </cell>
          <cell r="D1096">
            <v>6090</v>
          </cell>
          <cell r="F1096">
            <v>0</v>
          </cell>
        </row>
        <row r="1097">
          <cell r="A1097">
            <v>1</v>
          </cell>
          <cell r="B1097">
            <v>4</v>
          </cell>
          <cell r="C1097">
            <v>30</v>
          </cell>
          <cell r="D1097">
            <v>6095</v>
          </cell>
          <cell r="F1097">
            <v>0</v>
          </cell>
        </row>
        <row r="1098">
          <cell r="A1098">
            <v>1</v>
          </cell>
          <cell r="B1098">
            <v>4</v>
          </cell>
          <cell r="C1098">
            <v>30</v>
          </cell>
          <cell r="D1098">
            <v>6100</v>
          </cell>
          <cell r="F1098">
            <v>0</v>
          </cell>
        </row>
        <row r="1099">
          <cell r="A1099">
            <v>1</v>
          </cell>
          <cell r="B1099">
            <v>4</v>
          </cell>
          <cell r="C1099">
            <v>30</v>
          </cell>
          <cell r="D1099">
            <v>6105</v>
          </cell>
          <cell r="F1099">
            <v>0</v>
          </cell>
        </row>
        <row r="1100">
          <cell r="A1100">
            <v>1</v>
          </cell>
          <cell r="B1100">
            <v>4</v>
          </cell>
          <cell r="C1100">
            <v>30</v>
          </cell>
          <cell r="D1100">
            <v>6110</v>
          </cell>
          <cell r="F1100">
            <v>0</v>
          </cell>
        </row>
        <row r="1101">
          <cell r="A1101">
            <v>1</v>
          </cell>
          <cell r="B1101">
            <v>4</v>
          </cell>
          <cell r="C1101">
            <v>30</v>
          </cell>
          <cell r="D1101">
            <v>6115</v>
          </cell>
          <cell r="F1101">
            <v>0</v>
          </cell>
        </row>
        <row r="1102">
          <cell r="A1102">
            <v>1</v>
          </cell>
          <cell r="B1102">
            <v>4</v>
          </cell>
          <cell r="C1102">
            <v>30</v>
          </cell>
          <cell r="D1102">
            <v>6120</v>
          </cell>
          <cell r="F1102">
            <v>0</v>
          </cell>
        </row>
        <row r="1103">
          <cell r="A1103">
            <v>1</v>
          </cell>
          <cell r="B1103">
            <v>4</v>
          </cell>
          <cell r="C1103">
            <v>30</v>
          </cell>
          <cell r="D1103">
            <v>6125</v>
          </cell>
          <cell r="F1103">
            <v>0</v>
          </cell>
        </row>
        <row r="1104">
          <cell r="A1104">
            <v>1</v>
          </cell>
          <cell r="B1104">
            <v>4</v>
          </cell>
          <cell r="C1104">
            <v>30</v>
          </cell>
          <cell r="D1104">
            <v>6130</v>
          </cell>
          <cell r="F1104">
            <v>0</v>
          </cell>
        </row>
        <row r="1105">
          <cell r="A1105">
            <v>1</v>
          </cell>
          <cell r="B1105">
            <v>4</v>
          </cell>
          <cell r="C1105">
            <v>30</v>
          </cell>
          <cell r="D1105">
            <v>6135</v>
          </cell>
          <cell r="F1105">
            <v>0</v>
          </cell>
        </row>
        <row r="1106">
          <cell r="A1106">
            <v>1</v>
          </cell>
          <cell r="B1106">
            <v>4</v>
          </cell>
          <cell r="C1106">
            <v>30</v>
          </cell>
          <cell r="D1106">
            <v>6140</v>
          </cell>
          <cell r="F1106">
            <v>0</v>
          </cell>
        </row>
        <row r="1107">
          <cell r="A1107">
            <v>1</v>
          </cell>
          <cell r="B1107">
            <v>4</v>
          </cell>
          <cell r="C1107">
            <v>30</v>
          </cell>
          <cell r="D1107">
            <v>6145</v>
          </cell>
          <cell r="F1107">
            <v>0</v>
          </cell>
        </row>
        <row r="1108">
          <cell r="A1108">
            <v>1</v>
          </cell>
          <cell r="B1108">
            <v>4</v>
          </cell>
          <cell r="C1108">
            <v>30</v>
          </cell>
          <cell r="D1108">
            <v>6150</v>
          </cell>
          <cell r="F1108">
            <v>0</v>
          </cell>
        </row>
        <row r="1109">
          <cell r="A1109">
            <v>1</v>
          </cell>
          <cell r="B1109">
            <v>4</v>
          </cell>
          <cell r="C1109">
            <v>40</v>
          </cell>
          <cell r="D1109">
            <v>6010</v>
          </cell>
          <cell r="F1109">
            <v>0</v>
          </cell>
        </row>
        <row r="1110">
          <cell r="A1110">
            <v>1</v>
          </cell>
          <cell r="B1110">
            <v>4</v>
          </cell>
          <cell r="C1110">
            <v>40</v>
          </cell>
          <cell r="D1110">
            <v>6015</v>
          </cell>
          <cell r="F1110">
            <v>127.93</v>
          </cell>
        </row>
        <row r="1111">
          <cell r="A1111">
            <v>1</v>
          </cell>
          <cell r="B1111">
            <v>4</v>
          </cell>
          <cell r="C1111">
            <v>40</v>
          </cell>
          <cell r="D1111">
            <v>6020</v>
          </cell>
          <cell r="F1111">
            <v>0</v>
          </cell>
        </row>
        <row r="1112">
          <cell r="A1112">
            <v>1</v>
          </cell>
          <cell r="B1112">
            <v>4</v>
          </cell>
          <cell r="C1112">
            <v>40</v>
          </cell>
          <cell r="D1112">
            <v>6025</v>
          </cell>
          <cell r="F1112">
            <v>0</v>
          </cell>
        </row>
        <row r="1113">
          <cell r="A1113">
            <v>1</v>
          </cell>
          <cell r="B1113">
            <v>4</v>
          </cell>
          <cell r="C1113">
            <v>40</v>
          </cell>
          <cell r="D1113">
            <v>6030</v>
          </cell>
          <cell r="F1113">
            <v>0</v>
          </cell>
        </row>
        <row r="1114">
          <cell r="A1114">
            <v>1</v>
          </cell>
          <cell r="B1114">
            <v>4</v>
          </cell>
          <cell r="C1114">
            <v>40</v>
          </cell>
          <cell r="D1114">
            <v>6035</v>
          </cell>
          <cell r="F1114">
            <v>0</v>
          </cell>
        </row>
        <row r="1115">
          <cell r="A1115">
            <v>1</v>
          </cell>
          <cell r="B1115">
            <v>4</v>
          </cell>
          <cell r="C1115">
            <v>40</v>
          </cell>
          <cell r="D1115">
            <v>6040</v>
          </cell>
          <cell r="F1115">
            <v>0</v>
          </cell>
        </row>
        <row r="1116">
          <cell r="A1116">
            <v>1</v>
          </cell>
          <cell r="B1116">
            <v>4</v>
          </cell>
          <cell r="C1116">
            <v>40</v>
          </cell>
          <cell r="D1116">
            <v>6045</v>
          </cell>
          <cell r="F1116">
            <v>0</v>
          </cell>
        </row>
        <row r="1117">
          <cell r="A1117">
            <v>1</v>
          </cell>
          <cell r="B1117">
            <v>4</v>
          </cell>
          <cell r="C1117">
            <v>40</v>
          </cell>
          <cell r="D1117">
            <v>6050</v>
          </cell>
          <cell r="F1117">
            <v>0</v>
          </cell>
        </row>
        <row r="1118">
          <cell r="A1118">
            <v>1</v>
          </cell>
          <cell r="B1118">
            <v>4</v>
          </cell>
          <cell r="C1118">
            <v>40</v>
          </cell>
          <cell r="D1118">
            <v>6055</v>
          </cell>
          <cell r="F1118">
            <v>0</v>
          </cell>
        </row>
        <row r="1119">
          <cell r="A1119">
            <v>1</v>
          </cell>
          <cell r="B1119">
            <v>4</v>
          </cell>
          <cell r="C1119">
            <v>40</v>
          </cell>
          <cell r="D1119">
            <v>6060</v>
          </cell>
          <cell r="F1119">
            <v>0</v>
          </cell>
        </row>
        <row r="1120">
          <cell r="A1120">
            <v>1</v>
          </cell>
          <cell r="B1120">
            <v>4</v>
          </cell>
          <cell r="C1120">
            <v>40</v>
          </cell>
          <cell r="D1120">
            <v>6065</v>
          </cell>
          <cell r="F1120">
            <v>0</v>
          </cell>
        </row>
        <row r="1121">
          <cell r="A1121">
            <v>1</v>
          </cell>
          <cell r="B1121">
            <v>4</v>
          </cell>
          <cell r="C1121">
            <v>40</v>
          </cell>
          <cell r="D1121">
            <v>6070</v>
          </cell>
          <cell r="F1121">
            <v>0</v>
          </cell>
        </row>
        <row r="1122">
          <cell r="A1122">
            <v>1</v>
          </cell>
          <cell r="B1122">
            <v>4</v>
          </cell>
          <cell r="C1122">
            <v>40</v>
          </cell>
          <cell r="D1122">
            <v>6075</v>
          </cell>
          <cell r="F1122">
            <v>0</v>
          </cell>
        </row>
        <row r="1123">
          <cell r="A1123">
            <v>1</v>
          </cell>
          <cell r="B1123">
            <v>4</v>
          </cell>
          <cell r="C1123">
            <v>40</v>
          </cell>
          <cell r="D1123">
            <v>6080</v>
          </cell>
          <cell r="F1123">
            <v>0</v>
          </cell>
        </row>
        <row r="1124">
          <cell r="A1124">
            <v>1</v>
          </cell>
          <cell r="B1124">
            <v>4</v>
          </cell>
          <cell r="C1124">
            <v>40</v>
          </cell>
          <cell r="D1124">
            <v>6085</v>
          </cell>
          <cell r="F1124">
            <v>0</v>
          </cell>
        </row>
        <row r="1125">
          <cell r="A1125">
            <v>1</v>
          </cell>
          <cell r="B1125">
            <v>4</v>
          </cell>
          <cell r="C1125">
            <v>40</v>
          </cell>
          <cell r="D1125">
            <v>6090</v>
          </cell>
          <cell r="F1125">
            <v>0</v>
          </cell>
        </row>
        <row r="1126">
          <cell r="A1126">
            <v>1</v>
          </cell>
          <cell r="B1126">
            <v>4</v>
          </cell>
          <cell r="C1126">
            <v>40</v>
          </cell>
          <cell r="D1126">
            <v>6095</v>
          </cell>
          <cell r="F1126">
            <v>0</v>
          </cell>
        </row>
        <row r="1127">
          <cell r="A1127">
            <v>1</v>
          </cell>
          <cell r="B1127">
            <v>4</v>
          </cell>
          <cell r="C1127">
            <v>40</v>
          </cell>
          <cell r="D1127">
            <v>6100</v>
          </cell>
          <cell r="F1127">
            <v>0</v>
          </cell>
        </row>
        <row r="1128">
          <cell r="A1128">
            <v>1</v>
          </cell>
          <cell r="B1128">
            <v>4</v>
          </cell>
          <cell r="C1128">
            <v>40</v>
          </cell>
          <cell r="D1128">
            <v>6105</v>
          </cell>
          <cell r="F1128">
            <v>0</v>
          </cell>
        </row>
        <row r="1129">
          <cell r="A1129">
            <v>1</v>
          </cell>
          <cell r="B1129">
            <v>4</v>
          </cell>
          <cell r="C1129">
            <v>40</v>
          </cell>
          <cell r="D1129">
            <v>6110</v>
          </cell>
          <cell r="F1129">
            <v>0</v>
          </cell>
        </row>
        <row r="1130">
          <cell r="A1130">
            <v>1</v>
          </cell>
          <cell r="B1130">
            <v>4</v>
          </cell>
          <cell r="C1130">
            <v>40</v>
          </cell>
          <cell r="D1130">
            <v>6110</v>
          </cell>
          <cell r="F1130">
            <v>0</v>
          </cell>
        </row>
        <row r="1131">
          <cell r="A1131">
            <v>1</v>
          </cell>
          <cell r="B1131">
            <v>4</v>
          </cell>
          <cell r="C1131">
            <v>40</v>
          </cell>
          <cell r="D1131">
            <v>6110</v>
          </cell>
          <cell r="F1131">
            <v>0</v>
          </cell>
        </row>
        <row r="1132">
          <cell r="A1132">
            <v>1</v>
          </cell>
          <cell r="B1132">
            <v>4</v>
          </cell>
          <cell r="C1132">
            <v>40</v>
          </cell>
          <cell r="D1132">
            <v>6110</v>
          </cell>
          <cell r="F1132">
            <v>0</v>
          </cell>
        </row>
        <row r="1133">
          <cell r="A1133">
            <v>1</v>
          </cell>
          <cell r="B1133">
            <v>4</v>
          </cell>
          <cell r="C1133">
            <v>40</v>
          </cell>
          <cell r="D1133">
            <v>6110</v>
          </cell>
          <cell r="F1133">
            <v>0</v>
          </cell>
        </row>
        <row r="1134">
          <cell r="A1134">
            <v>1</v>
          </cell>
          <cell r="B1134">
            <v>4</v>
          </cell>
          <cell r="C1134">
            <v>40</v>
          </cell>
          <cell r="D1134">
            <v>6110</v>
          </cell>
          <cell r="F1134">
            <v>0</v>
          </cell>
        </row>
        <row r="1135">
          <cell r="A1135">
            <v>1</v>
          </cell>
          <cell r="B1135">
            <v>4</v>
          </cell>
          <cell r="C1135">
            <v>40</v>
          </cell>
          <cell r="D1135">
            <v>6115</v>
          </cell>
          <cell r="F1135">
            <v>0</v>
          </cell>
        </row>
        <row r="1136">
          <cell r="A1136">
            <v>1</v>
          </cell>
          <cell r="B1136">
            <v>4</v>
          </cell>
          <cell r="C1136">
            <v>40</v>
          </cell>
          <cell r="D1136">
            <v>6120</v>
          </cell>
          <cell r="F1136">
            <v>0</v>
          </cell>
        </row>
        <row r="1137">
          <cell r="A1137">
            <v>1</v>
          </cell>
          <cell r="B1137">
            <v>4</v>
          </cell>
          <cell r="C1137">
            <v>40</v>
          </cell>
          <cell r="D1137">
            <v>6125</v>
          </cell>
          <cell r="F1137">
            <v>0</v>
          </cell>
        </row>
        <row r="1138">
          <cell r="A1138">
            <v>1</v>
          </cell>
          <cell r="B1138">
            <v>4</v>
          </cell>
          <cell r="C1138">
            <v>40</v>
          </cell>
          <cell r="D1138">
            <v>6130</v>
          </cell>
          <cell r="F1138">
            <v>0</v>
          </cell>
        </row>
        <row r="1139">
          <cell r="A1139">
            <v>1</v>
          </cell>
          <cell r="B1139">
            <v>4</v>
          </cell>
          <cell r="C1139">
            <v>40</v>
          </cell>
          <cell r="D1139">
            <v>6135</v>
          </cell>
          <cell r="F1139">
            <v>0</v>
          </cell>
        </row>
        <row r="1140">
          <cell r="A1140">
            <v>1</v>
          </cell>
          <cell r="B1140">
            <v>4</v>
          </cell>
          <cell r="C1140">
            <v>40</v>
          </cell>
          <cell r="D1140">
            <v>6140</v>
          </cell>
          <cell r="F1140">
            <v>0</v>
          </cell>
        </row>
        <row r="1141">
          <cell r="A1141">
            <v>1</v>
          </cell>
          <cell r="B1141">
            <v>4</v>
          </cell>
          <cell r="C1141">
            <v>40</v>
          </cell>
          <cell r="D1141">
            <v>6145</v>
          </cell>
          <cell r="F1141">
            <v>0</v>
          </cell>
        </row>
        <row r="1142">
          <cell r="A1142">
            <v>1</v>
          </cell>
          <cell r="B1142">
            <v>4</v>
          </cell>
          <cell r="C1142">
            <v>40</v>
          </cell>
          <cell r="D1142">
            <v>6150</v>
          </cell>
          <cell r="F1142">
            <v>0</v>
          </cell>
        </row>
        <row r="1143">
          <cell r="A1143">
            <v>1</v>
          </cell>
          <cell r="B1143">
            <v>4</v>
          </cell>
          <cell r="C1143">
            <v>40</v>
          </cell>
          <cell r="D1143">
            <v>6155</v>
          </cell>
          <cell r="F1143">
            <v>0</v>
          </cell>
        </row>
        <row r="1144">
          <cell r="A1144">
            <v>1</v>
          </cell>
          <cell r="B1144">
            <v>4</v>
          </cell>
          <cell r="C1144">
            <v>50</v>
          </cell>
          <cell r="D1144">
            <v>6010</v>
          </cell>
          <cell r="F1144">
            <v>0</v>
          </cell>
        </row>
        <row r="1145">
          <cell r="A1145">
            <v>1</v>
          </cell>
          <cell r="B1145">
            <v>4</v>
          </cell>
          <cell r="C1145">
            <v>50</v>
          </cell>
          <cell r="D1145">
            <v>6015</v>
          </cell>
          <cell r="F1145">
            <v>0</v>
          </cell>
        </row>
        <row r="1146">
          <cell r="A1146">
            <v>1</v>
          </cell>
          <cell r="B1146">
            <v>4</v>
          </cell>
          <cell r="C1146">
            <v>50</v>
          </cell>
          <cell r="D1146">
            <v>6020</v>
          </cell>
          <cell r="F1146">
            <v>0</v>
          </cell>
        </row>
        <row r="1147">
          <cell r="A1147">
            <v>1</v>
          </cell>
          <cell r="B1147">
            <v>4</v>
          </cell>
          <cell r="C1147">
            <v>50</v>
          </cell>
          <cell r="D1147">
            <v>6025</v>
          </cell>
          <cell r="F1147">
            <v>0</v>
          </cell>
        </row>
        <row r="1148">
          <cell r="A1148">
            <v>1</v>
          </cell>
          <cell r="B1148">
            <v>4</v>
          </cell>
          <cell r="C1148">
            <v>50</v>
          </cell>
          <cell r="D1148">
            <v>6030</v>
          </cell>
          <cell r="F1148">
            <v>0</v>
          </cell>
        </row>
        <row r="1149">
          <cell r="A1149">
            <v>1</v>
          </cell>
          <cell r="B1149">
            <v>4</v>
          </cell>
          <cell r="C1149">
            <v>50</v>
          </cell>
          <cell r="D1149">
            <v>6035</v>
          </cell>
          <cell r="F1149">
            <v>0</v>
          </cell>
        </row>
        <row r="1150">
          <cell r="A1150">
            <v>1</v>
          </cell>
          <cell r="B1150">
            <v>4</v>
          </cell>
          <cell r="C1150">
            <v>50</v>
          </cell>
          <cell r="D1150">
            <v>6040</v>
          </cell>
          <cell r="F1150">
            <v>0</v>
          </cell>
        </row>
        <row r="1151">
          <cell r="A1151">
            <v>1</v>
          </cell>
          <cell r="B1151">
            <v>4</v>
          </cell>
          <cell r="C1151">
            <v>50</v>
          </cell>
          <cell r="D1151">
            <v>6045</v>
          </cell>
          <cell r="F1151">
            <v>0</v>
          </cell>
        </row>
        <row r="1152">
          <cell r="A1152">
            <v>1</v>
          </cell>
          <cell r="B1152">
            <v>4</v>
          </cell>
          <cell r="C1152">
            <v>50</v>
          </cell>
          <cell r="D1152">
            <v>6050</v>
          </cell>
          <cell r="F1152">
            <v>0</v>
          </cell>
        </row>
        <row r="1153">
          <cell r="A1153">
            <v>1</v>
          </cell>
          <cell r="B1153">
            <v>4</v>
          </cell>
          <cell r="C1153">
            <v>50</v>
          </cell>
          <cell r="D1153">
            <v>6055</v>
          </cell>
          <cell r="F1153">
            <v>0</v>
          </cell>
        </row>
        <row r="1154">
          <cell r="A1154">
            <v>1</v>
          </cell>
          <cell r="B1154">
            <v>4</v>
          </cell>
          <cell r="C1154">
            <v>50</v>
          </cell>
          <cell r="D1154">
            <v>6060</v>
          </cell>
          <cell r="F1154">
            <v>0</v>
          </cell>
        </row>
        <row r="1155">
          <cell r="A1155">
            <v>1</v>
          </cell>
          <cell r="B1155">
            <v>4</v>
          </cell>
          <cell r="C1155">
            <v>50</v>
          </cell>
          <cell r="D1155">
            <v>6065</v>
          </cell>
          <cell r="F1155">
            <v>0</v>
          </cell>
        </row>
        <row r="1156">
          <cell r="A1156">
            <v>1</v>
          </cell>
          <cell r="B1156">
            <v>4</v>
          </cell>
          <cell r="C1156">
            <v>50</v>
          </cell>
          <cell r="D1156">
            <v>6070</v>
          </cell>
          <cell r="F1156">
            <v>0</v>
          </cell>
        </row>
        <row r="1157">
          <cell r="A1157">
            <v>1</v>
          </cell>
          <cell r="B1157">
            <v>4</v>
          </cell>
          <cell r="C1157">
            <v>50</v>
          </cell>
          <cell r="D1157">
            <v>6075</v>
          </cell>
          <cell r="F1157">
            <v>0</v>
          </cell>
        </row>
        <row r="1158">
          <cell r="A1158">
            <v>1</v>
          </cell>
          <cell r="B1158">
            <v>4</v>
          </cell>
          <cell r="C1158">
            <v>50</v>
          </cell>
          <cell r="D1158">
            <v>6080</v>
          </cell>
          <cell r="F1158">
            <v>0</v>
          </cell>
        </row>
        <row r="1159">
          <cell r="A1159">
            <v>1</v>
          </cell>
          <cell r="B1159">
            <v>4</v>
          </cell>
          <cell r="C1159">
            <v>50</v>
          </cell>
          <cell r="D1159">
            <v>6085</v>
          </cell>
          <cell r="F1159">
            <v>0</v>
          </cell>
        </row>
        <row r="1160">
          <cell r="A1160">
            <v>1</v>
          </cell>
          <cell r="B1160">
            <v>4</v>
          </cell>
          <cell r="C1160">
            <v>50</v>
          </cell>
          <cell r="D1160">
            <v>6090</v>
          </cell>
          <cell r="F1160">
            <v>0</v>
          </cell>
        </row>
        <row r="1161">
          <cell r="A1161">
            <v>1</v>
          </cell>
          <cell r="B1161">
            <v>4</v>
          </cell>
          <cell r="C1161">
            <v>50</v>
          </cell>
          <cell r="D1161">
            <v>6095</v>
          </cell>
          <cell r="F1161">
            <v>0</v>
          </cell>
        </row>
        <row r="1162">
          <cell r="A1162">
            <v>1</v>
          </cell>
          <cell r="B1162">
            <v>4</v>
          </cell>
          <cell r="C1162">
            <v>50</v>
          </cell>
          <cell r="D1162">
            <v>6100</v>
          </cell>
          <cell r="F1162">
            <v>0</v>
          </cell>
        </row>
        <row r="1163">
          <cell r="A1163">
            <v>1</v>
          </cell>
          <cell r="B1163">
            <v>4</v>
          </cell>
          <cell r="C1163">
            <v>50</v>
          </cell>
          <cell r="D1163">
            <v>6105</v>
          </cell>
          <cell r="F1163">
            <v>0</v>
          </cell>
        </row>
        <row r="1164">
          <cell r="A1164">
            <v>1</v>
          </cell>
          <cell r="B1164">
            <v>4</v>
          </cell>
          <cell r="C1164">
            <v>50</v>
          </cell>
          <cell r="D1164">
            <v>6110</v>
          </cell>
          <cell r="F1164">
            <v>0</v>
          </cell>
        </row>
        <row r="1165">
          <cell r="A1165">
            <v>1</v>
          </cell>
          <cell r="B1165">
            <v>4</v>
          </cell>
          <cell r="C1165">
            <v>50</v>
          </cell>
          <cell r="D1165">
            <v>6115</v>
          </cell>
          <cell r="F1165">
            <v>0</v>
          </cell>
        </row>
        <row r="1166">
          <cell r="A1166">
            <v>1</v>
          </cell>
          <cell r="B1166">
            <v>4</v>
          </cell>
          <cell r="C1166">
            <v>50</v>
          </cell>
          <cell r="D1166">
            <v>6120</v>
          </cell>
          <cell r="F1166">
            <v>0</v>
          </cell>
        </row>
        <row r="1167">
          <cell r="A1167">
            <v>1</v>
          </cell>
          <cell r="B1167">
            <v>4</v>
          </cell>
          <cell r="C1167">
            <v>50</v>
          </cell>
          <cell r="D1167">
            <v>6125</v>
          </cell>
          <cell r="F1167">
            <v>0</v>
          </cell>
        </row>
        <row r="1168">
          <cell r="A1168">
            <v>1</v>
          </cell>
          <cell r="B1168">
            <v>4</v>
          </cell>
          <cell r="C1168">
            <v>50</v>
          </cell>
          <cell r="D1168">
            <v>6130</v>
          </cell>
          <cell r="F1168">
            <v>0</v>
          </cell>
        </row>
        <row r="1169">
          <cell r="A1169">
            <v>1</v>
          </cell>
          <cell r="B1169">
            <v>4</v>
          </cell>
          <cell r="C1169">
            <v>50</v>
          </cell>
          <cell r="D1169">
            <v>6135</v>
          </cell>
          <cell r="F1169">
            <v>0</v>
          </cell>
        </row>
        <row r="1170">
          <cell r="A1170">
            <v>1</v>
          </cell>
          <cell r="B1170">
            <v>4</v>
          </cell>
          <cell r="C1170">
            <v>50</v>
          </cell>
          <cell r="D1170">
            <v>6140</v>
          </cell>
          <cell r="F1170">
            <v>0</v>
          </cell>
        </row>
        <row r="1171">
          <cell r="A1171">
            <v>1</v>
          </cell>
          <cell r="B1171">
            <v>4</v>
          </cell>
          <cell r="C1171">
            <v>50</v>
          </cell>
          <cell r="D1171">
            <v>6145</v>
          </cell>
          <cell r="F1171">
            <v>0</v>
          </cell>
        </row>
        <row r="1172">
          <cell r="A1172">
            <v>1</v>
          </cell>
          <cell r="B1172">
            <v>4</v>
          </cell>
          <cell r="C1172">
            <v>50</v>
          </cell>
          <cell r="D1172">
            <v>6150</v>
          </cell>
          <cell r="F1172">
            <v>0</v>
          </cell>
        </row>
        <row r="1173">
          <cell r="A1173">
            <v>1</v>
          </cell>
          <cell r="B1173">
            <v>4</v>
          </cell>
          <cell r="C1173">
            <v>50</v>
          </cell>
          <cell r="D1173">
            <v>6155</v>
          </cell>
          <cell r="F1173">
            <v>0</v>
          </cell>
        </row>
        <row r="1174">
          <cell r="A1174">
            <v>1</v>
          </cell>
          <cell r="B1174">
            <v>5</v>
          </cell>
          <cell r="C1174">
            <v>0</v>
          </cell>
          <cell r="D1174">
            <v>1032</v>
          </cell>
          <cell r="F1174">
            <v>0</v>
          </cell>
        </row>
        <row r="1175">
          <cell r="A1175">
            <v>1</v>
          </cell>
          <cell r="B1175">
            <v>5</v>
          </cell>
          <cell r="C1175">
            <v>0</v>
          </cell>
          <cell r="D1175">
            <v>1050</v>
          </cell>
          <cell r="F1175">
            <v>-57446.49</v>
          </cell>
        </row>
        <row r="1176">
          <cell r="A1176">
            <v>1</v>
          </cell>
          <cell r="B1176">
            <v>5</v>
          </cell>
          <cell r="C1176">
            <v>0</v>
          </cell>
          <cell r="D1176">
            <v>1050</v>
          </cell>
          <cell r="F1176">
            <v>0</v>
          </cell>
        </row>
        <row r="1177">
          <cell r="A1177">
            <v>1</v>
          </cell>
          <cell r="B1177">
            <v>5</v>
          </cell>
          <cell r="C1177">
            <v>0</v>
          </cell>
          <cell r="D1177">
            <v>1051</v>
          </cell>
          <cell r="F1177">
            <v>237.97</v>
          </cell>
        </row>
        <row r="1178">
          <cell r="A1178">
            <v>1</v>
          </cell>
          <cell r="B1178">
            <v>5</v>
          </cell>
          <cell r="C1178">
            <v>0</v>
          </cell>
          <cell r="D1178">
            <v>1052</v>
          </cell>
          <cell r="F1178">
            <v>0</v>
          </cell>
        </row>
        <row r="1179">
          <cell r="A1179">
            <v>1</v>
          </cell>
          <cell r="B1179">
            <v>5</v>
          </cell>
          <cell r="C1179">
            <v>0</v>
          </cell>
          <cell r="D1179">
            <v>1052</v>
          </cell>
          <cell r="F1179">
            <v>0</v>
          </cell>
        </row>
        <row r="1180">
          <cell r="A1180">
            <v>1</v>
          </cell>
          <cell r="B1180">
            <v>5</v>
          </cell>
          <cell r="C1180">
            <v>0</v>
          </cell>
          <cell r="D1180">
            <v>1052</v>
          </cell>
          <cell r="F1180">
            <v>0</v>
          </cell>
        </row>
        <row r="1181">
          <cell r="A1181">
            <v>1</v>
          </cell>
          <cell r="B1181">
            <v>5</v>
          </cell>
          <cell r="C1181">
            <v>0</v>
          </cell>
          <cell r="D1181">
            <v>1055</v>
          </cell>
          <cell r="F1181">
            <v>0</v>
          </cell>
        </row>
        <row r="1182">
          <cell r="A1182">
            <v>1</v>
          </cell>
          <cell r="B1182">
            <v>5</v>
          </cell>
          <cell r="C1182">
            <v>0</v>
          </cell>
          <cell r="D1182">
            <v>1060</v>
          </cell>
          <cell r="F1182">
            <v>0</v>
          </cell>
        </row>
        <row r="1183">
          <cell r="A1183">
            <v>1</v>
          </cell>
          <cell r="B1183">
            <v>5</v>
          </cell>
          <cell r="C1183">
            <v>0</v>
          </cell>
          <cell r="D1183">
            <v>1065</v>
          </cell>
          <cell r="F1183">
            <v>0</v>
          </cell>
        </row>
        <row r="1184">
          <cell r="A1184">
            <v>1</v>
          </cell>
          <cell r="B1184">
            <v>5</v>
          </cell>
          <cell r="C1184">
            <v>0</v>
          </cell>
          <cell r="D1184">
            <v>4010</v>
          </cell>
          <cell r="F1184">
            <v>-399563.26</v>
          </cell>
        </row>
        <row r="1185">
          <cell r="A1185">
            <v>1</v>
          </cell>
          <cell r="B1185">
            <v>5</v>
          </cell>
          <cell r="C1185">
            <v>0</v>
          </cell>
          <cell r="D1185">
            <v>4010</v>
          </cell>
          <cell r="F1185">
            <v>18388.669999999998</v>
          </cell>
        </row>
        <row r="1186">
          <cell r="A1186">
            <v>1</v>
          </cell>
          <cell r="B1186">
            <v>5</v>
          </cell>
          <cell r="C1186">
            <v>0</v>
          </cell>
          <cell r="D1186">
            <v>4020</v>
          </cell>
          <cell r="F1186">
            <v>-34844.949999999997</v>
          </cell>
        </row>
        <row r="1187">
          <cell r="A1187">
            <v>1</v>
          </cell>
          <cell r="B1187">
            <v>5</v>
          </cell>
          <cell r="C1187">
            <v>0</v>
          </cell>
          <cell r="D1187">
            <v>4020</v>
          </cell>
          <cell r="F1187">
            <v>0</v>
          </cell>
        </row>
        <row r="1188">
          <cell r="A1188">
            <v>1</v>
          </cell>
          <cell r="B1188">
            <v>5</v>
          </cell>
          <cell r="C1188">
            <v>0</v>
          </cell>
          <cell r="D1188">
            <v>4030</v>
          </cell>
          <cell r="F1188">
            <v>1017.55</v>
          </cell>
        </row>
        <row r="1189">
          <cell r="A1189">
            <v>1</v>
          </cell>
          <cell r="B1189">
            <v>5</v>
          </cell>
          <cell r="C1189">
            <v>0</v>
          </cell>
          <cell r="D1189">
            <v>4040</v>
          </cell>
          <cell r="F1189">
            <v>0</v>
          </cell>
        </row>
        <row r="1190">
          <cell r="A1190">
            <v>1</v>
          </cell>
          <cell r="B1190">
            <v>5</v>
          </cell>
          <cell r="C1190">
            <v>0</v>
          </cell>
          <cell r="D1190">
            <v>4050</v>
          </cell>
          <cell r="F1190">
            <v>-450.52</v>
          </cell>
        </row>
        <row r="1191">
          <cell r="A1191">
            <v>1</v>
          </cell>
          <cell r="B1191">
            <v>5</v>
          </cell>
          <cell r="C1191">
            <v>0</v>
          </cell>
          <cell r="D1191">
            <v>4060</v>
          </cell>
          <cell r="F1191">
            <v>0</v>
          </cell>
        </row>
        <row r="1192">
          <cell r="A1192">
            <v>1</v>
          </cell>
          <cell r="B1192">
            <v>5</v>
          </cell>
          <cell r="C1192">
            <v>0</v>
          </cell>
          <cell r="D1192">
            <v>5010</v>
          </cell>
          <cell r="F1192">
            <v>293926.71000000002</v>
          </cell>
        </row>
        <row r="1193">
          <cell r="A1193">
            <v>1</v>
          </cell>
          <cell r="B1193">
            <v>5</v>
          </cell>
          <cell r="C1193">
            <v>0</v>
          </cell>
          <cell r="D1193">
            <v>5011</v>
          </cell>
          <cell r="F1193">
            <v>-2127.56</v>
          </cell>
        </row>
        <row r="1194">
          <cell r="A1194">
            <v>1</v>
          </cell>
          <cell r="B1194">
            <v>5</v>
          </cell>
          <cell r="C1194">
            <v>0</v>
          </cell>
          <cell r="D1194">
            <v>5011</v>
          </cell>
          <cell r="F1194">
            <v>0</v>
          </cell>
        </row>
        <row r="1195">
          <cell r="A1195">
            <v>1</v>
          </cell>
          <cell r="B1195">
            <v>5</v>
          </cell>
          <cell r="C1195">
            <v>0</v>
          </cell>
          <cell r="D1195">
            <v>5011</v>
          </cell>
          <cell r="F1195">
            <v>0</v>
          </cell>
        </row>
        <row r="1196">
          <cell r="A1196">
            <v>1</v>
          </cell>
          <cell r="B1196">
            <v>5</v>
          </cell>
          <cell r="C1196">
            <v>0</v>
          </cell>
          <cell r="D1196">
            <v>5012</v>
          </cell>
          <cell r="F1196">
            <v>0</v>
          </cell>
        </row>
        <row r="1197">
          <cell r="A1197">
            <v>1</v>
          </cell>
          <cell r="B1197">
            <v>5</v>
          </cell>
          <cell r="C1197">
            <v>0</v>
          </cell>
          <cell r="D1197">
            <v>5012</v>
          </cell>
          <cell r="F1197">
            <v>-237.98</v>
          </cell>
        </row>
        <row r="1198">
          <cell r="A1198">
            <v>1</v>
          </cell>
          <cell r="B1198">
            <v>5</v>
          </cell>
          <cell r="C1198">
            <v>0</v>
          </cell>
          <cell r="D1198">
            <v>5012</v>
          </cell>
          <cell r="F1198">
            <v>199.66</v>
          </cell>
        </row>
        <row r="1199">
          <cell r="A1199">
            <v>1</v>
          </cell>
          <cell r="B1199">
            <v>5</v>
          </cell>
          <cell r="C1199">
            <v>0</v>
          </cell>
          <cell r="D1199">
            <v>5020</v>
          </cell>
          <cell r="F1199">
            <v>27922.41</v>
          </cell>
        </row>
        <row r="1200">
          <cell r="A1200">
            <v>1</v>
          </cell>
          <cell r="B1200">
            <v>5</v>
          </cell>
          <cell r="C1200">
            <v>0</v>
          </cell>
          <cell r="D1200">
            <v>5030</v>
          </cell>
          <cell r="F1200">
            <v>431.26</v>
          </cell>
        </row>
        <row r="1201">
          <cell r="A1201">
            <v>1</v>
          </cell>
          <cell r="B1201">
            <v>5</v>
          </cell>
          <cell r="C1201">
            <v>0</v>
          </cell>
          <cell r="D1201">
            <v>5030</v>
          </cell>
          <cell r="F1201">
            <v>0</v>
          </cell>
        </row>
        <row r="1202">
          <cell r="A1202">
            <v>1</v>
          </cell>
          <cell r="B1202">
            <v>5</v>
          </cell>
          <cell r="C1202">
            <v>0</v>
          </cell>
          <cell r="D1202">
            <v>5040</v>
          </cell>
          <cell r="F1202">
            <v>-7615.54</v>
          </cell>
        </row>
        <row r="1203">
          <cell r="A1203">
            <v>1</v>
          </cell>
          <cell r="B1203">
            <v>5</v>
          </cell>
          <cell r="C1203">
            <v>0</v>
          </cell>
          <cell r="D1203">
            <v>5050</v>
          </cell>
          <cell r="F1203">
            <v>-8157</v>
          </cell>
        </row>
        <row r="1204">
          <cell r="A1204">
            <v>1</v>
          </cell>
          <cell r="B1204">
            <v>5</v>
          </cell>
          <cell r="C1204">
            <v>0</v>
          </cell>
          <cell r="D1204">
            <v>7010</v>
          </cell>
          <cell r="F1204">
            <v>0</v>
          </cell>
        </row>
        <row r="1205">
          <cell r="A1205">
            <v>1</v>
          </cell>
          <cell r="B1205">
            <v>5</v>
          </cell>
          <cell r="C1205">
            <v>0</v>
          </cell>
          <cell r="D1205">
            <v>7015</v>
          </cell>
          <cell r="F1205">
            <v>0</v>
          </cell>
        </row>
        <row r="1206">
          <cell r="A1206">
            <v>1</v>
          </cell>
          <cell r="B1206">
            <v>5</v>
          </cell>
          <cell r="C1206">
            <v>0</v>
          </cell>
          <cell r="D1206">
            <v>7020</v>
          </cell>
          <cell r="F1206">
            <v>0</v>
          </cell>
        </row>
        <row r="1207">
          <cell r="A1207">
            <v>1</v>
          </cell>
          <cell r="B1207">
            <v>5</v>
          </cell>
          <cell r="C1207">
            <v>0</v>
          </cell>
          <cell r="D1207">
            <v>7025</v>
          </cell>
          <cell r="F1207">
            <v>385</v>
          </cell>
        </row>
        <row r="1208">
          <cell r="A1208">
            <v>1</v>
          </cell>
          <cell r="B1208">
            <v>5</v>
          </cell>
          <cell r="C1208">
            <v>0</v>
          </cell>
          <cell r="D1208">
            <v>7030</v>
          </cell>
          <cell r="F1208">
            <v>43.03</v>
          </cell>
        </row>
        <row r="1209">
          <cell r="A1209">
            <v>1</v>
          </cell>
          <cell r="B1209">
            <v>5</v>
          </cell>
          <cell r="C1209">
            <v>0</v>
          </cell>
          <cell r="D1209">
            <v>7035</v>
          </cell>
          <cell r="F1209">
            <v>1209.22</v>
          </cell>
        </row>
        <row r="1210">
          <cell r="A1210">
            <v>1</v>
          </cell>
          <cell r="B1210">
            <v>5</v>
          </cell>
          <cell r="C1210">
            <v>0</v>
          </cell>
          <cell r="D1210">
            <v>7040</v>
          </cell>
          <cell r="F1210">
            <v>56.49</v>
          </cell>
        </row>
        <row r="1211">
          <cell r="A1211">
            <v>1</v>
          </cell>
          <cell r="B1211">
            <v>5</v>
          </cell>
          <cell r="C1211">
            <v>0</v>
          </cell>
          <cell r="D1211">
            <v>7045</v>
          </cell>
          <cell r="F1211">
            <v>0</v>
          </cell>
        </row>
        <row r="1212">
          <cell r="A1212">
            <v>1</v>
          </cell>
          <cell r="B1212">
            <v>5</v>
          </cell>
          <cell r="C1212">
            <v>0</v>
          </cell>
          <cell r="D1212">
            <v>7050</v>
          </cell>
          <cell r="F1212">
            <v>484.5</v>
          </cell>
        </row>
        <row r="1213">
          <cell r="A1213">
            <v>1</v>
          </cell>
          <cell r="B1213">
            <v>5</v>
          </cell>
          <cell r="C1213">
            <v>0</v>
          </cell>
          <cell r="D1213">
            <v>7055</v>
          </cell>
          <cell r="F1213">
            <v>0</v>
          </cell>
        </row>
        <row r="1214">
          <cell r="A1214">
            <v>1</v>
          </cell>
          <cell r="B1214">
            <v>5</v>
          </cell>
          <cell r="C1214">
            <v>0</v>
          </cell>
          <cell r="D1214">
            <v>7060</v>
          </cell>
          <cell r="F1214">
            <v>2600</v>
          </cell>
        </row>
        <row r="1215">
          <cell r="A1215">
            <v>1</v>
          </cell>
          <cell r="B1215">
            <v>5</v>
          </cell>
          <cell r="C1215">
            <v>0</v>
          </cell>
          <cell r="D1215">
            <v>7065</v>
          </cell>
          <cell r="F1215">
            <v>4038.76</v>
          </cell>
        </row>
        <row r="1216">
          <cell r="A1216">
            <v>1</v>
          </cell>
          <cell r="B1216">
            <v>5</v>
          </cell>
          <cell r="C1216">
            <v>0</v>
          </cell>
          <cell r="D1216">
            <v>7070</v>
          </cell>
          <cell r="F1216">
            <v>0</v>
          </cell>
        </row>
        <row r="1217">
          <cell r="A1217">
            <v>1</v>
          </cell>
          <cell r="B1217">
            <v>5</v>
          </cell>
          <cell r="C1217">
            <v>0</v>
          </cell>
          <cell r="D1217">
            <v>7075</v>
          </cell>
          <cell r="F1217">
            <v>0</v>
          </cell>
        </row>
        <row r="1218">
          <cell r="A1218">
            <v>1</v>
          </cell>
          <cell r="B1218">
            <v>5</v>
          </cell>
          <cell r="C1218">
            <v>0</v>
          </cell>
          <cell r="D1218">
            <v>7080</v>
          </cell>
          <cell r="F1218">
            <v>165.99</v>
          </cell>
        </row>
        <row r="1219">
          <cell r="A1219">
            <v>1</v>
          </cell>
          <cell r="B1219">
            <v>5</v>
          </cell>
          <cell r="C1219">
            <v>0</v>
          </cell>
          <cell r="D1219">
            <v>7085</v>
          </cell>
          <cell r="F1219">
            <v>10000</v>
          </cell>
        </row>
        <row r="1220">
          <cell r="A1220">
            <v>1</v>
          </cell>
          <cell r="B1220">
            <v>5</v>
          </cell>
          <cell r="C1220">
            <v>0</v>
          </cell>
          <cell r="D1220">
            <v>7086</v>
          </cell>
          <cell r="F1220">
            <v>0</v>
          </cell>
        </row>
        <row r="1221">
          <cell r="A1221">
            <v>1</v>
          </cell>
          <cell r="B1221">
            <v>5</v>
          </cell>
          <cell r="C1221">
            <v>0</v>
          </cell>
          <cell r="D1221">
            <v>7090</v>
          </cell>
          <cell r="F1221">
            <v>761.61</v>
          </cell>
        </row>
        <row r="1222">
          <cell r="A1222">
            <v>1</v>
          </cell>
          <cell r="B1222">
            <v>5</v>
          </cell>
          <cell r="C1222">
            <v>0</v>
          </cell>
          <cell r="D1222">
            <v>7095</v>
          </cell>
          <cell r="F1222">
            <v>3087</v>
          </cell>
        </row>
        <row r="1223">
          <cell r="A1223">
            <v>1</v>
          </cell>
          <cell r="B1223">
            <v>5</v>
          </cell>
          <cell r="C1223">
            <v>0</v>
          </cell>
          <cell r="D1223">
            <v>7100</v>
          </cell>
          <cell r="F1223">
            <v>633.29</v>
          </cell>
        </row>
        <row r="1224">
          <cell r="A1224">
            <v>1</v>
          </cell>
          <cell r="B1224">
            <v>5</v>
          </cell>
          <cell r="C1224">
            <v>0</v>
          </cell>
          <cell r="D1224">
            <v>7105</v>
          </cell>
          <cell r="F1224">
            <v>1112.79</v>
          </cell>
        </row>
        <row r="1225">
          <cell r="A1225">
            <v>1</v>
          </cell>
          <cell r="B1225">
            <v>5</v>
          </cell>
          <cell r="C1225">
            <v>0</v>
          </cell>
          <cell r="D1225">
            <v>7110</v>
          </cell>
          <cell r="F1225">
            <v>0</v>
          </cell>
        </row>
        <row r="1226">
          <cell r="A1226">
            <v>1</v>
          </cell>
          <cell r="B1226">
            <v>5</v>
          </cell>
          <cell r="C1226">
            <v>0</v>
          </cell>
          <cell r="D1226">
            <v>7120</v>
          </cell>
          <cell r="F1226">
            <v>0</v>
          </cell>
        </row>
        <row r="1227">
          <cell r="A1227">
            <v>1</v>
          </cell>
          <cell r="B1227">
            <v>5</v>
          </cell>
          <cell r="C1227">
            <v>0</v>
          </cell>
          <cell r="D1227">
            <v>7125</v>
          </cell>
          <cell r="F1227">
            <v>0</v>
          </cell>
        </row>
        <row r="1228">
          <cell r="A1228">
            <v>1</v>
          </cell>
          <cell r="B1228">
            <v>5</v>
          </cell>
          <cell r="C1228">
            <v>0</v>
          </cell>
          <cell r="D1228">
            <v>7130</v>
          </cell>
          <cell r="F1228">
            <v>772.79</v>
          </cell>
        </row>
        <row r="1229">
          <cell r="A1229">
            <v>1</v>
          </cell>
          <cell r="B1229">
            <v>5</v>
          </cell>
          <cell r="C1229">
            <v>0</v>
          </cell>
          <cell r="D1229">
            <v>8010</v>
          </cell>
          <cell r="F1229">
            <v>16667</v>
          </cell>
        </row>
        <row r="1230">
          <cell r="A1230">
            <v>1</v>
          </cell>
          <cell r="B1230">
            <v>5</v>
          </cell>
          <cell r="C1230">
            <v>0</v>
          </cell>
          <cell r="D1230">
            <v>8020</v>
          </cell>
          <cell r="F1230">
            <v>2077</v>
          </cell>
        </row>
        <row r="1231">
          <cell r="A1231">
            <v>1</v>
          </cell>
          <cell r="B1231">
            <v>5</v>
          </cell>
          <cell r="C1231">
            <v>0</v>
          </cell>
          <cell r="D1231">
            <v>8025</v>
          </cell>
          <cell r="F1231">
            <v>0</v>
          </cell>
        </row>
        <row r="1232">
          <cell r="A1232">
            <v>1</v>
          </cell>
          <cell r="B1232">
            <v>5</v>
          </cell>
          <cell r="C1232">
            <v>0</v>
          </cell>
          <cell r="D1232">
            <v>8030</v>
          </cell>
          <cell r="F1232">
            <v>0</v>
          </cell>
        </row>
        <row r="1233">
          <cell r="A1233">
            <v>1</v>
          </cell>
          <cell r="B1233">
            <v>5</v>
          </cell>
          <cell r="C1233">
            <v>0</v>
          </cell>
          <cell r="D1233">
            <v>8040</v>
          </cell>
          <cell r="F1233">
            <v>-964.18</v>
          </cell>
        </row>
        <row r="1234">
          <cell r="A1234">
            <v>1</v>
          </cell>
          <cell r="B1234">
            <v>5</v>
          </cell>
          <cell r="C1234">
            <v>0</v>
          </cell>
          <cell r="D1234">
            <v>8050</v>
          </cell>
          <cell r="F1234">
            <v>0</v>
          </cell>
        </row>
        <row r="1235">
          <cell r="A1235">
            <v>1</v>
          </cell>
          <cell r="B1235">
            <v>5</v>
          </cell>
          <cell r="C1235">
            <v>0</v>
          </cell>
          <cell r="D1235">
            <v>8060</v>
          </cell>
          <cell r="F1235">
            <v>0</v>
          </cell>
        </row>
        <row r="1236">
          <cell r="A1236">
            <v>1</v>
          </cell>
          <cell r="B1236">
            <v>5</v>
          </cell>
          <cell r="C1236">
            <v>0</v>
          </cell>
          <cell r="D1236">
            <v>8070</v>
          </cell>
          <cell r="F1236">
            <v>8153.59</v>
          </cell>
        </row>
        <row r="1237">
          <cell r="A1237">
            <v>1</v>
          </cell>
          <cell r="B1237">
            <v>5</v>
          </cell>
          <cell r="C1237">
            <v>0</v>
          </cell>
          <cell r="D1237">
            <v>8080</v>
          </cell>
          <cell r="F1237">
            <v>0</v>
          </cell>
        </row>
        <row r="1238">
          <cell r="A1238">
            <v>1</v>
          </cell>
          <cell r="B1238">
            <v>5</v>
          </cell>
          <cell r="C1238">
            <v>0</v>
          </cell>
          <cell r="D1238">
            <v>8090</v>
          </cell>
          <cell r="F1238">
            <v>-262.60000000000002</v>
          </cell>
        </row>
        <row r="1239">
          <cell r="A1239">
            <v>1</v>
          </cell>
          <cell r="B1239">
            <v>5</v>
          </cell>
          <cell r="C1239">
            <v>0</v>
          </cell>
          <cell r="D1239">
            <v>8501</v>
          </cell>
          <cell r="F1239">
            <v>0</v>
          </cell>
        </row>
        <row r="1240">
          <cell r="A1240">
            <v>1</v>
          </cell>
          <cell r="B1240">
            <v>5</v>
          </cell>
          <cell r="C1240">
            <v>0</v>
          </cell>
          <cell r="D1240">
            <v>8505</v>
          </cell>
          <cell r="F1240">
            <v>0</v>
          </cell>
        </row>
        <row r="1241">
          <cell r="A1241">
            <v>1</v>
          </cell>
          <cell r="B1241">
            <v>5</v>
          </cell>
          <cell r="C1241">
            <v>10</v>
          </cell>
          <cell r="D1241">
            <v>6010</v>
          </cell>
          <cell r="F1241">
            <v>4438.4799999999996</v>
          </cell>
        </row>
        <row r="1242">
          <cell r="A1242">
            <v>1</v>
          </cell>
          <cell r="B1242">
            <v>5</v>
          </cell>
          <cell r="C1242">
            <v>10</v>
          </cell>
          <cell r="D1242">
            <v>6015</v>
          </cell>
          <cell r="F1242">
            <v>0</v>
          </cell>
        </row>
        <row r="1243">
          <cell r="A1243">
            <v>1</v>
          </cell>
          <cell r="B1243">
            <v>5</v>
          </cell>
          <cell r="C1243">
            <v>10</v>
          </cell>
          <cell r="D1243">
            <v>6020</v>
          </cell>
          <cell r="F1243">
            <v>274.54000000000002</v>
          </cell>
        </row>
        <row r="1244">
          <cell r="A1244">
            <v>1</v>
          </cell>
          <cell r="B1244">
            <v>5</v>
          </cell>
          <cell r="C1244">
            <v>10</v>
          </cell>
          <cell r="D1244">
            <v>6025</v>
          </cell>
          <cell r="F1244">
            <v>344.45</v>
          </cell>
        </row>
        <row r="1245">
          <cell r="A1245">
            <v>1</v>
          </cell>
          <cell r="B1245">
            <v>5</v>
          </cell>
          <cell r="C1245">
            <v>10</v>
          </cell>
          <cell r="D1245">
            <v>6030</v>
          </cell>
          <cell r="F1245">
            <v>359.51</v>
          </cell>
        </row>
        <row r="1246">
          <cell r="A1246">
            <v>1</v>
          </cell>
          <cell r="B1246">
            <v>5</v>
          </cell>
          <cell r="C1246">
            <v>10</v>
          </cell>
          <cell r="D1246">
            <v>6035</v>
          </cell>
          <cell r="F1246">
            <v>0</v>
          </cell>
        </row>
        <row r="1247">
          <cell r="A1247">
            <v>1</v>
          </cell>
          <cell r="B1247">
            <v>5</v>
          </cell>
          <cell r="C1247">
            <v>10</v>
          </cell>
          <cell r="D1247">
            <v>6040</v>
          </cell>
          <cell r="F1247">
            <v>0</v>
          </cell>
        </row>
        <row r="1248">
          <cell r="A1248">
            <v>1</v>
          </cell>
          <cell r="B1248">
            <v>5</v>
          </cell>
          <cell r="C1248">
            <v>10</v>
          </cell>
          <cell r="D1248">
            <v>6045</v>
          </cell>
          <cell r="F1248">
            <v>0</v>
          </cell>
        </row>
        <row r="1249">
          <cell r="A1249">
            <v>1</v>
          </cell>
          <cell r="B1249">
            <v>5</v>
          </cell>
          <cell r="C1249">
            <v>10</v>
          </cell>
          <cell r="D1249">
            <v>6050</v>
          </cell>
          <cell r="F1249">
            <v>249.06</v>
          </cell>
        </row>
        <row r="1250">
          <cell r="A1250">
            <v>1</v>
          </cell>
          <cell r="B1250">
            <v>5</v>
          </cell>
          <cell r="C1250">
            <v>10</v>
          </cell>
          <cell r="D1250">
            <v>6055</v>
          </cell>
          <cell r="F1250">
            <v>0</v>
          </cell>
        </row>
        <row r="1251">
          <cell r="A1251">
            <v>1</v>
          </cell>
          <cell r="B1251">
            <v>5</v>
          </cell>
          <cell r="C1251">
            <v>10</v>
          </cell>
          <cell r="D1251">
            <v>6060</v>
          </cell>
          <cell r="F1251">
            <v>605.9</v>
          </cell>
        </row>
        <row r="1252">
          <cell r="A1252">
            <v>1</v>
          </cell>
          <cell r="B1252">
            <v>5</v>
          </cell>
          <cell r="C1252">
            <v>10</v>
          </cell>
          <cell r="D1252">
            <v>6065</v>
          </cell>
          <cell r="F1252">
            <v>0</v>
          </cell>
        </row>
        <row r="1253">
          <cell r="A1253">
            <v>1</v>
          </cell>
          <cell r="B1253">
            <v>5</v>
          </cell>
          <cell r="C1253">
            <v>10</v>
          </cell>
          <cell r="D1253">
            <v>6070</v>
          </cell>
          <cell r="F1253">
            <v>0</v>
          </cell>
        </row>
        <row r="1254">
          <cell r="A1254">
            <v>1</v>
          </cell>
          <cell r="B1254">
            <v>5</v>
          </cell>
          <cell r="C1254">
            <v>10</v>
          </cell>
          <cell r="D1254">
            <v>6075</v>
          </cell>
          <cell r="F1254">
            <v>227.25</v>
          </cell>
        </row>
        <row r="1255">
          <cell r="A1255">
            <v>1</v>
          </cell>
          <cell r="B1255">
            <v>5</v>
          </cell>
          <cell r="C1255">
            <v>10</v>
          </cell>
          <cell r="D1255">
            <v>6080</v>
          </cell>
          <cell r="F1255">
            <v>0</v>
          </cell>
        </row>
        <row r="1256">
          <cell r="A1256">
            <v>1</v>
          </cell>
          <cell r="B1256">
            <v>5</v>
          </cell>
          <cell r="C1256">
            <v>10</v>
          </cell>
          <cell r="D1256">
            <v>6085</v>
          </cell>
          <cell r="F1256">
            <v>20.32</v>
          </cell>
        </row>
        <row r="1257">
          <cell r="A1257">
            <v>1</v>
          </cell>
          <cell r="B1257">
            <v>5</v>
          </cell>
          <cell r="C1257">
            <v>10</v>
          </cell>
          <cell r="D1257">
            <v>6090</v>
          </cell>
          <cell r="F1257">
            <v>0</v>
          </cell>
        </row>
        <row r="1258">
          <cell r="A1258">
            <v>1</v>
          </cell>
          <cell r="B1258">
            <v>5</v>
          </cell>
          <cell r="C1258">
            <v>10</v>
          </cell>
          <cell r="D1258">
            <v>6095</v>
          </cell>
          <cell r="F1258">
            <v>0</v>
          </cell>
        </row>
        <row r="1259">
          <cell r="A1259">
            <v>1</v>
          </cell>
          <cell r="B1259">
            <v>5</v>
          </cell>
          <cell r="C1259">
            <v>10</v>
          </cell>
          <cell r="D1259">
            <v>6100</v>
          </cell>
          <cell r="F1259">
            <v>84.61</v>
          </cell>
        </row>
        <row r="1260">
          <cell r="A1260">
            <v>1</v>
          </cell>
          <cell r="B1260">
            <v>5</v>
          </cell>
          <cell r="C1260">
            <v>10</v>
          </cell>
          <cell r="D1260">
            <v>6105</v>
          </cell>
          <cell r="F1260">
            <v>0</v>
          </cell>
        </row>
        <row r="1261">
          <cell r="A1261">
            <v>1</v>
          </cell>
          <cell r="B1261">
            <v>5</v>
          </cell>
          <cell r="C1261">
            <v>10</v>
          </cell>
          <cell r="D1261">
            <v>6110</v>
          </cell>
          <cell r="F1261">
            <v>0</v>
          </cell>
        </row>
        <row r="1262">
          <cell r="A1262">
            <v>1</v>
          </cell>
          <cell r="B1262">
            <v>5</v>
          </cell>
          <cell r="C1262">
            <v>10</v>
          </cell>
          <cell r="D1262">
            <v>6115</v>
          </cell>
          <cell r="F1262">
            <v>0</v>
          </cell>
        </row>
        <row r="1263">
          <cell r="A1263">
            <v>1</v>
          </cell>
          <cell r="B1263">
            <v>5</v>
          </cell>
          <cell r="C1263">
            <v>10</v>
          </cell>
          <cell r="D1263">
            <v>6120</v>
          </cell>
          <cell r="F1263">
            <v>0</v>
          </cell>
        </row>
        <row r="1264">
          <cell r="A1264">
            <v>1</v>
          </cell>
          <cell r="B1264">
            <v>5</v>
          </cell>
          <cell r="C1264">
            <v>10</v>
          </cell>
          <cell r="D1264">
            <v>6125</v>
          </cell>
          <cell r="F1264">
            <v>0</v>
          </cell>
        </row>
        <row r="1265">
          <cell r="A1265">
            <v>1</v>
          </cell>
          <cell r="B1265">
            <v>5</v>
          </cell>
          <cell r="C1265">
            <v>10</v>
          </cell>
          <cell r="D1265">
            <v>6130</v>
          </cell>
          <cell r="F1265">
            <v>0</v>
          </cell>
        </row>
        <row r="1266">
          <cell r="A1266">
            <v>1</v>
          </cell>
          <cell r="B1266">
            <v>5</v>
          </cell>
          <cell r="C1266">
            <v>10</v>
          </cell>
          <cell r="D1266">
            <v>6135</v>
          </cell>
          <cell r="F1266">
            <v>0</v>
          </cell>
        </row>
        <row r="1267">
          <cell r="A1267">
            <v>1</v>
          </cell>
          <cell r="B1267">
            <v>5</v>
          </cell>
          <cell r="C1267">
            <v>10</v>
          </cell>
          <cell r="D1267">
            <v>6140</v>
          </cell>
          <cell r="F1267">
            <v>0</v>
          </cell>
        </row>
        <row r="1268">
          <cell r="A1268">
            <v>1</v>
          </cell>
          <cell r="B1268">
            <v>5</v>
          </cell>
          <cell r="C1268">
            <v>10</v>
          </cell>
          <cell r="D1268">
            <v>6145</v>
          </cell>
          <cell r="F1268">
            <v>0</v>
          </cell>
        </row>
        <row r="1269">
          <cell r="A1269">
            <v>1</v>
          </cell>
          <cell r="B1269">
            <v>5</v>
          </cell>
          <cell r="C1269">
            <v>10</v>
          </cell>
          <cell r="D1269">
            <v>6150</v>
          </cell>
          <cell r="F1269">
            <v>0</v>
          </cell>
        </row>
        <row r="1270">
          <cell r="A1270">
            <v>1</v>
          </cell>
          <cell r="B1270">
            <v>5</v>
          </cell>
          <cell r="C1270">
            <v>20</v>
          </cell>
          <cell r="D1270">
            <v>6010</v>
          </cell>
          <cell r="F1270">
            <v>5672.17</v>
          </cell>
        </row>
        <row r="1271">
          <cell r="A1271">
            <v>1</v>
          </cell>
          <cell r="B1271">
            <v>5</v>
          </cell>
          <cell r="C1271">
            <v>20</v>
          </cell>
          <cell r="D1271">
            <v>6015</v>
          </cell>
          <cell r="F1271">
            <v>0</v>
          </cell>
        </row>
        <row r="1272">
          <cell r="A1272">
            <v>1</v>
          </cell>
          <cell r="B1272">
            <v>5</v>
          </cell>
          <cell r="C1272">
            <v>20</v>
          </cell>
          <cell r="D1272">
            <v>6020</v>
          </cell>
          <cell r="F1272">
            <v>320.73</v>
          </cell>
        </row>
        <row r="1273">
          <cell r="A1273">
            <v>1</v>
          </cell>
          <cell r="B1273">
            <v>5</v>
          </cell>
          <cell r="C1273">
            <v>20</v>
          </cell>
          <cell r="D1273">
            <v>6025</v>
          </cell>
          <cell r="F1273">
            <v>425.3</v>
          </cell>
        </row>
        <row r="1274">
          <cell r="A1274">
            <v>1</v>
          </cell>
          <cell r="B1274">
            <v>5</v>
          </cell>
          <cell r="C1274">
            <v>20</v>
          </cell>
          <cell r="D1274">
            <v>6030</v>
          </cell>
          <cell r="F1274">
            <v>928.65</v>
          </cell>
        </row>
        <row r="1275">
          <cell r="A1275">
            <v>1</v>
          </cell>
          <cell r="B1275">
            <v>5</v>
          </cell>
          <cell r="C1275">
            <v>20</v>
          </cell>
          <cell r="D1275">
            <v>6035</v>
          </cell>
          <cell r="F1275">
            <v>0</v>
          </cell>
        </row>
        <row r="1276">
          <cell r="A1276">
            <v>1</v>
          </cell>
          <cell r="B1276">
            <v>5</v>
          </cell>
          <cell r="C1276">
            <v>20</v>
          </cell>
          <cell r="D1276">
            <v>6040</v>
          </cell>
          <cell r="F1276">
            <v>0</v>
          </cell>
        </row>
        <row r="1277">
          <cell r="A1277">
            <v>1</v>
          </cell>
          <cell r="B1277">
            <v>5</v>
          </cell>
          <cell r="C1277">
            <v>20</v>
          </cell>
          <cell r="D1277">
            <v>6045</v>
          </cell>
          <cell r="F1277">
            <v>0</v>
          </cell>
        </row>
        <row r="1278">
          <cell r="A1278">
            <v>1</v>
          </cell>
          <cell r="B1278">
            <v>5</v>
          </cell>
          <cell r="C1278">
            <v>20</v>
          </cell>
          <cell r="D1278">
            <v>6050</v>
          </cell>
          <cell r="F1278">
            <v>1122.95</v>
          </cell>
        </row>
        <row r="1279">
          <cell r="A1279">
            <v>1</v>
          </cell>
          <cell r="B1279">
            <v>5</v>
          </cell>
          <cell r="C1279">
            <v>20</v>
          </cell>
          <cell r="D1279">
            <v>6055</v>
          </cell>
          <cell r="F1279">
            <v>0</v>
          </cell>
        </row>
        <row r="1280">
          <cell r="A1280">
            <v>1</v>
          </cell>
          <cell r="B1280">
            <v>5</v>
          </cell>
          <cell r="C1280">
            <v>20</v>
          </cell>
          <cell r="D1280">
            <v>6060</v>
          </cell>
          <cell r="F1280">
            <v>0</v>
          </cell>
        </row>
        <row r="1281">
          <cell r="A1281">
            <v>1</v>
          </cell>
          <cell r="B1281">
            <v>5</v>
          </cell>
          <cell r="C1281">
            <v>20</v>
          </cell>
          <cell r="D1281">
            <v>6065</v>
          </cell>
          <cell r="F1281">
            <v>0</v>
          </cell>
        </row>
        <row r="1282">
          <cell r="A1282">
            <v>1</v>
          </cell>
          <cell r="B1282">
            <v>5</v>
          </cell>
          <cell r="C1282">
            <v>20</v>
          </cell>
          <cell r="D1282">
            <v>6070</v>
          </cell>
          <cell r="F1282">
            <v>0</v>
          </cell>
        </row>
        <row r="1283">
          <cell r="A1283">
            <v>1</v>
          </cell>
          <cell r="B1283">
            <v>5</v>
          </cell>
          <cell r="C1283">
            <v>20</v>
          </cell>
          <cell r="D1283">
            <v>6075</v>
          </cell>
          <cell r="F1283">
            <v>0</v>
          </cell>
        </row>
        <row r="1284">
          <cell r="A1284">
            <v>1</v>
          </cell>
          <cell r="B1284">
            <v>5</v>
          </cell>
          <cell r="C1284">
            <v>20</v>
          </cell>
          <cell r="D1284">
            <v>6080</v>
          </cell>
          <cell r="F1284">
            <v>0</v>
          </cell>
        </row>
        <row r="1285">
          <cell r="A1285">
            <v>1</v>
          </cell>
          <cell r="B1285">
            <v>5</v>
          </cell>
          <cell r="C1285">
            <v>20</v>
          </cell>
          <cell r="D1285">
            <v>6085</v>
          </cell>
          <cell r="F1285">
            <v>0</v>
          </cell>
        </row>
        <row r="1286">
          <cell r="A1286">
            <v>1</v>
          </cell>
          <cell r="B1286">
            <v>5</v>
          </cell>
          <cell r="C1286">
            <v>20</v>
          </cell>
          <cell r="D1286">
            <v>6090</v>
          </cell>
          <cell r="F1286">
            <v>2.17</v>
          </cell>
        </row>
        <row r="1287">
          <cell r="A1287">
            <v>1</v>
          </cell>
          <cell r="B1287">
            <v>5</v>
          </cell>
          <cell r="C1287">
            <v>20</v>
          </cell>
          <cell r="D1287">
            <v>6095</v>
          </cell>
          <cell r="F1287">
            <v>0</v>
          </cell>
        </row>
        <row r="1288">
          <cell r="A1288">
            <v>1</v>
          </cell>
          <cell r="B1288">
            <v>5</v>
          </cell>
          <cell r="C1288">
            <v>20</v>
          </cell>
          <cell r="D1288">
            <v>6100</v>
          </cell>
          <cell r="F1288">
            <v>60.26</v>
          </cell>
        </row>
        <row r="1289">
          <cell r="A1289">
            <v>1</v>
          </cell>
          <cell r="B1289">
            <v>5</v>
          </cell>
          <cell r="C1289">
            <v>20</v>
          </cell>
          <cell r="D1289">
            <v>6105</v>
          </cell>
          <cell r="F1289">
            <v>0</v>
          </cell>
        </row>
        <row r="1290">
          <cell r="A1290">
            <v>1</v>
          </cell>
          <cell r="B1290">
            <v>5</v>
          </cell>
          <cell r="C1290">
            <v>20</v>
          </cell>
          <cell r="D1290">
            <v>6110</v>
          </cell>
          <cell r="F1290">
            <v>0</v>
          </cell>
        </row>
        <row r="1291">
          <cell r="A1291">
            <v>1</v>
          </cell>
          <cell r="B1291">
            <v>5</v>
          </cell>
          <cell r="C1291">
            <v>20</v>
          </cell>
          <cell r="D1291">
            <v>6115</v>
          </cell>
          <cell r="F1291">
            <v>0</v>
          </cell>
        </row>
        <row r="1292">
          <cell r="A1292">
            <v>1</v>
          </cell>
          <cell r="B1292">
            <v>5</v>
          </cell>
          <cell r="C1292">
            <v>20</v>
          </cell>
          <cell r="D1292">
            <v>6120</v>
          </cell>
          <cell r="F1292">
            <v>0</v>
          </cell>
        </row>
        <row r="1293">
          <cell r="A1293">
            <v>1</v>
          </cell>
          <cell r="B1293">
            <v>5</v>
          </cell>
          <cell r="C1293">
            <v>20</v>
          </cell>
          <cell r="D1293">
            <v>6125</v>
          </cell>
          <cell r="F1293">
            <v>0</v>
          </cell>
        </row>
        <row r="1294">
          <cell r="A1294">
            <v>1</v>
          </cell>
          <cell r="B1294">
            <v>5</v>
          </cell>
          <cell r="C1294">
            <v>20</v>
          </cell>
          <cell r="D1294">
            <v>6130</v>
          </cell>
          <cell r="F1294">
            <v>2536.7199999999998</v>
          </cell>
        </row>
        <row r="1295">
          <cell r="A1295">
            <v>1</v>
          </cell>
          <cell r="B1295">
            <v>5</v>
          </cell>
          <cell r="C1295">
            <v>20</v>
          </cell>
          <cell r="D1295">
            <v>6135</v>
          </cell>
          <cell r="F1295">
            <v>2145.8000000000002</v>
          </cell>
        </row>
        <row r="1296">
          <cell r="A1296">
            <v>1</v>
          </cell>
          <cell r="B1296">
            <v>5</v>
          </cell>
          <cell r="C1296">
            <v>20</v>
          </cell>
          <cell r="D1296">
            <v>6140</v>
          </cell>
          <cell r="F1296">
            <v>0</v>
          </cell>
        </row>
        <row r="1297">
          <cell r="A1297">
            <v>1</v>
          </cell>
          <cell r="B1297">
            <v>5</v>
          </cell>
          <cell r="C1297">
            <v>20</v>
          </cell>
          <cell r="D1297">
            <v>6145</v>
          </cell>
          <cell r="F1297">
            <v>496.52</v>
          </cell>
        </row>
        <row r="1298">
          <cell r="A1298">
            <v>1</v>
          </cell>
          <cell r="B1298">
            <v>5</v>
          </cell>
          <cell r="C1298">
            <v>20</v>
          </cell>
          <cell r="D1298">
            <v>6150</v>
          </cell>
          <cell r="F1298">
            <v>0</v>
          </cell>
        </row>
        <row r="1299">
          <cell r="A1299">
            <v>1</v>
          </cell>
          <cell r="B1299">
            <v>5</v>
          </cell>
          <cell r="C1299">
            <v>20</v>
          </cell>
          <cell r="D1299">
            <v>6160</v>
          </cell>
          <cell r="F1299">
            <v>0</v>
          </cell>
        </row>
        <row r="1300">
          <cell r="A1300">
            <v>1</v>
          </cell>
          <cell r="B1300">
            <v>5</v>
          </cell>
          <cell r="C1300">
            <v>30</v>
          </cell>
          <cell r="D1300">
            <v>6010</v>
          </cell>
          <cell r="F1300">
            <v>4667.55</v>
          </cell>
        </row>
        <row r="1301">
          <cell r="A1301">
            <v>1</v>
          </cell>
          <cell r="B1301">
            <v>5</v>
          </cell>
          <cell r="C1301">
            <v>30</v>
          </cell>
          <cell r="D1301">
            <v>6015</v>
          </cell>
          <cell r="F1301">
            <v>0</v>
          </cell>
        </row>
        <row r="1302">
          <cell r="A1302">
            <v>1</v>
          </cell>
          <cell r="B1302">
            <v>5</v>
          </cell>
          <cell r="C1302">
            <v>30</v>
          </cell>
          <cell r="D1302">
            <v>6020</v>
          </cell>
          <cell r="F1302">
            <v>128.84</v>
          </cell>
        </row>
        <row r="1303">
          <cell r="A1303">
            <v>1</v>
          </cell>
          <cell r="B1303">
            <v>5</v>
          </cell>
          <cell r="C1303">
            <v>30</v>
          </cell>
          <cell r="D1303">
            <v>6025</v>
          </cell>
          <cell r="F1303">
            <v>356.06</v>
          </cell>
        </row>
        <row r="1304">
          <cell r="A1304">
            <v>1</v>
          </cell>
          <cell r="B1304">
            <v>5</v>
          </cell>
          <cell r="C1304">
            <v>30</v>
          </cell>
          <cell r="D1304">
            <v>6030</v>
          </cell>
          <cell r="F1304">
            <v>896.3</v>
          </cell>
        </row>
        <row r="1305">
          <cell r="A1305">
            <v>1</v>
          </cell>
          <cell r="B1305">
            <v>5</v>
          </cell>
          <cell r="C1305">
            <v>30</v>
          </cell>
          <cell r="D1305">
            <v>6035</v>
          </cell>
          <cell r="F1305">
            <v>0</v>
          </cell>
        </row>
        <row r="1306">
          <cell r="A1306">
            <v>1</v>
          </cell>
          <cell r="B1306">
            <v>5</v>
          </cell>
          <cell r="C1306">
            <v>30</v>
          </cell>
          <cell r="D1306">
            <v>6040</v>
          </cell>
          <cell r="F1306">
            <v>0</v>
          </cell>
        </row>
        <row r="1307">
          <cell r="A1307">
            <v>1</v>
          </cell>
          <cell r="B1307">
            <v>5</v>
          </cell>
          <cell r="C1307">
            <v>30</v>
          </cell>
          <cell r="D1307">
            <v>6045</v>
          </cell>
          <cell r="F1307">
            <v>0</v>
          </cell>
        </row>
        <row r="1308">
          <cell r="A1308">
            <v>1</v>
          </cell>
          <cell r="B1308">
            <v>5</v>
          </cell>
          <cell r="C1308">
            <v>30</v>
          </cell>
          <cell r="D1308">
            <v>6050</v>
          </cell>
          <cell r="F1308">
            <v>0</v>
          </cell>
        </row>
        <row r="1309">
          <cell r="A1309">
            <v>1</v>
          </cell>
          <cell r="B1309">
            <v>5</v>
          </cell>
          <cell r="C1309">
            <v>30</v>
          </cell>
          <cell r="D1309">
            <v>6055</v>
          </cell>
          <cell r="F1309">
            <v>0</v>
          </cell>
        </row>
        <row r="1310">
          <cell r="A1310">
            <v>1</v>
          </cell>
          <cell r="B1310">
            <v>5</v>
          </cell>
          <cell r="C1310">
            <v>30</v>
          </cell>
          <cell r="D1310">
            <v>6060</v>
          </cell>
          <cell r="F1310">
            <v>0</v>
          </cell>
        </row>
        <row r="1311">
          <cell r="A1311">
            <v>1</v>
          </cell>
          <cell r="B1311">
            <v>5</v>
          </cell>
          <cell r="C1311">
            <v>30</v>
          </cell>
          <cell r="D1311">
            <v>6065</v>
          </cell>
          <cell r="F1311">
            <v>0</v>
          </cell>
        </row>
        <row r="1312">
          <cell r="A1312">
            <v>1</v>
          </cell>
          <cell r="B1312">
            <v>5</v>
          </cell>
          <cell r="C1312">
            <v>30</v>
          </cell>
          <cell r="D1312">
            <v>6070</v>
          </cell>
          <cell r="F1312">
            <v>0</v>
          </cell>
        </row>
        <row r="1313">
          <cell r="A1313">
            <v>1</v>
          </cell>
          <cell r="B1313">
            <v>5</v>
          </cell>
          <cell r="C1313">
            <v>30</v>
          </cell>
          <cell r="D1313">
            <v>6075</v>
          </cell>
          <cell r="F1313">
            <v>0</v>
          </cell>
        </row>
        <row r="1314">
          <cell r="A1314">
            <v>1</v>
          </cell>
          <cell r="B1314">
            <v>5</v>
          </cell>
          <cell r="C1314">
            <v>30</v>
          </cell>
          <cell r="D1314">
            <v>6080</v>
          </cell>
          <cell r="F1314">
            <v>0</v>
          </cell>
        </row>
        <row r="1315">
          <cell r="A1315">
            <v>1</v>
          </cell>
          <cell r="B1315">
            <v>5</v>
          </cell>
          <cell r="C1315">
            <v>30</v>
          </cell>
          <cell r="D1315">
            <v>6085</v>
          </cell>
          <cell r="F1315">
            <v>0</v>
          </cell>
        </row>
        <row r="1316">
          <cell r="A1316">
            <v>1</v>
          </cell>
          <cell r="B1316">
            <v>5</v>
          </cell>
          <cell r="C1316">
            <v>30</v>
          </cell>
          <cell r="D1316">
            <v>6090</v>
          </cell>
          <cell r="F1316">
            <v>0</v>
          </cell>
        </row>
        <row r="1317">
          <cell r="A1317">
            <v>1</v>
          </cell>
          <cell r="B1317">
            <v>5</v>
          </cell>
          <cell r="C1317">
            <v>30</v>
          </cell>
          <cell r="D1317">
            <v>6095</v>
          </cell>
          <cell r="F1317">
            <v>0</v>
          </cell>
        </row>
        <row r="1318">
          <cell r="A1318">
            <v>1</v>
          </cell>
          <cell r="B1318">
            <v>5</v>
          </cell>
          <cell r="C1318">
            <v>30</v>
          </cell>
          <cell r="D1318">
            <v>6100</v>
          </cell>
          <cell r="F1318">
            <v>203.31</v>
          </cell>
        </row>
        <row r="1319">
          <cell r="A1319">
            <v>1</v>
          </cell>
          <cell r="B1319">
            <v>5</v>
          </cell>
          <cell r="C1319">
            <v>30</v>
          </cell>
          <cell r="D1319">
            <v>6105</v>
          </cell>
          <cell r="F1319">
            <v>0</v>
          </cell>
        </row>
        <row r="1320">
          <cell r="A1320">
            <v>1</v>
          </cell>
          <cell r="B1320">
            <v>5</v>
          </cell>
          <cell r="C1320">
            <v>30</v>
          </cell>
          <cell r="D1320">
            <v>6110</v>
          </cell>
          <cell r="F1320">
            <v>0</v>
          </cell>
        </row>
        <row r="1321">
          <cell r="A1321">
            <v>1</v>
          </cell>
          <cell r="B1321">
            <v>5</v>
          </cell>
          <cell r="C1321">
            <v>30</v>
          </cell>
          <cell r="D1321">
            <v>6115</v>
          </cell>
          <cell r="F1321">
            <v>0</v>
          </cell>
        </row>
        <row r="1322">
          <cell r="A1322">
            <v>1</v>
          </cell>
          <cell r="B1322">
            <v>5</v>
          </cell>
          <cell r="C1322">
            <v>30</v>
          </cell>
          <cell r="D1322">
            <v>6120</v>
          </cell>
          <cell r="F1322">
            <v>0</v>
          </cell>
        </row>
        <row r="1323">
          <cell r="A1323">
            <v>1</v>
          </cell>
          <cell r="B1323">
            <v>5</v>
          </cell>
          <cell r="C1323">
            <v>30</v>
          </cell>
          <cell r="D1323">
            <v>6125</v>
          </cell>
          <cell r="F1323">
            <v>0</v>
          </cell>
        </row>
        <row r="1324">
          <cell r="A1324">
            <v>1</v>
          </cell>
          <cell r="B1324">
            <v>5</v>
          </cell>
          <cell r="C1324">
            <v>30</v>
          </cell>
          <cell r="D1324">
            <v>6130</v>
          </cell>
          <cell r="F1324">
            <v>0</v>
          </cell>
        </row>
        <row r="1325">
          <cell r="A1325">
            <v>1</v>
          </cell>
          <cell r="B1325">
            <v>5</v>
          </cell>
          <cell r="C1325">
            <v>30</v>
          </cell>
          <cell r="D1325">
            <v>6135</v>
          </cell>
          <cell r="F1325">
            <v>0</v>
          </cell>
        </row>
        <row r="1326">
          <cell r="A1326">
            <v>1</v>
          </cell>
          <cell r="B1326">
            <v>5</v>
          </cell>
          <cell r="C1326">
            <v>30</v>
          </cell>
          <cell r="D1326">
            <v>6140</v>
          </cell>
          <cell r="F1326">
            <v>0</v>
          </cell>
        </row>
        <row r="1327">
          <cell r="A1327">
            <v>1</v>
          </cell>
          <cell r="B1327">
            <v>5</v>
          </cell>
          <cell r="C1327">
            <v>30</v>
          </cell>
          <cell r="D1327">
            <v>6145</v>
          </cell>
          <cell r="F1327">
            <v>0</v>
          </cell>
        </row>
        <row r="1328">
          <cell r="A1328">
            <v>1</v>
          </cell>
          <cell r="B1328">
            <v>5</v>
          </cell>
          <cell r="C1328">
            <v>30</v>
          </cell>
          <cell r="D1328">
            <v>6150</v>
          </cell>
          <cell r="F1328">
            <v>0</v>
          </cell>
        </row>
        <row r="1329">
          <cell r="A1329">
            <v>1</v>
          </cell>
          <cell r="B1329">
            <v>5</v>
          </cell>
          <cell r="C1329">
            <v>40</v>
          </cell>
          <cell r="D1329">
            <v>6010</v>
          </cell>
          <cell r="F1329">
            <v>0</v>
          </cell>
        </row>
        <row r="1330">
          <cell r="A1330">
            <v>1</v>
          </cell>
          <cell r="B1330">
            <v>5</v>
          </cell>
          <cell r="C1330">
            <v>40</v>
          </cell>
          <cell r="D1330">
            <v>6015</v>
          </cell>
          <cell r="F1330">
            <v>24130.19</v>
          </cell>
        </row>
        <row r="1331">
          <cell r="A1331">
            <v>1</v>
          </cell>
          <cell r="B1331">
            <v>5</v>
          </cell>
          <cell r="C1331">
            <v>40</v>
          </cell>
          <cell r="D1331">
            <v>6020</v>
          </cell>
          <cell r="F1331">
            <v>0</v>
          </cell>
        </row>
        <row r="1332">
          <cell r="A1332">
            <v>1</v>
          </cell>
          <cell r="B1332">
            <v>5</v>
          </cell>
          <cell r="C1332">
            <v>40</v>
          </cell>
          <cell r="D1332">
            <v>6025</v>
          </cell>
          <cell r="F1332">
            <v>457.55</v>
          </cell>
        </row>
        <row r="1333">
          <cell r="A1333">
            <v>1</v>
          </cell>
          <cell r="B1333">
            <v>5</v>
          </cell>
          <cell r="C1333">
            <v>40</v>
          </cell>
          <cell r="D1333">
            <v>6030</v>
          </cell>
          <cell r="F1333">
            <v>1697.06</v>
          </cell>
        </row>
        <row r="1334">
          <cell r="A1334">
            <v>1</v>
          </cell>
          <cell r="B1334">
            <v>5</v>
          </cell>
          <cell r="C1334">
            <v>40</v>
          </cell>
          <cell r="D1334">
            <v>6035</v>
          </cell>
          <cell r="F1334">
            <v>0</v>
          </cell>
        </row>
        <row r="1335">
          <cell r="A1335">
            <v>1</v>
          </cell>
          <cell r="B1335">
            <v>5</v>
          </cell>
          <cell r="C1335">
            <v>40</v>
          </cell>
          <cell r="D1335">
            <v>6040</v>
          </cell>
          <cell r="F1335">
            <v>0</v>
          </cell>
        </row>
        <row r="1336">
          <cell r="A1336">
            <v>1</v>
          </cell>
          <cell r="B1336">
            <v>5</v>
          </cell>
          <cell r="C1336">
            <v>40</v>
          </cell>
          <cell r="D1336">
            <v>6045</v>
          </cell>
          <cell r="F1336">
            <v>0</v>
          </cell>
        </row>
        <row r="1337">
          <cell r="A1337">
            <v>1</v>
          </cell>
          <cell r="B1337">
            <v>5</v>
          </cell>
          <cell r="C1337">
            <v>40</v>
          </cell>
          <cell r="D1337">
            <v>6050</v>
          </cell>
          <cell r="F1337">
            <v>0</v>
          </cell>
        </row>
        <row r="1338">
          <cell r="A1338">
            <v>1</v>
          </cell>
          <cell r="B1338">
            <v>5</v>
          </cell>
          <cell r="C1338">
            <v>40</v>
          </cell>
          <cell r="D1338">
            <v>6055</v>
          </cell>
          <cell r="F1338">
            <v>0</v>
          </cell>
        </row>
        <row r="1339">
          <cell r="A1339">
            <v>1</v>
          </cell>
          <cell r="B1339">
            <v>5</v>
          </cell>
          <cell r="C1339">
            <v>40</v>
          </cell>
          <cell r="D1339">
            <v>6060</v>
          </cell>
          <cell r="F1339">
            <v>0</v>
          </cell>
        </row>
        <row r="1340">
          <cell r="A1340">
            <v>1</v>
          </cell>
          <cell r="B1340">
            <v>5</v>
          </cell>
          <cell r="C1340">
            <v>40</v>
          </cell>
          <cell r="D1340">
            <v>6065</v>
          </cell>
          <cell r="F1340">
            <v>0</v>
          </cell>
        </row>
        <row r="1341">
          <cell r="A1341">
            <v>1</v>
          </cell>
          <cell r="B1341">
            <v>5</v>
          </cell>
          <cell r="C1341">
            <v>40</v>
          </cell>
          <cell r="D1341">
            <v>6070</v>
          </cell>
          <cell r="F1341">
            <v>0</v>
          </cell>
        </row>
        <row r="1342">
          <cell r="A1342">
            <v>1</v>
          </cell>
          <cell r="B1342">
            <v>5</v>
          </cell>
          <cell r="C1342">
            <v>40</v>
          </cell>
          <cell r="D1342">
            <v>6075</v>
          </cell>
          <cell r="F1342">
            <v>0</v>
          </cell>
        </row>
        <row r="1343">
          <cell r="A1343">
            <v>1</v>
          </cell>
          <cell r="B1343">
            <v>5</v>
          </cell>
          <cell r="C1343">
            <v>40</v>
          </cell>
          <cell r="D1343">
            <v>6080</v>
          </cell>
          <cell r="F1343">
            <v>0</v>
          </cell>
        </row>
        <row r="1344">
          <cell r="A1344">
            <v>1</v>
          </cell>
          <cell r="B1344">
            <v>5</v>
          </cell>
          <cell r="C1344">
            <v>40</v>
          </cell>
          <cell r="D1344">
            <v>6085</v>
          </cell>
          <cell r="F1344">
            <v>0</v>
          </cell>
        </row>
        <row r="1345">
          <cell r="A1345">
            <v>1</v>
          </cell>
          <cell r="B1345">
            <v>5</v>
          </cell>
          <cell r="C1345">
            <v>40</v>
          </cell>
          <cell r="D1345">
            <v>6090</v>
          </cell>
          <cell r="F1345">
            <v>0</v>
          </cell>
        </row>
        <row r="1346">
          <cell r="A1346">
            <v>1</v>
          </cell>
          <cell r="B1346">
            <v>5</v>
          </cell>
          <cell r="C1346">
            <v>40</v>
          </cell>
          <cell r="D1346">
            <v>6095</v>
          </cell>
          <cell r="F1346">
            <v>0</v>
          </cell>
        </row>
        <row r="1347">
          <cell r="A1347">
            <v>1</v>
          </cell>
          <cell r="B1347">
            <v>5</v>
          </cell>
          <cell r="C1347">
            <v>40</v>
          </cell>
          <cell r="D1347">
            <v>6100</v>
          </cell>
          <cell r="F1347">
            <v>220.78</v>
          </cell>
        </row>
        <row r="1348">
          <cell r="A1348">
            <v>1</v>
          </cell>
          <cell r="B1348">
            <v>5</v>
          </cell>
          <cell r="C1348">
            <v>40</v>
          </cell>
          <cell r="D1348">
            <v>6105</v>
          </cell>
          <cell r="F1348">
            <v>0</v>
          </cell>
        </row>
        <row r="1349">
          <cell r="A1349">
            <v>1</v>
          </cell>
          <cell r="B1349">
            <v>5</v>
          </cell>
          <cell r="C1349">
            <v>40</v>
          </cell>
          <cell r="D1349">
            <v>6110</v>
          </cell>
          <cell r="F1349">
            <v>0</v>
          </cell>
        </row>
        <row r="1350">
          <cell r="A1350">
            <v>1</v>
          </cell>
          <cell r="B1350">
            <v>5</v>
          </cell>
          <cell r="C1350">
            <v>40</v>
          </cell>
          <cell r="D1350">
            <v>6110</v>
          </cell>
          <cell r="F1350">
            <v>0</v>
          </cell>
        </row>
        <row r="1351">
          <cell r="A1351">
            <v>1</v>
          </cell>
          <cell r="B1351">
            <v>5</v>
          </cell>
          <cell r="C1351">
            <v>40</v>
          </cell>
          <cell r="D1351">
            <v>6110</v>
          </cell>
          <cell r="F1351">
            <v>0</v>
          </cell>
        </row>
        <row r="1352">
          <cell r="A1352">
            <v>1</v>
          </cell>
          <cell r="B1352">
            <v>5</v>
          </cell>
          <cell r="C1352">
            <v>40</v>
          </cell>
          <cell r="D1352">
            <v>6110</v>
          </cell>
          <cell r="F1352">
            <v>0</v>
          </cell>
        </row>
        <row r="1353">
          <cell r="A1353">
            <v>1</v>
          </cell>
          <cell r="B1353">
            <v>5</v>
          </cell>
          <cell r="C1353">
            <v>40</v>
          </cell>
          <cell r="D1353">
            <v>6110</v>
          </cell>
          <cell r="F1353">
            <v>0</v>
          </cell>
        </row>
        <row r="1354">
          <cell r="A1354">
            <v>1</v>
          </cell>
          <cell r="B1354">
            <v>5</v>
          </cell>
          <cell r="C1354">
            <v>40</v>
          </cell>
          <cell r="D1354">
            <v>6110</v>
          </cell>
          <cell r="F1354">
            <v>0</v>
          </cell>
        </row>
        <row r="1355">
          <cell r="A1355">
            <v>1</v>
          </cell>
          <cell r="B1355">
            <v>5</v>
          </cell>
          <cell r="C1355">
            <v>40</v>
          </cell>
          <cell r="D1355">
            <v>6115</v>
          </cell>
          <cell r="F1355">
            <v>0</v>
          </cell>
        </row>
        <row r="1356">
          <cell r="A1356">
            <v>1</v>
          </cell>
          <cell r="B1356">
            <v>5</v>
          </cell>
          <cell r="C1356">
            <v>40</v>
          </cell>
          <cell r="D1356">
            <v>6120</v>
          </cell>
          <cell r="F1356">
            <v>0</v>
          </cell>
        </row>
        <row r="1357">
          <cell r="A1357">
            <v>1</v>
          </cell>
          <cell r="B1357">
            <v>5</v>
          </cell>
          <cell r="C1357">
            <v>40</v>
          </cell>
          <cell r="D1357">
            <v>6125</v>
          </cell>
          <cell r="F1357">
            <v>0</v>
          </cell>
        </row>
        <row r="1358">
          <cell r="A1358">
            <v>1</v>
          </cell>
          <cell r="B1358">
            <v>5</v>
          </cell>
          <cell r="C1358">
            <v>40</v>
          </cell>
          <cell r="D1358">
            <v>6130</v>
          </cell>
          <cell r="F1358">
            <v>0</v>
          </cell>
        </row>
        <row r="1359">
          <cell r="A1359">
            <v>1</v>
          </cell>
          <cell r="B1359">
            <v>5</v>
          </cell>
          <cell r="C1359">
            <v>40</v>
          </cell>
          <cell r="D1359">
            <v>6135</v>
          </cell>
          <cell r="F1359">
            <v>0</v>
          </cell>
        </row>
        <row r="1360">
          <cell r="A1360">
            <v>1</v>
          </cell>
          <cell r="B1360">
            <v>5</v>
          </cell>
          <cell r="C1360">
            <v>40</v>
          </cell>
          <cell r="D1360">
            <v>6140</v>
          </cell>
          <cell r="F1360">
            <v>0</v>
          </cell>
        </row>
        <row r="1361">
          <cell r="A1361">
            <v>1</v>
          </cell>
          <cell r="B1361">
            <v>5</v>
          </cell>
          <cell r="C1361">
            <v>40</v>
          </cell>
          <cell r="D1361">
            <v>6145</v>
          </cell>
          <cell r="F1361">
            <v>0</v>
          </cell>
        </row>
        <row r="1362">
          <cell r="A1362">
            <v>1</v>
          </cell>
          <cell r="B1362">
            <v>5</v>
          </cell>
          <cell r="C1362">
            <v>40</v>
          </cell>
          <cell r="D1362">
            <v>6150</v>
          </cell>
          <cell r="F1362">
            <v>0</v>
          </cell>
        </row>
        <row r="1363">
          <cell r="A1363">
            <v>1</v>
          </cell>
          <cell r="B1363">
            <v>5</v>
          </cell>
          <cell r="C1363">
            <v>40</v>
          </cell>
          <cell r="D1363">
            <v>6155</v>
          </cell>
          <cell r="F1363">
            <v>0</v>
          </cell>
        </row>
        <row r="1364">
          <cell r="A1364">
            <v>1</v>
          </cell>
          <cell r="B1364">
            <v>5</v>
          </cell>
          <cell r="C1364">
            <v>50</v>
          </cell>
          <cell r="D1364">
            <v>6010</v>
          </cell>
          <cell r="F1364">
            <v>4550.76</v>
          </cell>
        </row>
        <row r="1365">
          <cell r="A1365">
            <v>1</v>
          </cell>
          <cell r="B1365">
            <v>5</v>
          </cell>
          <cell r="C1365">
            <v>50</v>
          </cell>
          <cell r="D1365">
            <v>6015</v>
          </cell>
          <cell r="F1365">
            <v>0</v>
          </cell>
        </row>
        <row r="1366">
          <cell r="A1366">
            <v>1</v>
          </cell>
          <cell r="B1366">
            <v>5</v>
          </cell>
          <cell r="C1366">
            <v>50</v>
          </cell>
          <cell r="D1366">
            <v>6020</v>
          </cell>
          <cell r="F1366">
            <v>0</v>
          </cell>
        </row>
        <row r="1367">
          <cell r="A1367">
            <v>1</v>
          </cell>
          <cell r="B1367">
            <v>5</v>
          </cell>
          <cell r="C1367">
            <v>50</v>
          </cell>
          <cell r="D1367">
            <v>6025</v>
          </cell>
          <cell r="F1367">
            <v>324.44</v>
          </cell>
        </row>
        <row r="1368">
          <cell r="A1368">
            <v>1</v>
          </cell>
          <cell r="B1368">
            <v>5</v>
          </cell>
          <cell r="C1368">
            <v>50</v>
          </cell>
          <cell r="D1368">
            <v>6030</v>
          </cell>
          <cell r="F1368">
            <v>1396.1</v>
          </cell>
        </row>
        <row r="1369">
          <cell r="A1369">
            <v>1</v>
          </cell>
          <cell r="B1369">
            <v>5</v>
          </cell>
          <cell r="C1369">
            <v>50</v>
          </cell>
          <cell r="D1369">
            <v>6035</v>
          </cell>
          <cell r="F1369">
            <v>0</v>
          </cell>
        </row>
        <row r="1370">
          <cell r="A1370">
            <v>1</v>
          </cell>
          <cell r="B1370">
            <v>5</v>
          </cell>
          <cell r="C1370">
            <v>50</v>
          </cell>
          <cell r="D1370">
            <v>6040</v>
          </cell>
          <cell r="F1370">
            <v>186.48</v>
          </cell>
        </row>
        <row r="1371">
          <cell r="A1371">
            <v>1</v>
          </cell>
          <cell r="B1371">
            <v>5</v>
          </cell>
          <cell r="C1371">
            <v>50</v>
          </cell>
          <cell r="D1371">
            <v>6045</v>
          </cell>
          <cell r="F1371">
            <v>0</v>
          </cell>
        </row>
        <row r="1372">
          <cell r="A1372">
            <v>1</v>
          </cell>
          <cell r="B1372">
            <v>5</v>
          </cell>
          <cell r="C1372">
            <v>50</v>
          </cell>
          <cell r="D1372">
            <v>6050</v>
          </cell>
          <cell r="F1372">
            <v>0</v>
          </cell>
        </row>
        <row r="1373">
          <cell r="A1373">
            <v>1</v>
          </cell>
          <cell r="B1373">
            <v>5</v>
          </cell>
          <cell r="C1373">
            <v>50</v>
          </cell>
          <cell r="D1373">
            <v>6055</v>
          </cell>
          <cell r="F1373">
            <v>222.31</v>
          </cell>
        </row>
        <row r="1374">
          <cell r="A1374">
            <v>1</v>
          </cell>
          <cell r="B1374">
            <v>5</v>
          </cell>
          <cell r="C1374">
            <v>50</v>
          </cell>
          <cell r="D1374">
            <v>6060</v>
          </cell>
          <cell r="F1374">
            <v>0</v>
          </cell>
        </row>
        <row r="1375">
          <cell r="A1375">
            <v>1</v>
          </cell>
          <cell r="B1375">
            <v>5</v>
          </cell>
          <cell r="C1375">
            <v>50</v>
          </cell>
          <cell r="D1375">
            <v>6065</v>
          </cell>
          <cell r="F1375">
            <v>0</v>
          </cell>
        </row>
        <row r="1376">
          <cell r="A1376">
            <v>1</v>
          </cell>
          <cell r="B1376">
            <v>5</v>
          </cell>
          <cell r="C1376">
            <v>50</v>
          </cell>
          <cell r="D1376">
            <v>6070</v>
          </cell>
          <cell r="F1376">
            <v>0</v>
          </cell>
        </row>
        <row r="1377">
          <cell r="A1377">
            <v>1</v>
          </cell>
          <cell r="B1377">
            <v>5</v>
          </cell>
          <cell r="C1377">
            <v>50</v>
          </cell>
          <cell r="D1377">
            <v>6075</v>
          </cell>
          <cell r="F1377">
            <v>0</v>
          </cell>
        </row>
        <row r="1378">
          <cell r="A1378">
            <v>1</v>
          </cell>
          <cell r="B1378">
            <v>5</v>
          </cell>
          <cell r="C1378">
            <v>50</v>
          </cell>
          <cell r="D1378">
            <v>6080</v>
          </cell>
          <cell r="F1378">
            <v>0</v>
          </cell>
        </row>
        <row r="1379">
          <cell r="A1379">
            <v>1</v>
          </cell>
          <cell r="B1379">
            <v>5</v>
          </cell>
          <cell r="C1379">
            <v>50</v>
          </cell>
          <cell r="D1379">
            <v>6085</v>
          </cell>
          <cell r="F1379">
            <v>0</v>
          </cell>
        </row>
        <row r="1380">
          <cell r="A1380">
            <v>1</v>
          </cell>
          <cell r="B1380">
            <v>5</v>
          </cell>
          <cell r="C1380">
            <v>50</v>
          </cell>
          <cell r="D1380">
            <v>6090</v>
          </cell>
          <cell r="F1380">
            <v>0</v>
          </cell>
        </row>
        <row r="1381">
          <cell r="A1381">
            <v>1</v>
          </cell>
          <cell r="B1381">
            <v>5</v>
          </cell>
          <cell r="C1381">
            <v>50</v>
          </cell>
          <cell r="D1381">
            <v>6095</v>
          </cell>
          <cell r="F1381">
            <v>0</v>
          </cell>
        </row>
        <row r="1382">
          <cell r="A1382">
            <v>1</v>
          </cell>
          <cell r="B1382">
            <v>5</v>
          </cell>
          <cell r="C1382">
            <v>50</v>
          </cell>
          <cell r="D1382">
            <v>6100</v>
          </cell>
          <cell r="F1382">
            <v>0</v>
          </cell>
        </row>
        <row r="1383">
          <cell r="A1383">
            <v>1</v>
          </cell>
          <cell r="B1383">
            <v>5</v>
          </cell>
          <cell r="C1383">
            <v>50</v>
          </cell>
          <cell r="D1383">
            <v>6105</v>
          </cell>
          <cell r="F1383">
            <v>0</v>
          </cell>
        </row>
        <row r="1384">
          <cell r="A1384">
            <v>1</v>
          </cell>
          <cell r="B1384">
            <v>5</v>
          </cell>
          <cell r="C1384">
            <v>50</v>
          </cell>
          <cell r="D1384">
            <v>6110</v>
          </cell>
          <cell r="F1384">
            <v>0</v>
          </cell>
        </row>
        <row r="1385">
          <cell r="A1385">
            <v>1</v>
          </cell>
          <cell r="B1385">
            <v>5</v>
          </cell>
          <cell r="C1385">
            <v>50</v>
          </cell>
          <cell r="D1385">
            <v>6115</v>
          </cell>
          <cell r="F1385">
            <v>0</v>
          </cell>
        </row>
        <row r="1386">
          <cell r="A1386">
            <v>1</v>
          </cell>
          <cell r="B1386">
            <v>5</v>
          </cell>
          <cell r="C1386">
            <v>50</v>
          </cell>
          <cell r="D1386">
            <v>6120</v>
          </cell>
          <cell r="F1386">
            <v>0</v>
          </cell>
        </row>
        <row r="1387">
          <cell r="A1387">
            <v>1</v>
          </cell>
          <cell r="B1387">
            <v>5</v>
          </cell>
          <cell r="C1387">
            <v>50</v>
          </cell>
          <cell r="D1387">
            <v>6125</v>
          </cell>
          <cell r="F1387">
            <v>0</v>
          </cell>
        </row>
        <row r="1388">
          <cell r="A1388">
            <v>1</v>
          </cell>
          <cell r="B1388">
            <v>5</v>
          </cell>
          <cell r="C1388">
            <v>50</v>
          </cell>
          <cell r="D1388">
            <v>6130</v>
          </cell>
          <cell r="F1388">
            <v>0</v>
          </cell>
        </row>
        <row r="1389">
          <cell r="A1389">
            <v>1</v>
          </cell>
          <cell r="B1389">
            <v>5</v>
          </cell>
          <cell r="C1389">
            <v>50</v>
          </cell>
          <cell r="D1389">
            <v>6135</v>
          </cell>
          <cell r="F1389">
            <v>0</v>
          </cell>
        </row>
        <row r="1390">
          <cell r="A1390">
            <v>1</v>
          </cell>
          <cell r="B1390">
            <v>5</v>
          </cell>
          <cell r="C1390">
            <v>50</v>
          </cell>
          <cell r="D1390">
            <v>6140</v>
          </cell>
          <cell r="F1390">
            <v>0</v>
          </cell>
        </row>
        <row r="1391">
          <cell r="A1391">
            <v>1</v>
          </cell>
          <cell r="B1391">
            <v>5</v>
          </cell>
          <cell r="C1391">
            <v>50</v>
          </cell>
          <cell r="D1391">
            <v>6145</v>
          </cell>
          <cell r="F1391">
            <v>0</v>
          </cell>
        </row>
        <row r="1392">
          <cell r="A1392">
            <v>1</v>
          </cell>
          <cell r="B1392">
            <v>5</v>
          </cell>
          <cell r="C1392">
            <v>50</v>
          </cell>
          <cell r="D1392">
            <v>6150</v>
          </cell>
          <cell r="F1392">
            <v>0</v>
          </cell>
        </row>
        <row r="1393">
          <cell r="A1393">
            <v>1</v>
          </cell>
          <cell r="B1393">
            <v>5</v>
          </cell>
          <cell r="C1393">
            <v>50</v>
          </cell>
          <cell r="D1393">
            <v>6155</v>
          </cell>
          <cell r="F1393">
            <v>0</v>
          </cell>
        </row>
        <row r="1394">
          <cell r="A1394">
            <v>1</v>
          </cell>
          <cell r="B1394">
            <v>6</v>
          </cell>
          <cell r="C1394">
            <v>0</v>
          </cell>
          <cell r="D1394">
            <v>1032</v>
          </cell>
          <cell r="F1394">
            <v>0</v>
          </cell>
        </row>
        <row r="1395">
          <cell r="A1395">
            <v>1</v>
          </cell>
          <cell r="B1395">
            <v>6</v>
          </cell>
          <cell r="C1395">
            <v>0</v>
          </cell>
          <cell r="D1395">
            <v>1050</v>
          </cell>
          <cell r="F1395">
            <v>-61126.59</v>
          </cell>
        </row>
        <row r="1396">
          <cell r="A1396">
            <v>1</v>
          </cell>
          <cell r="B1396">
            <v>6</v>
          </cell>
          <cell r="C1396">
            <v>0</v>
          </cell>
          <cell r="D1396">
            <v>1050</v>
          </cell>
          <cell r="F1396">
            <v>-98.99</v>
          </cell>
        </row>
        <row r="1397">
          <cell r="A1397">
            <v>1</v>
          </cell>
          <cell r="B1397">
            <v>6</v>
          </cell>
          <cell r="C1397">
            <v>0</v>
          </cell>
          <cell r="D1397">
            <v>1051</v>
          </cell>
          <cell r="F1397">
            <v>760.44</v>
          </cell>
        </row>
        <row r="1398">
          <cell r="A1398">
            <v>1</v>
          </cell>
          <cell r="B1398">
            <v>6</v>
          </cell>
          <cell r="C1398">
            <v>0</v>
          </cell>
          <cell r="D1398">
            <v>1052</v>
          </cell>
          <cell r="F1398">
            <v>0</v>
          </cell>
        </row>
        <row r="1399">
          <cell r="A1399">
            <v>1</v>
          </cell>
          <cell r="B1399">
            <v>6</v>
          </cell>
          <cell r="C1399">
            <v>0</v>
          </cell>
          <cell r="D1399">
            <v>1052</v>
          </cell>
          <cell r="F1399">
            <v>0</v>
          </cell>
        </row>
        <row r="1400">
          <cell r="A1400">
            <v>1</v>
          </cell>
          <cell r="B1400">
            <v>6</v>
          </cell>
          <cell r="C1400">
            <v>0</v>
          </cell>
          <cell r="D1400">
            <v>1052</v>
          </cell>
          <cell r="F1400">
            <v>0</v>
          </cell>
        </row>
        <row r="1401">
          <cell r="A1401">
            <v>1</v>
          </cell>
          <cell r="B1401">
            <v>6</v>
          </cell>
          <cell r="C1401">
            <v>0</v>
          </cell>
          <cell r="D1401">
            <v>1055</v>
          </cell>
          <cell r="F1401">
            <v>0</v>
          </cell>
        </row>
        <row r="1402">
          <cell r="A1402">
            <v>1</v>
          </cell>
          <cell r="B1402">
            <v>6</v>
          </cell>
          <cell r="C1402">
            <v>0</v>
          </cell>
          <cell r="D1402">
            <v>1060</v>
          </cell>
          <cell r="F1402">
            <v>-2264.71</v>
          </cell>
        </row>
        <row r="1403">
          <cell r="A1403">
            <v>1</v>
          </cell>
          <cell r="B1403">
            <v>6</v>
          </cell>
          <cell r="C1403">
            <v>0</v>
          </cell>
          <cell r="D1403">
            <v>1065</v>
          </cell>
          <cell r="F1403">
            <v>0</v>
          </cell>
        </row>
        <row r="1404">
          <cell r="A1404">
            <v>1</v>
          </cell>
          <cell r="B1404">
            <v>6</v>
          </cell>
          <cell r="C1404">
            <v>0</v>
          </cell>
          <cell r="D1404">
            <v>2040</v>
          </cell>
          <cell r="F1404">
            <v>0</v>
          </cell>
        </row>
        <row r="1405">
          <cell r="A1405">
            <v>1</v>
          </cell>
          <cell r="B1405">
            <v>6</v>
          </cell>
          <cell r="C1405">
            <v>0</v>
          </cell>
          <cell r="D1405">
            <v>2999</v>
          </cell>
          <cell r="F1405">
            <v>0</v>
          </cell>
        </row>
        <row r="1406">
          <cell r="A1406">
            <v>1</v>
          </cell>
          <cell r="B1406">
            <v>6</v>
          </cell>
          <cell r="C1406">
            <v>0</v>
          </cell>
          <cell r="D1406">
            <v>3990</v>
          </cell>
          <cell r="F1406">
            <v>0</v>
          </cell>
        </row>
        <row r="1407">
          <cell r="A1407">
            <v>1</v>
          </cell>
          <cell r="B1407">
            <v>6</v>
          </cell>
          <cell r="C1407">
            <v>0</v>
          </cell>
          <cell r="D1407">
            <v>4010</v>
          </cell>
          <cell r="F1407">
            <v>-458225.24</v>
          </cell>
        </row>
        <row r="1408">
          <cell r="A1408">
            <v>1</v>
          </cell>
          <cell r="B1408">
            <v>6</v>
          </cell>
          <cell r="C1408">
            <v>0</v>
          </cell>
          <cell r="D1408">
            <v>4010</v>
          </cell>
          <cell r="F1408">
            <v>21197.49</v>
          </cell>
        </row>
        <row r="1409">
          <cell r="A1409">
            <v>1</v>
          </cell>
          <cell r="B1409">
            <v>6</v>
          </cell>
          <cell r="C1409">
            <v>0</v>
          </cell>
          <cell r="D1409">
            <v>4020</v>
          </cell>
          <cell r="F1409">
            <v>-457297.28</v>
          </cell>
        </row>
        <row r="1410">
          <cell r="A1410">
            <v>1</v>
          </cell>
          <cell r="B1410">
            <v>6</v>
          </cell>
          <cell r="C1410">
            <v>0</v>
          </cell>
          <cell r="D1410">
            <v>4020</v>
          </cell>
          <cell r="F1410">
            <v>0</v>
          </cell>
        </row>
        <row r="1411">
          <cell r="A1411">
            <v>1</v>
          </cell>
          <cell r="B1411">
            <v>6</v>
          </cell>
          <cell r="C1411">
            <v>0</v>
          </cell>
          <cell r="D1411">
            <v>4030</v>
          </cell>
          <cell r="F1411">
            <v>97.96</v>
          </cell>
        </row>
        <row r="1412">
          <cell r="A1412">
            <v>1</v>
          </cell>
          <cell r="B1412">
            <v>6</v>
          </cell>
          <cell r="C1412">
            <v>0</v>
          </cell>
          <cell r="D1412">
            <v>4040</v>
          </cell>
          <cell r="F1412">
            <v>0</v>
          </cell>
        </row>
        <row r="1413">
          <cell r="A1413">
            <v>1</v>
          </cell>
          <cell r="B1413">
            <v>6</v>
          </cell>
          <cell r="C1413">
            <v>0</v>
          </cell>
          <cell r="D1413">
            <v>4050</v>
          </cell>
          <cell r="F1413">
            <v>-4727.8900000000003</v>
          </cell>
        </row>
        <row r="1414">
          <cell r="A1414">
            <v>1</v>
          </cell>
          <cell r="B1414">
            <v>6</v>
          </cell>
          <cell r="C1414">
            <v>0</v>
          </cell>
          <cell r="D1414">
            <v>4060</v>
          </cell>
          <cell r="F1414">
            <v>0</v>
          </cell>
        </row>
        <row r="1415">
          <cell r="A1415">
            <v>1</v>
          </cell>
          <cell r="B1415">
            <v>6</v>
          </cell>
          <cell r="C1415">
            <v>0</v>
          </cell>
          <cell r="D1415">
            <v>5010</v>
          </cell>
          <cell r="F1415">
            <v>355357.61</v>
          </cell>
        </row>
        <row r="1416">
          <cell r="A1416">
            <v>1</v>
          </cell>
          <cell r="B1416">
            <v>6</v>
          </cell>
          <cell r="C1416">
            <v>0</v>
          </cell>
          <cell r="D1416">
            <v>5011</v>
          </cell>
          <cell r="F1416">
            <v>-6225.32</v>
          </cell>
        </row>
        <row r="1417">
          <cell r="A1417">
            <v>1</v>
          </cell>
          <cell r="B1417">
            <v>6</v>
          </cell>
          <cell r="C1417">
            <v>0</v>
          </cell>
          <cell r="D1417">
            <v>5011</v>
          </cell>
          <cell r="F1417">
            <v>0</v>
          </cell>
        </row>
        <row r="1418">
          <cell r="A1418">
            <v>1</v>
          </cell>
          <cell r="B1418">
            <v>6</v>
          </cell>
          <cell r="C1418">
            <v>0</v>
          </cell>
          <cell r="D1418">
            <v>5011</v>
          </cell>
          <cell r="F1418">
            <v>0</v>
          </cell>
        </row>
        <row r="1419">
          <cell r="A1419">
            <v>1</v>
          </cell>
          <cell r="B1419">
            <v>6</v>
          </cell>
          <cell r="C1419">
            <v>0</v>
          </cell>
          <cell r="D1419">
            <v>5012</v>
          </cell>
          <cell r="F1419">
            <v>-968.9</v>
          </cell>
        </row>
        <row r="1420">
          <cell r="A1420">
            <v>1</v>
          </cell>
          <cell r="B1420">
            <v>6</v>
          </cell>
          <cell r="C1420">
            <v>0</v>
          </cell>
          <cell r="D1420">
            <v>5012</v>
          </cell>
          <cell r="F1420">
            <v>-750.15</v>
          </cell>
        </row>
        <row r="1421">
          <cell r="A1421">
            <v>1</v>
          </cell>
          <cell r="B1421">
            <v>6</v>
          </cell>
          <cell r="C1421">
            <v>0</v>
          </cell>
          <cell r="D1421">
            <v>5012</v>
          </cell>
          <cell r="F1421">
            <v>-1954.4</v>
          </cell>
        </row>
        <row r="1422">
          <cell r="A1422">
            <v>1</v>
          </cell>
          <cell r="B1422">
            <v>6</v>
          </cell>
          <cell r="C1422">
            <v>0</v>
          </cell>
          <cell r="D1422">
            <v>5020</v>
          </cell>
          <cell r="F1422">
            <v>415550.58</v>
          </cell>
        </row>
        <row r="1423">
          <cell r="A1423">
            <v>1</v>
          </cell>
          <cell r="B1423">
            <v>6</v>
          </cell>
          <cell r="C1423">
            <v>0</v>
          </cell>
          <cell r="D1423">
            <v>5030</v>
          </cell>
          <cell r="F1423">
            <v>4922.2700000000004</v>
          </cell>
        </row>
        <row r="1424">
          <cell r="A1424">
            <v>1</v>
          </cell>
          <cell r="B1424">
            <v>6</v>
          </cell>
          <cell r="C1424">
            <v>0</v>
          </cell>
          <cell r="D1424">
            <v>5030</v>
          </cell>
          <cell r="F1424">
            <v>0</v>
          </cell>
        </row>
        <row r="1425">
          <cell r="A1425">
            <v>1</v>
          </cell>
          <cell r="B1425">
            <v>6</v>
          </cell>
          <cell r="C1425">
            <v>0</v>
          </cell>
          <cell r="D1425">
            <v>5040</v>
          </cell>
          <cell r="F1425">
            <v>-13773.58</v>
          </cell>
        </row>
        <row r="1426">
          <cell r="A1426">
            <v>1</v>
          </cell>
          <cell r="B1426">
            <v>6</v>
          </cell>
          <cell r="C1426">
            <v>0</v>
          </cell>
          <cell r="D1426">
            <v>5050</v>
          </cell>
          <cell r="F1426">
            <v>-24128.15</v>
          </cell>
        </row>
        <row r="1427">
          <cell r="A1427">
            <v>1</v>
          </cell>
          <cell r="B1427">
            <v>6</v>
          </cell>
          <cell r="C1427">
            <v>0</v>
          </cell>
          <cell r="D1427">
            <v>7010</v>
          </cell>
          <cell r="F1427">
            <v>0</v>
          </cell>
        </row>
        <row r="1428">
          <cell r="A1428">
            <v>1</v>
          </cell>
          <cell r="B1428">
            <v>6</v>
          </cell>
          <cell r="C1428">
            <v>0</v>
          </cell>
          <cell r="D1428">
            <v>7015</v>
          </cell>
          <cell r="F1428">
            <v>0</v>
          </cell>
        </row>
        <row r="1429">
          <cell r="A1429">
            <v>1</v>
          </cell>
          <cell r="B1429">
            <v>6</v>
          </cell>
          <cell r="C1429">
            <v>0</v>
          </cell>
          <cell r="D1429">
            <v>7020</v>
          </cell>
          <cell r="F1429">
            <v>0</v>
          </cell>
        </row>
        <row r="1430">
          <cell r="A1430">
            <v>1</v>
          </cell>
          <cell r="B1430">
            <v>6</v>
          </cell>
          <cell r="C1430">
            <v>0</v>
          </cell>
          <cell r="D1430">
            <v>7025</v>
          </cell>
          <cell r="F1430">
            <v>385</v>
          </cell>
        </row>
        <row r="1431">
          <cell r="A1431">
            <v>1</v>
          </cell>
          <cell r="B1431">
            <v>6</v>
          </cell>
          <cell r="C1431">
            <v>0</v>
          </cell>
          <cell r="D1431">
            <v>7030</v>
          </cell>
          <cell r="F1431">
            <v>391.06</v>
          </cell>
        </row>
        <row r="1432">
          <cell r="A1432">
            <v>1</v>
          </cell>
          <cell r="B1432">
            <v>6</v>
          </cell>
          <cell r="C1432">
            <v>0</v>
          </cell>
          <cell r="D1432">
            <v>7035</v>
          </cell>
          <cell r="F1432">
            <v>574.9</v>
          </cell>
        </row>
        <row r="1433">
          <cell r="A1433">
            <v>1</v>
          </cell>
          <cell r="B1433">
            <v>6</v>
          </cell>
          <cell r="C1433">
            <v>0</v>
          </cell>
          <cell r="D1433">
            <v>7040</v>
          </cell>
          <cell r="F1433">
            <v>0</v>
          </cell>
        </row>
        <row r="1434">
          <cell r="A1434">
            <v>1</v>
          </cell>
          <cell r="B1434">
            <v>6</v>
          </cell>
          <cell r="C1434">
            <v>0</v>
          </cell>
          <cell r="D1434">
            <v>7045</v>
          </cell>
          <cell r="F1434">
            <v>0</v>
          </cell>
        </row>
        <row r="1435">
          <cell r="A1435">
            <v>1</v>
          </cell>
          <cell r="B1435">
            <v>6</v>
          </cell>
          <cell r="C1435">
            <v>0</v>
          </cell>
          <cell r="D1435">
            <v>7050</v>
          </cell>
          <cell r="F1435">
            <v>1228.3800000000001</v>
          </cell>
        </row>
        <row r="1436">
          <cell r="A1436">
            <v>1</v>
          </cell>
          <cell r="B1436">
            <v>6</v>
          </cell>
          <cell r="C1436">
            <v>0</v>
          </cell>
          <cell r="D1436">
            <v>7055</v>
          </cell>
          <cell r="F1436">
            <v>0</v>
          </cell>
        </row>
        <row r="1437">
          <cell r="A1437">
            <v>1</v>
          </cell>
          <cell r="B1437">
            <v>6</v>
          </cell>
          <cell r="C1437">
            <v>0</v>
          </cell>
          <cell r="D1437">
            <v>7060</v>
          </cell>
          <cell r="F1437">
            <v>3600</v>
          </cell>
        </row>
        <row r="1438">
          <cell r="A1438">
            <v>1</v>
          </cell>
          <cell r="B1438">
            <v>6</v>
          </cell>
          <cell r="C1438">
            <v>0</v>
          </cell>
          <cell r="D1438">
            <v>7065</v>
          </cell>
          <cell r="F1438">
            <v>1635.67</v>
          </cell>
        </row>
        <row r="1439">
          <cell r="A1439">
            <v>1</v>
          </cell>
          <cell r="B1439">
            <v>6</v>
          </cell>
          <cell r="C1439">
            <v>0</v>
          </cell>
          <cell r="D1439">
            <v>7070</v>
          </cell>
          <cell r="F1439">
            <v>0</v>
          </cell>
        </row>
        <row r="1440">
          <cell r="A1440">
            <v>1</v>
          </cell>
          <cell r="B1440">
            <v>6</v>
          </cell>
          <cell r="C1440">
            <v>0</v>
          </cell>
          <cell r="D1440">
            <v>7075</v>
          </cell>
          <cell r="F1440">
            <v>0</v>
          </cell>
        </row>
        <row r="1441">
          <cell r="A1441">
            <v>1</v>
          </cell>
          <cell r="B1441">
            <v>6</v>
          </cell>
          <cell r="C1441">
            <v>0</v>
          </cell>
          <cell r="D1441">
            <v>7080</v>
          </cell>
          <cell r="F1441">
            <v>15.99</v>
          </cell>
        </row>
        <row r="1442">
          <cell r="A1442">
            <v>1</v>
          </cell>
          <cell r="B1442">
            <v>6</v>
          </cell>
          <cell r="C1442">
            <v>0</v>
          </cell>
          <cell r="D1442">
            <v>7085</v>
          </cell>
          <cell r="F1442">
            <v>12305</v>
          </cell>
        </row>
        <row r="1443">
          <cell r="A1443">
            <v>1</v>
          </cell>
          <cell r="B1443">
            <v>6</v>
          </cell>
          <cell r="C1443">
            <v>0</v>
          </cell>
          <cell r="D1443">
            <v>7086</v>
          </cell>
          <cell r="F1443">
            <v>323.14</v>
          </cell>
        </row>
        <row r="1444">
          <cell r="A1444">
            <v>1</v>
          </cell>
          <cell r="B1444">
            <v>6</v>
          </cell>
          <cell r="C1444">
            <v>0</v>
          </cell>
          <cell r="D1444">
            <v>7090</v>
          </cell>
          <cell r="F1444">
            <v>1713.27</v>
          </cell>
        </row>
        <row r="1445">
          <cell r="A1445">
            <v>1</v>
          </cell>
          <cell r="B1445">
            <v>6</v>
          </cell>
          <cell r="C1445">
            <v>0</v>
          </cell>
          <cell r="D1445">
            <v>7095</v>
          </cell>
          <cell r="F1445">
            <v>3040</v>
          </cell>
        </row>
        <row r="1446">
          <cell r="A1446">
            <v>1</v>
          </cell>
          <cell r="B1446">
            <v>6</v>
          </cell>
          <cell r="C1446">
            <v>0</v>
          </cell>
          <cell r="D1446">
            <v>7100</v>
          </cell>
          <cell r="F1446">
            <v>889.95</v>
          </cell>
        </row>
        <row r="1447">
          <cell r="A1447">
            <v>1</v>
          </cell>
          <cell r="B1447">
            <v>6</v>
          </cell>
          <cell r="C1447">
            <v>0</v>
          </cell>
          <cell r="D1447">
            <v>7105</v>
          </cell>
          <cell r="F1447">
            <v>564.5</v>
          </cell>
        </row>
        <row r="1448">
          <cell r="A1448">
            <v>1</v>
          </cell>
          <cell r="B1448">
            <v>6</v>
          </cell>
          <cell r="C1448">
            <v>0</v>
          </cell>
          <cell r="D1448">
            <v>7110</v>
          </cell>
          <cell r="F1448">
            <v>0</v>
          </cell>
        </row>
        <row r="1449">
          <cell r="A1449">
            <v>1</v>
          </cell>
          <cell r="B1449">
            <v>6</v>
          </cell>
          <cell r="C1449">
            <v>0</v>
          </cell>
          <cell r="D1449">
            <v>7120</v>
          </cell>
          <cell r="F1449">
            <v>0</v>
          </cell>
        </row>
        <row r="1450">
          <cell r="A1450">
            <v>1</v>
          </cell>
          <cell r="B1450">
            <v>6</v>
          </cell>
          <cell r="C1450">
            <v>0</v>
          </cell>
          <cell r="D1450">
            <v>7125</v>
          </cell>
          <cell r="F1450">
            <v>0</v>
          </cell>
        </row>
        <row r="1451">
          <cell r="A1451">
            <v>1</v>
          </cell>
          <cell r="B1451">
            <v>6</v>
          </cell>
          <cell r="C1451">
            <v>0</v>
          </cell>
          <cell r="D1451">
            <v>7130</v>
          </cell>
          <cell r="F1451">
            <v>487.55</v>
          </cell>
        </row>
        <row r="1452">
          <cell r="A1452">
            <v>1</v>
          </cell>
          <cell r="B1452">
            <v>6</v>
          </cell>
          <cell r="C1452">
            <v>0</v>
          </cell>
          <cell r="D1452">
            <v>8010</v>
          </cell>
          <cell r="F1452">
            <v>27083</v>
          </cell>
        </row>
        <row r="1453">
          <cell r="A1453">
            <v>1</v>
          </cell>
          <cell r="B1453">
            <v>6</v>
          </cell>
          <cell r="C1453">
            <v>0</v>
          </cell>
          <cell r="D1453">
            <v>8020</v>
          </cell>
          <cell r="F1453">
            <v>4495</v>
          </cell>
        </row>
        <row r="1454">
          <cell r="A1454">
            <v>1</v>
          </cell>
          <cell r="B1454">
            <v>6</v>
          </cell>
          <cell r="C1454">
            <v>0</v>
          </cell>
          <cell r="D1454">
            <v>8025</v>
          </cell>
          <cell r="F1454">
            <v>0</v>
          </cell>
        </row>
        <row r="1455">
          <cell r="A1455">
            <v>1</v>
          </cell>
          <cell r="B1455">
            <v>6</v>
          </cell>
          <cell r="C1455">
            <v>0</v>
          </cell>
          <cell r="D1455">
            <v>8030</v>
          </cell>
          <cell r="F1455">
            <v>0</v>
          </cell>
        </row>
        <row r="1456">
          <cell r="A1456">
            <v>1</v>
          </cell>
          <cell r="B1456">
            <v>6</v>
          </cell>
          <cell r="C1456">
            <v>0</v>
          </cell>
          <cell r="D1456">
            <v>8040</v>
          </cell>
          <cell r="F1456">
            <v>-250</v>
          </cell>
        </row>
        <row r="1457">
          <cell r="A1457">
            <v>1</v>
          </cell>
          <cell r="B1457">
            <v>6</v>
          </cell>
          <cell r="C1457">
            <v>0</v>
          </cell>
          <cell r="D1457">
            <v>8050</v>
          </cell>
          <cell r="F1457">
            <v>0</v>
          </cell>
        </row>
        <row r="1458">
          <cell r="A1458">
            <v>1</v>
          </cell>
          <cell r="B1458">
            <v>6</v>
          </cell>
          <cell r="C1458">
            <v>0</v>
          </cell>
          <cell r="D1458">
            <v>8060</v>
          </cell>
          <cell r="F1458">
            <v>0</v>
          </cell>
        </row>
        <row r="1459">
          <cell r="A1459">
            <v>1</v>
          </cell>
          <cell r="B1459">
            <v>6</v>
          </cell>
          <cell r="C1459">
            <v>0</v>
          </cell>
          <cell r="D1459">
            <v>8070</v>
          </cell>
          <cell r="F1459">
            <v>15793.9</v>
          </cell>
        </row>
        <row r="1460">
          <cell r="A1460">
            <v>1</v>
          </cell>
          <cell r="B1460">
            <v>6</v>
          </cell>
          <cell r="C1460">
            <v>0</v>
          </cell>
          <cell r="D1460">
            <v>8080</v>
          </cell>
          <cell r="F1460">
            <v>0</v>
          </cell>
        </row>
        <row r="1461">
          <cell r="A1461">
            <v>1</v>
          </cell>
          <cell r="B1461">
            <v>6</v>
          </cell>
          <cell r="C1461">
            <v>0</v>
          </cell>
          <cell r="D1461">
            <v>8090</v>
          </cell>
          <cell r="F1461">
            <v>-44.96</v>
          </cell>
        </row>
        <row r="1462">
          <cell r="A1462">
            <v>1</v>
          </cell>
          <cell r="B1462">
            <v>6</v>
          </cell>
          <cell r="C1462">
            <v>10</v>
          </cell>
          <cell r="D1462">
            <v>6010</v>
          </cell>
          <cell r="F1462">
            <v>9888.07</v>
          </cell>
        </row>
        <row r="1463">
          <cell r="A1463">
            <v>1</v>
          </cell>
          <cell r="B1463">
            <v>6</v>
          </cell>
          <cell r="C1463">
            <v>10</v>
          </cell>
          <cell r="D1463">
            <v>6015</v>
          </cell>
          <cell r="F1463">
            <v>0</v>
          </cell>
        </row>
        <row r="1464">
          <cell r="A1464">
            <v>1</v>
          </cell>
          <cell r="B1464">
            <v>6</v>
          </cell>
          <cell r="C1464">
            <v>10</v>
          </cell>
          <cell r="D1464">
            <v>6020</v>
          </cell>
          <cell r="F1464">
            <v>353.68</v>
          </cell>
        </row>
        <row r="1465">
          <cell r="A1465">
            <v>1</v>
          </cell>
          <cell r="B1465">
            <v>6</v>
          </cell>
          <cell r="C1465">
            <v>10</v>
          </cell>
          <cell r="D1465">
            <v>6025</v>
          </cell>
          <cell r="F1465">
            <v>701.29</v>
          </cell>
        </row>
        <row r="1466">
          <cell r="A1466">
            <v>1</v>
          </cell>
          <cell r="B1466">
            <v>6</v>
          </cell>
          <cell r="C1466">
            <v>10</v>
          </cell>
          <cell r="D1466">
            <v>6030</v>
          </cell>
          <cell r="F1466">
            <v>1152.99</v>
          </cell>
        </row>
        <row r="1467">
          <cell r="A1467">
            <v>1</v>
          </cell>
          <cell r="B1467">
            <v>6</v>
          </cell>
          <cell r="C1467">
            <v>10</v>
          </cell>
          <cell r="D1467">
            <v>6035</v>
          </cell>
          <cell r="F1467">
            <v>0</v>
          </cell>
        </row>
        <row r="1468">
          <cell r="A1468">
            <v>1</v>
          </cell>
          <cell r="B1468">
            <v>6</v>
          </cell>
          <cell r="C1468">
            <v>10</v>
          </cell>
          <cell r="D1468">
            <v>6040</v>
          </cell>
          <cell r="F1468">
            <v>0</v>
          </cell>
        </row>
        <row r="1469">
          <cell r="A1469">
            <v>1</v>
          </cell>
          <cell r="B1469">
            <v>6</v>
          </cell>
          <cell r="C1469">
            <v>10</v>
          </cell>
          <cell r="D1469">
            <v>6045</v>
          </cell>
          <cell r="F1469">
            <v>0</v>
          </cell>
        </row>
        <row r="1470">
          <cell r="A1470">
            <v>1</v>
          </cell>
          <cell r="B1470">
            <v>6</v>
          </cell>
          <cell r="C1470">
            <v>10</v>
          </cell>
          <cell r="D1470">
            <v>6050</v>
          </cell>
          <cell r="F1470">
            <v>840.22</v>
          </cell>
        </row>
        <row r="1471">
          <cell r="A1471">
            <v>1</v>
          </cell>
          <cell r="B1471">
            <v>6</v>
          </cell>
          <cell r="C1471">
            <v>10</v>
          </cell>
          <cell r="D1471">
            <v>6055</v>
          </cell>
          <cell r="F1471">
            <v>0</v>
          </cell>
        </row>
        <row r="1472">
          <cell r="A1472">
            <v>1</v>
          </cell>
          <cell r="B1472">
            <v>6</v>
          </cell>
          <cell r="C1472">
            <v>10</v>
          </cell>
          <cell r="D1472">
            <v>6060</v>
          </cell>
          <cell r="F1472">
            <v>496</v>
          </cell>
        </row>
        <row r="1473">
          <cell r="A1473">
            <v>1</v>
          </cell>
          <cell r="B1473">
            <v>6</v>
          </cell>
          <cell r="C1473">
            <v>10</v>
          </cell>
          <cell r="D1473">
            <v>6065</v>
          </cell>
          <cell r="F1473">
            <v>0</v>
          </cell>
        </row>
        <row r="1474">
          <cell r="A1474">
            <v>1</v>
          </cell>
          <cell r="B1474">
            <v>6</v>
          </cell>
          <cell r="C1474">
            <v>10</v>
          </cell>
          <cell r="D1474">
            <v>6070</v>
          </cell>
          <cell r="F1474">
            <v>0</v>
          </cell>
        </row>
        <row r="1475">
          <cell r="A1475">
            <v>1</v>
          </cell>
          <cell r="B1475">
            <v>6</v>
          </cell>
          <cell r="C1475">
            <v>10</v>
          </cell>
          <cell r="D1475">
            <v>6075</v>
          </cell>
          <cell r="F1475">
            <v>354.19</v>
          </cell>
        </row>
        <row r="1476">
          <cell r="A1476">
            <v>1</v>
          </cell>
          <cell r="B1476">
            <v>6</v>
          </cell>
          <cell r="C1476">
            <v>10</v>
          </cell>
          <cell r="D1476">
            <v>6080</v>
          </cell>
          <cell r="F1476">
            <v>0</v>
          </cell>
        </row>
        <row r="1477">
          <cell r="A1477">
            <v>1</v>
          </cell>
          <cell r="B1477">
            <v>6</v>
          </cell>
          <cell r="C1477">
            <v>10</v>
          </cell>
          <cell r="D1477">
            <v>6085</v>
          </cell>
          <cell r="F1477">
            <v>1667.94</v>
          </cell>
        </row>
        <row r="1478">
          <cell r="A1478">
            <v>1</v>
          </cell>
          <cell r="B1478">
            <v>6</v>
          </cell>
          <cell r="C1478">
            <v>10</v>
          </cell>
          <cell r="D1478">
            <v>6090</v>
          </cell>
          <cell r="F1478">
            <v>0</v>
          </cell>
        </row>
        <row r="1479">
          <cell r="A1479">
            <v>1</v>
          </cell>
          <cell r="B1479">
            <v>6</v>
          </cell>
          <cell r="C1479">
            <v>10</v>
          </cell>
          <cell r="D1479">
            <v>6095</v>
          </cell>
          <cell r="F1479">
            <v>0</v>
          </cell>
        </row>
        <row r="1480">
          <cell r="A1480">
            <v>1</v>
          </cell>
          <cell r="B1480">
            <v>6</v>
          </cell>
          <cell r="C1480">
            <v>10</v>
          </cell>
          <cell r="D1480">
            <v>6100</v>
          </cell>
          <cell r="F1480">
            <v>82.79</v>
          </cell>
        </row>
        <row r="1481">
          <cell r="A1481">
            <v>1</v>
          </cell>
          <cell r="B1481">
            <v>6</v>
          </cell>
          <cell r="C1481">
            <v>10</v>
          </cell>
          <cell r="D1481">
            <v>6105</v>
          </cell>
          <cell r="F1481">
            <v>0</v>
          </cell>
        </row>
        <row r="1482">
          <cell r="A1482">
            <v>1</v>
          </cell>
          <cell r="B1482">
            <v>6</v>
          </cell>
          <cell r="C1482">
            <v>10</v>
          </cell>
          <cell r="D1482">
            <v>6110</v>
          </cell>
          <cell r="F1482">
            <v>0</v>
          </cell>
        </row>
        <row r="1483">
          <cell r="A1483">
            <v>1</v>
          </cell>
          <cell r="B1483">
            <v>6</v>
          </cell>
          <cell r="C1483">
            <v>10</v>
          </cell>
          <cell r="D1483">
            <v>6115</v>
          </cell>
          <cell r="F1483">
            <v>0</v>
          </cell>
        </row>
        <row r="1484">
          <cell r="A1484">
            <v>1</v>
          </cell>
          <cell r="B1484">
            <v>6</v>
          </cell>
          <cell r="C1484">
            <v>10</v>
          </cell>
          <cell r="D1484">
            <v>6120</v>
          </cell>
          <cell r="F1484">
            <v>0</v>
          </cell>
        </row>
        <row r="1485">
          <cell r="A1485">
            <v>1</v>
          </cell>
          <cell r="B1485">
            <v>6</v>
          </cell>
          <cell r="C1485">
            <v>10</v>
          </cell>
          <cell r="D1485">
            <v>6125</v>
          </cell>
          <cell r="F1485">
            <v>0</v>
          </cell>
        </row>
        <row r="1486">
          <cell r="A1486">
            <v>1</v>
          </cell>
          <cell r="B1486">
            <v>6</v>
          </cell>
          <cell r="C1486">
            <v>10</v>
          </cell>
          <cell r="D1486">
            <v>6130</v>
          </cell>
          <cell r="F1486">
            <v>0</v>
          </cell>
        </row>
        <row r="1487">
          <cell r="A1487">
            <v>1</v>
          </cell>
          <cell r="B1487">
            <v>6</v>
          </cell>
          <cell r="C1487">
            <v>10</v>
          </cell>
          <cell r="D1487">
            <v>6135</v>
          </cell>
          <cell r="F1487">
            <v>0</v>
          </cell>
        </row>
        <row r="1488">
          <cell r="A1488">
            <v>1</v>
          </cell>
          <cell r="B1488">
            <v>6</v>
          </cell>
          <cell r="C1488">
            <v>10</v>
          </cell>
          <cell r="D1488">
            <v>6140</v>
          </cell>
          <cell r="F1488">
            <v>0</v>
          </cell>
        </row>
        <row r="1489">
          <cell r="A1489">
            <v>1</v>
          </cell>
          <cell r="B1489">
            <v>6</v>
          </cell>
          <cell r="C1489">
            <v>10</v>
          </cell>
          <cell r="D1489">
            <v>6145</v>
          </cell>
          <cell r="F1489">
            <v>0</v>
          </cell>
        </row>
        <row r="1490">
          <cell r="A1490">
            <v>1</v>
          </cell>
          <cell r="B1490">
            <v>6</v>
          </cell>
          <cell r="C1490">
            <v>10</v>
          </cell>
          <cell r="D1490">
            <v>6150</v>
          </cell>
          <cell r="F1490">
            <v>0</v>
          </cell>
        </row>
        <row r="1491">
          <cell r="A1491">
            <v>1</v>
          </cell>
          <cell r="B1491">
            <v>6</v>
          </cell>
          <cell r="C1491">
            <v>20</v>
          </cell>
          <cell r="D1491">
            <v>6010</v>
          </cell>
          <cell r="F1491">
            <v>4781.3900000000003</v>
          </cell>
        </row>
        <row r="1492">
          <cell r="A1492">
            <v>1</v>
          </cell>
          <cell r="B1492">
            <v>6</v>
          </cell>
          <cell r="C1492">
            <v>20</v>
          </cell>
          <cell r="D1492">
            <v>6015</v>
          </cell>
          <cell r="F1492">
            <v>0</v>
          </cell>
        </row>
        <row r="1493">
          <cell r="A1493">
            <v>1</v>
          </cell>
          <cell r="B1493">
            <v>6</v>
          </cell>
          <cell r="C1493">
            <v>20</v>
          </cell>
          <cell r="D1493">
            <v>6020</v>
          </cell>
          <cell r="F1493">
            <v>347.32</v>
          </cell>
        </row>
        <row r="1494">
          <cell r="A1494">
            <v>1</v>
          </cell>
          <cell r="B1494">
            <v>6</v>
          </cell>
          <cell r="C1494">
            <v>20</v>
          </cell>
          <cell r="D1494">
            <v>6025</v>
          </cell>
          <cell r="F1494">
            <v>379.88</v>
          </cell>
        </row>
        <row r="1495">
          <cell r="A1495">
            <v>1</v>
          </cell>
          <cell r="B1495">
            <v>6</v>
          </cell>
          <cell r="C1495">
            <v>20</v>
          </cell>
          <cell r="D1495">
            <v>6030</v>
          </cell>
          <cell r="F1495">
            <v>37.19</v>
          </cell>
        </row>
        <row r="1496">
          <cell r="A1496">
            <v>1</v>
          </cell>
          <cell r="B1496">
            <v>6</v>
          </cell>
          <cell r="C1496">
            <v>20</v>
          </cell>
          <cell r="D1496">
            <v>6035</v>
          </cell>
          <cell r="F1496">
            <v>0</v>
          </cell>
        </row>
        <row r="1497">
          <cell r="A1497">
            <v>1</v>
          </cell>
          <cell r="B1497">
            <v>6</v>
          </cell>
          <cell r="C1497">
            <v>20</v>
          </cell>
          <cell r="D1497">
            <v>6040</v>
          </cell>
          <cell r="F1497">
            <v>0</v>
          </cell>
        </row>
        <row r="1498">
          <cell r="A1498">
            <v>1</v>
          </cell>
          <cell r="B1498">
            <v>6</v>
          </cell>
          <cell r="C1498">
            <v>20</v>
          </cell>
          <cell r="D1498">
            <v>6045</v>
          </cell>
          <cell r="F1498">
            <v>0</v>
          </cell>
        </row>
        <row r="1499">
          <cell r="A1499">
            <v>1</v>
          </cell>
          <cell r="B1499">
            <v>6</v>
          </cell>
          <cell r="C1499">
            <v>20</v>
          </cell>
          <cell r="D1499">
            <v>6050</v>
          </cell>
          <cell r="F1499">
            <v>4326.42</v>
          </cell>
        </row>
        <row r="1500">
          <cell r="A1500">
            <v>1</v>
          </cell>
          <cell r="B1500">
            <v>6</v>
          </cell>
          <cell r="C1500">
            <v>20</v>
          </cell>
          <cell r="D1500">
            <v>6055</v>
          </cell>
          <cell r="F1500">
            <v>0</v>
          </cell>
        </row>
        <row r="1501">
          <cell r="A1501">
            <v>1</v>
          </cell>
          <cell r="B1501">
            <v>6</v>
          </cell>
          <cell r="C1501">
            <v>20</v>
          </cell>
          <cell r="D1501">
            <v>6060</v>
          </cell>
          <cell r="F1501">
            <v>0</v>
          </cell>
        </row>
        <row r="1502">
          <cell r="A1502">
            <v>1</v>
          </cell>
          <cell r="B1502">
            <v>6</v>
          </cell>
          <cell r="C1502">
            <v>20</v>
          </cell>
          <cell r="D1502">
            <v>6065</v>
          </cell>
          <cell r="F1502">
            <v>0</v>
          </cell>
        </row>
        <row r="1503">
          <cell r="A1503">
            <v>1</v>
          </cell>
          <cell r="B1503">
            <v>6</v>
          </cell>
          <cell r="C1503">
            <v>20</v>
          </cell>
          <cell r="D1503">
            <v>6070</v>
          </cell>
          <cell r="F1503">
            <v>0</v>
          </cell>
        </row>
        <row r="1504">
          <cell r="A1504">
            <v>1</v>
          </cell>
          <cell r="B1504">
            <v>6</v>
          </cell>
          <cell r="C1504">
            <v>20</v>
          </cell>
          <cell r="D1504">
            <v>6075</v>
          </cell>
          <cell r="F1504">
            <v>0</v>
          </cell>
        </row>
        <row r="1505">
          <cell r="A1505">
            <v>1</v>
          </cell>
          <cell r="B1505">
            <v>6</v>
          </cell>
          <cell r="C1505">
            <v>20</v>
          </cell>
          <cell r="D1505">
            <v>6080</v>
          </cell>
          <cell r="F1505">
            <v>0</v>
          </cell>
        </row>
        <row r="1506">
          <cell r="A1506">
            <v>1</v>
          </cell>
          <cell r="B1506">
            <v>6</v>
          </cell>
          <cell r="C1506">
            <v>20</v>
          </cell>
          <cell r="D1506">
            <v>6085</v>
          </cell>
          <cell r="F1506">
            <v>0</v>
          </cell>
        </row>
        <row r="1507">
          <cell r="A1507">
            <v>1</v>
          </cell>
          <cell r="B1507">
            <v>6</v>
          </cell>
          <cell r="C1507">
            <v>20</v>
          </cell>
          <cell r="D1507">
            <v>6090</v>
          </cell>
          <cell r="F1507">
            <v>28.97</v>
          </cell>
        </row>
        <row r="1508">
          <cell r="A1508">
            <v>1</v>
          </cell>
          <cell r="B1508">
            <v>6</v>
          </cell>
          <cell r="C1508">
            <v>20</v>
          </cell>
          <cell r="D1508">
            <v>6095</v>
          </cell>
          <cell r="F1508">
            <v>0</v>
          </cell>
        </row>
        <row r="1509">
          <cell r="A1509">
            <v>1</v>
          </cell>
          <cell r="B1509">
            <v>6</v>
          </cell>
          <cell r="C1509">
            <v>20</v>
          </cell>
          <cell r="D1509">
            <v>6100</v>
          </cell>
          <cell r="F1509">
            <v>121.56</v>
          </cell>
        </row>
        <row r="1510">
          <cell r="A1510">
            <v>1</v>
          </cell>
          <cell r="B1510">
            <v>6</v>
          </cell>
          <cell r="C1510">
            <v>20</v>
          </cell>
          <cell r="D1510">
            <v>6105</v>
          </cell>
          <cell r="F1510">
            <v>0</v>
          </cell>
        </row>
        <row r="1511">
          <cell r="A1511">
            <v>1</v>
          </cell>
          <cell r="B1511">
            <v>6</v>
          </cell>
          <cell r="C1511">
            <v>20</v>
          </cell>
          <cell r="D1511">
            <v>6110</v>
          </cell>
          <cell r="F1511">
            <v>0</v>
          </cell>
        </row>
        <row r="1512">
          <cell r="A1512">
            <v>1</v>
          </cell>
          <cell r="B1512">
            <v>6</v>
          </cell>
          <cell r="C1512">
            <v>20</v>
          </cell>
          <cell r="D1512">
            <v>6115</v>
          </cell>
          <cell r="F1512">
            <v>0</v>
          </cell>
        </row>
        <row r="1513">
          <cell r="A1513">
            <v>1</v>
          </cell>
          <cell r="B1513">
            <v>6</v>
          </cell>
          <cell r="C1513">
            <v>20</v>
          </cell>
          <cell r="D1513">
            <v>6120</v>
          </cell>
          <cell r="F1513">
            <v>0</v>
          </cell>
        </row>
        <row r="1514">
          <cell r="A1514">
            <v>1</v>
          </cell>
          <cell r="B1514">
            <v>6</v>
          </cell>
          <cell r="C1514">
            <v>20</v>
          </cell>
          <cell r="D1514">
            <v>6125</v>
          </cell>
          <cell r="F1514">
            <v>0</v>
          </cell>
        </row>
        <row r="1515">
          <cell r="A1515">
            <v>1</v>
          </cell>
          <cell r="B1515">
            <v>6</v>
          </cell>
          <cell r="C1515">
            <v>20</v>
          </cell>
          <cell r="D1515">
            <v>6130</v>
          </cell>
          <cell r="F1515">
            <v>4353.95</v>
          </cell>
        </row>
        <row r="1516">
          <cell r="A1516">
            <v>1</v>
          </cell>
          <cell r="B1516">
            <v>6</v>
          </cell>
          <cell r="C1516">
            <v>20</v>
          </cell>
          <cell r="D1516">
            <v>6135</v>
          </cell>
          <cell r="F1516">
            <v>0</v>
          </cell>
        </row>
        <row r="1517">
          <cell r="A1517">
            <v>1</v>
          </cell>
          <cell r="B1517">
            <v>6</v>
          </cell>
          <cell r="C1517">
            <v>20</v>
          </cell>
          <cell r="D1517">
            <v>6140</v>
          </cell>
          <cell r="F1517">
            <v>175.65</v>
          </cell>
        </row>
        <row r="1518">
          <cell r="A1518">
            <v>1</v>
          </cell>
          <cell r="B1518">
            <v>6</v>
          </cell>
          <cell r="C1518">
            <v>20</v>
          </cell>
          <cell r="D1518">
            <v>6145</v>
          </cell>
          <cell r="F1518">
            <v>563.30999999999995</v>
          </cell>
        </row>
        <row r="1519">
          <cell r="A1519">
            <v>1</v>
          </cell>
          <cell r="B1519">
            <v>6</v>
          </cell>
          <cell r="C1519">
            <v>20</v>
          </cell>
          <cell r="D1519">
            <v>6150</v>
          </cell>
          <cell r="F1519">
            <v>0</v>
          </cell>
        </row>
        <row r="1520">
          <cell r="A1520">
            <v>1</v>
          </cell>
          <cell r="B1520">
            <v>6</v>
          </cell>
          <cell r="C1520">
            <v>20</v>
          </cell>
          <cell r="D1520">
            <v>6155</v>
          </cell>
          <cell r="F1520">
            <v>0</v>
          </cell>
        </row>
        <row r="1521">
          <cell r="A1521">
            <v>1</v>
          </cell>
          <cell r="B1521">
            <v>6</v>
          </cell>
          <cell r="C1521">
            <v>20</v>
          </cell>
          <cell r="D1521">
            <v>6160</v>
          </cell>
          <cell r="F1521">
            <v>555</v>
          </cell>
        </row>
        <row r="1522">
          <cell r="A1522">
            <v>1</v>
          </cell>
          <cell r="B1522">
            <v>6</v>
          </cell>
          <cell r="C1522">
            <v>30</v>
          </cell>
          <cell r="D1522">
            <v>6010</v>
          </cell>
          <cell r="F1522">
            <v>14781.93</v>
          </cell>
        </row>
        <row r="1523">
          <cell r="A1523">
            <v>1</v>
          </cell>
          <cell r="B1523">
            <v>6</v>
          </cell>
          <cell r="C1523">
            <v>30</v>
          </cell>
          <cell r="D1523">
            <v>6015</v>
          </cell>
          <cell r="F1523">
            <v>0</v>
          </cell>
        </row>
        <row r="1524">
          <cell r="A1524">
            <v>1</v>
          </cell>
          <cell r="B1524">
            <v>6</v>
          </cell>
          <cell r="C1524">
            <v>30</v>
          </cell>
          <cell r="D1524">
            <v>6020</v>
          </cell>
          <cell r="F1524">
            <v>91.78</v>
          </cell>
        </row>
        <row r="1525">
          <cell r="A1525">
            <v>1</v>
          </cell>
          <cell r="B1525">
            <v>6</v>
          </cell>
          <cell r="C1525">
            <v>30</v>
          </cell>
          <cell r="D1525">
            <v>6025</v>
          </cell>
          <cell r="F1525">
            <v>1034.32</v>
          </cell>
        </row>
        <row r="1526">
          <cell r="A1526">
            <v>1</v>
          </cell>
          <cell r="B1526">
            <v>6</v>
          </cell>
          <cell r="C1526">
            <v>30</v>
          </cell>
          <cell r="D1526">
            <v>6030</v>
          </cell>
          <cell r="F1526">
            <v>930.13</v>
          </cell>
        </row>
        <row r="1527">
          <cell r="A1527">
            <v>1</v>
          </cell>
          <cell r="B1527">
            <v>6</v>
          </cell>
          <cell r="C1527">
            <v>30</v>
          </cell>
          <cell r="D1527">
            <v>6035</v>
          </cell>
          <cell r="F1527">
            <v>0</v>
          </cell>
        </row>
        <row r="1528">
          <cell r="A1528">
            <v>1</v>
          </cell>
          <cell r="B1528">
            <v>6</v>
          </cell>
          <cell r="C1528">
            <v>30</v>
          </cell>
          <cell r="D1528">
            <v>6040</v>
          </cell>
          <cell r="F1528">
            <v>114.01</v>
          </cell>
        </row>
        <row r="1529">
          <cell r="A1529">
            <v>1</v>
          </cell>
          <cell r="B1529">
            <v>6</v>
          </cell>
          <cell r="C1529">
            <v>30</v>
          </cell>
          <cell r="D1529">
            <v>6045</v>
          </cell>
          <cell r="F1529">
            <v>0</v>
          </cell>
        </row>
        <row r="1530">
          <cell r="A1530">
            <v>1</v>
          </cell>
          <cell r="B1530">
            <v>6</v>
          </cell>
          <cell r="C1530">
            <v>30</v>
          </cell>
          <cell r="D1530">
            <v>6050</v>
          </cell>
          <cell r="F1530">
            <v>0</v>
          </cell>
        </row>
        <row r="1531">
          <cell r="A1531">
            <v>1</v>
          </cell>
          <cell r="B1531">
            <v>6</v>
          </cell>
          <cell r="C1531">
            <v>30</v>
          </cell>
          <cell r="D1531">
            <v>6055</v>
          </cell>
          <cell r="F1531">
            <v>0</v>
          </cell>
        </row>
        <row r="1532">
          <cell r="A1532">
            <v>1</v>
          </cell>
          <cell r="B1532">
            <v>6</v>
          </cell>
          <cell r="C1532">
            <v>30</v>
          </cell>
          <cell r="D1532">
            <v>6060</v>
          </cell>
          <cell r="F1532">
            <v>0</v>
          </cell>
        </row>
        <row r="1533">
          <cell r="A1533">
            <v>1</v>
          </cell>
          <cell r="B1533">
            <v>6</v>
          </cell>
          <cell r="C1533">
            <v>30</v>
          </cell>
          <cell r="D1533">
            <v>6065</v>
          </cell>
          <cell r="F1533">
            <v>0</v>
          </cell>
        </row>
        <row r="1534">
          <cell r="A1534">
            <v>1</v>
          </cell>
          <cell r="B1534">
            <v>6</v>
          </cell>
          <cell r="C1534">
            <v>30</v>
          </cell>
          <cell r="D1534">
            <v>6070</v>
          </cell>
          <cell r="F1534">
            <v>0</v>
          </cell>
        </row>
        <row r="1535">
          <cell r="A1535">
            <v>1</v>
          </cell>
          <cell r="B1535">
            <v>6</v>
          </cell>
          <cell r="C1535">
            <v>30</v>
          </cell>
          <cell r="D1535">
            <v>6075</v>
          </cell>
          <cell r="F1535">
            <v>0</v>
          </cell>
        </row>
        <row r="1536">
          <cell r="A1536">
            <v>1</v>
          </cell>
          <cell r="B1536">
            <v>6</v>
          </cell>
          <cell r="C1536">
            <v>30</v>
          </cell>
          <cell r="D1536">
            <v>6080</v>
          </cell>
          <cell r="F1536">
            <v>0</v>
          </cell>
        </row>
        <row r="1537">
          <cell r="A1537">
            <v>1</v>
          </cell>
          <cell r="B1537">
            <v>6</v>
          </cell>
          <cell r="C1537">
            <v>30</v>
          </cell>
          <cell r="D1537">
            <v>6085</v>
          </cell>
          <cell r="F1537">
            <v>0</v>
          </cell>
        </row>
        <row r="1538">
          <cell r="A1538">
            <v>1</v>
          </cell>
          <cell r="B1538">
            <v>6</v>
          </cell>
          <cell r="C1538">
            <v>30</v>
          </cell>
          <cell r="D1538">
            <v>6090</v>
          </cell>
          <cell r="F1538">
            <v>0</v>
          </cell>
        </row>
        <row r="1539">
          <cell r="A1539">
            <v>1</v>
          </cell>
          <cell r="B1539">
            <v>6</v>
          </cell>
          <cell r="C1539">
            <v>30</v>
          </cell>
          <cell r="D1539">
            <v>6095</v>
          </cell>
          <cell r="F1539">
            <v>0</v>
          </cell>
        </row>
        <row r="1540">
          <cell r="A1540">
            <v>1</v>
          </cell>
          <cell r="B1540">
            <v>6</v>
          </cell>
          <cell r="C1540">
            <v>30</v>
          </cell>
          <cell r="D1540">
            <v>6100</v>
          </cell>
          <cell r="F1540">
            <v>99.11</v>
          </cell>
        </row>
        <row r="1541">
          <cell r="A1541">
            <v>1</v>
          </cell>
          <cell r="B1541">
            <v>6</v>
          </cell>
          <cell r="C1541">
            <v>30</v>
          </cell>
          <cell r="D1541">
            <v>6105</v>
          </cell>
          <cell r="F1541">
            <v>0</v>
          </cell>
        </row>
        <row r="1542">
          <cell r="A1542">
            <v>1</v>
          </cell>
          <cell r="B1542">
            <v>6</v>
          </cell>
          <cell r="C1542">
            <v>30</v>
          </cell>
          <cell r="D1542">
            <v>6110</v>
          </cell>
          <cell r="F1542">
            <v>0</v>
          </cell>
        </row>
        <row r="1543">
          <cell r="A1543">
            <v>1</v>
          </cell>
          <cell r="B1543">
            <v>6</v>
          </cell>
          <cell r="C1543">
            <v>30</v>
          </cell>
          <cell r="D1543">
            <v>6115</v>
          </cell>
          <cell r="F1543">
            <v>0</v>
          </cell>
        </row>
        <row r="1544">
          <cell r="A1544">
            <v>1</v>
          </cell>
          <cell r="B1544">
            <v>6</v>
          </cell>
          <cell r="C1544">
            <v>30</v>
          </cell>
          <cell r="D1544">
            <v>6120</v>
          </cell>
          <cell r="F1544">
            <v>0</v>
          </cell>
        </row>
        <row r="1545">
          <cell r="A1545">
            <v>1</v>
          </cell>
          <cell r="B1545">
            <v>6</v>
          </cell>
          <cell r="C1545">
            <v>30</v>
          </cell>
          <cell r="D1545">
            <v>6125</v>
          </cell>
          <cell r="F1545">
            <v>0</v>
          </cell>
        </row>
        <row r="1546">
          <cell r="A1546">
            <v>1</v>
          </cell>
          <cell r="B1546">
            <v>6</v>
          </cell>
          <cell r="C1546">
            <v>30</v>
          </cell>
          <cell r="D1546">
            <v>6130</v>
          </cell>
          <cell r="F1546">
            <v>0</v>
          </cell>
        </row>
        <row r="1547">
          <cell r="A1547">
            <v>1</v>
          </cell>
          <cell r="B1547">
            <v>6</v>
          </cell>
          <cell r="C1547">
            <v>30</v>
          </cell>
          <cell r="D1547">
            <v>6135</v>
          </cell>
          <cell r="F1547">
            <v>0</v>
          </cell>
        </row>
        <row r="1548">
          <cell r="A1548">
            <v>1</v>
          </cell>
          <cell r="B1548">
            <v>6</v>
          </cell>
          <cell r="C1548">
            <v>30</v>
          </cell>
          <cell r="D1548">
            <v>6140</v>
          </cell>
          <cell r="F1548">
            <v>0</v>
          </cell>
        </row>
        <row r="1549">
          <cell r="A1549">
            <v>1</v>
          </cell>
          <cell r="B1549">
            <v>6</v>
          </cell>
          <cell r="C1549">
            <v>30</v>
          </cell>
          <cell r="D1549">
            <v>6145</v>
          </cell>
          <cell r="F1549">
            <v>0</v>
          </cell>
        </row>
        <row r="1550">
          <cell r="A1550">
            <v>1</v>
          </cell>
          <cell r="B1550">
            <v>6</v>
          </cell>
          <cell r="C1550">
            <v>30</v>
          </cell>
          <cell r="D1550">
            <v>6150</v>
          </cell>
          <cell r="F1550">
            <v>0</v>
          </cell>
        </row>
        <row r="1551">
          <cell r="A1551">
            <v>1</v>
          </cell>
          <cell r="B1551">
            <v>6</v>
          </cell>
          <cell r="C1551">
            <v>40</v>
          </cell>
          <cell r="D1551">
            <v>6010</v>
          </cell>
          <cell r="F1551">
            <v>1657.5</v>
          </cell>
        </row>
        <row r="1552">
          <cell r="A1552">
            <v>1</v>
          </cell>
          <cell r="B1552">
            <v>6</v>
          </cell>
          <cell r="C1552">
            <v>40</v>
          </cell>
          <cell r="D1552">
            <v>6015</v>
          </cell>
          <cell r="F1552">
            <v>22801.52</v>
          </cell>
        </row>
        <row r="1553">
          <cell r="A1553">
            <v>1</v>
          </cell>
          <cell r="B1553">
            <v>6</v>
          </cell>
          <cell r="C1553">
            <v>40</v>
          </cell>
          <cell r="D1553">
            <v>6020</v>
          </cell>
          <cell r="F1553">
            <v>0</v>
          </cell>
        </row>
        <row r="1554">
          <cell r="A1554">
            <v>1</v>
          </cell>
          <cell r="B1554">
            <v>6</v>
          </cell>
          <cell r="C1554">
            <v>40</v>
          </cell>
          <cell r="D1554">
            <v>6025</v>
          </cell>
          <cell r="F1554">
            <v>2761.13</v>
          </cell>
        </row>
        <row r="1555">
          <cell r="A1555">
            <v>1</v>
          </cell>
          <cell r="B1555">
            <v>6</v>
          </cell>
          <cell r="C1555">
            <v>40</v>
          </cell>
          <cell r="D1555">
            <v>6030</v>
          </cell>
          <cell r="F1555">
            <v>3348.93</v>
          </cell>
        </row>
        <row r="1556">
          <cell r="A1556">
            <v>1</v>
          </cell>
          <cell r="B1556">
            <v>6</v>
          </cell>
          <cell r="C1556">
            <v>40</v>
          </cell>
          <cell r="D1556">
            <v>6035</v>
          </cell>
          <cell r="F1556">
            <v>0</v>
          </cell>
        </row>
        <row r="1557">
          <cell r="A1557">
            <v>1</v>
          </cell>
          <cell r="B1557">
            <v>6</v>
          </cell>
          <cell r="C1557">
            <v>40</v>
          </cell>
          <cell r="D1557">
            <v>6040</v>
          </cell>
          <cell r="F1557">
            <v>403.07</v>
          </cell>
        </row>
        <row r="1558">
          <cell r="A1558">
            <v>1</v>
          </cell>
          <cell r="B1558">
            <v>6</v>
          </cell>
          <cell r="C1558">
            <v>40</v>
          </cell>
          <cell r="D1558">
            <v>6045</v>
          </cell>
          <cell r="F1558">
            <v>0</v>
          </cell>
        </row>
        <row r="1559">
          <cell r="A1559">
            <v>1</v>
          </cell>
          <cell r="B1559">
            <v>6</v>
          </cell>
          <cell r="C1559">
            <v>40</v>
          </cell>
          <cell r="D1559">
            <v>6050</v>
          </cell>
          <cell r="F1559">
            <v>0</v>
          </cell>
        </row>
        <row r="1560">
          <cell r="A1560">
            <v>1</v>
          </cell>
          <cell r="B1560">
            <v>6</v>
          </cell>
          <cell r="C1560">
            <v>40</v>
          </cell>
          <cell r="D1560">
            <v>6055</v>
          </cell>
          <cell r="F1560">
            <v>0</v>
          </cell>
        </row>
        <row r="1561">
          <cell r="A1561">
            <v>1</v>
          </cell>
          <cell r="B1561">
            <v>6</v>
          </cell>
          <cell r="C1561">
            <v>40</v>
          </cell>
          <cell r="D1561">
            <v>6060</v>
          </cell>
          <cell r="F1561">
            <v>0</v>
          </cell>
        </row>
        <row r="1562">
          <cell r="A1562">
            <v>1</v>
          </cell>
          <cell r="B1562">
            <v>6</v>
          </cell>
          <cell r="C1562">
            <v>40</v>
          </cell>
          <cell r="D1562">
            <v>6065</v>
          </cell>
          <cell r="F1562">
            <v>0</v>
          </cell>
        </row>
        <row r="1563">
          <cell r="A1563">
            <v>1</v>
          </cell>
          <cell r="B1563">
            <v>6</v>
          </cell>
          <cell r="C1563">
            <v>40</v>
          </cell>
          <cell r="D1563">
            <v>6070</v>
          </cell>
          <cell r="F1563">
            <v>0</v>
          </cell>
        </row>
        <row r="1564">
          <cell r="A1564">
            <v>1</v>
          </cell>
          <cell r="B1564">
            <v>6</v>
          </cell>
          <cell r="C1564">
            <v>40</v>
          </cell>
          <cell r="D1564">
            <v>6075</v>
          </cell>
          <cell r="F1564">
            <v>0</v>
          </cell>
        </row>
        <row r="1565">
          <cell r="A1565">
            <v>1</v>
          </cell>
          <cell r="B1565">
            <v>6</v>
          </cell>
          <cell r="C1565">
            <v>40</v>
          </cell>
          <cell r="D1565">
            <v>6080</v>
          </cell>
          <cell r="F1565">
            <v>0</v>
          </cell>
        </row>
        <row r="1566">
          <cell r="A1566">
            <v>1</v>
          </cell>
          <cell r="B1566">
            <v>6</v>
          </cell>
          <cell r="C1566">
            <v>40</v>
          </cell>
          <cell r="D1566">
            <v>6085</v>
          </cell>
          <cell r="F1566">
            <v>0</v>
          </cell>
        </row>
        <row r="1567">
          <cell r="A1567">
            <v>1</v>
          </cell>
          <cell r="B1567">
            <v>6</v>
          </cell>
          <cell r="C1567">
            <v>40</v>
          </cell>
          <cell r="D1567">
            <v>6090</v>
          </cell>
          <cell r="F1567">
            <v>86.4</v>
          </cell>
        </row>
        <row r="1568">
          <cell r="A1568">
            <v>1</v>
          </cell>
          <cell r="B1568">
            <v>6</v>
          </cell>
          <cell r="C1568">
            <v>40</v>
          </cell>
          <cell r="D1568">
            <v>6095</v>
          </cell>
          <cell r="F1568">
            <v>56.02</v>
          </cell>
        </row>
        <row r="1569">
          <cell r="A1569">
            <v>1</v>
          </cell>
          <cell r="B1569">
            <v>6</v>
          </cell>
          <cell r="C1569">
            <v>40</v>
          </cell>
          <cell r="D1569">
            <v>6100</v>
          </cell>
          <cell r="F1569">
            <v>324.3</v>
          </cell>
        </row>
        <row r="1570">
          <cell r="A1570">
            <v>1</v>
          </cell>
          <cell r="B1570">
            <v>6</v>
          </cell>
          <cell r="C1570">
            <v>40</v>
          </cell>
          <cell r="D1570">
            <v>6105</v>
          </cell>
          <cell r="F1570">
            <v>55</v>
          </cell>
        </row>
        <row r="1571">
          <cell r="A1571">
            <v>1</v>
          </cell>
          <cell r="B1571">
            <v>6</v>
          </cell>
          <cell r="C1571">
            <v>40</v>
          </cell>
          <cell r="D1571">
            <v>6110</v>
          </cell>
          <cell r="F1571">
            <v>0</v>
          </cell>
        </row>
        <row r="1572">
          <cell r="A1572">
            <v>1</v>
          </cell>
          <cell r="B1572">
            <v>6</v>
          </cell>
          <cell r="C1572">
            <v>40</v>
          </cell>
          <cell r="D1572">
            <v>6110</v>
          </cell>
          <cell r="F1572">
            <v>0</v>
          </cell>
        </row>
        <row r="1573">
          <cell r="A1573">
            <v>1</v>
          </cell>
          <cell r="B1573">
            <v>6</v>
          </cell>
          <cell r="C1573">
            <v>40</v>
          </cell>
          <cell r="D1573">
            <v>6110</v>
          </cell>
          <cell r="F1573">
            <v>0</v>
          </cell>
        </row>
        <row r="1574">
          <cell r="A1574">
            <v>1</v>
          </cell>
          <cell r="B1574">
            <v>6</v>
          </cell>
          <cell r="C1574">
            <v>40</v>
          </cell>
          <cell r="D1574">
            <v>6110</v>
          </cell>
          <cell r="F1574">
            <v>0</v>
          </cell>
        </row>
        <row r="1575">
          <cell r="A1575">
            <v>1</v>
          </cell>
          <cell r="B1575">
            <v>6</v>
          </cell>
          <cell r="C1575">
            <v>40</v>
          </cell>
          <cell r="D1575">
            <v>6110</v>
          </cell>
          <cell r="F1575">
            <v>0</v>
          </cell>
        </row>
        <row r="1576">
          <cell r="A1576">
            <v>1</v>
          </cell>
          <cell r="B1576">
            <v>6</v>
          </cell>
          <cell r="C1576">
            <v>40</v>
          </cell>
          <cell r="D1576">
            <v>6110</v>
          </cell>
          <cell r="F1576">
            <v>0</v>
          </cell>
        </row>
        <row r="1577">
          <cell r="A1577">
            <v>1</v>
          </cell>
          <cell r="B1577">
            <v>6</v>
          </cell>
          <cell r="C1577">
            <v>40</v>
          </cell>
          <cell r="D1577">
            <v>6115</v>
          </cell>
          <cell r="F1577">
            <v>0</v>
          </cell>
        </row>
        <row r="1578">
          <cell r="A1578">
            <v>1</v>
          </cell>
          <cell r="B1578">
            <v>6</v>
          </cell>
          <cell r="C1578">
            <v>40</v>
          </cell>
          <cell r="D1578">
            <v>6120</v>
          </cell>
          <cell r="F1578">
            <v>0</v>
          </cell>
        </row>
        <row r="1579">
          <cell r="A1579">
            <v>1</v>
          </cell>
          <cell r="B1579">
            <v>6</v>
          </cell>
          <cell r="C1579">
            <v>40</v>
          </cell>
          <cell r="D1579">
            <v>6125</v>
          </cell>
          <cell r="F1579">
            <v>0</v>
          </cell>
        </row>
        <row r="1580">
          <cell r="A1580">
            <v>1</v>
          </cell>
          <cell r="B1580">
            <v>6</v>
          </cell>
          <cell r="C1580">
            <v>40</v>
          </cell>
          <cell r="D1580">
            <v>6130</v>
          </cell>
          <cell r="F1580">
            <v>0</v>
          </cell>
        </row>
        <row r="1581">
          <cell r="A1581">
            <v>1</v>
          </cell>
          <cell r="B1581">
            <v>6</v>
          </cell>
          <cell r="C1581">
            <v>40</v>
          </cell>
          <cell r="D1581">
            <v>6135</v>
          </cell>
          <cell r="F1581">
            <v>0</v>
          </cell>
        </row>
        <row r="1582">
          <cell r="A1582">
            <v>1</v>
          </cell>
          <cell r="B1582">
            <v>6</v>
          </cell>
          <cell r="C1582">
            <v>40</v>
          </cell>
          <cell r="D1582">
            <v>6140</v>
          </cell>
          <cell r="F1582">
            <v>0</v>
          </cell>
        </row>
        <row r="1583">
          <cell r="A1583">
            <v>1</v>
          </cell>
          <cell r="B1583">
            <v>6</v>
          </cell>
          <cell r="C1583">
            <v>40</v>
          </cell>
          <cell r="D1583">
            <v>6145</v>
          </cell>
          <cell r="F1583">
            <v>0</v>
          </cell>
        </row>
        <row r="1584">
          <cell r="A1584">
            <v>1</v>
          </cell>
          <cell r="B1584">
            <v>6</v>
          </cell>
          <cell r="C1584">
            <v>40</v>
          </cell>
          <cell r="D1584">
            <v>6150</v>
          </cell>
          <cell r="F1584">
            <v>0</v>
          </cell>
        </row>
        <row r="1585">
          <cell r="A1585">
            <v>1</v>
          </cell>
          <cell r="B1585">
            <v>6</v>
          </cell>
          <cell r="C1585">
            <v>40</v>
          </cell>
          <cell r="D1585">
            <v>6155</v>
          </cell>
          <cell r="F1585">
            <v>0</v>
          </cell>
        </row>
        <row r="1586">
          <cell r="A1586">
            <v>1</v>
          </cell>
          <cell r="B1586">
            <v>6</v>
          </cell>
          <cell r="C1586">
            <v>50</v>
          </cell>
          <cell r="D1586">
            <v>6010</v>
          </cell>
          <cell r="F1586">
            <v>4338.7</v>
          </cell>
        </row>
        <row r="1587">
          <cell r="A1587">
            <v>1</v>
          </cell>
          <cell r="B1587">
            <v>6</v>
          </cell>
          <cell r="C1587">
            <v>50</v>
          </cell>
          <cell r="D1587">
            <v>6015</v>
          </cell>
          <cell r="F1587">
            <v>0</v>
          </cell>
        </row>
        <row r="1588">
          <cell r="A1588">
            <v>1</v>
          </cell>
          <cell r="B1588">
            <v>6</v>
          </cell>
          <cell r="C1588">
            <v>50</v>
          </cell>
          <cell r="D1588">
            <v>6020</v>
          </cell>
          <cell r="F1588">
            <v>0</v>
          </cell>
        </row>
        <row r="1589">
          <cell r="A1589">
            <v>1</v>
          </cell>
          <cell r="B1589">
            <v>6</v>
          </cell>
          <cell r="C1589">
            <v>50</v>
          </cell>
          <cell r="D1589">
            <v>6025</v>
          </cell>
          <cell r="F1589">
            <v>321.94</v>
          </cell>
        </row>
        <row r="1590">
          <cell r="A1590">
            <v>1</v>
          </cell>
          <cell r="B1590">
            <v>6</v>
          </cell>
          <cell r="C1590">
            <v>50</v>
          </cell>
          <cell r="D1590">
            <v>6030</v>
          </cell>
          <cell r="F1590">
            <v>23.2</v>
          </cell>
        </row>
        <row r="1591">
          <cell r="A1591">
            <v>1</v>
          </cell>
          <cell r="B1591">
            <v>6</v>
          </cell>
          <cell r="C1591">
            <v>50</v>
          </cell>
          <cell r="D1591">
            <v>6035</v>
          </cell>
          <cell r="F1591">
            <v>0</v>
          </cell>
        </row>
        <row r="1592">
          <cell r="A1592">
            <v>1</v>
          </cell>
          <cell r="B1592">
            <v>6</v>
          </cell>
          <cell r="C1592">
            <v>50</v>
          </cell>
          <cell r="D1592">
            <v>6040</v>
          </cell>
          <cell r="F1592">
            <v>240.73</v>
          </cell>
        </row>
        <row r="1593">
          <cell r="A1593">
            <v>1</v>
          </cell>
          <cell r="B1593">
            <v>6</v>
          </cell>
          <cell r="C1593">
            <v>50</v>
          </cell>
          <cell r="D1593">
            <v>6045</v>
          </cell>
          <cell r="F1593">
            <v>0</v>
          </cell>
        </row>
        <row r="1594">
          <cell r="A1594">
            <v>1</v>
          </cell>
          <cell r="B1594">
            <v>6</v>
          </cell>
          <cell r="C1594">
            <v>50</v>
          </cell>
          <cell r="D1594">
            <v>6050</v>
          </cell>
          <cell r="F1594">
            <v>0</v>
          </cell>
        </row>
        <row r="1595">
          <cell r="A1595">
            <v>1</v>
          </cell>
          <cell r="B1595">
            <v>6</v>
          </cell>
          <cell r="C1595">
            <v>50</v>
          </cell>
          <cell r="D1595">
            <v>6055</v>
          </cell>
          <cell r="F1595">
            <v>595</v>
          </cell>
        </row>
        <row r="1596">
          <cell r="A1596">
            <v>1</v>
          </cell>
          <cell r="B1596">
            <v>6</v>
          </cell>
          <cell r="C1596">
            <v>50</v>
          </cell>
          <cell r="D1596">
            <v>6060</v>
          </cell>
          <cell r="F1596">
            <v>0</v>
          </cell>
        </row>
        <row r="1597">
          <cell r="A1597">
            <v>1</v>
          </cell>
          <cell r="B1597">
            <v>6</v>
          </cell>
          <cell r="C1597">
            <v>50</v>
          </cell>
          <cell r="D1597">
            <v>6065</v>
          </cell>
          <cell r="F1597">
            <v>0</v>
          </cell>
        </row>
        <row r="1598">
          <cell r="A1598">
            <v>1</v>
          </cell>
          <cell r="B1598">
            <v>6</v>
          </cell>
          <cell r="C1598">
            <v>50</v>
          </cell>
          <cell r="D1598">
            <v>6070</v>
          </cell>
          <cell r="F1598">
            <v>0</v>
          </cell>
        </row>
        <row r="1599">
          <cell r="A1599">
            <v>1</v>
          </cell>
          <cell r="B1599">
            <v>6</v>
          </cell>
          <cell r="C1599">
            <v>50</v>
          </cell>
          <cell r="D1599">
            <v>6075</v>
          </cell>
          <cell r="F1599">
            <v>0</v>
          </cell>
        </row>
        <row r="1600">
          <cell r="A1600">
            <v>1</v>
          </cell>
          <cell r="B1600">
            <v>6</v>
          </cell>
          <cell r="C1600">
            <v>50</v>
          </cell>
          <cell r="D1600">
            <v>6080</v>
          </cell>
          <cell r="F1600">
            <v>0</v>
          </cell>
        </row>
        <row r="1601">
          <cell r="A1601">
            <v>1</v>
          </cell>
          <cell r="B1601">
            <v>6</v>
          </cell>
          <cell r="C1601">
            <v>50</v>
          </cell>
          <cell r="D1601">
            <v>6085</v>
          </cell>
          <cell r="F1601">
            <v>0</v>
          </cell>
        </row>
        <row r="1602">
          <cell r="A1602">
            <v>1</v>
          </cell>
          <cell r="B1602">
            <v>6</v>
          </cell>
          <cell r="C1602">
            <v>50</v>
          </cell>
          <cell r="D1602">
            <v>6090</v>
          </cell>
          <cell r="F1602">
            <v>0</v>
          </cell>
        </row>
        <row r="1603">
          <cell r="A1603">
            <v>1</v>
          </cell>
          <cell r="B1603">
            <v>6</v>
          </cell>
          <cell r="C1603">
            <v>50</v>
          </cell>
          <cell r="D1603">
            <v>6095</v>
          </cell>
          <cell r="F1603">
            <v>0</v>
          </cell>
        </row>
        <row r="1604">
          <cell r="A1604">
            <v>1</v>
          </cell>
          <cell r="B1604">
            <v>6</v>
          </cell>
          <cell r="C1604">
            <v>50</v>
          </cell>
          <cell r="D1604">
            <v>6100</v>
          </cell>
          <cell r="F1604">
            <v>57.42</v>
          </cell>
        </row>
        <row r="1605">
          <cell r="A1605">
            <v>1</v>
          </cell>
          <cell r="B1605">
            <v>6</v>
          </cell>
          <cell r="C1605">
            <v>50</v>
          </cell>
          <cell r="D1605">
            <v>6105</v>
          </cell>
          <cell r="F1605">
            <v>0</v>
          </cell>
        </row>
        <row r="1606">
          <cell r="A1606">
            <v>1</v>
          </cell>
          <cell r="B1606">
            <v>6</v>
          </cell>
          <cell r="C1606">
            <v>50</v>
          </cell>
          <cell r="D1606">
            <v>6110</v>
          </cell>
          <cell r="F1606">
            <v>0</v>
          </cell>
        </row>
        <row r="1607">
          <cell r="A1607">
            <v>1</v>
          </cell>
          <cell r="B1607">
            <v>6</v>
          </cell>
          <cell r="C1607">
            <v>50</v>
          </cell>
          <cell r="D1607">
            <v>6115</v>
          </cell>
          <cell r="F1607">
            <v>0</v>
          </cell>
        </row>
        <row r="1608">
          <cell r="A1608">
            <v>1</v>
          </cell>
          <cell r="B1608">
            <v>6</v>
          </cell>
          <cell r="C1608">
            <v>50</v>
          </cell>
          <cell r="D1608">
            <v>6120</v>
          </cell>
          <cell r="F1608">
            <v>0</v>
          </cell>
        </row>
        <row r="1609">
          <cell r="A1609">
            <v>1</v>
          </cell>
          <cell r="B1609">
            <v>6</v>
          </cell>
          <cell r="C1609">
            <v>50</v>
          </cell>
          <cell r="D1609">
            <v>6125</v>
          </cell>
          <cell r="F1609">
            <v>0</v>
          </cell>
        </row>
        <row r="1610">
          <cell r="A1610">
            <v>1</v>
          </cell>
          <cell r="B1610">
            <v>6</v>
          </cell>
          <cell r="C1610">
            <v>50</v>
          </cell>
          <cell r="D1610">
            <v>6130</v>
          </cell>
          <cell r="F1610">
            <v>0</v>
          </cell>
        </row>
        <row r="1611">
          <cell r="A1611">
            <v>1</v>
          </cell>
          <cell r="B1611">
            <v>6</v>
          </cell>
          <cell r="C1611">
            <v>50</v>
          </cell>
          <cell r="D1611">
            <v>6135</v>
          </cell>
          <cell r="F1611">
            <v>0</v>
          </cell>
        </row>
        <row r="1612">
          <cell r="A1612">
            <v>1</v>
          </cell>
          <cell r="B1612">
            <v>6</v>
          </cell>
          <cell r="C1612">
            <v>50</v>
          </cell>
          <cell r="D1612">
            <v>6140</v>
          </cell>
          <cell r="F1612">
            <v>0</v>
          </cell>
        </row>
        <row r="1613">
          <cell r="A1613">
            <v>1</v>
          </cell>
          <cell r="B1613">
            <v>6</v>
          </cell>
          <cell r="C1613">
            <v>50</v>
          </cell>
          <cell r="D1613">
            <v>6145</v>
          </cell>
          <cell r="F1613">
            <v>0</v>
          </cell>
        </row>
        <row r="1614">
          <cell r="A1614">
            <v>1</v>
          </cell>
          <cell r="B1614">
            <v>6</v>
          </cell>
          <cell r="C1614">
            <v>50</v>
          </cell>
          <cell r="D1614">
            <v>6150</v>
          </cell>
          <cell r="F1614">
            <v>0</v>
          </cell>
        </row>
        <row r="1615">
          <cell r="A1615">
            <v>1</v>
          </cell>
          <cell r="B1615">
            <v>6</v>
          </cell>
          <cell r="C1615">
            <v>50</v>
          </cell>
          <cell r="D1615">
            <v>6155</v>
          </cell>
          <cell r="F1615">
            <v>0</v>
          </cell>
        </row>
        <row r="1616">
          <cell r="A1616">
            <v>1</v>
          </cell>
          <cell r="B1616">
            <v>7</v>
          </cell>
          <cell r="C1616">
            <v>0</v>
          </cell>
          <cell r="D1616">
            <v>1032</v>
          </cell>
          <cell r="F1616">
            <v>0</v>
          </cell>
        </row>
        <row r="1617">
          <cell r="A1617">
            <v>1</v>
          </cell>
          <cell r="B1617">
            <v>7</v>
          </cell>
          <cell r="C1617">
            <v>0</v>
          </cell>
          <cell r="D1617">
            <v>1050</v>
          </cell>
          <cell r="F1617">
            <v>-97270.69</v>
          </cell>
        </row>
        <row r="1618">
          <cell r="A1618">
            <v>1</v>
          </cell>
          <cell r="B1618">
            <v>7</v>
          </cell>
          <cell r="C1618">
            <v>0</v>
          </cell>
          <cell r="D1618">
            <v>1050</v>
          </cell>
          <cell r="F1618">
            <v>0</v>
          </cell>
        </row>
        <row r="1619">
          <cell r="A1619">
            <v>1</v>
          </cell>
          <cell r="B1619">
            <v>7</v>
          </cell>
          <cell r="C1619">
            <v>0</v>
          </cell>
          <cell r="D1619">
            <v>1051</v>
          </cell>
          <cell r="F1619">
            <v>-80.44</v>
          </cell>
        </row>
        <row r="1620">
          <cell r="A1620">
            <v>1</v>
          </cell>
          <cell r="B1620">
            <v>7</v>
          </cell>
          <cell r="C1620">
            <v>0</v>
          </cell>
          <cell r="D1620">
            <v>1052</v>
          </cell>
          <cell r="F1620">
            <v>0</v>
          </cell>
        </row>
        <row r="1621">
          <cell r="A1621">
            <v>1</v>
          </cell>
          <cell r="B1621">
            <v>7</v>
          </cell>
          <cell r="C1621">
            <v>0</v>
          </cell>
          <cell r="D1621">
            <v>1052</v>
          </cell>
          <cell r="F1621">
            <v>0</v>
          </cell>
        </row>
        <row r="1622">
          <cell r="A1622">
            <v>1</v>
          </cell>
          <cell r="B1622">
            <v>7</v>
          </cell>
          <cell r="C1622">
            <v>0</v>
          </cell>
          <cell r="D1622">
            <v>1052</v>
          </cell>
          <cell r="F1622">
            <v>0</v>
          </cell>
        </row>
        <row r="1623">
          <cell r="A1623">
            <v>1</v>
          </cell>
          <cell r="B1623">
            <v>7</v>
          </cell>
          <cell r="C1623">
            <v>0</v>
          </cell>
          <cell r="D1623">
            <v>1055</v>
          </cell>
          <cell r="F1623">
            <v>0</v>
          </cell>
        </row>
        <row r="1624">
          <cell r="A1624">
            <v>1</v>
          </cell>
          <cell r="B1624">
            <v>7</v>
          </cell>
          <cell r="C1624">
            <v>0</v>
          </cell>
          <cell r="D1624">
            <v>1060</v>
          </cell>
          <cell r="F1624">
            <v>1922.38</v>
          </cell>
        </row>
        <row r="1625">
          <cell r="A1625">
            <v>1</v>
          </cell>
          <cell r="B1625">
            <v>7</v>
          </cell>
          <cell r="C1625">
            <v>0</v>
          </cell>
          <cell r="D1625">
            <v>1065</v>
          </cell>
          <cell r="F1625">
            <v>0</v>
          </cell>
        </row>
        <row r="1626">
          <cell r="A1626">
            <v>1</v>
          </cell>
          <cell r="B1626">
            <v>7</v>
          </cell>
          <cell r="C1626">
            <v>0</v>
          </cell>
          <cell r="D1626">
            <v>2040</v>
          </cell>
          <cell r="F1626">
            <v>0</v>
          </cell>
        </row>
        <row r="1627">
          <cell r="A1627">
            <v>1</v>
          </cell>
          <cell r="B1627">
            <v>7</v>
          </cell>
          <cell r="C1627">
            <v>0</v>
          </cell>
          <cell r="D1627">
            <v>4010</v>
          </cell>
          <cell r="F1627">
            <v>-257342.71</v>
          </cell>
        </row>
        <row r="1628">
          <cell r="A1628">
            <v>1</v>
          </cell>
          <cell r="B1628">
            <v>7</v>
          </cell>
          <cell r="C1628">
            <v>0</v>
          </cell>
          <cell r="D1628">
            <v>4010</v>
          </cell>
          <cell r="F1628">
            <v>11271.37</v>
          </cell>
        </row>
        <row r="1629">
          <cell r="A1629">
            <v>1</v>
          </cell>
          <cell r="B1629">
            <v>7</v>
          </cell>
          <cell r="C1629">
            <v>0</v>
          </cell>
          <cell r="D1629">
            <v>4020</v>
          </cell>
          <cell r="F1629">
            <v>-92668.06</v>
          </cell>
        </row>
        <row r="1630">
          <cell r="A1630">
            <v>1</v>
          </cell>
          <cell r="B1630">
            <v>7</v>
          </cell>
          <cell r="C1630">
            <v>0</v>
          </cell>
          <cell r="D1630">
            <v>4020</v>
          </cell>
          <cell r="F1630">
            <v>0</v>
          </cell>
        </row>
        <row r="1631">
          <cell r="A1631">
            <v>1</v>
          </cell>
          <cell r="B1631">
            <v>7</v>
          </cell>
          <cell r="C1631">
            <v>0</v>
          </cell>
          <cell r="D1631">
            <v>4030</v>
          </cell>
          <cell r="F1631">
            <v>1718.31</v>
          </cell>
        </row>
        <row r="1632">
          <cell r="A1632">
            <v>1</v>
          </cell>
          <cell r="B1632">
            <v>7</v>
          </cell>
          <cell r="C1632">
            <v>0</v>
          </cell>
          <cell r="D1632">
            <v>4040</v>
          </cell>
          <cell r="F1632">
            <v>442.98</v>
          </cell>
        </row>
        <row r="1633">
          <cell r="A1633">
            <v>1</v>
          </cell>
          <cell r="B1633">
            <v>7</v>
          </cell>
          <cell r="C1633">
            <v>0</v>
          </cell>
          <cell r="D1633">
            <v>4050</v>
          </cell>
          <cell r="F1633">
            <v>-229.95</v>
          </cell>
        </row>
        <row r="1634">
          <cell r="A1634">
            <v>1</v>
          </cell>
          <cell r="B1634">
            <v>7</v>
          </cell>
          <cell r="C1634">
            <v>0</v>
          </cell>
          <cell r="D1634">
            <v>4060</v>
          </cell>
          <cell r="F1634">
            <v>0</v>
          </cell>
        </row>
        <row r="1635">
          <cell r="A1635">
            <v>1</v>
          </cell>
          <cell r="B1635">
            <v>7</v>
          </cell>
          <cell r="C1635">
            <v>0</v>
          </cell>
          <cell r="D1635">
            <v>5010</v>
          </cell>
          <cell r="F1635">
            <v>191776.22</v>
          </cell>
        </row>
        <row r="1636">
          <cell r="A1636">
            <v>1</v>
          </cell>
          <cell r="B1636">
            <v>7</v>
          </cell>
          <cell r="C1636">
            <v>0</v>
          </cell>
          <cell r="D1636">
            <v>5011</v>
          </cell>
          <cell r="F1636">
            <v>-3126.52</v>
          </cell>
        </row>
        <row r="1637">
          <cell r="A1637">
            <v>1</v>
          </cell>
          <cell r="B1637">
            <v>7</v>
          </cell>
          <cell r="C1637">
            <v>0</v>
          </cell>
          <cell r="D1637">
            <v>5011</v>
          </cell>
          <cell r="F1637">
            <v>0</v>
          </cell>
        </row>
        <row r="1638">
          <cell r="A1638">
            <v>1</v>
          </cell>
          <cell r="B1638">
            <v>7</v>
          </cell>
          <cell r="C1638">
            <v>0</v>
          </cell>
          <cell r="D1638">
            <v>5011</v>
          </cell>
          <cell r="F1638">
            <v>1636.93</v>
          </cell>
        </row>
        <row r="1639">
          <cell r="A1639">
            <v>1</v>
          </cell>
          <cell r="B1639">
            <v>7</v>
          </cell>
          <cell r="C1639">
            <v>0</v>
          </cell>
          <cell r="D1639">
            <v>5012</v>
          </cell>
          <cell r="F1639">
            <v>0</v>
          </cell>
        </row>
        <row r="1640">
          <cell r="A1640">
            <v>1</v>
          </cell>
          <cell r="B1640">
            <v>7</v>
          </cell>
          <cell r="C1640">
            <v>0</v>
          </cell>
          <cell r="D1640">
            <v>5012</v>
          </cell>
          <cell r="F1640">
            <v>80.489999999999995</v>
          </cell>
        </row>
        <row r="1641">
          <cell r="A1641">
            <v>1</v>
          </cell>
          <cell r="B1641">
            <v>7</v>
          </cell>
          <cell r="C1641">
            <v>0</v>
          </cell>
          <cell r="D1641">
            <v>5012</v>
          </cell>
          <cell r="F1641">
            <v>-105.67</v>
          </cell>
        </row>
        <row r="1642">
          <cell r="A1642">
            <v>1</v>
          </cell>
          <cell r="B1642">
            <v>7</v>
          </cell>
          <cell r="C1642">
            <v>0</v>
          </cell>
          <cell r="D1642">
            <v>5020</v>
          </cell>
          <cell r="F1642">
            <v>81145.440000000002</v>
          </cell>
        </row>
        <row r="1643">
          <cell r="A1643">
            <v>1</v>
          </cell>
          <cell r="B1643">
            <v>7</v>
          </cell>
          <cell r="C1643">
            <v>0</v>
          </cell>
          <cell r="D1643">
            <v>5030</v>
          </cell>
          <cell r="F1643">
            <v>2430.59</v>
          </cell>
        </row>
        <row r="1644">
          <cell r="A1644">
            <v>1</v>
          </cell>
          <cell r="B1644">
            <v>7</v>
          </cell>
          <cell r="C1644">
            <v>0</v>
          </cell>
          <cell r="D1644">
            <v>5030</v>
          </cell>
          <cell r="F1644">
            <v>0</v>
          </cell>
        </row>
        <row r="1645">
          <cell r="A1645">
            <v>1</v>
          </cell>
          <cell r="B1645">
            <v>7</v>
          </cell>
          <cell r="C1645">
            <v>0</v>
          </cell>
          <cell r="D1645">
            <v>5040</v>
          </cell>
          <cell r="F1645">
            <v>-11240.78</v>
          </cell>
        </row>
        <row r="1646">
          <cell r="A1646">
            <v>1</v>
          </cell>
          <cell r="B1646">
            <v>7</v>
          </cell>
          <cell r="C1646">
            <v>0</v>
          </cell>
          <cell r="D1646">
            <v>5050</v>
          </cell>
          <cell r="F1646">
            <v>-8635.07</v>
          </cell>
        </row>
        <row r="1647">
          <cell r="A1647">
            <v>1</v>
          </cell>
          <cell r="B1647">
            <v>7</v>
          </cell>
          <cell r="C1647">
            <v>0</v>
          </cell>
          <cell r="D1647">
            <v>7010</v>
          </cell>
          <cell r="F1647">
            <v>0</v>
          </cell>
        </row>
        <row r="1648">
          <cell r="A1648">
            <v>1</v>
          </cell>
          <cell r="B1648">
            <v>7</v>
          </cell>
          <cell r="C1648">
            <v>0</v>
          </cell>
          <cell r="D1648">
            <v>7015</v>
          </cell>
          <cell r="F1648">
            <v>0</v>
          </cell>
        </row>
        <row r="1649">
          <cell r="A1649">
            <v>1</v>
          </cell>
          <cell r="B1649">
            <v>7</v>
          </cell>
          <cell r="C1649">
            <v>0</v>
          </cell>
          <cell r="D1649">
            <v>7020</v>
          </cell>
          <cell r="F1649">
            <v>0</v>
          </cell>
        </row>
        <row r="1650">
          <cell r="A1650">
            <v>1</v>
          </cell>
          <cell r="B1650">
            <v>7</v>
          </cell>
          <cell r="C1650">
            <v>0</v>
          </cell>
          <cell r="D1650">
            <v>7025</v>
          </cell>
          <cell r="F1650">
            <v>385</v>
          </cell>
        </row>
        <row r="1651">
          <cell r="A1651">
            <v>1</v>
          </cell>
          <cell r="B1651">
            <v>7</v>
          </cell>
          <cell r="C1651">
            <v>0</v>
          </cell>
          <cell r="D1651">
            <v>7030</v>
          </cell>
          <cell r="F1651">
            <v>1093</v>
          </cell>
        </row>
        <row r="1652">
          <cell r="A1652">
            <v>1</v>
          </cell>
          <cell r="B1652">
            <v>7</v>
          </cell>
          <cell r="C1652">
            <v>0</v>
          </cell>
          <cell r="D1652">
            <v>7035</v>
          </cell>
          <cell r="F1652">
            <v>225.91</v>
          </cell>
        </row>
        <row r="1653">
          <cell r="A1653">
            <v>1</v>
          </cell>
          <cell r="B1653">
            <v>7</v>
          </cell>
          <cell r="C1653">
            <v>0</v>
          </cell>
          <cell r="D1653">
            <v>7040</v>
          </cell>
          <cell r="F1653">
            <v>0</v>
          </cell>
        </row>
        <row r="1654">
          <cell r="A1654">
            <v>1</v>
          </cell>
          <cell r="B1654">
            <v>7</v>
          </cell>
          <cell r="C1654">
            <v>0</v>
          </cell>
          <cell r="D1654">
            <v>7045</v>
          </cell>
          <cell r="F1654">
            <v>0</v>
          </cell>
        </row>
        <row r="1655">
          <cell r="A1655">
            <v>1</v>
          </cell>
          <cell r="B1655">
            <v>7</v>
          </cell>
          <cell r="C1655">
            <v>0</v>
          </cell>
          <cell r="D1655">
            <v>7050</v>
          </cell>
          <cell r="F1655">
            <v>571.39</v>
          </cell>
        </row>
        <row r="1656">
          <cell r="A1656">
            <v>1</v>
          </cell>
          <cell r="B1656">
            <v>7</v>
          </cell>
          <cell r="C1656">
            <v>0</v>
          </cell>
          <cell r="D1656">
            <v>7055</v>
          </cell>
          <cell r="F1656">
            <v>0</v>
          </cell>
        </row>
        <row r="1657">
          <cell r="A1657">
            <v>1</v>
          </cell>
          <cell r="B1657">
            <v>7</v>
          </cell>
          <cell r="C1657">
            <v>0</v>
          </cell>
          <cell r="D1657">
            <v>7060</v>
          </cell>
          <cell r="F1657">
            <v>2800</v>
          </cell>
        </row>
        <row r="1658">
          <cell r="A1658">
            <v>1</v>
          </cell>
          <cell r="B1658">
            <v>7</v>
          </cell>
          <cell r="C1658">
            <v>0</v>
          </cell>
          <cell r="D1658">
            <v>7065</v>
          </cell>
          <cell r="F1658">
            <v>688.5</v>
          </cell>
        </row>
        <row r="1659">
          <cell r="A1659">
            <v>1</v>
          </cell>
          <cell r="B1659">
            <v>7</v>
          </cell>
          <cell r="C1659">
            <v>0</v>
          </cell>
          <cell r="D1659">
            <v>7070</v>
          </cell>
          <cell r="F1659">
            <v>-7.28</v>
          </cell>
        </row>
        <row r="1660">
          <cell r="A1660">
            <v>1</v>
          </cell>
          <cell r="B1660">
            <v>7</v>
          </cell>
          <cell r="C1660">
            <v>0</v>
          </cell>
          <cell r="D1660">
            <v>7075</v>
          </cell>
          <cell r="F1660">
            <v>0</v>
          </cell>
        </row>
        <row r="1661">
          <cell r="A1661">
            <v>1</v>
          </cell>
          <cell r="B1661">
            <v>7</v>
          </cell>
          <cell r="C1661">
            <v>0</v>
          </cell>
          <cell r="D1661">
            <v>7080</v>
          </cell>
          <cell r="F1661">
            <v>150</v>
          </cell>
        </row>
        <row r="1662">
          <cell r="A1662">
            <v>1</v>
          </cell>
          <cell r="B1662">
            <v>7</v>
          </cell>
          <cell r="C1662">
            <v>0</v>
          </cell>
          <cell r="D1662">
            <v>7085</v>
          </cell>
          <cell r="F1662">
            <v>7500</v>
          </cell>
        </row>
        <row r="1663">
          <cell r="A1663">
            <v>1</v>
          </cell>
          <cell r="B1663">
            <v>7</v>
          </cell>
          <cell r="C1663">
            <v>0</v>
          </cell>
          <cell r="D1663">
            <v>7086</v>
          </cell>
          <cell r="F1663">
            <v>0</v>
          </cell>
        </row>
        <row r="1664">
          <cell r="A1664">
            <v>1</v>
          </cell>
          <cell r="B1664">
            <v>7</v>
          </cell>
          <cell r="C1664">
            <v>0</v>
          </cell>
          <cell r="D1664">
            <v>7090</v>
          </cell>
          <cell r="F1664">
            <v>919.08</v>
          </cell>
        </row>
        <row r="1665">
          <cell r="A1665">
            <v>1</v>
          </cell>
          <cell r="B1665">
            <v>7</v>
          </cell>
          <cell r="C1665">
            <v>0</v>
          </cell>
          <cell r="D1665">
            <v>7095</v>
          </cell>
          <cell r="F1665">
            <v>2148</v>
          </cell>
        </row>
        <row r="1666">
          <cell r="A1666">
            <v>1</v>
          </cell>
          <cell r="B1666">
            <v>7</v>
          </cell>
          <cell r="C1666">
            <v>0</v>
          </cell>
          <cell r="D1666">
            <v>7100</v>
          </cell>
          <cell r="F1666">
            <v>579.97</v>
          </cell>
        </row>
        <row r="1667">
          <cell r="A1667">
            <v>1</v>
          </cell>
          <cell r="B1667">
            <v>7</v>
          </cell>
          <cell r="C1667">
            <v>0</v>
          </cell>
          <cell r="D1667">
            <v>7105</v>
          </cell>
          <cell r="F1667">
            <v>833.52</v>
          </cell>
        </row>
        <row r="1668">
          <cell r="A1668">
            <v>1</v>
          </cell>
          <cell r="B1668">
            <v>7</v>
          </cell>
          <cell r="C1668">
            <v>0</v>
          </cell>
          <cell r="D1668">
            <v>7110</v>
          </cell>
          <cell r="F1668">
            <v>0</v>
          </cell>
        </row>
        <row r="1669">
          <cell r="A1669">
            <v>1</v>
          </cell>
          <cell r="B1669">
            <v>7</v>
          </cell>
          <cell r="C1669">
            <v>0</v>
          </cell>
          <cell r="D1669">
            <v>7120</v>
          </cell>
          <cell r="F1669">
            <v>0</v>
          </cell>
        </row>
        <row r="1670">
          <cell r="A1670">
            <v>1</v>
          </cell>
          <cell r="B1670">
            <v>7</v>
          </cell>
          <cell r="C1670">
            <v>0</v>
          </cell>
          <cell r="D1670">
            <v>7125</v>
          </cell>
          <cell r="F1670">
            <v>0</v>
          </cell>
        </row>
        <row r="1671">
          <cell r="A1671">
            <v>1</v>
          </cell>
          <cell r="B1671">
            <v>7</v>
          </cell>
          <cell r="C1671">
            <v>0</v>
          </cell>
          <cell r="D1671">
            <v>7130</v>
          </cell>
          <cell r="F1671">
            <v>164.14</v>
          </cell>
        </row>
        <row r="1672">
          <cell r="A1672">
            <v>1</v>
          </cell>
          <cell r="B1672">
            <v>7</v>
          </cell>
          <cell r="C1672">
            <v>0</v>
          </cell>
          <cell r="D1672">
            <v>8010</v>
          </cell>
          <cell r="F1672">
            <v>18750</v>
          </cell>
        </row>
        <row r="1673">
          <cell r="A1673">
            <v>1</v>
          </cell>
          <cell r="B1673">
            <v>7</v>
          </cell>
          <cell r="C1673">
            <v>0</v>
          </cell>
          <cell r="D1673">
            <v>8020</v>
          </cell>
          <cell r="F1673">
            <v>1686</v>
          </cell>
        </row>
        <row r="1674">
          <cell r="A1674">
            <v>1</v>
          </cell>
          <cell r="B1674">
            <v>7</v>
          </cell>
          <cell r="C1674">
            <v>0</v>
          </cell>
          <cell r="D1674">
            <v>8025</v>
          </cell>
          <cell r="F1674">
            <v>0</v>
          </cell>
        </row>
        <row r="1675">
          <cell r="A1675">
            <v>1</v>
          </cell>
          <cell r="B1675">
            <v>7</v>
          </cell>
          <cell r="C1675">
            <v>0</v>
          </cell>
          <cell r="D1675">
            <v>8030</v>
          </cell>
          <cell r="F1675">
            <v>0</v>
          </cell>
        </row>
        <row r="1676">
          <cell r="A1676">
            <v>1</v>
          </cell>
          <cell r="B1676">
            <v>7</v>
          </cell>
          <cell r="C1676">
            <v>0</v>
          </cell>
          <cell r="D1676">
            <v>8040</v>
          </cell>
          <cell r="F1676">
            <v>-3629.08</v>
          </cell>
        </row>
        <row r="1677">
          <cell r="A1677">
            <v>1</v>
          </cell>
          <cell r="B1677">
            <v>7</v>
          </cell>
          <cell r="C1677">
            <v>0</v>
          </cell>
          <cell r="D1677">
            <v>8050</v>
          </cell>
          <cell r="F1677">
            <v>0</v>
          </cell>
        </row>
        <row r="1678">
          <cell r="A1678">
            <v>1</v>
          </cell>
          <cell r="B1678">
            <v>7</v>
          </cell>
          <cell r="C1678">
            <v>0</v>
          </cell>
          <cell r="D1678">
            <v>8060</v>
          </cell>
          <cell r="F1678">
            <v>0</v>
          </cell>
        </row>
        <row r="1679">
          <cell r="A1679">
            <v>1</v>
          </cell>
          <cell r="B1679">
            <v>7</v>
          </cell>
          <cell r="C1679">
            <v>0</v>
          </cell>
          <cell r="D1679">
            <v>8070</v>
          </cell>
          <cell r="F1679">
            <v>6424.8</v>
          </cell>
        </row>
        <row r="1680">
          <cell r="A1680">
            <v>1</v>
          </cell>
          <cell r="B1680">
            <v>7</v>
          </cell>
          <cell r="C1680">
            <v>0</v>
          </cell>
          <cell r="D1680">
            <v>8080</v>
          </cell>
          <cell r="F1680">
            <v>0</v>
          </cell>
        </row>
        <row r="1681">
          <cell r="A1681">
            <v>1</v>
          </cell>
          <cell r="B1681">
            <v>7</v>
          </cell>
          <cell r="C1681">
            <v>0</v>
          </cell>
          <cell r="D1681">
            <v>8090</v>
          </cell>
          <cell r="F1681">
            <v>-405.39</v>
          </cell>
        </row>
        <row r="1682">
          <cell r="A1682">
            <v>1</v>
          </cell>
          <cell r="B1682">
            <v>7</v>
          </cell>
          <cell r="C1682">
            <v>10</v>
          </cell>
          <cell r="D1682">
            <v>6010</v>
          </cell>
          <cell r="F1682">
            <v>7733.69</v>
          </cell>
        </row>
        <row r="1683">
          <cell r="A1683">
            <v>1</v>
          </cell>
          <cell r="B1683">
            <v>7</v>
          </cell>
          <cell r="C1683">
            <v>10</v>
          </cell>
          <cell r="D1683">
            <v>6015</v>
          </cell>
          <cell r="F1683">
            <v>0</v>
          </cell>
        </row>
        <row r="1684">
          <cell r="A1684">
            <v>1</v>
          </cell>
          <cell r="B1684">
            <v>7</v>
          </cell>
          <cell r="C1684">
            <v>10</v>
          </cell>
          <cell r="D1684">
            <v>6020</v>
          </cell>
          <cell r="F1684">
            <v>5.36</v>
          </cell>
        </row>
        <row r="1685">
          <cell r="A1685">
            <v>1</v>
          </cell>
          <cell r="B1685">
            <v>7</v>
          </cell>
          <cell r="C1685">
            <v>10</v>
          </cell>
          <cell r="D1685">
            <v>6025</v>
          </cell>
          <cell r="F1685">
            <v>536.46</v>
          </cell>
        </row>
        <row r="1686">
          <cell r="A1686">
            <v>1</v>
          </cell>
          <cell r="B1686">
            <v>7</v>
          </cell>
          <cell r="C1686">
            <v>10</v>
          </cell>
          <cell r="D1686">
            <v>6030</v>
          </cell>
          <cell r="F1686">
            <v>1039.07</v>
          </cell>
        </row>
        <row r="1687">
          <cell r="A1687">
            <v>1</v>
          </cell>
          <cell r="B1687">
            <v>7</v>
          </cell>
          <cell r="C1687">
            <v>10</v>
          </cell>
          <cell r="D1687">
            <v>6035</v>
          </cell>
          <cell r="F1687">
            <v>0</v>
          </cell>
        </row>
        <row r="1688">
          <cell r="A1688">
            <v>1</v>
          </cell>
          <cell r="B1688">
            <v>7</v>
          </cell>
          <cell r="C1688">
            <v>10</v>
          </cell>
          <cell r="D1688">
            <v>6040</v>
          </cell>
          <cell r="F1688">
            <v>0</v>
          </cell>
        </row>
        <row r="1689">
          <cell r="A1689">
            <v>1</v>
          </cell>
          <cell r="B1689">
            <v>7</v>
          </cell>
          <cell r="C1689">
            <v>10</v>
          </cell>
          <cell r="D1689">
            <v>6045</v>
          </cell>
          <cell r="F1689">
            <v>0</v>
          </cell>
        </row>
        <row r="1690">
          <cell r="A1690">
            <v>1</v>
          </cell>
          <cell r="B1690">
            <v>7</v>
          </cell>
          <cell r="C1690">
            <v>10</v>
          </cell>
          <cell r="D1690">
            <v>6050</v>
          </cell>
          <cell r="F1690">
            <v>918</v>
          </cell>
        </row>
        <row r="1691">
          <cell r="A1691">
            <v>1</v>
          </cell>
          <cell r="B1691">
            <v>7</v>
          </cell>
          <cell r="C1691">
            <v>10</v>
          </cell>
          <cell r="D1691">
            <v>6055</v>
          </cell>
          <cell r="F1691">
            <v>0</v>
          </cell>
        </row>
        <row r="1692">
          <cell r="A1692">
            <v>1</v>
          </cell>
          <cell r="B1692">
            <v>7</v>
          </cell>
          <cell r="C1692">
            <v>10</v>
          </cell>
          <cell r="D1692">
            <v>6060</v>
          </cell>
          <cell r="F1692">
            <v>22.44</v>
          </cell>
        </row>
        <row r="1693">
          <cell r="A1693">
            <v>1</v>
          </cell>
          <cell r="B1693">
            <v>7</v>
          </cell>
          <cell r="C1693">
            <v>10</v>
          </cell>
          <cell r="D1693">
            <v>6065</v>
          </cell>
          <cell r="F1693">
            <v>0</v>
          </cell>
        </row>
        <row r="1694">
          <cell r="A1694">
            <v>1</v>
          </cell>
          <cell r="B1694">
            <v>7</v>
          </cell>
          <cell r="C1694">
            <v>10</v>
          </cell>
          <cell r="D1694">
            <v>6070</v>
          </cell>
          <cell r="F1694">
            <v>0</v>
          </cell>
        </row>
        <row r="1695">
          <cell r="A1695">
            <v>1</v>
          </cell>
          <cell r="B1695">
            <v>7</v>
          </cell>
          <cell r="C1695">
            <v>10</v>
          </cell>
          <cell r="D1695">
            <v>6075</v>
          </cell>
          <cell r="F1695">
            <v>0</v>
          </cell>
        </row>
        <row r="1696">
          <cell r="A1696">
            <v>1</v>
          </cell>
          <cell r="B1696">
            <v>7</v>
          </cell>
          <cell r="C1696">
            <v>10</v>
          </cell>
          <cell r="D1696">
            <v>6080</v>
          </cell>
          <cell r="F1696">
            <v>0</v>
          </cell>
        </row>
        <row r="1697">
          <cell r="A1697">
            <v>1</v>
          </cell>
          <cell r="B1697">
            <v>7</v>
          </cell>
          <cell r="C1697">
            <v>10</v>
          </cell>
          <cell r="D1697">
            <v>6085</v>
          </cell>
          <cell r="F1697">
            <v>0</v>
          </cell>
        </row>
        <row r="1698">
          <cell r="A1698">
            <v>1</v>
          </cell>
          <cell r="B1698">
            <v>7</v>
          </cell>
          <cell r="C1698">
            <v>10</v>
          </cell>
          <cell r="D1698">
            <v>6090</v>
          </cell>
          <cell r="F1698">
            <v>0</v>
          </cell>
        </row>
        <row r="1699">
          <cell r="A1699">
            <v>1</v>
          </cell>
          <cell r="B1699">
            <v>7</v>
          </cell>
          <cell r="C1699">
            <v>10</v>
          </cell>
          <cell r="D1699">
            <v>6095</v>
          </cell>
          <cell r="F1699">
            <v>0</v>
          </cell>
        </row>
        <row r="1700">
          <cell r="A1700">
            <v>1</v>
          </cell>
          <cell r="B1700">
            <v>7</v>
          </cell>
          <cell r="C1700">
            <v>10</v>
          </cell>
          <cell r="D1700">
            <v>6100</v>
          </cell>
          <cell r="F1700">
            <v>37.15</v>
          </cell>
        </row>
        <row r="1701">
          <cell r="A1701">
            <v>1</v>
          </cell>
          <cell r="B1701">
            <v>7</v>
          </cell>
          <cell r="C1701">
            <v>10</v>
          </cell>
          <cell r="D1701">
            <v>6105</v>
          </cell>
          <cell r="F1701">
            <v>0</v>
          </cell>
        </row>
        <row r="1702">
          <cell r="A1702">
            <v>1</v>
          </cell>
          <cell r="B1702">
            <v>7</v>
          </cell>
          <cell r="C1702">
            <v>10</v>
          </cell>
          <cell r="D1702">
            <v>6110</v>
          </cell>
          <cell r="F1702">
            <v>0</v>
          </cell>
        </row>
        <row r="1703">
          <cell r="A1703">
            <v>1</v>
          </cell>
          <cell r="B1703">
            <v>7</v>
          </cell>
          <cell r="C1703">
            <v>10</v>
          </cell>
          <cell r="D1703">
            <v>6115</v>
          </cell>
          <cell r="F1703">
            <v>0</v>
          </cell>
        </row>
        <row r="1704">
          <cell r="A1704">
            <v>1</v>
          </cell>
          <cell r="B1704">
            <v>7</v>
          </cell>
          <cell r="C1704">
            <v>10</v>
          </cell>
          <cell r="D1704">
            <v>6120</v>
          </cell>
          <cell r="F1704">
            <v>0</v>
          </cell>
        </row>
        <row r="1705">
          <cell r="A1705">
            <v>1</v>
          </cell>
          <cell r="B1705">
            <v>7</v>
          </cell>
          <cell r="C1705">
            <v>10</v>
          </cell>
          <cell r="D1705">
            <v>6125</v>
          </cell>
          <cell r="F1705">
            <v>0</v>
          </cell>
        </row>
        <row r="1706">
          <cell r="A1706">
            <v>1</v>
          </cell>
          <cell r="B1706">
            <v>7</v>
          </cell>
          <cell r="C1706">
            <v>10</v>
          </cell>
          <cell r="D1706">
            <v>6130</v>
          </cell>
          <cell r="F1706">
            <v>0</v>
          </cell>
        </row>
        <row r="1707">
          <cell r="A1707">
            <v>1</v>
          </cell>
          <cell r="B1707">
            <v>7</v>
          </cell>
          <cell r="C1707">
            <v>10</v>
          </cell>
          <cell r="D1707">
            <v>6135</v>
          </cell>
          <cell r="F1707">
            <v>0</v>
          </cell>
        </row>
        <row r="1708">
          <cell r="A1708">
            <v>1</v>
          </cell>
          <cell r="B1708">
            <v>7</v>
          </cell>
          <cell r="C1708">
            <v>10</v>
          </cell>
          <cell r="D1708">
            <v>6140</v>
          </cell>
          <cell r="F1708">
            <v>0</v>
          </cell>
        </row>
        <row r="1709">
          <cell r="A1709">
            <v>1</v>
          </cell>
          <cell r="B1709">
            <v>7</v>
          </cell>
          <cell r="C1709">
            <v>10</v>
          </cell>
          <cell r="D1709">
            <v>6145</v>
          </cell>
          <cell r="F1709">
            <v>0</v>
          </cell>
        </row>
        <row r="1710">
          <cell r="A1710">
            <v>1</v>
          </cell>
          <cell r="B1710">
            <v>7</v>
          </cell>
          <cell r="C1710">
            <v>10</v>
          </cell>
          <cell r="D1710">
            <v>6150</v>
          </cell>
          <cell r="F1710">
            <v>0</v>
          </cell>
        </row>
        <row r="1711">
          <cell r="A1711">
            <v>1</v>
          </cell>
          <cell r="B1711">
            <v>7</v>
          </cell>
          <cell r="C1711">
            <v>20</v>
          </cell>
          <cell r="D1711">
            <v>6010</v>
          </cell>
          <cell r="F1711">
            <v>7473.81</v>
          </cell>
        </row>
        <row r="1712">
          <cell r="A1712">
            <v>1</v>
          </cell>
          <cell r="B1712">
            <v>7</v>
          </cell>
          <cell r="C1712">
            <v>20</v>
          </cell>
          <cell r="D1712">
            <v>6015</v>
          </cell>
          <cell r="F1712">
            <v>0</v>
          </cell>
        </row>
        <row r="1713">
          <cell r="A1713">
            <v>1</v>
          </cell>
          <cell r="B1713">
            <v>7</v>
          </cell>
          <cell r="C1713">
            <v>20</v>
          </cell>
          <cell r="D1713">
            <v>6020</v>
          </cell>
          <cell r="F1713">
            <v>33.299999999999997</v>
          </cell>
        </row>
        <row r="1714">
          <cell r="A1714">
            <v>1</v>
          </cell>
          <cell r="B1714">
            <v>7</v>
          </cell>
          <cell r="C1714">
            <v>20</v>
          </cell>
          <cell r="D1714">
            <v>6025</v>
          </cell>
          <cell r="F1714">
            <v>513.48</v>
          </cell>
        </row>
        <row r="1715">
          <cell r="A1715">
            <v>1</v>
          </cell>
          <cell r="B1715">
            <v>7</v>
          </cell>
          <cell r="C1715">
            <v>20</v>
          </cell>
          <cell r="D1715">
            <v>6030</v>
          </cell>
          <cell r="F1715">
            <v>1047.28</v>
          </cell>
        </row>
        <row r="1716">
          <cell r="A1716">
            <v>1</v>
          </cell>
          <cell r="B1716">
            <v>7</v>
          </cell>
          <cell r="C1716">
            <v>20</v>
          </cell>
          <cell r="D1716">
            <v>6035</v>
          </cell>
          <cell r="F1716">
            <v>0</v>
          </cell>
        </row>
        <row r="1717">
          <cell r="A1717">
            <v>1</v>
          </cell>
          <cell r="B1717">
            <v>7</v>
          </cell>
          <cell r="C1717">
            <v>20</v>
          </cell>
          <cell r="D1717">
            <v>6040</v>
          </cell>
          <cell r="F1717">
            <v>0</v>
          </cell>
        </row>
        <row r="1718">
          <cell r="A1718">
            <v>1</v>
          </cell>
          <cell r="B1718">
            <v>7</v>
          </cell>
          <cell r="C1718">
            <v>20</v>
          </cell>
          <cell r="D1718">
            <v>6045</v>
          </cell>
          <cell r="F1718">
            <v>0</v>
          </cell>
        </row>
        <row r="1719">
          <cell r="A1719">
            <v>1</v>
          </cell>
          <cell r="B1719">
            <v>7</v>
          </cell>
          <cell r="C1719">
            <v>20</v>
          </cell>
          <cell r="D1719">
            <v>6050</v>
          </cell>
          <cell r="F1719">
            <v>781.26</v>
          </cell>
        </row>
        <row r="1720">
          <cell r="A1720">
            <v>1</v>
          </cell>
          <cell r="B1720">
            <v>7</v>
          </cell>
          <cell r="C1720">
            <v>20</v>
          </cell>
          <cell r="D1720">
            <v>6055</v>
          </cell>
          <cell r="F1720">
            <v>0</v>
          </cell>
        </row>
        <row r="1721">
          <cell r="A1721">
            <v>1</v>
          </cell>
          <cell r="B1721">
            <v>7</v>
          </cell>
          <cell r="C1721">
            <v>20</v>
          </cell>
          <cell r="D1721">
            <v>6060</v>
          </cell>
          <cell r="F1721">
            <v>0</v>
          </cell>
        </row>
        <row r="1722">
          <cell r="A1722">
            <v>1</v>
          </cell>
          <cell r="B1722">
            <v>7</v>
          </cell>
          <cell r="C1722">
            <v>20</v>
          </cell>
          <cell r="D1722">
            <v>6065</v>
          </cell>
          <cell r="F1722">
            <v>0</v>
          </cell>
        </row>
        <row r="1723">
          <cell r="A1723">
            <v>1</v>
          </cell>
          <cell r="B1723">
            <v>7</v>
          </cell>
          <cell r="C1723">
            <v>20</v>
          </cell>
          <cell r="D1723">
            <v>6070</v>
          </cell>
          <cell r="F1723">
            <v>0</v>
          </cell>
        </row>
        <row r="1724">
          <cell r="A1724">
            <v>1</v>
          </cell>
          <cell r="B1724">
            <v>7</v>
          </cell>
          <cell r="C1724">
            <v>20</v>
          </cell>
          <cell r="D1724">
            <v>6075</v>
          </cell>
          <cell r="F1724">
            <v>0</v>
          </cell>
        </row>
        <row r="1725">
          <cell r="A1725">
            <v>1</v>
          </cell>
          <cell r="B1725">
            <v>7</v>
          </cell>
          <cell r="C1725">
            <v>20</v>
          </cell>
          <cell r="D1725">
            <v>6080</v>
          </cell>
          <cell r="F1725">
            <v>0</v>
          </cell>
        </row>
        <row r="1726">
          <cell r="A1726">
            <v>1</v>
          </cell>
          <cell r="B1726">
            <v>7</v>
          </cell>
          <cell r="C1726">
            <v>20</v>
          </cell>
          <cell r="D1726">
            <v>6085</v>
          </cell>
          <cell r="F1726">
            <v>0</v>
          </cell>
        </row>
        <row r="1727">
          <cell r="A1727">
            <v>1</v>
          </cell>
          <cell r="B1727">
            <v>7</v>
          </cell>
          <cell r="C1727">
            <v>20</v>
          </cell>
          <cell r="D1727">
            <v>6090</v>
          </cell>
          <cell r="F1727">
            <v>2.17</v>
          </cell>
        </row>
        <row r="1728">
          <cell r="A1728">
            <v>1</v>
          </cell>
          <cell r="B1728">
            <v>7</v>
          </cell>
          <cell r="C1728">
            <v>20</v>
          </cell>
          <cell r="D1728">
            <v>6095</v>
          </cell>
          <cell r="F1728">
            <v>0</v>
          </cell>
        </row>
        <row r="1729">
          <cell r="A1729">
            <v>1</v>
          </cell>
          <cell r="B1729">
            <v>7</v>
          </cell>
          <cell r="C1729">
            <v>20</v>
          </cell>
          <cell r="D1729">
            <v>6100</v>
          </cell>
          <cell r="F1729">
            <v>121.4</v>
          </cell>
        </row>
        <row r="1730">
          <cell r="A1730">
            <v>1</v>
          </cell>
          <cell r="B1730">
            <v>7</v>
          </cell>
          <cell r="C1730">
            <v>20</v>
          </cell>
          <cell r="D1730">
            <v>6105</v>
          </cell>
          <cell r="F1730">
            <v>0</v>
          </cell>
        </row>
        <row r="1731">
          <cell r="A1731">
            <v>1</v>
          </cell>
          <cell r="B1731">
            <v>7</v>
          </cell>
          <cell r="C1731">
            <v>20</v>
          </cell>
          <cell r="D1731">
            <v>6110</v>
          </cell>
          <cell r="F1731">
            <v>0</v>
          </cell>
        </row>
        <row r="1732">
          <cell r="A1732">
            <v>1</v>
          </cell>
          <cell r="B1732">
            <v>7</v>
          </cell>
          <cell r="C1732">
            <v>20</v>
          </cell>
          <cell r="D1732">
            <v>6115</v>
          </cell>
          <cell r="F1732">
            <v>0</v>
          </cell>
        </row>
        <row r="1733">
          <cell r="A1733">
            <v>1</v>
          </cell>
          <cell r="B1733">
            <v>7</v>
          </cell>
          <cell r="C1733">
            <v>20</v>
          </cell>
          <cell r="D1733">
            <v>6120</v>
          </cell>
          <cell r="F1733">
            <v>0</v>
          </cell>
        </row>
        <row r="1734">
          <cell r="A1734">
            <v>1</v>
          </cell>
          <cell r="B1734">
            <v>7</v>
          </cell>
          <cell r="C1734">
            <v>20</v>
          </cell>
          <cell r="D1734">
            <v>6125</v>
          </cell>
          <cell r="F1734">
            <v>0</v>
          </cell>
        </row>
        <row r="1735">
          <cell r="A1735">
            <v>1</v>
          </cell>
          <cell r="B1735">
            <v>7</v>
          </cell>
          <cell r="C1735">
            <v>20</v>
          </cell>
          <cell r="D1735">
            <v>6130</v>
          </cell>
          <cell r="F1735">
            <v>3480.87</v>
          </cell>
        </row>
        <row r="1736">
          <cell r="A1736">
            <v>1</v>
          </cell>
          <cell r="B1736">
            <v>7</v>
          </cell>
          <cell r="C1736">
            <v>20</v>
          </cell>
          <cell r="D1736">
            <v>6135</v>
          </cell>
          <cell r="F1736">
            <v>4010.1</v>
          </cell>
        </row>
        <row r="1737">
          <cell r="A1737">
            <v>1</v>
          </cell>
          <cell r="B1737">
            <v>7</v>
          </cell>
          <cell r="C1737">
            <v>20</v>
          </cell>
          <cell r="D1737">
            <v>6140</v>
          </cell>
          <cell r="F1737">
            <v>51.32</v>
          </cell>
        </row>
        <row r="1738">
          <cell r="A1738">
            <v>1</v>
          </cell>
          <cell r="B1738">
            <v>7</v>
          </cell>
          <cell r="C1738">
            <v>20</v>
          </cell>
          <cell r="D1738">
            <v>6145</v>
          </cell>
          <cell r="F1738">
            <v>671.6</v>
          </cell>
        </row>
        <row r="1739">
          <cell r="A1739">
            <v>1</v>
          </cell>
          <cell r="B1739">
            <v>7</v>
          </cell>
          <cell r="C1739">
            <v>20</v>
          </cell>
          <cell r="D1739">
            <v>6150</v>
          </cell>
          <cell r="F1739">
            <v>0</v>
          </cell>
        </row>
        <row r="1740">
          <cell r="A1740">
            <v>1</v>
          </cell>
          <cell r="B1740">
            <v>7</v>
          </cell>
          <cell r="C1740">
            <v>20</v>
          </cell>
          <cell r="D1740">
            <v>6160</v>
          </cell>
          <cell r="F1740">
            <v>0</v>
          </cell>
        </row>
        <row r="1741">
          <cell r="A1741">
            <v>1</v>
          </cell>
          <cell r="B1741">
            <v>7</v>
          </cell>
          <cell r="C1741">
            <v>30</v>
          </cell>
          <cell r="D1741">
            <v>6010</v>
          </cell>
          <cell r="F1741">
            <v>9883.59</v>
          </cell>
        </row>
        <row r="1742">
          <cell r="A1742">
            <v>1</v>
          </cell>
          <cell r="B1742">
            <v>7</v>
          </cell>
          <cell r="C1742">
            <v>30</v>
          </cell>
          <cell r="D1742">
            <v>6015</v>
          </cell>
          <cell r="F1742">
            <v>0</v>
          </cell>
        </row>
        <row r="1743">
          <cell r="A1743">
            <v>1</v>
          </cell>
          <cell r="B1743">
            <v>7</v>
          </cell>
          <cell r="C1743">
            <v>30</v>
          </cell>
          <cell r="D1743">
            <v>6020</v>
          </cell>
          <cell r="F1743">
            <v>159.06</v>
          </cell>
        </row>
        <row r="1744">
          <cell r="A1744">
            <v>1</v>
          </cell>
          <cell r="B1744">
            <v>7</v>
          </cell>
          <cell r="C1744">
            <v>30</v>
          </cell>
          <cell r="D1744">
            <v>6025</v>
          </cell>
          <cell r="F1744">
            <v>804.86</v>
          </cell>
        </row>
        <row r="1745">
          <cell r="A1745">
            <v>1</v>
          </cell>
          <cell r="B1745">
            <v>7</v>
          </cell>
          <cell r="C1745">
            <v>30</v>
          </cell>
          <cell r="D1745">
            <v>6030</v>
          </cell>
          <cell r="F1745">
            <v>326</v>
          </cell>
        </row>
        <row r="1746">
          <cell r="A1746">
            <v>1</v>
          </cell>
          <cell r="B1746">
            <v>7</v>
          </cell>
          <cell r="C1746">
            <v>30</v>
          </cell>
          <cell r="D1746">
            <v>6035</v>
          </cell>
          <cell r="F1746">
            <v>0</v>
          </cell>
        </row>
        <row r="1747">
          <cell r="A1747">
            <v>1</v>
          </cell>
          <cell r="B1747">
            <v>7</v>
          </cell>
          <cell r="C1747">
            <v>30</v>
          </cell>
          <cell r="D1747">
            <v>6040</v>
          </cell>
          <cell r="F1747">
            <v>0</v>
          </cell>
        </row>
        <row r="1748">
          <cell r="A1748">
            <v>1</v>
          </cell>
          <cell r="B1748">
            <v>7</v>
          </cell>
          <cell r="C1748">
            <v>30</v>
          </cell>
          <cell r="D1748">
            <v>6045</v>
          </cell>
          <cell r="F1748">
            <v>0</v>
          </cell>
        </row>
        <row r="1749">
          <cell r="A1749">
            <v>1</v>
          </cell>
          <cell r="B1749">
            <v>7</v>
          </cell>
          <cell r="C1749">
            <v>30</v>
          </cell>
          <cell r="D1749">
            <v>6050</v>
          </cell>
          <cell r="F1749">
            <v>0</v>
          </cell>
        </row>
        <row r="1750">
          <cell r="A1750">
            <v>1</v>
          </cell>
          <cell r="B1750">
            <v>7</v>
          </cell>
          <cell r="C1750">
            <v>30</v>
          </cell>
          <cell r="D1750">
            <v>6055</v>
          </cell>
          <cell r="F1750">
            <v>0</v>
          </cell>
        </row>
        <row r="1751">
          <cell r="A1751">
            <v>1</v>
          </cell>
          <cell r="B1751">
            <v>7</v>
          </cell>
          <cell r="C1751">
            <v>30</v>
          </cell>
          <cell r="D1751">
            <v>6060</v>
          </cell>
          <cell r="F1751">
            <v>0</v>
          </cell>
        </row>
        <row r="1752">
          <cell r="A1752">
            <v>1</v>
          </cell>
          <cell r="B1752">
            <v>7</v>
          </cell>
          <cell r="C1752">
            <v>30</v>
          </cell>
          <cell r="D1752">
            <v>6065</v>
          </cell>
          <cell r="F1752">
            <v>0</v>
          </cell>
        </row>
        <row r="1753">
          <cell r="A1753">
            <v>1</v>
          </cell>
          <cell r="B1753">
            <v>7</v>
          </cell>
          <cell r="C1753">
            <v>30</v>
          </cell>
          <cell r="D1753">
            <v>6070</v>
          </cell>
          <cell r="F1753">
            <v>0</v>
          </cell>
        </row>
        <row r="1754">
          <cell r="A1754">
            <v>1</v>
          </cell>
          <cell r="B1754">
            <v>7</v>
          </cell>
          <cell r="C1754">
            <v>30</v>
          </cell>
          <cell r="D1754">
            <v>6075</v>
          </cell>
          <cell r="F1754">
            <v>0</v>
          </cell>
        </row>
        <row r="1755">
          <cell r="A1755">
            <v>1</v>
          </cell>
          <cell r="B1755">
            <v>7</v>
          </cell>
          <cell r="C1755">
            <v>30</v>
          </cell>
          <cell r="D1755">
            <v>6080</v>
          </cell>
          <cell r="F1755">
            <v>0</v>
          </cell>
        </row>
        <row r="1756">
          <cell r="A1756">
            <v>1</v>
          </cell>
          <cell r="B1756">
            <v>7</v>
          </cell>
          <cell r="C1756">
            <v>30</v>
          </cell>
          <cell r="D1756">
            <v>6085</v>
          </cell>
          <cell r="F1756">
            <v>0</v>
          </cell>
        </row>
        <row r="1757">
          <cell r="A1757">
            <v>1</v>
          </cell>
          <cell r="B1757">
            <v>7</v>
          </cell>
          <cell r="C1757">
            <v>30</v>
          </cell>
          <cell r="D1757">
            <v>6090</v>
          </cell>
          <cell r="F1757">
            <v>0</v>
          </cell>
        </row>
        <row r="1758">
          <cell r="A1758">
            <v>1</v>
          </cell>
          <cell r="B1758">
            <v>7</v>
          </cell>
          <cell r="C1758">
            <v>30</v>
          </cell>
          <cell r="D1758">
            <v>6095</v>
          </cell>
          <cell r="F1758">
            <v>0</v>
          </cell>
        </row>
        <row r="1759">
          <cell r="A1759">
            <v>1</v>
          </cell>
          <cell r="B1759">
            <v>7</v>
          </cell>
          <cell r="C1759">
            <v>30</v>
          </cell>
          <cell r="D1759">
            <v>6100</v>
          </cell>
          <cell r="F1759">
            <v>127.65</v>
          </cell>
        </row>
        <row r="1760">
          <cell r="A1760">
            <v>1</v>
          </cell>
          <cell r="B1760">
            <v>7</v>
          </cell>
          <cell r="C1760">
            <v>30</v>
          </cell>
          <cell r="D1760">
            <v>6105</v>
          </cell>
          <cell r="F1760">
            <v>0</v>
          </cell>
        </row>
        <row r="1761">
          <cell r="A1761">
            <v>1</v>
          </cell>
          <cell r="B1761">
            <v>7</v>
          </cell>
          <cell r="C1761">
            <v>30</v>
          </cell>
          <cell r="D1761">
            <v>6110</v>
          </cell>
          <cell r="F1761">
            <v>0</v>
          </cell>
        </row>
        <row r="1762">
          <cell r="A1762">
            <v>1</v>
          </cell>
          <cell r="B1762">
            <v>7</v>
          </cell>
          <cell r="C1762">
            <v>30</v>
          </cell>
          <cell r="D1762">
            <v>6115</v>
          </cell>
          <cell r="F1762">
            <v>0</v>
          </cell>
        </row>
        <row r="1763">
          <cell r="A1763">
            <v>1</v>
          </cell>
          <cell r="B1763">
            <v>7</v>
          </cell>
          <cell r="C1763">
            <v>30</v>
          </cell>
          <cell r="D1763">
            <v>6120</v>
          </cell>
          <cell r="F1763">
            <v>0</v>
          </cell>
        </row>
        <row r="1764">
          <cell r="A1764">
            <v>1</v>
          </cell>
          <cell r="B1764">
            <v>7</v>
          </cell>
          <cell r="C1764">
            <v>30</v>
          </cell>
          <cell r="D1764">
            <v>6125</v>
          </cell>
          <cell r="F1764">
            <v>0</v>
          </cell>
        </row>
        <row r="1765">
          <cell r="A1765">
            <v>1</v>
          </cell>
          <cell r="B1765">
            <v>7</v>
          </cell>
          <cell r="C1765">
            <v>30</v>
          </cell>
          <cell r="D1765">
            <v>6130</v>
          </cell>
          <cell r="F1765">
            <v>0</v>
          </cell>
        </row>
        <row r="1766">
          <cell r="A1766">
            <v>1</v>
          </cell>
          <cell r="B1766">
            <v>7</v>
          </cell>
          <cell r="C1766">
            <v>30</v>
          </cell>
          <cell r="D1766">
            <v>6135</v>
          </cell>
          <cell r="F1766">
            <v>0</v>
          </cell>
        </row>
        <row r="1767">
          <cell r="A1767">
            <v>1</v>
          </cell>
          <cell r="B1767">
            <v>7</v>
          </cell>
          <cell r="C1767">
            <v>30</v>
          </cell>
          <cell r="D1767">
            <v>6140</v>
          </cell>
          <cell r="F1767">
            <v>0</v>
          </cell>
        </row>
        <row r="1768">
          <cell r="A1768">
            <v>1</v>
          </cell>
          <cell r="B1768">
            <v>7</v>
          </cell>
          <cell r="C1768">
            <v>30</v>
          </cell>
          <cell r="D1768">
            <v>6145</v>
          </cell>
          <cell r="F1768">
            <v>0</v>
          </cell>
        </row>
        <row r="1769">
          <cell r="A1769">
            <v>1</v>
          </cell>
          <cell r="B1769">
            <v>7</v>
          </cell>
          <cell r="C1769">
            <v>30</v>
          </cell>
          <cell r="D1769">
            <v>6150</v>
          </cell>
          <cell r="F1769">
            <v>0</v>
          </cell>
        </row>
        <row r="1770">
          <cell r="A1770">
            <v>1</v>
          </cell>
          <cell r="B1770">
            <v>7</v>
          </cell>
          <cell r="C1770">
            <v>40</v>
          </cell>
          <cell r="D1770">
            <v>6010</v>
          </cell>
          <cell r="F1770">
            <v>0</v>
          </cell>
        </row>
        <row r="1771">
          <cell r="A1771">
            <v>1</v>
          </cell>
          <cell r="B1771">
            <v>7</v>
          </cell>
          <cell r="C1771">
            <v>40</v>
          </cell>
          <cell r="D1771">
            <v>6015</v>
          </cell>
          <cell r="F1771">
            <v>14493.77</v>
          </cell>
        </row>
        <row r="1772">
          <cell r="A1772">
            <v>1</v>
          </cell>
          <cell r="B1772">
            <v>7</v>
          </cell>
          <cell r="C1772">
            <v>40</v>
          </cell>
          <cell r="D1772">
            <v>6020</v>
          </cell>
          <cell r="F1772">
            <v>0</v>
          </cell>
        </row>
        <row r="1773">
          <cell r="A1773">
            <v>1</v>
          </cell>
          <cell r="B1773">
            <v>7</v>
          </cell>
          <cell r="C1773">
            <v>40</v>
          </cell>
          <cell r="D1773">
            <v>6025</v>
          </cell>
          <cell r="F1773">
            <v>1532.49</v>
          </cell>
        </row>
        <row r="1774">
          <cell r="A1774">
            <v>1</v>
          </cell>
          <cell r="B1774">
            <v>7</v>
          </cell>
          <cell r="C1774">
            <v>40</v>
          </cell>
          <cell r="D1774">
            <v>6030</v>
          </cell>
          <cell r="F1774">
            <v>1979.39</v>
          </cell>
        </row>
        <row r="1775">
          <cell r="A1775">
            <v>1</v>
          </cell>
          <cell r="B1775">
            <v>7</v>
          </cell>
          <cell r="C1775">
            <v>40</v>
          </cell>
          <cell r="D1775">
            <v>6035</v>
          </cell>
          <cell r="F1775">
            <v>0</v>
          </cell>
        </row>
        <row r="1776">
          <cell r="A1776">
            <v>1</v>
          </cell>
          <cell r="B1776">
            <v>7</v>
          </cell>
          <cell r="C1776">
            <v>40</v>
          </cell>
          <cell r="D1776">
            <v>6040</v>
          </cell>
          <cell r="F1776">
            <v>0</v>
          </cell>
        </row>
        <row r="1777">
          <cell r="A1777">
            <v>1</v>
          </cell>
          <cell r="B1777">
            <v>7</v>
          </cell>
          <cell r="C1777">
            <v>40</v>
          </cell>
          <cell r="D1777">
            <v>6045</v>
          </cell>
          <cell r="F1777">
            <v>0</v>
          </cell>
        </row>
        <row r="1778">
          <cell r="A1778">
            <v>1</v>
          </cell>
          <cell r="B1778">
            <v>7</v>
          </cell>
          <cell r="C1778">
            <v>40</v>
          </cell>
          <cell r="D1778">
            <v>6050</v>
          </cell>
          <cell r="F1778">
            <v>0</v>
          </cell>
        </row>
        <row r="1779">
          <cell r="A1779">
            <v>1</v>
          </cell>
          <cell r="B1779">
            <v>7</v>
          </cell>
          <cell r="C1779">
            <v>40</v>
          </cell>
          <cell r="D1779">
            <v>6055</v>
          </cell>
          <cell r="F1779">
            <v>0</v>
          </cell>
        </row>
        <row r="1780">
          <cell r="A1780">
            <v>1</v>
          </cell>
          <cell r="B1780">
            <v>7</v>
          </cell>
          <cell r="C1780">
            <v>40</v>
          </cell>
          <cell r="D1780">
            <v>6060</v>
          </cell>
          <cell r="F1780">
            <v>0</v>
          </cell>
        </row>
        <row r="1781">
          <cell r="A1781">
            <v>1</v>
          </cell>
          <cell r="B1781">
            <v>7</v>
          </cell>
          <cell r="C1781">
            <v>40</v>
          </cell>
          <cell r="D1781">
            <v>6065</v>
          </cell>
          <cell r="F1781">
            <v>0</v>
          </cell>
        </row>
        <row r="1782">
          <cell r="A1782">
            <v>1</v>
          </cell>
          <cell r="B1782">
            <v>7</v>
          </cell>
          <cell r="C1782">
            <v>40</v>
          </cell>
          <cell r="D1782">
            <v>6070</v>
          </cell>
          <cell r="F1782">
            <v>0</v>
          </cell>
        </row>
        <row r="1783">
          <cell r="A1783">
            <v>1</v>
          </cell>
          <cell r="B1783">
            <v>7</v>
          </cell>
          <cell r="C1783">
            <v>40</v>
          </cell>
          <cell r="D1783">
            <v>6075</v>
          </cell>
          <cell r="F1783">
            <v>0</v>
          </cell>
        </row>
        <row r="1784">
          <cell r="A1784">
            <v>1</v>
          </cell>
          <cell r="B1784">
            <v>7</v>
          </cell>
          <cell r="C1784">
            <v>40</v>
          </cell>
          <cell r="D1784">
            <v>6080</v>
          </cell>
          <cell r="F1784">
            <v>0</v>
          </cell>
        </row>
        <row r="1785">
          <cell r="A1785">
            <v>1</v>
          </cell>
          <cell r="B1785">
            <v>7</v>
          </cell>
          <cell r="C1785">
            <v>40</v>
          </cell>
          <cell r="D1785">
            <v>6085</v>
          </cell>
          <cell r="F1785">
            <v>0</v>
          </cell>
        </row>
        <row r="1786">
          <cell r="A1786">
            <v>1</v>
          </cell>
          <cell r="B1786">
            <v>7</v>
          </cell>
          <cell r="C1786">
            <v>40</v>
          </cell>
          <cell r="D1786">
            <v>6090</v>
          </cell>
          <cell r="F1786">
            <v>0</v>
          </cell>
        </row>
        <row r="1787">
          <cell r="A1787">
            <v>1</v>
          </cell>
          <cell r="B1787">
            <v>7</v>
          </cell>
          <cell r="C1787">
            <v>40</v>
          </cell>
          <cell r="D1787">
            <v>6095</v>
          </cell>
          <cell r="F1787">
            <v>0</v>
          </cell>
        </row>
        <row r="1788">
          <cell r="A1788">
            <v>1</v>
          </cell>
          <cell r="B1788">
            <v>7</v>
          </cell>
          <cell r="C1788">
            <v>40</v>
          </cell>
          <cell r="D1788">
            <v>6100</v>
          </cell>
          <cell r="F1788">
            <v>152.69999999999999</v>
          </cell>
        </row>
        <row r="1789">
          <cell r="A1789">
            <v>1</v>
          </cell>
          <cell r="B1789">
            <v>7</v>
          </cell>
          <cell r="C1789">
            <v>40</v>
          </cell>
          <cell r="D1789">
            <v>6105</v>
          </cell>
          <cell r="F1789">
            <v>0</v>
          </cell>
        </row>
        <row r="1790">
          <cell r="A1790">
            <v>1</v>
          </cell>
          <cell r="B1790">
            <v>7</v>
          </cell>
          <cell r="C1790">
            <v>40</v>
          </cell>
          <cell r="D1790">
            <v>6110</v>
          </cell>
          <cell r="F1790">
            <v>0</v>
          </cell>
        </row>
        <row r="1791">
          <cell r="A1791">
            <v>1</v>
          </cell>
          <cell r="B1791">
            <v>7</v>
          </cell>
          <cell r="C1791">
            <v>40</v>
          </cell>
          <cell r="D1791">
            <v>6110</v>
          </cell>
          <cell r="F1791">
            <v>0</v>
          </cell>
        </row>
        <row r="1792">
          <cell r="A1792">
            <v>1</v>
          </cell>
          <cell r="B1792">
            <v>7</v>
          </cell>
          <cell r="C1792">
            <v>40</v>
          </cell>
          <cell r="D1792">
            <v>6110</v>
          </cell>
          <cell r="F1792">
            <v>0</v>
          </cell>
        </row>
        <row r="1793">
          <cell r="A1793">
            <v>1</v>
          </cell>
          <cell r="B1793">
            <v>7</v>
          </cell>
          <cell r="C1793">
            <v>40</v>
          </cell>
          <cell r="D1793">
            <v>6110</v>
          </cell>
          <cell r="F1793">
            <v>0</v>
          </cell>
        </row>
        <row r="1794">
          <cell r="A1794">
            <v>1</v>
          </cell>
          <cell r="B1794">
            <v>7</v>
          </cell>
          <cell r="C1794">
            <v>40</v>
          </cell>
          <cell r="D1794">
            <v>6110</v>
          </cell>
          <cell r="F1794">
            <v>0</v>
          </cell>
        </row>
        <row r="1795">
          <cell r="A1795">
            <v>1</v>
          </cell>
          <cell r="B1795">
            <v>7</v>
          </cell>
          <cell r="C1795">
            <v>40</v>
          </cell>
          <cell r="D1795">
            <v>6110</v>
          </cell>
          <cell r="F1795">
            <v>0</v>
          </cell>
        </row>
        <row r="1796">
          <cell r="A1796">
            <v>1</v>
          </cell>
          <cell r="B1796">
            <v>7</v>
          </cell>
          <cell r="C1796">
            <v>40</v>
          </cell>
          <cell r="D1796">
            <v>6115</v>
          </cell>
          <cell r="F1796">
            <v>0</v>
          </cell>
        </row>
        <row r="1797">
          <cell r="A1797">
            <v>1</v>
          </cell>
          <cell r="B1797">
            <v>7</v>
          </cell>
          <cell r="C1797">
            <v>40</v>
          </cell>
          <cell r="D1797">
            <v>6120</v>
          </cell>
          <cell r="F1797">
            <v>0</v>
          </cell>
        </row>
        <row r="1798">
          <cell r="A1798">
            <v>1</v>
          </cell>
          <cell r="B1798">
            <v>7</v>
          </cell>
          <cell r="C1798">
            <v>40</v>
          </cell>
          <cell r="D1798">
            <v>6125</v>
          </cell>
          <cell r="F1798">
            <v>0</v>
          </cell>
        </row>
        <row r="1799">
          <cell r="A1799">
            <v>1</v>
          </cell>
          <cell r="B1799">
            <v>7</v>
          </cell>
          <cell r="C1799">
            <v>40</v>
          </cell>
          <cell r="D1799">
            <v>6130</v>
          </cell>
          <cell r="F1799">
            <v>0</v>
          </cell>
        </row>
        <row r="1800">
          <cell r="A1800">
            <v>1</v>
          </cell>
          <cell r="B1800">
            <v>7</v>
          </cell>
          <cell r="C1800">
            <v>40</v>
          </cell>
          <cell r="D1800">
            <v>6135</v>
          </cell>
          <cell r="F1800">
            <v>0</v>
          </cell>
        </row>
        <row r="1801">
          <cell r="A1801">
            <v>1</v>
          </cell>
          <cell r="B1801">
            <v>7</v>
          </cell>
          <cell r="C1801">
            <v>40</v>
          </cell>
          <cell r="D1801">
            <v>6140</v>
          </cell>
          <cell r="F1801">
            <v>0</v>
          </cell>
        </row>
        <row r="1802">
          <cell r="A1802">
            <v>1</v>
          </cell>
          <cell r="B1802">
            <v>7</v>
          </cell>
          <cell r="C1802">
            <v>40</v>
          </cell>
          <cell r="D1802">
            <v>6145</v>
          </cell>
          <cell r="F1802">
            <v>0</v>
          </cell>
        </row>
        <row r="1803">
          <cell r="A1803">
            <v>1</v>
          </cell>
          <cell r="B1803">
            <v>7</v>
          </cell>
          <cell r="C1803">
            <v>40</v>
          </cell>
          <cell r="D1803">
            <v>6150</v>
          </cell>
          <cell r="F1803">
            <v>0</v>
          </cell>
        </row>
        <row r="1804">
          <cell r="A1804">
            <v>1</v>
          </cell>
          <cell r="B1804">
            <v>7</v>
          </cell>
          <cell r="C1804">
            <v>40</v>
          </cell>
          <cell r="D1804">
            <v>6155</v>
          </cell>
          <cell r="F1804">
            <v>0</v>
          </cell>
        </row>
        <row r="1805">
          <cell r="A1805">
            <v>1</v>
          </cell>
          <cell r="B1805">
            <v>7</v>
          </cell>
          <cell r="C1805">
            <v>50</v>
          </cell>
          <cell r="D1805">
            <v>6010</v>
          </cell>
          <cell r="F1805">
            <v>5875</v>
          </cell>
        </row>
        <row r="1806">
          <cell r="A1806">
            <v>1</v>
          </cell>
          <cell r="B1806">
            <v>7</v>
          </cell>
          <cell r="C1806">
            <v>50</v>
          </cell>
          <cell r="D1806">
            <v>6015</v>
          </cell>
          <cell r="F1806">
            <v>0</v>
          </cell>
        </row>
        <row r="1807">
          <cell r="A1807">
            <v>1</v>
          </cell>
          <cell r="B1807">
            <v>7</v>
          </cell>
          <cell r="C1807">
            <v>50</v>
          </cell>
          <cell r="D1807">
            <v>6020</v>
          </cell>
          <cell r="F1807">
            <v>0</v>
          </cell>
        </row>
        <row r="1808">
          <cell r="A1808">
            <v>1</v>
          </cell>
          <cell r="B1808">
            <v>7</v>
          </cell>
          <cell r="C1808">
            <v>50</v>
          </cell>
          <cell r="D1808">
            <v>6025</v>
          </cell>
          <cell r="F1808">
            <v>418.21</v>
          </cell>
        </row>
        <row r="1809">
          <cell r="A1809">
            <v>1</v>
          </cell>
          <cell r="B1809">
            <v>7</v>
          </cell>
          <cell r="C1809">
            <v>50</v>
          </cell>
          <cell r="D1809">
            <v>6030</v>
          </cell>
          <cell r="F1809">
            <v>296.62</v>
          </cell>
        </row>
        <row r="1810">
          <cell r="A1810">
            <v>1</v>
          </cell>
          <cell r="B1810">
            <v>7</v>
          </cell>
          <cell r="C1810">
            <v>50</v>
          </cell>
          <cell r="D1810">
            <v>6035</v>
          </cell>
          <cell r="F1810">
            <v>0</v>
          </cell>
        </row>
        <row r="1811">
          <cell r="A1811">
            <v>1</v>
          </cell>
          <cell r="B1811">
            <v>7</v>
          </cell>
          <cell r="C1811">
            <v>50</v>
          </cell>
          <cell r="D1811">
            <v>6040</v>
          </cell>
          <cell r="F1811">
            <v>1147.47</v>
          </cell>
        </row>
        <row r="1812">
          <cell r="A1812">
            <v>1</v>
          </cell>
          <cell r="B1812">
            <v>7</v>
          </cell>
          <cell r="C1812">
            <v>50</v>
          </cell>
          <cell r="D1812">
            <v>6045</v>
          </cell>
          <cell r="F1812">
            <v>0</v>
          </cell>
        </row>
        <row r="1813">
          <cell r="A1813">
            <v>1</v>
          </cell>
          <cell r="B1813">
            <v>7</v>
          </cell>
          <cell r="C1813">
            <v>50</v>
          </cell>
          <cell r="D1813">
            <v>6050</v>
          </cell>
          <cell r="F1813">
            <v>0</v>
          </cell>
        </row>
        <row r="1814">
          <cell r="A1814">
            <v>1</v>
          </cell>
          <cell r="B1814">
            <v>7</v>
          </cell>
          <cell r="C1814">
            <v>50</v>
          </cell>
          <cell r="D1814">
            <v>6055</v>
          </cell>
          <cell r="F1814">
            <v>162</v>
          </cell>
        </row>
        <row r="1815">
          <cell r="A1815">
            <v>1</v>
          </cell>
          <cell r="B1815">
            <v>7</v>
          </cell>
          <cell r="C1815">
            <v>50</v>
          </cell>
          <cell r="D1815">
            <v>6060</v>
          </cell>
          <cell r="F1815">
            <v>0</v>
          </cell>
        </row>
        <row r="1816">
          <cell r="A1816">
            <v>1</v>
          </cell>
          <cell r="B1816">
            <v>7</v>
          </cell>
          <cell r="C1816">
            <v>50</v>
          </cell>
          <cell r="D1816">
            <v>6065</v>
          </cell>
          <cell r="F1816">
            <v>0</v>
          </cell>
        </row>
        <row r="1817">
          <cell r="A1817">
            <v>1</v>
          </cell>
          <cell r="B1817">
            <v>7</v>
          </cell>
          <cell r="C1817">
            <v>50</v>
          </cell>
          <cell r="D1817">
            <v>6070</v>
          </cell>
          <cell r="F1817">
            <v>0</v>
          </cell>
        </row>
        <row r="1818">
          <cell r="A1818">
            <v>1</v>
          </cell>
          <cell r="B1818">
            <v>7</v>
          </cell>
          <cell r="C1818">
            <v>50</v>
          </cell>
          <cell r="D1818">
            <v>6075</v>
          </cell>
          <cell r="F1818">
            <v>0</v>
          </cell>
        </row>
        <row r="1819">
          <cell r="A1819">
            <v>1</v>
          </cell>
          <cell r="B1819">
            <v>7</v>
          </cell>
          <cell r="C1819">
            <v>50</v>
          </cell>
          <cell r="D1819">
            <v>6080</v>
          </cell>
          <cell r="F1819">
            <v>0</v>
          </cell>
        </row>
        <row r="1820">
          <cell r="A1820">
            <v>1</v>
          </cell>
          <cell r="B1820">
            <v>7</v>
          </cell>
          <cell r="C1820">
            <v>50</v>
          </cell>
          <cell r="D1820">
            <v>6085</v>
          </cell>
          <cell r="F1820">
            <v>0</v>
          </cell>
        </row>
        <row r="1821">
          <cell r="A1821">
            <v>1</v>
          </cell>
          <cell r="B1821">
            <v>7</v>
          </cell>
          <cell r="C1821">
            <v>50</v>
          </cell>
          <cell r="D1821">
            <v>6090</v>
          </cell>
          <cell r="F1821">
            <v>0</v>
          </cell>
        </row>
        <row r="1822">
          <cell r="A1822">
            <v>1</v>
          </cell>
          <cell r="B1822">
            <v>7</v>
          </cell>
          <cell r="C1822">
            <v>50</v>
          </cell>
          <cell r="D1822">
            <v>6095</v>
          </cell>
          <cell r="F1822">
            <v>0</v>
          </cell>
        </row>
        <row r="1823">
          <cell r="A1823">
            <v>1</v>
          </cell>
          <cell r="B1823">
            <v>7</v>
          </cell>
          <cell r="C1823">
            <v>50</v>
          </cell>
          <cell r="D1823">
            <v>6100</v>
          </cell>
          <cell r="F1823">
            <v>66.55</v>
          </cell>
        </row>
        <row r="1824">
          <cell r="A1824">
            <v>1</v>
          </cell>
          <cell r="B1824">
            <v>7</v>
          </cell>
          <cell r="C1824">
            <v>50</v>
          </cell>
          <cell r="D1824">
            <v>6105</v>
          </cell>
          <cell r="F1824">
            <v>0</v>
          </cell>
        </row>
        <row r="1825">
          <cell r="A1825">
            <v>1</v>
          </cell>
          <cell r="B1825">
            <v>7</v>
          </cell>
          <cell r="C1825">
            <v>50</v>
          </cell>
          <cell r="D1825">
            <v>6110</v>
          </cell>
          <cell r="F1825">
            <v>0</v>
          </cell>
        </row>
        <row r="1826">
          <cell r="A1826">
            <v>1</v>
          </cell>
          <cell r="B1826">
            <v>7</v>
          </cell>
          <cell r="C1826">
            <v>50</v>
          </cell>
          <cell r="D1826">
            <v>6115</v>
          </cell>
          <cell r="F1826">
            <v>0</v>
          </cell>
        </row>
        <row r="1827">
          <cell r="A1827">
            <v>1</v>
          </cell>
          <cell r="B1827">
            <v>7</v>
          </cell>
          <cell r="C1827">
            <v>50</v>
          </cell>
          <cell r="D1827">
            <v>6120</v>
          </cell>
          <cell r="F1827">
            <v>0</v>
          </cell>
        </row>
        <row r="1828">
          <cell r="A1828">
            <v>1</v>
          </cell>
          <cell r="B1828">
            <v>7</v>
          </cell>
          <cell r="C1828">
            <v>50</v>
          </cell>
          <cell r="D1828">
            <v>6125</v>
          </cell>
          <cell r="F1828">
            <v>0</v>
          </cell>
        </row>
        <row r="1829">
          <cell r="A1829">
            <v>1</v>
          </cell>
          <cell r="B1829">
            <v>7</v>
          </cell>
          <cell r="C1829">
            <v>50</v>
          </cell>
          <cell r="D1829">
            <v>6130</v>
          </cell>
          <cell r="F1829">
            <v>0</v>
          </cell>
        </row>
        <row r="1830">
          <cell r="A1830">
            <v>1</v>
          </cell>
          <cell r="B1830">
            <v>7</v>
          </cell>
          <cell r="C1830">
            <v>50</v>
          </cell>
          <cell r="D1830">
            <v>6135</v>
          </cell>
          <cell r="F1830">
            <v>0</v>
          </cell>
        </row>
        <row r="1831">
          <cell r="A1831">
            <v>1</v>
          </cell>
          <cell r="B1831">
            <v>7</v>
          </cell>
          <cell r="C1831">
            <v>50</v>
          </cell>
          <cell r="D1831">
            <v>6140</v>
          </cell>
          <cell r="F1831">
            <v>0</v>
          </cell>
        </row>
        <row r="1832">
          <cell r="A1832">
            <v>1</v>
          </cell>
          <cell r="B1832">
            <v>7</v>
          </cell>
          <cell r="C1832">
            <v>50</v>
          </cell>
          <cell r="D1832">
            <v>6145</v>
          </cell>
          <cell r="F1832">
            <v>0</v>
          </cell>
        </row>
        <row r="1833">
          <cell r="A1833">
            <v>1</v>
          </cell>
          <cell r="B1833">
            <v>7</v>
          </cell>
          <cell r="C1833">
            <v>50</v>
          </cell>
          <cell r="D1833">
            <v>6150</v>
          </cell>
          <cell r="F1833">
            <v>0</v>
          </cell>
        </row>
        <row r="1834">
          <cell r="A1834">
            <v>1</v>
          </cell>
          <cell r="B1834">
            <v>7</v>
          </cell>
          <cell r="C1834">
            <v>50</v>
          </cell>
          <cell r="D1834">
            <v>6155</v>
          </cell>
          <cell r="F1834">
            <v>0</v>
          </cell>
        </row>
        <row r="1835">
          <cell r="A1835">
            <v>1</v>
          </cell>
          <cell r="B1835">
            <v>8</v>
          </cell>
          <cell r="C1835">
            <v>0</v>
          </cell>
          <cell r="D1835">
            <v>1032</v>
          </cell>
          <cell r="F1835">
            <v>0</v>
          </cell>
        </row>
        <row r="1836">
          <cell r="A1836">
            <v>1</v>
          </cell>
          <cell r="B1836">
            <v>8</v>
          </cell>
          <cell r="C1836">
            <v>0</v>
          </cell>
          <cell r="D1836">
            <v>1050</v>
          </cell>
          <cell r="F1836">
            <v>0</v>
          </cell>
        </row>
        <row r="1837">
          <cell r="A1837">
            <v>1</v>
          </cell>
          <cell r="B1837">
            <v>8</v>
          </cell>
          <cell r="C1837">
            <v>0</v>
          </cell>
          <cell r="D1837">
            <v>1050</v>
          </cell>
          <cell r="F1837">
            <v>0</v>
          </cell>
        </row>
        <row r="1838">
          <cell r="A1838">
            <v>1</v>
          </cell>
          <cell r="B1838">
            <v>8</v>
          </cell>
          <cell r="C1838">
            <v>0</v>
          </cell>
          <cell r="D1838">
            <v>1052</v>
          </cell>
          <cell r="F1838">
            <v>0</v>
          </cell>
        </row>
        <row r="1839">
          <cell r="A1839">
            <v>1</v>
          </cell>
          <cell r="B1839">
            <v>8</v>
          </cell>
          <cell r="C1839">
            <v>0</v>
          </cell>
          <cell r="D1839">
            <v>1052</v>
          </cell>
          <cell r="F1839">
            <v>0</v>
          </cell>
        </row>
        <row r="1840">
          <cell r="A1840">
            <v>1</v>
          </cell>
          <cell r="B1840">
            <v>8</v>
          </cell>
          <cell r="C1840">
            <v>0</v>
          </cell>
          <cell r="D1840">
            <v>1055</v>
          </cell>
          <cell r="F1840">
            <v>0</v>
          </cell>
        </row>
        <row r="1841">
          <cell r="A1841">
            <v>1</v>
          </cell>
          <cell r="B1841">
            <v>8</v>
          </cell>
          <cell r="C1841">
            <v>0</v>
          </cell>
          <cell r="D1841">
            <v>1065</v>
          </cell>
          <cell r="F1841">
            <v>0</v>
          </cell>
        </row>
        <row r="1842">
          <cell r="A1842">
            <v>1</v>
          </cell>
          <cell r="B1842">
            <v>8</v>
          </cell>
          <cell r="C1842">
            <v>0</v>
          </cell>
          <cell r="D1842">
            <v>4010</v>
          </cell>
          <cell r="F1842">
            <v>0</v>
          </cell>
        </row>
        <row r="1843">
          <cell r="A1843">
            <v>1</v>
          </cell>
          <cell r="B1843">
            <v>8</v>
          </cell>
          <cell r="C1843">
            <v>0</v>
          </cell>
          <cell r="D1843">
            <v>4010</v>
          </cell>
          <cell r="F1843">
            <v>0</v>
          </cell>
        </row>
        <row r="1844">
          <cell r="A1844">
            <v>1</v>
          </cell>
          <cell r="B1844">
            <v>8</v>
          </cell>
          <cell r="C1844">
            <v>0</v>
          </cell>
          <cell r="D1844">
            <v>4020</v>
          </cell>
          <cell r="F1844">
            <v>0</v>
          </cell>
        </row>
        <row r="1845">
          <cell r="A1845">
            <v>1</v>
          </cell>
          <cell r="B1845">
            <v>8</v>
          </cell>
          <cell r="C1845">
            <v>0</v>
          </cell>
          <cell r="D1845">
            <v>4020</v>
          </cell>
          <cell r="F1845">
            <v>0</v>
          </cell>
        </row>
        <row r="1846">
          <cell r="A1846">
            <v>1</v>
          </cell>
          <cell r="B1846">
            <v>8</v>
          </cell>
          <cell r="C1846">
            <v>0</v>
          </cell>
          <cell r="D1846">
            <v>4030</v>
          </cell>
          <cell r="F1846">
            <v>0</v>
          </cell>
        </row>
        <row r="1847">
          <cell r="A1847">
            <v>1</v>
          </cell>
          <cell r="B1847">
            <v>8</v>
          </cell>
          <cell r="C1847">
            <v>0</v>
          </cell>
          <cell r="D1847">
            <v>4040</v>
          </cell>
          <cell r="F1847">
            <v>0</v>
          </cell>
        </row>
        <row r="1848">
          <cell r="A1848">
            <v>1</v>
          </cell>
          <cell r="B1848">
            <v>8</v>
          </cell>
          <cell r="C1848">
            <v>0</v>
          </cell>
          <cell r="D1848">
            <v>4050</v>
          </cell>
          <cell r="F1848">
            <v>0</v>
          </cell>
        </row>
        <row r="1849">
          <cell r="A1849">
            <v>1</v>
          </cell>
          <cell r="B1849">
            <v>8</v>
          </cell>
          <cell r="C1849">
            <v>0</v>
          </cell>
          <cell r="D1849">
            <v>4060</v>
          </cell>
          <cell r="F1849">
            <v>0</v>
          </cell>
        </row>
        <row r="1850">
          <cell r="A1850">
            <v>1</v>
          </cell>
          <cell r="B1850">
            <v>8</v>
          </cell>
          <cell r="C1850">
            <v>0</v>
          </cell>
          <cell r="D1850">
            <v>5010</v>
          </cell>
          <cell r="F1850">
            <v>0</v>
          </cell>
        </row>
        <row r="1851">
          <cell r="A1851">
            <v>1</v>
          </cell>
          <cell r="B1851">
            <v>8</v>
          </cell>
          <cell r="C1851">
            <v>0</v>
          </cell>
          <cell r="D1851">
            <v>5011</v>
          </cell>
          <cell r="F1851">
            <v>0</v>
          </cell>
        </row>
        <row r="1852">
          <cell r="A1852">
            <v>1</v>
          </cell>
          <cell r="B1852">
            <v>8</v>
          </cell>
          <cell r="C1852">
            <v>0</v>
          </cell>
          <cell r="D1852">
            <v>5012</v>
          </cell>
          <cell r="F1852">
            <v>0</v>
          </cell>
        </row>
        <row r="1853">
          <cell r="A1853">
            <v>1</v>
          </cell>
          <cell r="B1853">
            <v>8</v>
          </cell>
          <cell r="C1853">
            <v>0</v>
          </cell>
          <cell r="D1853">
            <v>5012</v>
          </cell>
          <cell r="F1853">
            <v>0</v>
          </cell>
        </row>
        <row r="1854">
          <cell r="A1854">
            <v>1</v>
          </cell>
          <cell r="B1854">
            <v>8</v>
          </cell>
          <cell r="C1854">
            <v>0</v>
          </cell>
          <cell r="D1854">
            <v>5020</v>
          </cell>
          <cell r="F1854">
            <v>0</v>
          </cell>
        </row>
        <row r="1855">
          <cell r="A1855">
            <v>1</v>
          </cell>
          <cell r="B1855">
            <v>8</v>
          </cell>
          <cell r="C1855">
            <v>0</v>
          </cell>
          <cell r="D1855">
            <v>5030</v>
          </cell>
          <cell r="F1855">
            <v>0</v>
          </cell>
        </row>
        <row r="1856">
          <cell r="A1856">
            <v>1</v>
          </cell>
          <cell r="B1856">
            <v>8</v>
          </cell>
          <cell r="C1856">
            <v>0</v>
          </cell>
          <cell r="D1856">
            <v>5040</v>
          </cell>
          <cell r="F1856">
            <v>0</v>
          </cell>
        </row>
        <row r="1857">
          <cell r="A1857">
            <v>1</v>
          </cell>
          <cell r="B1857">
            <v>8</v>
          </cell>
          <cell r="C1857">
            <v>0</v>
          </cell>
          <cell r="D1857">
            <v>5050</v>
          </cell>
          <cell r="F1857">
            <v>0</v>
          </cell>
        </row>
        <row r="1858">
          <cell r="A1858">
            <v>1</v>
          </cell>
          <cell r="B1858">
            <v>8</v>
          </cell>
          <cell r="C1858">
            <v>0</v>
          </cell>
          <cell r="D1858">
            <v>7010</v>
          </cell>
          <cell r="F1858">
            <v>0</v>
          </cell>
        </row>
        <row r="1859">
          <cell r="A1859">
            <v>1</v>
          </cell>
          <cell r="B1859">
            <v>8</v>
          </cell>
          <cell r="C1859">
            <v>0</v>
          </cell>
          <cell r="D1859">
            <v>7015</v>
          </cell>
          <cell r="F1859">
            <v>0</v>
          </cell>
        </row>
        <row r="1860">
          <cell r="A1860">
            <v>1</v>
          </cell>
          <cell r="B1860">
            <v>8</v>
          </cell>
          <cell r="C1860">
            <v>0</v>
          </cell>
          <cell r="D1860">
            <v>7020</v>
          </cell>
          <cell r="F1860">
            <v>0</v>
          </cell>
        </row>
        <row r="1861">
          <cell r="A1861">
            <v>1</v>
          </cell>
          <cell r="B1861">
            <v>8</v>
          </cell>
          <cell r="C1861">
            <v>0</v>
          </cell>
          <cell r="D1861">
            <v>7025</v>
          </cell>
          <cell r="F1861">
            <v>0</v>
          </cell>
        </row>
        <row r="1862">
          <cell r="A1862">
            <v>1</v>
          </cell>
          <cell r="B1862">
            <v>8</v>
          </cell>
          <cell r="C1862">
            <v>0</v>
          </cell>
          <cell r="D1862">
            <v>7030</v>
          </cell>
          <cell r="F1862">
            <v>0</v>
          </cell>
        </row>
        <row r="1863">
          <cell r="A1863">
            <v>1</v>
          </cell>
          <cell r="B1863">
            <v>8</v>
          </cell>
          <cell r="C1863">
            <v>0</v>
          </cell>
          <cell r="D1863">
            <v>7035</v>
          </cell>
          <cell r="F1863">
            <v>0</v>
          </cell>
        </row>
        <row r="1864">
          <cell r="A1864">
            <v>1</v>
          </cell>
          <cell r="B1864">
            <v>8</v>
          </cell>
          <cell r="C1864">
            <v>0</v>
          </cell>
          <cell r="D1864">
            <v>7040</v>
          </cell>
          <cell r="F1864">
            <v>0</v>
          </cell>
        </row>
        <row r="1865">
          <cell r="A1865">
            <v>1</v>
          </cell>
          <cell r="B1865">
            <v>8</v>
          </cell>
          <cell r="C1865">
            <v>0</v>
          </cell>
          <cell r="D1865">
            <v>7045</v>
          </cell>
          <cell r="F1865">
            <v>0</v>
          </cell>
        </row>
        <row r="1866">
          <cell r="A1866">
            <v>1</v>
          </cell>
          <cell r="B1866">
            <v>8</v>
          </cell>
          <cell r="C1866">
            <v>0</v>
          </cell>
          <cell r="D1866">
            <v>7050</v>
          </cell>
          <cell r="F1866">
            <v>0</v>
          </cell>
        </row>
        <row r="1867">
          <cell r="A1867">
            <v>1</v>
          </cell>
          <cell r="B1867">
            <v>8</v>
          </cell>
          <cell r="C1867">
            <v>0</v>
          </cell>
          <cell r="D1867">
            <v>7055</v>
          </cell>
          <cell r="F1867">
            <v>0</v>
          </cell>
        </row>
        <row r="1868">
          <cell r="A1868">
            <v>1</v>
          </cell>
          <cell r="B1868">
            <v>8</v>
          </cell>
          <cell r="C1868">
            <v>0</v>
          </cell>
          <cell r="D1868">
            <v>7060</v>
          </cell>
          <cell r="F1868">
            <v>0</v>
          </cell>
        </row>
        <row r="1869">
          <cell r="A1869">
            <v>1</v>
          </cell>
          <cell r="B1869">
            <v>8</v>
          </cell>
          <cell r="C1869">
            <v>0</v>
          </cell>
          <cell r="D1869">
            <v>7065</v>
          </cell>
          <cell r="F1869">
            <v>0</v>
          </cell>
        </row>
        <row r="1870">
          <cell r="A1870">
            <v>1</v>
          </cell>
          <cell r="B1870">
            <v>8</v>
          </cell>
          <cell r="C1870">
            <v>0</v>
          </cell>
          <cell r="D1870">
            <v>7070</v>
          </cell>
          <cell r="F1870">
            <v>0</v>
          </cell>
        </row>
        <row r="1871">
          <cell r="A1871">
            <v>1</v>
          </cell>
          <cell r="B1871">
            <v>8</v>
          </cell>
          <cell r="C1871">
            <v>0</v>
          </cell>
          <cell r="D1871">
            <v>7075</v>
          </cell>
          <cell r="F1871">
            <v>0</v>
          </cell>
        </row>
        <row r="1872">
          <cell r="A1872">
            <v>1</v>
          </cell>
          <cell r="B1872">
            <v>8</v>
          </cell>
          <cell r="C1872">
            <v>0</v>
          </cell>
          <cell r="D1872">
            <v>7080</v>
          </cell>
          <cell r="F1872">
            <v>0</v>
          </cell>
        </row>
        <row r="1873">
          <cell r="A1873">
            <v>1</v>
          </cell>
          <cell r="B1873">
            <v>8</v>
          </cell>
          <cell r="C1873">
            <v>0</v>
          </cell>
          <cell r="D1873">
            <v>7085</v>
          </cell>
          <cell r="F1873">
            <v>0</v>
          </cell>
        </row>
        <row r="1874">
          <cell r="A1874">
            <v>1</v>
          </cell>
          <cell r="B1874">
            <v>8</v>
          </cell>
          <cell r="C1874">
            <v>0</v>
          </cell>
          <cell r="D1874">
            <v>7086</v>
          </cell>
          <cell r="F1874">
            <v>0</v>
          </cell>
        </row>
        <row r="1875">
          <cell r="A1875">
            <v>1</v>
          </cell>
          <cell r="B1875">
            <v>8</v>
          </cell>
          <cell r="C1875">
            <v>0</v>
          </cell>
          <cell r="D1875">
            <v>7090</v>
          </cell>
          <cell r="F1875">
            <v>0</v>
          </cell>
        </row>
        <row r="1876">
          <cell r="A1876">
            <v>1</v>
          </cell>
          <cell r="B1876">
            <v>8</v>
          </cell>
          <cell r="C1876">
            <v>0</v>
          </cell>
          <cell r="D1876">
            <v>7095</v>
          </cell>
          <cell r="F1876">
            <v>0</v>
          </cell>
        </row>
        <row r="1877">
          <cell r="A1877">
            <v>1</v>
          </cell>
          <cell r="B1877">
            <v>8</v>
          </cell>
          <cell r="C1877">
            <v>0</v>
          </cell>
          <cell r="D1877">
            <v>7100</v>
          </cell>
          <cell r="F1877">
            <v>0</v>
          </cell>
        </row>
        <row r="1878">
          <cell r="A1878">
            <v>1</v>
          </cell>
          <cell r="B1878">
            <v>8</v>
          </cell>
          <cell r="C1878">
            <v>0</v>
          </cell>
          <cell r="D1878">
            <v>7105</v>
          </cell>
          <cell r="F1878">
            <v>0</v>
          </cell>
        </row>
        <row r="1879">
          <cell r="A1879">
            <v>1</v>
          </cell>
          <cell r="B1879">
            <v>8</v>
          </cell>
          <cell r="C1879">
            <v>0</v>
          </cell>
          <cell r="D1879">
            <v>7110</v>
          </cell>
          <cell r="F1879">
            <v>0</v>
          </cell>
        </row>
        <row r="1880">
          <cell r="A1880">
            <v>1</v>
          </cell>
          <cell r="B1880">
            <v>8</v>
          </cell>
          <cell r="C1880">
            <v>0</v>
          </cell>
          <cell r="D1880">
            <v>7120</v>
          </cell>
          <cell r="F1880">
            <v>0</v>
          </cell>
        </row>
        <row r="1881">
          <cell r="A1881">
            <v>1</v>
          </cell>
          <cell r="B1881">
            <v>8</v>
          </cell>
          <cell r="C1881">
            <v>0</v>
          </cell>
          <cell r="D1881">
            <v>7130</v>
          </cell>
          <cell r="F1881">
            <v>0</v>
          </cell>
        </row>
        <row r="1882">
          <cell r="A1882">
            <v>1</v>
          </cell>
          <cell r="B1882">
            <v>8</v>
          </cell>
          <cell r="C1882">
            <v>0</v>
          </cell>
          <cell r="D1882">
            <v>8010</v>
          </cell>
          <cell r="F1882">
            <v>0</v>
          </cell>
        </row>
        <row r="1883">
          <cell r="A1883">
            <v>1</v>
          </cell>
          <cell r="B1883">
            <v>8</v>
          </cell>
          <cell r="C1883">
            <v>0</v>
          </cell>
          <cell r="D1883">
            <v>8020</v>
          </cell>
          <cell r="F1883">
            <v>0</v>
          </cell>
        </row>
        <row r="1884">
          <cell r="A1884">
            <v>1</v>
          </cell>
          <cell r="B1884">
            <v>8</v>
          </cell>
          <cell r="C1884">
            <v>0</v>
          </cell>
          <cell r="D1884">
            <v>8025</v>
          </cell>
          <cell r="F1884">
            <v>0</v>
          </cell>
        </row>
        <row r="1885">
          <cell r="A1885">
            <v>1</v>
          </cell>
          <cell r="B1885">
            <v>8</v>
          </cell>
          <cell r="C1885">
            <v>0</v>
          </cell>
          <cell r="D1885">
            <v>8030</v>
          </cell>
          <cell r="F1885">
            <v>0</v>
          </cell>
        </row>
        <row r="1886">
          <cell r="A1886">
            <v>1</v>
          </cell>
          <cell r="B1886">
            <v>8</v>
          </cell>
          <cell r="C1886">
            <v>0</v>
          </cell>
          <cell r="D1886">
            <v>8040</v>
          </cell>
          <cell r="F1886">
            <v>0</v>
          </cell>
        </row>
        <row r="1887">
          <cell r="A1887">
            <v>1</v>
          </cell>
          <cell r="B1887">
            <v>8</v>
          </cell>
          <cell r="C1887">
            <v>0</v>
          </cell>
          <cell r="D1887">
            <v>8050</v>
          </cell>
          <cell r="F1887">
            <v>0</v>
          </cell>
        </row>
        <row r="1888">
          <cell r="A1888">
            <v>1</v>
          </cell>
          <cell r="B1888">
            <v>8</v>
          </cell>
          <cell r="C1888">
            <v>0</v>
          </cell>
          <cell r="D1888">
            <v>8060</v>
          </cell>
          <cell r="F1888">
            <v>0</v>
          </cell>
        </row>
        <row r="1889">
          <cell r="A1889">
            <v>1</v>
          </cell>
          <cell r="B1889">
            <v>8</v>
          </cell>
          <cell r="C1889">
            <v>0</v>
          </cell>
          <cell r="D1889">
            <v>8070</v>
          </cell>
          <cell r="F1889">
            <v>0</v>
          </cell>
        </row>
        <row r="1890">
          <cell r="A1890">
            <v>1</v>
          </cell>
          <cell r="B1890">
            <v>8</v>
          </cell>
          <cell r="C1890">
            <v>0</v>
          </cell>
          <cell r="D1890">
            <v>8080</v>
          </cell>
          <cell r="F1890">
            <v>0</v>
          </cell>
        </row>
        <row r="1891">
          <cell r="A1891">
            <v>1</v>
          </cell>
          <cell r="B1891">
            <v>8</v>
          </cell>
          <cell r="C1891">
            <v>0</v>
          </cell>
          <cell r="D1891">
            <v>8090</v>
          </cell>
          <cell r="F1891">
            <v>0</v>
          </cell>
        </row>
        <row r="1892">
          <cell r="A1892">
            <v>1</v>
          </cell>
          <cell r="B1892">
            <v>8</v>
          </cell>
          <cell r="C1892">
            <v>10</v>
          </cell>
          <cell r="D1892">
            <v>6010</v>
          </cell>
          <cell r="F1892">
            <v>0</v>
          </cell>
        </row>
        <row r="1893">
          <cell r="A1893">
            <v>1</v>
          </cell>
          <cell r="B1893">
            <v>8</v>
          </cell>
          <cell r="C1893">
            <v>10</v>
          </cell>
          <cell r="D1893">
            <v>6015</v>
          </cell>
          <cell r="F1893">
            <v>0</v>
          </cell>
        </row>
        <row r="1894">
          <cell r="A1894">
            <v>1</v>
          </cell>
          <cell r="B1894">
            <v>8</v>
          </cell>
          <cell r="C1894">
            <v>10</v>
          </cell>
          <cell r="D1894">
            <v>6020</v>
          </cell>
          <cell r="F1894">
            <v>0</v>
          </cell>
        </row>
        <row r="1895">
          <cell r="A1895">
            <v>1</v>
          </cell>
          <cell r="B1895">
            <v>8</v>
          </cell>
          <cell r="C1895">
            <v>10</v>
          </cell>
          <cell r="D1895">
            <v>6025</v>
          </cell>
          <cell r="F1895">
            <v>0</v>
          </cell>
        </row>
        <row r="1896">
          <cell r="A1896">
            <v>1</v>
          </cell>
          <cell r="B1896">
            <v>8</v>
          </cell>
          <cell r="C1896">
            <v>10</v>
          </cell>
          <cell r="D1896">
            <v>6030</v>
          </cell>
          <cell r="F1896">
            <v>0</v>
          </cell>
        </row>
        <row r="1897">
          <cell r="A1897">
            <v>1</v>
          </cell>
          <cell r="B1897">
            <v>8</v>
          </cell>
          <cell r="C1897">
            <v>10</v>
          </cell>
          <cell r="D1897">
            <v>6035</v>
          </cell>
          <cell r="F1897">
            <v>0</v>
          </cell>
        </row>
        <row r="1898">
          <cell r="A1898">
            <v>1</v>
          </cell>
          <cell r="B1898">
            <v>8</v>
          </cell>
          <cell r="C1898">
            <v>10</v>
          </cell>
          <cell r="D1898">
            <v>6040</v>
          </cell>
          <cell r="F1898">
            <v>0</v>
          </cell>
        </row>
        <row r="1899">
          <cell r="A1899">
            <v>1</v>
          </cell>
          <cell r="B1899">
            <v>8</v>
          </cell>
          <cell r="C1899">
            <v>10</v>
          </cell>
          <cell r="D1899">
            <v>6045</v>
          </cell>
          <cell r="F1899">
            <v>0</v>
          </cell>
        </row>
        <row r="1900">
          <cell r="A1900">
            <v>1</v>
          </cell>
          <cell r="B1900">
            <v>8</v>
          </cell>
          <cell r="C1900">
            <v>10</v>
          </cell>
          <cell r="D1900">
            <v>6050</v>
          </cell>
          <cell r="F1900">
            <v>0</v>
          </cell>
        </row>
        <row r="1901">
          <cell r="A1901">
            <v>1</v>
          </cell>
          <cell r="B1901">
            <v>8</v>
          </cell>
          <cell r="C1901">
            <v>10</v>
          </cell>
          <cell r="D1901">
            <v>6055</v>
          </cell>
          <cell r="F1901">
            <v>0</v>
          </cell>
        </row>
        <row r="1902">
          <cell r="A1902">
            <v>1</v>
          </cell>
          <cell r="B1902">
            <v>8</v>
          </cell>
          <cell r="C1902">
            <v>10</v>
          </cell>
          <cell r="D1902">
            <v>6060</v>
          </cell>
          <cell r="F1902">
            <v>0</v>
          </cell>
        </row>
        <row r="1903">
          <cell r="A1903">
            <v>1</v>
          </cell>
          <cell r="B1903">
            <v>8</v>
          </cell>
          <cell r="C1903">
            <v>10</v>
          </cell>
          <cell r="D1903">
            <v>6065</v>
          </cell>
          <cell r="F1903">
            <v>0</v>
          </cell>
        </row>
        <row r="1904">
          <cell r="A1904">
            <v>1</v>
          </cell>
          <cell r="B1904">
            <v>8</v>
          </cell>
          <cell r="C1904">
            <v>10</v>
          </cell>
          <cell r="D1904">
            <v>6070</v>
          </cell>
          <cell r="F1904">
            <v>0</v>
          </cell>
        </row>
        <row r="1905">
          <cell r="A1905">
            <v>1</v>
          </cell>
          <cell r="B1905">
            <v>8</v>
          </cell>
          <cell r="C1905">
            <v>10</v>
          </cell>
          <cell r="D1905">
            <v>6075</v>
          </cell>
          <cell r="F1905">
            <v>0</v>
          </cell>
        </row>
        <row r="1906">
          <cell r="A1906">
            <v>1</v>
          </cell>
          <cell r="B1906">
            <v>8</v>
          </cell>
          <cell r="C1906">
            <v>10</v>
          </cell>
          <cell r="D1906">
            <v>6080</v>
          </cell>
          <cell r="F1906">
            <v>0</v>
          </cell>
        </row>
        <row r="1907">
          <cell r="A1907">
            <v>1</v>
          </cell>
          <cell r="B1907">
            <v>8</v>
          </cell>
          <cell r="C1907">
            <v>10</v>
          </cell>
          <cell r="D1907">
            <v>6085</v>
          </cell>
          <cell r="F1907">
            <v>0</v>
          </cell>
        </row>
        <row r="1908">
          <cell r="A1908">
            <v>1</v>
          </cell>
          <cell r="B1908">
            <v>8</v>
          </cell>
          <cell r="C1908">
            <v>10</v>
          </cell>
          <cell r="D1908">
            <v>6090</v>
          </cell>
          <cell r="F1908">
            <v>0</v>
          </cell>
        </row>
        <row r="1909">
          <cell r="A1909">
            <v>1</v>
          </cell>
          <cell r="B1909">
            <v>8</v>
          </cell>
          <cell r="C1909">
            <v>10</v>
          </cell>
          <cell r="D1909">
            <v>6095</v>
          </cell>
          <cell r="F1909">
            <v>0</v>
          </cell>
        </row>
        <row r="1910">
          <cell r="A1910">
            <v>1</v>
          </cell>
          <cell r="B1910">
            <v>8</v>
          </cell>
          <cell r="C1910">
            <v>10</v>
          </cell>
          <cell r="D1910">
            <v>6100</v>
          </cell>
          <cell r="F1910">
            <v>0</v>
          </cell>
        </row>
        <row r="1911">
          <cell r="A1911">
            <v>1</v>
          </cell>
          <cell r="B1911">
            <v>8</v>
          </cell>
          <cell r="C1911">
            <v>10</v>
          </cell>
          <cell r="D1911">
            <v>6105</v>
          </cell>
          <cell r="F1911">
            <v>0</v>
          </cell>
        </row>
        <row r="1912">
          <cell r="A1912">
            <v>1</v>
          </cell>
          <cell r="B1912">
            <v>8</v>
          </cell>
          <cell r="C1912">
            <v>10</v>
          </cell>
          <cell r="D1912">
            <v>6110</v>
          </cell>
          <cell r="F1912">
            <v>0</v>
          </cell>
        </row>
        <row r="1913">
          <cell r="A1913">
            <v>1</v>
          </cell>
          <cell r="B1913">
            <v>8</v>
          </cell>
          <cell r="C1913">
            <v>10</v>
          </cell>
          <cell r="D1913">
            <v>6115</v>
          </cell>
          <cell r="F1913">
            <v>0</v>
          </cell>
        </row>
        <row r="1914">
          <cell r="A1914">
            <v>1</v>
          </cell>
          <cell r="B1914">
            <v>8</v>
          </cell>
          <cell r="C1914">
            <v>10</v>
          </cell>
          <cell r="D1914">
            <v>6120</v>
          </cell>
          <cell r="F1914">
            <v>0</v>
          </cell>
        </row>
        <row r="1915">
          <cell r="A1915">
            <v>1</v>
          </cell>
          <cell r="B1915">
            <v>8</v>
          </cell>
          <cell r="C1915">
            <v>10</v>
          </cell>
          <cell r="D1915">
            <v>6125</v>
          </cell>
          <cell r="F1915">
            <v>0</v>
          </cell>
        </row>
        <row r="1916">
          <cell r="A1916">
            <v>1</v>
          </cell>
          <cell r="B1916">
            <v>8</v>
          </cell>
          <cell r="C1916">
            <v>10</v>
          </cell>
          <cell r="D1916">
            <v>6130</v>
          </cell>
          <cell r="F1916">
            <v>0</v>
          </cell>
        </row>
        <row r="1917">
          <cell r="A1917">
            <v>1</v>
          </cell>
          <cell r="B1917">
            <v>8</v>
          </cell>
          <cell r="C1917">
            <v>10</v>
          </cell>
          <cell r="D1917">
            <v>6135</v>
          </cell>
          <cell r="F1917">
            <v>0</v>
          </cell>
        </row>
        <row r="1918">
          <cell r="A1918">
            <v>1</v>
          </cell>
          <cell r="B1918">
            <v>8</v>
          </cell>
          <cell r="C1918">
            <v>10</v>
          </cell>
          <cell r="D1918">
            <v>6140</v>
          </cell>
          <cell r="F1918">
            <v>0</v>
          </cell>
        </row>
        <row r="1919">
          <cell r="A1919">
            <v>1</v>
          </cell>
          <cell r="B1919">
            <v>8</v>
          </cell>
          <cell r="C1919">
            <v>10</v>
          </cell>
          <cell r="D1919">
            <v>6145</v>
          </cell>
          <cell r="F1919">
            <v>0</v>
          </cell>
        </row>
        <row r="1920">
          <cell r="A1920">
            <v>1</v>
          </cell>
          <cell r="B1920">
            <v>8</v>
          </cell>
          <cell r="C1920">
            <v>10</v>
          </cell>
          <cell r="D1920">
            <v>6150</v>
          </cell>
          <cell r="F1920">
            <v>0</v>
          </cell>
        </row>
        <row r="1921">
          <cell r="A1921">
            <v>1</v>
          </cell>
          <cell r="B1921">
            <v>8</v>
          </cell>
          <cell r="C1921">
            <v>20</v>
          </cell>
          <cell r="D1921">
            <v>6010</v>
          </cell>
          <cell r="F1921">
            <v>0</v>
          </cell>
        </row>
        <row r="1922">
          <cell r="A1922">
            <v>1</v>
          </cell>
          <cell r="B1922">
            <v>8</v>
          </cell>
          <cell r="C1922">
            <v>20</v>
          </cell>
          <cell r="D1922">
            <v>6015</v>
          </cell>
          <cell r="F1922">
            <v>0</v>
          </cell>
        </row>
        <row r="1923">
          <cell r="A1923">
            <v>1</v>
          </cell>
          <cell r="B1923">
            <v>8</v>
          </cell>
          <cell r="C1923">
            <v>20</v>
          </cell>
          <cell r="D1923">
            <v>6020</v>
          </cell>
          <cell r="F1923">
            <v>0</v>
          </cell>
        </row>
        <row r="1924">
          <cell r="A1924">
            <v>1</v>
          </cell>
          <cell r="B1924">
            <v>8</v>
          </cell>
          <cell r="C1924">
            <v>20</v>
          </cell>
          <cell r="D1924">
            <v>6025</v>
          </cell>
          <cell r="F1924">
            <v>0</v>
          </cell>
        </row>
        <row r="1925">
          <cell r="A1925">
            <v>1</v>
          </cell>
          <cell r="B1925">
            <v>8</v>
          </cell>
          <cell r="C1925">
            <v>20</v>
          </cell>
          <cell r="D1925">
            <v>6030</v>
          </cell>
          <cell r="F1925">
            <v>0</v>
          </cell>
        </row>
        <row r="1926">
          <cell r="A1926">
            <v>1</v>
          </cell>
          <cell r="B1926">
            <v>8</v>
          </cell>
          <cell r="C1926">
            <v>20</v>
          </cell>
          <cell r="D1926">
            <v>6035</v>
          </cell>
          <cell r="F1926">
            <v>0</v>
          </cell>
        </row>
        <row r="1927">
          <cell r="A1927">
            <v>1</v>
          </cell>
          <cell r="B1927">
            <v>8</v>
          </cell>
          <cell r="C1927">
            <v>20</v>
          </cell>
          <cell r="D1927">
            <v>6040</v>
          </cell>
          <cell r="F1927">
            <v>0</v>
          </cell>
        </row>
        <row r="1928">
          <cell r="A1928">
            <v>1</v>
          </cell>
          <cell r="B1928">
            <v>8</v>
          </cell>
          <cell r="C1928">
            <v>20</v>
          </cell>
          <cell r="D1928">
            <v>6045</v>
          </cell>
          <cell r="F1928">
            <v>0</v>
          </cell>
        </row>
        <row r="1929">
          <cell r="A1929">
            <v>1</v>
          </cell>
          <cell r="B1929">
            <v>8</v>
          </cell>
          <cell r="C1929">
            <v>20</v>
          </cell>
          <cell r="D1929">
            <v>6050</v>
          </cell>
          <cell r="F1929">
            <v>0</v>
          </cell>
        </row>
        <row r="1930">
          <cell r="A1930">
            <v>1</v>
          </cell>
          <cell r="B1930">
            <v>8</v>
          </cell>
          <cell r="C1930">
            <v>20</v>
          </cell>
          <cell r="D1930">
            <v>6055</v>
          </cell>
          <cell r="F1930">
            <v>0</v>
          </cell>
        </row>
        <row r="1931">
          <cell r="A1931">
            <v>1</v>
          </cell>
          <cell r="B1931">
            <v>8</v>
          </cell>
          <cell r="C1931">
            <v>20</v>
          </cell>
          <cell r="D1931">
            <v>6060</v>
          </cell>
          <cell r="F1931">
            <v>0</v>
          </cell>
        </row>
        <row r="1932">
          <cell r="A1932">
            <v>1</v>
          </cell>
          <cell r="B1932">
            <v>8</v>
          </cell>
          <cell r="C1932">
            <v>20</v>
          </cell>
          <cell r="D1932">
            <v>6065</v>
          </cell>
          <cell r="F1932">
            <v>0</v>
          </cell>
        </row>
        <row r="1933">
          <cell r="A1933">
            <v>1</v>
          </cell>
          <cell r="B1933">
            <v>8</v>
          </cell>
          <cell r="C1933">
            <v>20</v>
          </cell>
          <cell r="D1933">
            <v>6070</v>
          </cell>
          <cell r="F1933">
            <v>0</v>
          </cell>
        </row>
        <row r="1934">
          <cell r="A1934">
            <v>1</v>
          </cell>
          <cell r="B1934">
            <v>8</v>
          </cell>
          <cell r="C1934">
            <v>20</v>
          </cell>
          <cell r="D1934">
            <v>6075</v>
          </cell>
          <cell r="F1934">
            <v>0</v>
          </cell>
        </row>
        <row r="1935">
          <cell r="A1935">
            <v>1</v>
          </cell>
          <cell r="B1935">
            <v>8</v>
          </cell>
          <cell r="C1935">
            <v>20</v>
          </cell>
          <cell r="D1935">
            <v>6080</v>
          </cell>
          <cell r="F1935">
            <v>0</v>
          </cell>
        </row>
        <row r="1936">
          <cell r="A1936">
            <v>1</v>
          </cell>
          <cell r="B1936">
            <v>8</v>
          </cell>
          <cell r="C1936">
            <v>20</v>
          </cell>
          <cell r="D1936">
            <v>6085</v>
          </cell>
          <cell r="F1936">
            <v>0</v>
          </cell>
        </row>
        <row r="1937">
          <cell r="A1937">
            <v>1</v>
          </cell>
          <cell r="B1937">
            <v>8</v>
          </cell>
          <cell r="C1937">
            <v>20</v>
          </cell>
          <cell r="D1937">
            <v>6090</v>
          </cell>
          <cell r="F1937">
            <v>0</v>
          </cell>
        </row>
        <row r="1938">
          <cell r="A1938">
            <v>1</v>
          </cell>
          <cell r="B1938">
            <v>8</v>
          </cell>
          <cell r="C1938">
            <v>20</v>
          </cell>
          <cell r="D1938">
            <v>6095</v>
          </cell>
          <cell r="F1938">
            <v>0</v>
          </cell>
        </row>
        <row r="1939">
          <cell r="A1939">
            <v>1</v>
          </cell>
          <cell r="B1939">
            <v>8</v>
          </cell>
          <cell r="C1939">
            <v>20</v>
          </cell>
          <cell r="D1939">
            <v>6100</v>
          </cell>
          <cell r="F1939">
            <v>0</v>
          </cell>
        </row>
        <row r="1940">
          <cell r="A1940">
            <v>1</v>
          </cell>
          <cell r="B1940">
            <v>8</v>
          </cell>
          <cell r="C1940">
            <v>20</v>
          </cell>
          <cell r="D1940">
            <v>6105</v>
          </cell>
          <cell r="F1940">
            <v>0</v>
          </cell>
        </row>
        <row r="1941">
          <cell r="A1941">
            <v>1</v>
          </cell>
          <cell r="B1941">
            <v>8</v>
          </cell>
          <cell r="C1941">
            <v>20</v>
          </cell>
          <cell r="D1941">
            <v>6110</v>
          </cell>
          <cell r="F1941">
            <v>0</v>
          </cell>
        </row>
        <row r="1942">
          <cell r="A1942">
            <v>1</v>
          </cell>
          <cell r="B1942">
            <v>8</v>
          </cell>
          <cell r="C1942">
            <v>20</v>
          </cell>
          <cell r="D1942">
            <v>6115</v>
          </cell>
          <cell r="F1942">
            <v>0</v>
          </cell>
        </row>
        <row r="1943">
          <cell r="A1943">
            <v>1</v>
          </cell>
          <cell r="B1943">
            <v>8</v>
          </cell>
          <cell r="C1943">
            <v>20</v>
          </cell>
          <cell r="D1943">
            <v>6120</v>
          </cell>
          <cell r="F1943">
            <v>0</v>
          </cell>
        </row>
        <row r="1944">
          <cell r="A1944">
            <v>1</v>
          </cell>
          <cell r="B1944">
            <v>8</v>
          </cell>
          <cell r="C1944">
            <v>20</v>
          </cell>
          <cell r="D1944">
            <v>6125</v>
          </cell>
          <cell r="F1944">
            <v>0</v>
          </cell>
        </row>
        <row r="1945">
          <cell r="A1945">
            <v>1</v>
          </cell>
          <cell r="B1945">
            <v>8</v>
          </cell>
          <cell r="C1945">
            <v>20</v>
          </cell>
          <cell r="D1945">
            <v>6130</v>
          </cell>
          <cell r="F1945">
            <v>0</v>
          </cell>
        </row>
        <row r="1946">
          <cell r="A1946">
            <v>1</v>
          </cell>
          <cell r="B1946">
            <v>8</v>
          </cell>
          <cell r="C1946">
            <v>20</v>
          </cell>
          <cell r="D1946">
            <v>6135</v>
          </cell>
          <cell r="F1946">
            <v>0</v>
          </cell>
        </row>
        <row r="1947">
          <cell r="A1947">
            <v>1</v>
          </cell>
          <cell r="B1947">
            <v>8</v>
          </cell>
          <cell r="C1947">
            <v>20</v>
          </cell>
          <cell r="D1947">
            <v>6140</v>
          </cell>
          <cell r="F1947">
            <v>0</v>
          </cell>
        </row>
        <row r="1948">
          <cell r="A1948">
            <v>1</v>
          </cell>
          <cell r="B1948">
            <v>8</v>
          </cell>
          <cell r="C1948">
            <v>20</v>
          </cell>
          <cell r="D1948">
            <v>6145</v>
          </cell>
          <cell r="F1948">
            <v>0</v>
          </cell>
        </row>
        <row r="1949">
          <cell r="A1949">
            <v>1</v>
          </cell>
          <cell r="B1949">
            <v>8</v>
          </cell>
          <cell r="C1949">
            <v>20</v>
          </cell>
          <cell r="D1949">
            <v>6150</v>
          </cell>
          <cell r="F1949">
            <v>0</v>
          </cell>
        </row>
        <row r="1950">
          <cell r="A1950">
            <v>1</v>
          </cell>
          <cell r="B1950">
            <v>8</v>
          </cell>
          <cell r="C1950">
            <v>30</v>
          </cell>
          <cell r="D1950">
            <v>6010</v>
          </cell>
          <cell r="F1950">
            <v>0</v>
          </cell>
        </row>
        <row r="1951">
          <cell r="A1951">
            <v>1</v>
          </cell>
          <cell r="B1951">
            <v>8</v>
          </cell>
          <cell r="C1951">
            <v>30</v>
          </cell>
          <cell r="D1951">
            <v>6015</v>
          </cell>
          <cell r="F1951">
            <v>0</v>
          </cell>
        </row>
        <row r="1952">
          <cell r="A1952">
            <v>1</v>
          </cell>
          <cell r="B1952">
            <v>8</v>
          </cell>
          <cell r="C1952">
            <v>30</v>
          </cell>
          <cell r="D1952">
            <v>6020</v>
          </cell>
          <cell r="F1952">
            <v>0</v>
          </cell>
        </row>
        <row r="1953">
          <cell r="A1953">
            <v>1</v>
          </cell>
          <cell r="B1953">
            <v>8</v>
          </cell>
          <cell r="C1953">
            <v>30</v>
          </cell>
          <cell r="D1953">
            <v>6025</v>
          </cell>
          <cell r="F1953">
            <v>0</v>
          </cell>
        </row>
        <row r="1954">
          <cell r="A1954">
            <v>1</v>
          </cell>
          <cell r="B1954">
            <v>8</v>
          </cell>
          <cell r="C1954">
            <v>30</v>
          </cell>
          <cell r="D1954">
            <v>6030</v>
          </cell>
          <cell r="F1954">
            <v>0</v>
          </cell>
        </row>
        <row r="1955">
          <cell r="A1955">
            <v>1</v>
          </cell>
          <cell r="B1955">
            <v>8</v>
          </cell>
          <cell r="C1955">
            <v>30</v>
          </cell>
          <cell r="D1955">
            <v>6035</v>
          </cell>
          <cell r="F1955">
            <v>0</v>
          </cell>
        </row>
        <row r="1956">
          <cell r="A1956">
            <v>1</v>
          </cell>
          <cell r="B1956">
            <v>8</v>
          </cell>
          <cell r="C1956">
            <v>30</v>
          </cell>
          <cell r="D1956">
            <v>6040</v>
          </cell>
          <cell r="F1956">
            <v>0</v>
          </cell>
        </row>
        <row r="1957">
          <cell r="A1957">
            <v>1</v>
          </cell>
          <cell r="B1957">
            <v>8</v>
          </cell>
          <cell r="C1957">
            <v>30</v>
          </cell>
          <cell r="D1957">
            <v>6045</v>
          </cell>
          <cell r="F1957">
            <v>0</v>
          </cell>
        </row>
        <row r="1958">
          <cell r="A1958">
            <v>1</v>
          </cell>
          <cell r="B1958">
            <v>8</v>
          </cell>
          <cell r="C1958">
            <v>30</v>
          </cell>
          <cell r="D1958">
            <v>6050</v>
          </cell>
          <cell r="F1958">
            <v>0</v>
          </cell>
        </row>
        <row r="1959">
          <cell r="A1959">
            <v>1</v>
          </cell>
          <cell r="B1959">
            <v>8</v>
          </cell>
          <cell r="C1959">
            <v>30</v>
          </cell>
          <cell r="D1959">
            <v>6055</v>
          </cell>
          <cell r="F1959">
            <v>0</v>
          </cell>
        </row>
        <row r="1960">
          <cell r="A1960">
            <v>1</v>
          </cell>
          <cell r="B1960">
            <v>8</v>
          </cell>
          <cell r="C1960">
            <v>30</v>
          </cell>
          <cell r="D1960">
            <v>6060</v>
          </cell>
          <cell r="F1960">
            <v>0</v>
          </cell>
        </row>
        <row r="1961">
          <cell r="A1961">
            <v>1</v>
          </cell>
          <cell r="B1961">
            <v>8</v>
          </cell>
          <cell r="C1961">
            <v>30</v>
          </cell>
          <cell r="D1961">
            <v>6065</v>
          </cell>
          <cell r="F1961">
            <v>0</v>
          </cell>
        </row>
        <row r="1962">
          <cell r="A1962">
            <v>1</v>
          </cell>
          <cell r="B1962">
            <v>8</v>
          </cell>
          <cell r="C1962">
            <v>30</v>
          </cell>
          <cell r="D1962">
            <v>6070</v>
          </cell>
          <cell r="F1962">
            <v>0</v>
          </cell>
        </row>
        <row r="1963">
          <cell r="A1963">
            <v>1</v>
          </cell>
          <cell r="B1963">
            <v>8</v>
          </cell>
          <cell r="C1963">
            <v>30</v>
          </cell>
          <cell r="D1963">
            <v>6075</v>
          </cell>
          <cell r="F1963">
            <v>0</v>
          </cell>
        </row>
        <row r="1964">
          <cell r="A1964">
            <v>1</v>
          </cell>
          <cell r="B1964">
            <v>8</v>
          </cell>
          <cell r="C1964">
            <v>30</v>
          </cell>
          <cell r="D1964">
            <v>6080</v>
          </cell>
          <cell r="F1964">
            <v>0</v>
          </cell>
        </row>
        <row r="1965">
          <cell r="A1965">
            <v>1</v>
          </cell>
          <cell r="B1965">
            <v>8</v>
          </cell>
          <cell r="C1965">
            <v>30</v>
          </cell>
          <cell r="D1965">
            <v>6085</v>
          </cell>
          <cell r="F1965">
            <v>0</v>
          </cell>
        </row>
        <row r="1966">
          <cell r="A1966">
            <v>1</v>
          </cell>
          <cell r="B1966">
            <v>8</v>
          </cell>
          <cell r="C1966">
            <v>30</v>
          </cell>
          <cell r="D1966">
            <v>6090</v>
          </cell>
          <cell r="F1966">
            <v>0</v>
          </cell>
        </row>
        <row r="1967">
          <cell r="A1967">
            <v>1</v>
          </cell>
          <cell r="B1967">
            <v>8</v>
          </cell>
          <cell r="C1967">
            <v>30</v>
          </cell>
          <cell r="D1967">
            <v>6095</v>
          </cell>
          <cell r="F1967">
            <v>0</v>
          </cell>
        </row>
        <row r="1968">
          <cell r="A1968">
            <v>1</v>
          </cell>
          <cell r="B1968">
            <v>8</v>
          </cell>
          <cell r="C1968">
            <v>30</v>
          </cell>
          <cell r="D1968">
            <v>6100</v>
          </cell>
          <cell r="F1968">
            <v>0</v>
          </cell>
        </row>
        <row r="1969">
          <cell r="A1969">
            <v>1</v>
          </cell>
          <cell r="B1969">
            <v>8</v>
          </cell>
          <cell r="C1969">
            <v>30</v>
          </cell>
          <cell r="D1969">
            <v>6105</v>
          </cell>
          <cell r="F1969">
            <v>0</v>
          </cell>
        </row>
        <row r="1970">
          <cell r="A1970">
            <v>1</v>
          </cell>
          <cell r="B1970">
            <v>8</v>
          </cell>
          <cell r="C1970">
            <v>30</v>
          </cell>
          <cell r="D1970">
            <v>6110</v>
          </cell>
          <cell r="F1970">
            <v>0</v>
          </cell>
        </row>
        <row r="1971">
          <cell r="A1971">
            <v>1</v>
          </cell>
          <cell r="B1971">
            <v>8</v>
          </cell>
          <cell r="C1971">
            <v>30</v>
          </cell>
          <cell r="D1971">
            <v>6115</v>
          </cell>
          <cell r="F1971">
            <v>0</v>
          </cell>
        </row>
        <row r="1972">
          <cell r="A1972">
            <v>1</v>
          </cell>
          <cell r="B1972">
            <v>8</v>
          </cell>
          <cell r="C1972">
            <v>30</v>
          </cell>
          <cell r="D1972">
            <v>6120</v>
          </cell>
          <cell r="F1972">
            <v>0</v>
          </cell>
        </row>
        <row r="1973">
          <cell r="A1973">
            <v>1</v>
          </cell>
          <cell r="B1973">
            <v>8</v>
          </cell>
          <cell r="C1973">
            <v>30</v>
          </cell>
          <cell r="D1973">
            <v>6125</v>
          </cell>
          <cell r="F1973">
            <v>0</v>
          </cell>
        </row>
        <row r="1974">
          <cell r="A1974">
            <v>1</v>
          </cell>
          <cell r="B1974">
            <v>8</v>
          </cell>
          <cell r="C1974">
            <v>30</v>
          </cell>
          <cell r="D1974">
            <v>6130</v>
          </cell>
          <cell r="F1974">
            <v>0</v>
          </cell>
        </row>
        <row r="1975">
          <cell r="A1975">
            <v>1</v>
          </cell>
          <cell r="B1975">
            <v>8</v>
          </cell>
          <cell r="C1975">
            <v>30</v>
          </cell>
          <cell r="D1975">
            <v>6135</v>
          </cell>
          <cell r="F1975">
            <v>0</v>
          </cell>
        </row>
        <row r="1976">
          <cell r="A1976">
            <v>1</v>
          </cell>
          <cell r="B1976">
            <v>8</v>
          </cell>
          <cell r="C1976">
            <v>30</v>
          </cell>
          <cell r="D1976">
            <v>6140</v>
          </cell>
          <cell r="F1976">
            <v>0</v>
          </cell>
        </row>
        <row r="1977">
          <cell r="A1977">
            <v>1</v>
          </cell>
          <cell r="B1977">
            <v>8</v>
          </cell>
          <cell r="C1977">
            <v>30</v>
          </cell>
          <cell r="D1977">
            <v>6145</v>
          </cell>
          <cell r="F1977">
            <v>0</v>
          </cell>
        </row>
        <row r="1978">
          <cell r="A1978">
            <v>1</v>
          </cell>
          <cell r="B1978">
            <v>8</v>
          </cell>
          <cell r="C1978">
            <v>30</v>
          </cell>
          <cell r="D1978">
            <v>6150</v>
          </cell>
          <cell r="F1978">
            <v>0</v>
          </cell>
        </row>
        <row r="1979">
          <cell r="A1979">
            <v>1</v>
          </cell>
          <cell r="B1979">
            <v>8</v>
          </cell>
          <cell r="C1979">
            <v>40</v>
          </cell>
          <cell r="D1979">
            <v>6010</v>
          </cell>
          <cell r="F1979">
            <v>0</v>
          </cell>
        </row>
        <row r="1980">
          <cell r="A1980">
            <v>1</v>
          </cell>
          <cell r="B1980">
            <v>8</v>
          </cell>
          <cell r="C1980">
            <v>40</v>
          </cell>
          <cell r="D1980">
            <v>6015</v>
          </cell>
          <cell r="F1980">
            <v>0</v>
          </cell>
        </row>
        <row r="1981">
          <cell r="A1981">
            <v>1</v>
          </cell>
          <cell r="B1981">
            <v>8</v>
          </cell>
          <cell r="C1981">
            <v>40</v>
          </cell>
          <cell r="D1981">
            <v>6020</v>
          </cell>
          <cell r="F1981">
            <v>0</v>
          </cell>
        </row>
        <row r="1982">
          <cell r="A1982">
            <v>1</v>
          </cell>
          <cell r="B1982">
            <v>8</v>
          </cell>
          <cell r="C1982">
            <v>40</v>
          </cell>
          <cell r="D1982">
            <v>6025</v>
          </cell>
          <cell r="F1982">
            <v>0</v>
          </cell>
        </row>
        <row r="1983">
          <cell r="A1983">
            <v>1</v>
          </cell>
          <cell r="B1983">
            <v>8</v>
          </cell>
          <cell r="C1983">
            <v>40</v>
          </cell>
          <cell r="D1983">
            <v>6030</v>
          </cell>
          <cell r="F1983">
            <v>0</v>
          </cell>
        </row>
        <row r="1984">
          <cell r="A1984">
            <v>1</v>
          </cell>
          <cell r="B1984">
            <v>8</v>
          </cell>
          <cell r="C1984">
            <v>40</v>
          </cell>
          <cell r="D1984">
            <v>6035</v>
          </cell>
          <cell r="F1984">
            <v>0</v>
          </cell>
        </row>
        <row r="1985">
          <cell r="A1985">
            <v>1</v>
          </cell>
          <cell r="B1985">
            <v>8</v>
          </cell>
          <cell r="C1985">
            <v>40</v>
          </cell>
          <cell r="D1985">
            <v>6040</v>
          </cell>
          <cell r="F1985">
            <v>0</v>
          </cell>
        </row>
        <row r="1986">
          <cell r="A1986">
            <v>1</v>
          </cell>
          <cell r="B1986">
            <v>8</v>
          </cell>
          <cell r="C1986">
            <v>40</v>
          </cell>
          <cell r="D1986">
            <v>6045</v>
          </cell>
          <cell r="F1986">
            <v>0</v>
          </cell>
        </row>
        <row r="1987">
          <cell r="A1987">
            <v>1</v>
          </cell>
          <cell r="B1987">
            <v>8</v>
          </cell>
          <cell r="C1987">
            <v>40</v>
          </cell>
          <cell r="D1987">
            <v>6050</v>
          </cell>
          <cell r="F1987">
            <v>0</v>
          </cell>
        </row>
        <row r="1988">
          <cell r="A1988">
            <v>1</v>
          </cell>
          <cell r="B1988">
            <v>8</v>
          </cell>
          <cell r="C1988">
            <v>40</v>
          </cell>
          <cell r="D1988">
            <v>6055</v>
          </cell>
          <cell r="F1988">
            <v>0</v>
          </cell>
        </row>
        <row r="1989">
          <cell r="A1989">
            <v>1</v>
          </cell>
          <cell r="B1989">
            <v>8</v>
          </cell>
          <cell r="C1989">
            <v>40</v>
          </cell>
          <cell r="D1989">
            <v>6060</v>
          </cell>
          <cell r="F1989">
            <v>0</v>
          </cell>
        </row>
        <row r="1990">
          <cell r="A1990">
            <v>1</v>
          </cell>
          <cell r="B1990">
            <v>8</v>
          </cell>
          <cell r="C1990">
            <v>40</v>
          </cell>
          <cell r="D1990">
            <v>6065</v>
          </cell>
          <cell r="F1990">
            <v>0</v>
          </cell>
        </row>
        <row r="1991">
          <cell r="A1991">
            <v>1</v>
          </cell>
          <cell r="B1991">
            <v>8</v>
          </cell>
          <cell r="C1991">
            <v>40</v>
          </cell>
          <cell r="D1991">
            <v>6070</v>
          </cell>
          <cell r="F1991">
            <v>0</v>
          </cell>
        </row>
        <row r="1992">
          <cell r="A1992">
            <v>1</v>
          </cell>
          <cell r="B1992">
            <v>8</v>
          </cell>
          <cell r="C1992">
            <v>40</v>
          </cell>
          <cell r="D1992">
            <v>6075</v>
          </cell>
          <cell r="F1992">
            <v>0</v>
          </cell>
        </row>
        <row r="1993">
          <cell r="A1993">
            <v>1</v>
          </cell>
          <cell r="B1993">
            <v>8</v>
          </cell>
          <cell r="C1993">
            <v>40</v>
          </cell>
          <cell r="D1993">
            <v>6080</v>
          </cell>
          <cell r="F1993">
            <v>0</v>
          </cell>
        </row>
        <row r="1994">
          <cell r="A1994">
            <v>1</v>
          </cell>
          <cell r="B1994">
            <v>8</v>
          </cell>
          <cell r="C1994">
            <v>40</v>
          </cell>
          <cell r="D1994">
            <v>6085</v>
          </cell>
          <cell r="F1994">
            <v>0</v>
          </cell>
        </row>
        <row r="1995">
          <cell r="A1995">
            <v>1</v>
          </cell>
          <cell r="B1995">
            <v>8</v>
          </cell>
          <cell r="C1995">
            <v>40</v>
          </cell>
          <cell r="D1995">
            <v>6090</v>
          </cell>
          <cell r="F1995">
            <v>0</v>
          </cell>
        </row>
        <row r="1996">
          <cell r="A1996">
            <v>1</v>
          </cell>
          <cell r="B1996">
            <v>8</v>
          </cell>
          <cell r="C1996">
            <v>40</v>
          </cell>
          <cell r="D1996">
            <v>6095</v>
          </cell>
          <cell r="F1996">
            <v>0</v>
          </cell>
        </row>
        <row r="1997">
          <cell r="A1997">
            <v>1</v>
          </cell>
          <cell r="B1997">
            <v>8</v>
          </cell>
          <cell r="C1997">
            <v>40</v>
          </cell>
          <cell r="D1997">
            <v>6100</v>
          </cell>
          <cell r="F1997">
            <v>0</v>
          </cell>
        </row>
        <row r="1998">
          <cell r="A1998">
            <v>1</v>
          </cell>
          <cell r="B1998">
            <v>8</v>
          </cell>
          <cell r="C1998">
            <v>40</v>
          </cell>
          <cell r="D1998">
            <v>6105</v>
          </cell>
          <cell r="F1998">
            <v>0</v>
          </cell>
        </row>
        <row r="1999">
          <cell r="A1999">
            <v>1</v>
          </cell>
          <cell r="B1999">
            <v>8</v>
          </cell>
          <cell r="C1999">
            <v>40</v>
          </cell>
          <cell r="D1999">
            <v>6110</v>
          </cell>
          <cell r="F1999">
            <v>0</v>
          </cell>
        </row>
        <row r="2000">
          <cell r="A2000">
            <v>1</v>
          </cell>
          <cell r="B2000">
            <v>8</v>
          </cell>
          <cell r="C2000">
            <v>40</v>
          </cell>
          <cell r="D2000">
            <v>6110</v>
          </cell>
          <cell r="F2000">
            <v>0</v>
          </cell>
        </row>
        <row r="2001">
          <cell r="A2001">
            <v>1</v>
          </cell>
          <cell r="B2001">
            <v>8</v>
          </cell>
          <cell r="C2001">
            <v>40</v>
          </cell>
          <cell r="D2001">
            <v>6110</v>
          </cell>
          <cell r="F2001">
            <v>0</v>
          </cell>
        </row>
        <row r="2002">
          <cell r="A2002">
            <v>1</v>
          </cell>
          <cell r="B2002">
            <v>8</v>
          </cell>
          <cell r="C2002">
            <v>40</v>
          </cell>
          <cell r="D2002">
            <v>6115</v>
          </cell>
          <cell r="F2002">
            <v>0</v>
          </cell>
        </row>
        <row r="2003">
          <cell r="A2003">
            <v>1</v>
          </cell>
          <cell r="B2003">
            <v>8</v>
          </cell>
          <cell r="C2003">
            <v>40</v>
          </cell>
          <cell r="D2003">
            <v>6120</v>
          </cell>
          <cell r="F2003">
            <v>0</v>
          </cell>
        </row>
        <row r="2004">
          <cell r="A2004">
            <v>1</v>
          </cell>
          <cell r="B2004">
            <v>8</v>
          </cell>
          <cell r="C2004">
            <v>40</v>
          </cell>
          <cell r="D2004">
            <v>6125</v>
          </cell>
          <cell r="F2004">
            <v>0</v>
          </cell>
        </row>
        <row r="2005">
          <cell r="A2005">
            <v>1</v>
          </cell>
          <cell r="B2005">
            <v>8</v>
          </cell>
          <cell r="C2005">
            <v>40</v>
          </cell>
          <cell r="D2005">
            <v>6130</v>
          </cell>
          <cell r="F2005">
            <v>0</v>
          </cell>
        </row>
        <row r="2006">
          <cell r="A2006">
            <v>1</v>
          </cell>
          <cell r="B2006">
            <v>8</v>
          </cell>
          <cell r="C2006">
            <v>40</v>
          </cell>
          <cell r="D2006">
            <v>6135</v>
          </cell>
          <cell r="F2006">
            <v>0</v>
          </cell>
        </row>
        <row r="2007">
          <cell r="A2007">
            <v>1</v>
          </cell>
          <cell r="B2007">
            <v>8</v>
          </cell>
          <cell r="C2007">
            <v>40</v>
          </cell>
          <cell r="D2007">
            <v>6140</v>
          </cell>
          <cell r="F2007">
            <v>0</v>
          </cell>
        </row>
        <row r="2008">
          <cell r="A2008">
            <v>1</v>
          </cell>
          <cell r="B2008">
            <v>8</v>
          </cell>
          <cell r="C2008">
            <v>40</v>
          </cell>
          <cell r="D2008">
            <v>6145</v>
          </cell>
          <cell r="F2008">
            <v>0</v>
          </cell>
        </row>
        <row r="2009">
          <cell r="A2009">
            <v>1</v>
          </cell>
          <cell r="B2009">
            <v>8</v>
          </cell>
          <cell r="C2009">
            <v>40</v>
          </cell>
          <cell r="D2009">
            <v>6150</v>
          </cell>
          <cell r="F2009">
            <v>0</v>
          </cell>
        </row>
        <row r="2010">
          <cell r="A2010">
            <v>1</v>
          </cell>
          <cell r="B2010">
            <v>8</v>
          </cell>
          <cell r="C2010">
            <v>40</v>
          </cell>
          <cell r="D2010">
            <v>6155</v>
          </cell>
          <cell r="F2010">
            <v>0</v>
          </cell>
        </row>
        <row r="2011">
          <cell r="A2011">
            <v>1</v>
          </cell>
          <cell r="B2011">
            <v>8</v>
          </cell>
          <cell r="C2011">
            <v>50</v>
          </cell>
          <cell r="D2011">
            <v>6010</v>
          </cell>
          <cell r="F2011">
            <v>0</v>
          </cell>
        </row>
        <row r="2012">
          <cell r="A2012">
            <v>1</v>
          </cell>
          <cell r="B2012">
            <v>8</v>
          </cell>
          <cell r="C2012">
            <v>50</v>
          </cell>
          <cell r="D2012">
            <v>6015</v>
          </cell>
          <cell r="F2012">
            <v>0</v>
          </cell>
        </row>
        <row r="2013">
          <cell r="A2013">
            <v>1</v>
          </cell>
          <cell r="B2013">
            <v>8</v>
          </cell>
          <cell r="C2013">
            <v>50</v>
          </cell>
          <cell r="D2013">
            <v>6020</v>
          </cell>
          <cell r="F2013">
            <v>0</v>
          </cell>
        </row>
        <row r="2014">
          <cell r="A2014">
            <v>1</v>
          </cell>
          <cell r="B2014">
            <v>8</v>
          </cell>
          <cell r="C2014">
            <v>50</v>
          </cell>
          <cell r="D2014">
            <v>6025</v>
          </cell>
          <cell r="F2014">
            <v>0</v>
          </cell>
        </row>
        <row r="2015">
          <cell r="A2015">
            <v>1</v>
          </cell>
          <cell r="B2015">
            <v>8</v>
          </cell>
          <cell r="C2015">
            <v>50</v>
          </cell>
          <cell r="D2015">
            <v>6030</v>
          </cell>
          <cell r="F2015">
            <v>0</v>
          </cell>
        </row>
        <row r="2016">
          <cell r="A2016">
            <v>1</v>
          </cell>
          <cell r="B2016">
            <v>8</v>
          </cell>
          <cell r="C2016">
            <v>50</v>
          </cell>
          <cell r="D2016">
            <v>6035</v>
          </cell>
          <cell r="F2016">
            <v>0</v>
          </cell>
        </row>
        <row r="2017">
          <cell r="A2017">
            <v>1</v>
          </cell>
          <cell r="B2017">
            <v>8</v>
          </cell>
          <cell r="C2017">
            <v>50</v>
          </cell>
          <cell r="D2017">
            <v>6040</v>
          </cell>
          <cell r="F2017">
            <v>0</v>
          </cell>
        </row>
        <row r="2018">
          <cell r="A2018">
            <v>1</v>
          </cell>
          <cell r="B2018">
            <v>8</v>
          </cell>
          <cell r="C2018">
            <v>50</v>
          </cell>
          <cell r="D2018">
            <v>6045</v>
          </cell>
          <cell r="F2018">
            <v>0</v>
          </cell>
        </row>
        <row r="2019">
          <cell r="A2019">
            <v>1</v>
          </cell>
          <cell r="B2019">
            <v>8</v>
          </cell>
          <cell r="C2019">
            <v>50</v>
          </cell>
          <cell r="D2019">
            <v>6050</v>
          </cell>
          <cell r="F2019">
            <v>0</v>
          </cell>
        </row>
        <row r="2020">
          <cell r="A2020">
            <v>1</v>
          </cell>
          <cell r="B2020">
            <v>8</v>
          </cell>
          <cell r="C2020">
            <v>50</v>
          </cell>
          <cell r="D2020">
            <v>6055</v>
          </cell>
          <cell r="F2020">
            <v>0</v>
          </cell>
        </row>
        <row r="2021">
          <cell r="A2021">
            <v>1</v>
          </cell>
          <cell r="B2021">
            <v>8</v>
          </cell>
          <cell r="C2021">
            <v>50</v>
          </cell>
          <cell r="D2021">
            <v>6060</v>
          </cell>
          <cell r="F2021">
            <v>0</v>
          </cell>
        </row>
        <row r="2022">
          <cell r="A2022">
            <v>1</v>
          </cell>
          <cell r="B2022">
            <v>8</v>
          </cell>
          <cell r="C2022">
            <v>50</v>
          </cell>
          <cell r="D2022">
            <v>6065</v>
          </cell>
          <cell r="F2022">
            <v>0</v>
          </cell>
        </row>
        <row r="2023">
          <cell r="A2023">
            <v>1</v>
          </cell>
          <cell r="B2023">
            <v>8</v>
          </cell>
          <cell r="C2023">
            <v>50</v>
          </cell>
          <cell r="D2023">
            <v>6070</v>
          </cell>
          <cell r="F2023">
            <v>0</v>
          </cell>
        </row>
        <row r="2024">
          <cell r="A2024">
            <v>1</v>
          </cell>
          <cell r="B2024">
            <v>8</v>
          </cell>
          <cell r="C2024">
            <v>50</v>
          </cell>
          <cell r="D2024">
            <v>6075</v>
          </cell>
          <cell r="F2024">
            <v>0</v>
          </cell>
        </row>
        <row r="2025">
          <cell r="A2025">
            <v>1</v>
          </cell>
          <cell r="B2025">
            <v>8</v>
          </cell>
          <cell r="C2025">
            <v>50</v>
          </cell>
          <cell r="D2025">
            <v>6080</v>
          </cell>
          <cell r="F2025">
            <v>0</v>
          </cell>
        </row>
        <row r="2026">
          <cell r="A2026">
            <v>1</v>
          </cell>
          <cell r="B2026">
            <v>8</v>
          </cell>
          <cell r="C2026">
            <v>50</v>
          </cell>
          <cell r="D2026">
            <v>6085</v>
          </cell>
          <cell r="F2026">
            <v>0</v>
          </cell>
        </row>
        <row r="2027">
          <cell r="A2027">
            <v>1</v>
          </cell>
          <cell r="B2027">
            <v>8</v>
          </cell>
          <cell r="C2027">
            <v>50</v>
          </cell>
          <cell r="D2027">
            <v>6090</v>
          </cell>
          <cell r="F2027">
            <v>0</v>
          </cell>
        </row>
        <row r="2028">
          <cell r="A2028">
            <v>1</v>
          </cell>
          <cell r="B2028">
            <v>8</v>
          </cell>
          <cell r="C2028">
            <v>50</v>
          </cell>
          <cell r="D2028">
            <v>6095</v>
          </cell>
          <cell r="F2028">
            <v>0</v>
          </cell>
        </row>
        <row r="2029">
          <cell r="A2029">
            <v>1</v>
          </cell>
          <cell r="B2029">
            <v>8</v>
          </cell>
          <cell r="C2029">
            <v>50</v>
          </cell>
          <cell r="D2029">
            <v>6100</v>
          </cell>
          <cell r="F2029">
            <v>0</v>
          </cell>
        </row>
        <row r="2030">
          <cell r="A2030">
            <v>1</v>
          </cell>
          <cell r="B2030">
            <v>8</v>
          </cell>
          <cell r="C2030">
            <v>50</v>
          </cell>
          <cell r="D2030">
            <v>6105</v>
          </cell>
          <cell r="F2030">
            <v>0</v>
          </cell>
        </row>
        <row r="2031">
          <cell r="A2031">
            <v>1</v>
          </cell>
          <cell r="B2031">
            <v>8</v>
          </cell>
          <cell r="C2031">
            <v>50</v>
          </cell>
          <cell r="D2031">
            <v>6110</v>
          </cell>
          <cell r="F2031">
            <v>0</v>
          </cell>
        </row>
        <row r="2032">
          <cell r="A2032">
            <v>1</v>
          </cell>
          <cell r="B2032">
            <v>8</v>
          </cell>
          <cell r="C2032">
            <v>50</v>
          </cell>
          <cell r="D2032">
            <v>6115</v>
          </cell>
          <cell r="F2032">
            <v>0</v>
          </cell>
        </row>
        <row r="2033">
          <cell r="A2033">
            <v>1</v>
          </cell>
          <cell r="B2033">
            <v>8</v>
          </cell>
          <cell r="C2033">
            <v>50</v>
          </cell>
          <cell r="D2033">
            <v>6120</v>
          </cell>
          <cell r="F2033">
            <v>0</v>
          </cell>
        </row>
        <row r="2034">
          <cell r="A2034">
            <v>1</v>
          </cell>
          <cell r="B2034">
            <v>8</v>
          </cell>
          <cell r="C2034">
            <v>50</v>
          </cell>
          <cell r="D2034">
            <v>6125</v>
          </cell>
          <cell r="F2034">
            <v>0</v>
          </cell>
        </row>
        <row r="2035">
          <cell r="A2035">
            <v>1</v>
          </cell>
          <cell r="B2035">
            <v>8</v>
          </cell>
          <cell r="C2035">
            <v>50</v>
          </cell>
          <cell r="D2035">
            <v>6130</v>
          </cell>
          <cell r="F2035">
            <v>0</v>
          </cell>
        </row>
        <row r="2036">
          <cell r="A2036">
            <v>1</v>
          </cell>
          <cell r="B2036">
            <v>8</v>
          </cell>
          <cell r="C2036">
            <v>50</v>
          </cell>
          <cell r="D2036">
            <v>6135</v>
          </cell>
          <cell r="F2036">
            <v>0</v>
          </cell>
        </row>
        <row r="2037">
          <cell r="A2037">
            <v>1</v>
          </cell>
          <cell r="B2037">
            <v>8</v>
          </cell>
          <cell r="C2037">
            <v>50</v>
          </cell>
          <cell r="D2037">
            <v>6140</v>
          </cell>
          <cell r="F2037">
            <v>0</v>
          </cell>
        </row>
        <row r="2038">
          <cell r="A2038">
            <v>1</v>
          </cell>
          <cell r="B2038">
            <v>8</v>
          </cell>
          <cell r="C2038">
            <v>50</v>
          </cell>
          <cell r="D2038">
            <v>6145</v>
          </cell>
          <cell r="F2038">
            <v>0</v>
          </cell>
        </row>
        <row r="2039">
          <cell r="A2039">
            <v>1</v>
          </cell>
          <cell r="B2039">
            <v>8</v>
          </cell>
          <cell r="C2039">
            <v>50</v>
          </cell>
          <cell r="D2039">
            <v>6150</v>
          </cell>
          <cell r="F2039">
            <v>0</v>
          </cell>
        </row>
        <row r="2040">
          <cell r="A2040">
            <v>1</v>
          </cell>
          <cell r="B2040">
            <v>8</v>
          </cell>
          <cell r="C2040">
            <v>50</v>
          </cell>
          <cell r="D2040">
            <v>6155</v>
          </cell>
          <cell r="F2040">
            <v>0</v>
          </cell>
        </row>
        <row r="2041">
          <cell r="A2041">
            <v>1</v>
          </cell>
          <cell r="B2041">
            <v>9</v>
          </cell>
          <cell r="C2041">
            <v>0</v>
          </cell>
          <cell r="D2041">
            <v>1032</v>
          </cell>
          <cell r="F2041">
            <v>0</v>
          </cell>
        </row>
        <row r="2042">
          <cell r="A2042">
            <v>1</v>
          </cell>
          <cell r="B2042">
            <v>9</v>
          </cell>
          <cell r="C2042">
            <v>0</v>
          </cell>
          <cell r="D2042">
            <v>1050</v>
          </cell>
          <cell r="F2042">
            <v>-56361.83</v>
          </cell>
        </row>
        <row r="2043">
          <cell r="A2043">
            <v>1</v>
          </cell>
          <cell r="B2043">
            <v>9</v>
          </cell>
          <cell r="C2043">
            <v>0</v>
          </cell>
          <cell r="D2043">
            <v>1050</v>
          </cell>
          <cell r="F2043">
            <v>0</v>
          </cell>
        </row>
        <row r="2044">
          <cell r="A2044">
            <v>1</v>
          </cell>
          <cell r="B2044">
            <v>9</v>
          </cell>
          <cell r="C2044">
            <v>0</v>
          </cell>
          <cell r="D2044">
            <v>1051</v>
          </cell>
          <cell r="F2044">
            <v>684.1</v>
          </cell>
        </row>
        <row r="2045">
          <cell r="A2045">
            <v>1</v>
          </cell>
          <cell r="B2045">
            <v>9</v>
          </cell>
          <cell r="C2045">
            <v>0</v>
          </cell>
          <cell r="D2045">
            <v>1052</v>
          </cell>
          <cell r="F2045">
            <v>0</v>
          </cell>
        </row>
        <row r="2046">
          <cell r="A2046">
            <v>1</v>
          </cell>
          <cell r="B2046">
            <v>9</v>
          </cell>
          <cell r="C2046">
            <v>0</v>
          </cell>
          <cell r="D2046">
            <v>1052</v>
          </cell>
          <cell r="F2046">
            <v>0</v>
          </cell>
        </row>
        <row r="2047">
          <cell r="A2047">
            <v>1</v>
          </cell>
          <cell r="B2047">
            <v>9</v>
          </cell>
          <cell r="C2047">
            <v>0</v>
          </cell>
          <cell r="D2047">
            <v>1052</v>
          </cell>
          <cell r="F2047">
            <v>0</v>
          </cell>
        </row>
        <row r="2048">
          <cell r="A2048">
            <v>1</v>
          </cell>
          <cell r="B2048">
            <v>9</v>
          </cell>
          <cell r="C2048">
            <v>0</v>
          </cell>
          <cell r="D2048">
            <v>1055</v>
          </cell>
          <cell r="F2048">
            <v>0</v>
          </cell>
        </row>
        <row r="2049">
          <cell r="A2049">
            <v>1</v>
          </cell>
          <cell r="B2049">
            <v>9</v>
          </cell>
          <cell r="C2049">
            <v>0</v>
          </cell>
          <cell r="D2049">
            <v>1060</v>
          </cell>
          <cell r="F2049">
            <v>23.25</v>
          </cell>
        </row>
        <row r="2050">
          <cell r="A2050">
            <v>1</v>
          </cell>
          <cell r="B2050">
            <v>9</v>
          </cell>
          <cell r="C2050">
            <v>0</v>
          </cell>
          <cell r="D2050">
            <v>1065</v>
          </cell>
          <cell r="F2050">
            <v>0</v>
          </cell>
        </row>
        <row r="2051">
          <cell r="A2051">
            <v>1</v>
          </cell>
          <cell r="B2051">
            <v>9</v>
          </cell>
          <cell r="C2051">
            <v>0</v>
          </cell>
          <cell r="D2051">
            <v>4010</v>
          </cell>
          <cell r="F2051">
            <v>-218047.34</v>
          </cell>
        </row>
        <row r="2052">
          <cell r="A2052">
            <v>1</v>
          </cell>
          <cell r="B2052">
            <v>9</v>
          </cell>
          <cell r="C2052">
            <v>0</v>
          </cell>
          <cell r="D2052">
            <v>4010</v>
          </cell>
          <cell r="F2052">
            <v>10444.709999999999</v>
          </cell>
        </row>
        <row r="2053">
          <cell r="A2053">
            <v>1</v>
          </cell>
          <cell r="B2053">
            <v>9</v>
          </cell>
          <cell r="C2053">
            <v>0</v>
          </cell>
          <cell r="D2053">
            <v>4020</v>
          </cell>
          <cell r="F2053">
            <v>-46948.4</v>
          </cell>
        </row>
        <row r="2054">
          <cell r="A2054">
            <v>1</v>
          </cell>
          <cell r="B2054">
            <v>9</v>
          </cell>
          <cell r="C2054">
            <v>0</v>
          </cell>
          <cell r="D2054">
            <v>4020</v>
          </cell>
          <cell r="F2054">
            <v>0</v>
          </cell>
        </row>
        <row r="2055">
          <cell r="A2055">
            <v>1</v>
          </cell>
          <cell r="B2055">
            <v>9</v>
          </cell>
          <cell r="C2055">
            <v>0</v>
          </cell>
          <cell r="D2055">
            <v>4030</v>
          </cell>
          <cell r="F2055">
            <v>831.73</v>
          </cell>
        </row>
        <row r="2056">
          <cell r="A2056">
            <v>1</v>
          </cell>
          <cell r="B2056">
            <v>9</v>
          </cell>
          <cell r="C2056">
            <v>0</v>
          </cell>
          <cell r="D2056">
            <v>4040</v>
          </cell>
          <cell r="F2056">
            <v>546.53</v>
          </cell>
        </row>
        <row r="2057">
          <cell r="A2057">
            <v>1</v>
          </cell>
          <cell r="B2057">
            <v>9</v>
          </cell>
          <cell r="C2057">
            <v>0</v>
          </cell>
          <cell r="D2057">
            <v>4050</v>
          </cell>
          <cell r="F2057">
            <v>-599.09</v>
          </cell>
        </row>
        <row r="2058">
          <cell r="A2058">
            <v>1</v>
          </cell>
          <cell r="B2058">
            <v>9</v>
          </cell>
          <cell r="C2058">
            <v>0</v>
          </cell>
          <cell r="D2058">
            <v>4060</v>
          </cell>
          <cell r="F2058">
            <v>0</v>
          </cell>
        </row>
        <row r="2059">
          <cell r="A2059">
            <v>1</v>
          </cell>
          <cell r="B2059">
            <v>9</v>
          </cell>
          <cell r="C2059">
            <v>0</v>
          </cell>
          <cell r="D2059">
            <v>5010</v>
          </cell>
          <cell r="F2059">
            <v>174118.92</v>
          </cell>
        </row>
        <row r="2060">
          <cell r="A2060">
            <v>1</v>
          </cell>
          <cell r="B2060">
            <v>9</v>
          </cell>
          <cell r="C2060">
            <v>0</v>
          </cell>
          <cell r="D2060">
            <v>5011</v>
          </cell>
          <cell r="F2060">
            <v>7606.85</v>
          </cell>
        </row>
        <row r="2061">
          <cell r="A2061">
            <v>1</v>
          </cell>
          <cell r="B2061">
            <v>9</v>
          </cell>
          <cell r="C2061">
            <v>0</v>
          </cell>
          <cell r="D2061">
            <v>5011</v>
          </cell>
          <cell r="F2061">
            <v>0</v>
          </cell>
        </row>
        <row r="2062">
          <cell r="A2062">
            <v>1</v>
          </cell>
          <cell r="B2062">
            <v>9</v>
          </cell>
          <cell r="C2062">
            <v>0</v>
          </cell>
          <cell r="D2062">
            <v>5011</v>
          </cell>
          <cell r="F2062">
            <v>0</v>
          </cell>
        </row>
        <row r="2063">
          <cell r="A2063">
            <v>1</v>
          </cell>
          <cell r="B2063">
            <v>9</v>
          </cell>
          <cell r="C2063">
            <v>0</v>
          </cell>
          <cell r="D2063">
            <v>5012</v>
          </cell>
          <cell r="F2063">
            <v>0</v>
          </cell>
        </row>
        <row r="2064">
          <cell r="A2064">
            <v>1</v>
          </cell>
          <cell r="B2064">
            <v>9</v>
          </cell>
          <cell r="C2064">
            <v>0</v>
          </cell>
          <cell r="D2064">
            <v>5012</v>
          </cell>
          <cell r="F2064">
            <v>-684.11</v>
          </cell>
        </row>
        <row r="2065">
          <cell r="A2065">
            <v>1</v>
          </cell>
          <cell r="B2065">
            <v>9</v>
          </cell>
          <cell r="C2065">
            <v>0</v>
          </cell>
          <cell r="D2065">
            <v>5012</v>
          </cell>
          <cell r="F2065">
            <v>-3.17</v>
          </cell>
        </row>
        <row r="2066">
          <cell r="A2066">
            <v>1</v>
          </cell>
          <cell r="B2066">
            <v>9</v>
          </cell>
          <cell r="C2066">
            <v>0</v>
          </cell>
          <cell r="D2066">
            <v>5020</v>
          </cell>
          <cell r="F2066">
            <v>45056.56</v>
          </cell>
        </row>
        <row r="2067">
          <cell r="A2067">
            <v>1</v>
          </cell>
          <cell r="B2067">
            <v>9</v>
          </cell>
          <cell r="C2067">
            <v>0</v>
          </cell>
          <cell r="D2067">
            <v>5030</v>
          </cell>
          <cell r="F2067">
            <v>2359.67</v>
          </cell>
        </row>
        <row r="2068">
          <cell r="A2068">
            <v>1</v>
          </cell>
          <cell r="B2068">
            <v>9</v>
          </cell>
          <cell r="C2068">
            <v>0</v>
          </cell>
          <cell r="D2068">
            <v>5030</v>
          </cell>
          <cell r="F2068">
            <v>516.36</v>
          </cell>
        </row>
        <row r="2069">
          <cell r="A2069">
            <v>1</v>
          </cell>
          <cell r="B2069">
            <v>9</v>
          </cell>
          <cell r="C2069">
            <v>0</v>
          </cell>
          <cell r="D2069">
            <v>5040</v>
          </cell>
          <cell r="F2069">
            <v>-3074.33</v>
          </cell>
        </row>
        <row r="2070">
          <cell r="A2070">
            <v>1</v>
          </cell>
          <cell r="B2070">
            <v>9</v>
          </cell>
          <cell r="C2070">
            <v>0</v>
          </cell>
          <cell r="D2070">
            <v>5050</v>
          </cell>
          <cell r="F2070">
            <v>-5999</v>
          </cell>
        </row>
        <row r="2071">
          <cell r="A2071">
            <v>1</v>
          </cell>
          <cell r="B2071">
            <v>9</v>
          </cell>
          <cell r="C2071">
            <v>0</v>
          </cell>
          <cell r="D2071">
            <v>7010</v>
          </cell>
          <cell r="F2071">
            <v>0</v>
          </cell>
        </row>
        <row r="2072">
          <cell r="A2072">
            <v>1</v>
          </cell>
          <cell r="B2072">
            <v>9</v>
          </cell>
          <cell r="C2072">
            <v>0</v>
          </cell>
          <cell r="D2072">
            <v>7015</v>
          </cell>
          <cell r="F2072">
            <v>0</v>
          </cell>
        </row>
        <row r="2073">
          <cell r="A2073">
            <v>1</v>
          </cell>
          <cell r="B2073">
            <v>9</v>
          </cell>
          <cell r="C2073">
            <v>0</v>
          </cell>
          <cell r="D2073">
            <v>7020</v>
          </cell>
          <cell r="F2073">
            <v>0</v>
          </cell>
        </row>
        <row r="2074">
          <cell r="A2074">
            <v>1</v>
          </cell>
          <cell r="B2074">
            <v>9</v>
          </cell>
          <cell r="C2074">
            <v>0</v>
          </cell>
          <cell r="D2074">
            <v>7025</v>
          </cell>
          <cell r="F2074">
            <v>385</v>
          </cell>
        </row>
        <row r="2075">
          <cell r="A2075">
            <v>1</v>
          </cell>
          <cell r="B2075">
            <v>9</v>
          </cell>
          <cell r="C2075">
            <v>0</v>
          </cell>
          <cell r="D2075">
            <v>7030</v>
          </cell>
          <cell r="F2075">
            <v>393.17</v>
          </cell>
        </row>
        <row r="2076">
          <cell r="A2076">
            <v>1</v>
          </cell>
          <cell r="B2076">
            <v>9</v>
          </cell>
          <cell r="C2076">
            <v>0</v>
          </cell>
          <cell r="D2076">
            <v>7035</v>
          </cell>
          <cell r="F2076">
            <v>688.76</v>
          </cell>
        </row>
        <row r="2077">
          <cell r="A2077">
            <v>1</v>
          </cell>
          <cell r="B2077">
            <v>9</v>
          </cell>
          <cell r="C2077">
            <v>0</v>
          </cell>
          <cell r="D2077">
            <v>7040</v>
          </cell>
          <cell r="F2077">
            <v>0</v>
          </cell>
        </row>
        <row r="2078">
          <cell r="A2078">
            <v>1</v>
          </cell>
          <cell r="B2078">
            <v>9</v>
          </cell>
          <cell r="C2078">
            <v>0</v>
          </cell>
          <cell r="D2078">
            <v>7045</v>
          </cell>
          <cell r="F2078">
            <v>0</v>
          </cell>
        </row>
        <row r="2079">
          <cell r="A2079">
            <v>1</v>
          </cell>
          <cell r="B2079">
            <v>9</v>
          </cell>
          <cell r="C2079">
            <v>0</v>
          </cell>
          <cell r="D2079">
            <v>7050</v>
          </cell>
          <cell r="F2079">
            <v>802.03</v>
          </cell>
        </row>
        <row r="2080">
          <cell r="A2080">
            <v>1</v>
          </cell>
          <cell r="B2080">
            <v>9</v>
          </cell>
          <cell r="C2080">
            <v>0</v>
          </cell>
          <cell r="D2080">
            <v>7055</v>
          </cell>
          <cell r="F2080">
            <v>0</v>
          </cell>
        </row>
        <row r="2081">
          <cell r="A2081">
            <v>1</v>
          </cell>
          <cell r="B2081">
            <v>9</v>
          </cell>
          <cell r="C2081">
            <v>0</v>
          </cell>
          <cell r="D2081">
            <v>7060</v>
          </cell>
          <cell r="F2081">
            <v>2700</v>
          </cell>
        </row>
        <row r="2082">
          <cell r="A2082">
            <v>1</v>
          </cell>
          <cell r="B2082">
            <v>9</v>
          </cell>
          <cell r="C2082">
            <v>0</v>
          </cell>
          <cell r="D2082">
            <v>7065</v>
          </cell>
          <cell r="F2082">
            <v>0</v>
          </cell>
        </row>
        <row r="2083">
          <cell r="A2083">
            <v>1</v>
          </cell>
          <cell r="B2083">
            <v>9</v>
          </cell>
          <cell r="C2083">
            <v>0</v>
          </cell>
          <cell r="D2083">
            <v>7070</v>
          </cell>
          <cell r="F2083">
            <v>0</v>
          </cell>
        </row>
        <row r="2084">
          <cell r="A2084">
            <v>1</v>
          </cell>
          <cell r="B2084">
            <v>9</v>
          </cell>
          <cell r="C2084">
            <v>0</v>
          </cell>
          <cell r="D2084">
            <v>7075</v>
          </cell>
          <cell r="F2084">
            <v>0</v>
          </cell>
        </row>
        <row r="2085">
          <cell r="A2085">
            <v>1</v>
          </cell>
          <cell r="B2085">
            <v>9</v>
          </cell>
          <cell r="C2085">
            <v>0</v>
          </cell>
          <cell r="D2085">
            <v>7080</v>
          </cell>
          <cell r="F2085">
            <v>1.28</v>
          </cell>
        </row>
        <row r="2086">
          <cell r="A2086">
            <v>1</v>
          </cell>
          <cell r="B2086">
            <v>9</v>
          </cell>
          <cell r="C2086">
            <v>0</v>
          </cell>
          <cell r="D2086">
            <v>7085</v>
          </cell>
          <cell r="F2086">
            <v>9540</v>
          </cell>
        </row>
        <row r="2087">
          <cell r="A2087">
            <v>1</v>
          </cell>
          <cell r="B2087">
            <v>9</v>
          </cell>
          <cell r="C2087">
            <v>0</v>
          </cell>
          <cell r="D2087">
            <v>7086</v>
          </cell>
          <cell r="F2087">
            <v>0</v>
          </cell>
        </row>
        <row r="2088">
          <cell r="A2088">
            <v>1</v>
          </cell>
          <cell r="B2088">
            <v>9</v>
          </cell>
          <cell r="C2088">
            <v>0</v>
          </cell>
          <cell r="D2088">
            <v>7090</v>
          </cell>
          <cell r="F2088">
            <v>625.39</v>
          </cell>
        </row>
        <row r="2089">
          <cell r="A2089">
            <v>1</v>
          </cell>
          <cell r="B2089">
            <v>9</v>
          </cell>
          <cell r="C2089">
            <v>0</v>
          </cell>
          <cell r="D2089">
            <v>7095</v>
          </cell>
          <cell r="F2089">
            <v>2168</v>
          </cell>
        </row>
        <row r="2090">
          <cell r="A2090">
            <v>1</v>
          </cell>
          <cell r="B2090">
            <v>9</v>
          </cell>
          <cell r="C2090">
            <v>0</v>
          </cell>
          <cell r="D2090">
            <v>7100</v>
          </cell>
          <cell r="F2090">
            <v>535.58000000000004</v>
          </cell>
        </row>
        <row r="2091">
          <cell r="A2091">
            <v>1</v>
          </cell>
          <cell r="B2091">
            <v>9</v>
          </cell>
          <cell r="C2091">
            <v>0</v>
          </cell>
          <cell r="D2091">
            <v>7105</v>
          </cell>
          <cell r="F2091">
            <v>518.29999999999995</v>
          </cell>
        </row>
        <row r="2092">
          <cell r="A2092">
            <v>1</v>
          </cell>
          <cell r="B2092">
            <v>9</v>
          </cell>
          <cell r="C2092">
            <v>0</v>
          </cell>
          <cell r="D2092">
            <v>7110</v>
          </cell>
          <cell r="F2092">
            <v>46</v>
          </cell>
        </row>
        <row r="2093">
          <cell r="A2093">
            <v>1</v>
          </cell>
          <cell r="B2093">
            <v>9</v>
          </cell>
          <cell r="C2093">
            <v>0</v>
          </cell>
          <cell r="D2093">
            <v>7120</v>
          </cell>
          <cell r="F2093">
            <v>0</v>
          </cell>
        </row>
        <row r="2094">
          <cell r="A2094">
            <v>1</v>
          </cell>
          <cell r="B2094">
            <v>9</v>
          </cell>
          <cell r="C2094">
            <v>0</v>
          </cell>
          <cell r="D2094">
            <v>7125</v>
          </cell>
          <cell r="F2094">
            <v>0</v>
          </cell>
        </row>
        <row r="2095">
          <cell r="A2095">
            <v>1</v>
          </cell>
          <cell r="B2095">
            <v>9</v>
          </cell>
          <cell r="C2095">
            <v>0</v>
          </cell>
          <cell r="D2095">
            <v>7130</v>
          </cell>
          <cell r="F2095">
            <v>102.84</v>
          </cell>
        </row>
        <row r="2096">
          <cell r="A2096">
            <v>1</v>
          </cell>
          <cell r="B2096">
            <v>9</v>
          </cell>
          <cell r="C2096">
            <v>0</v>
          </cell>
          <cell r="D2096">
            <v>8010</v>
          </cell>
          <cell r="F2096">
            <v>18229</v>
          </cell>
        </row>
        <row r="2097">
          <cell r="A2097">
            <v>1</v>
          </cell>
          <cell r="B2097">
            <v>9</v>
          </cell>
          <cell r="C2097">
            <v>0</v>
          </cell>
          <cell r="D2097">
            <v>8020</v>
          </cell>
          <cell r="F2097">
            <v>1272</v>
          </cell>
        </row>
        <row r="2098">
          <cell r="A2098">
            <v>1</v>
          </cell>
          <cell r="B2098">
            <v>9</v>
          </cell>
          <cell r="C2098">
            <v>0</v>
          </cell>
          <cell r="D2098">
            <v>8025</v>
          </cell>
          <cell r="F2098">
            <v>0</v>
          </cell>
        </row>
        <row r="2099">
          <cell r="A2099">
            <v>1</v>
          </cell>
          <cell r="B2099">
            <v>9</v>
          </cell>
          <cell r="C2099">
            <v>0</v>
          </cell>
          <cell r="D2099">
            <v>8030</v>
          </cell>
          <cell r="F2099">
            <v>0</v>
          </cell>
        </row>
        <row r="2100">
          <cell r="A2100">
            <v>1</v>
          </cell>
          <cell r="B2100">
            <v>9</v>
          </cell>
          <cell r="C2100">
            <v>0</v>
          </cell>
          <cell r="D2100">
            <v>8040</v>
          </cell>
          <cell r="F2100">
            <v>0</v>
          </cell>
        </row>
        <row r="2101">
          <cell r="A2101">
            <v>1</v>
          </cell>
          <cell r="B2101">
            <v>9</v>
          </cell>
          <cell r="C2101">
            <v>0</v>
          </cell>
          <cell r="D2101">
            <v>8050</v>
          </cell>
          <cell r="F2101">
            <v>0</v>
          </cell>
        </row>
        <row r="2102">
          <cell r="A2102">
            <v>1</v>
          </cell>
          <cell r="B2102">
            <v>9</v>
          </cell>
          <cell r="C2102">
            <v>0</v>
          </cell>
          <cell r="D2102">
            <v>8060</v>
          </cell>
          <cell r="F2102">
            <v>0</v>
          </cell>
        </row>
        <row r="2103">
          <cell r="A2103">
            <v>1</v>
          </cell>
          <cell r="B2103">
            <v>9</v>
          </cell>
          <cell r="C2103">
            <v>0</v>
          </cell>
          <cell r="D2103">
            <v>8070</v>
          </cell>
          <cell r="F2103">
            <v>6306.17</v>
          </cell>
        </row>
        <row r="2104">
          <cell r="A2104">
            <v>1</v>
          </cell>
          <cell r="B2104">
            <v>9</v>
          </cell>
          <cell r="C2104">
            <v>0</v>
          </cell>
          <cell r="D2104">
            <v>8080</v>
          </cell>
          <cell r="F2104">
            <v>0</v>
          </cell>
        </row>
        <row r="2105">
          <cell r="A2105">
            <v>1</v>
          </cell>
          <cell r="B2105">
            <v>9</v>
          </cell>
          <cell r="C2105">
            <v>0</v>
          </cell>
          <cell r="D2105">
            <v>8090</v>
          </cell>
          <cell r="F2105">
            <v>-30</v>
          </cell>
        </row>
        <row r="2106">
          <cell r="A2106">
            <v>1</v>
          </cell>
          <cell r="B2106">
            <v>9</v>
          </cell>
          <cell r="C2106">
            <v>10</v>
          </cell>
          <cell r="D2106">
            <v>6010</v>
          </cell>
          <cell r="F2106">
            <v>224</v>
          </cell>
        </row>
        <row r="2107">
          <cell r="A2107">
            <v>1</v>
          </cell>
          <cell r="B2107">
            <v>9</v>
          </cell>
          <cell r="C2107">
            <v>10</v>
          </cell>
          <cell r="D2107">
            <v>6015</v>
          </cell>
          <cell r="F2107">
            <v>0</v>
          </cell>
        </row>
        <row r="2108">
          <cell r="A2108">
            <v>1</v>
          </cell>
          <cell r="B2108">
            <v>9</v>
          </cell>
          <cell r="C2108">
            <v>10</v>
          </cell>
          <cell r="D2108">
            <v>6020</v>
          </cell>
          <cell r="F2108">
            <v>0</v>
          </cell>
        </row>
        <row r="2109">
          <cell r="A2109">
            <v>1</v>
          </cell>
          <cell r="B2109">
            <v>9</v>
          </cell>
          <cell r="C2109">
            <v>10</v>
          </cell>
          <cell r="D2109">
            <v>6025</v>
          </cell>
          <cell r="F2109">
            <v>4</v>
          </cell>
        </row>
        <row r="2110">
          <cell r="A2110">
            <v>1</v>
          </cell>
          <cell r="B2110">
            <v>9</v>
          </cell>
          <cell r="C2110">
            <v>10</v>
          </cell>
          <cell r="D2110">
            <v>6030</v>
          </cell>
          <cell r="F2110">
            <v>1453.62</v>
          </cell>
        </row>
        <row r="2111">
          <cell r="A2111">
            <v>1</v>
          </cell>
          <cell r="B2111">
            <v>9</v>
          </cell>
          <cell r="C2111">
            <v>10</v>
          </cell>
          <cell r="D2111">
            <v>6035</v>
          </cell>
          <cell r="F2111">
            <v>0</v>
          </cell>
        </row>
        <row r="2112">
          <cell r="A2112">
            <v>1</v>
          </cell>
          <cell r="B2112">
            <v>9</v>
          </cell>
          <cell r="C2112">
            <v>10</v>
          </cell>
          <cell r="D2112">
            <v>6040</v>
          </cell>
          <cell r="F2112">
            <v>0</v>
          </cell>
        </row>
        <row r="2113">
          <cell r="A2113">
            <v>1</v>
          </cell>
          <cell r="B2113">
            <v>9</v>
          </cell>
          <cell r="C2113">
            <v>10</v>
          </cell>
          <cell r="D2113">
            <v>6045</v>
          </cell>
          <cell r="F2113">
            <v>0</v>
          </cell>
        </row>
        <row r="2114">
          <cell r="A2114">
            <v>1</v>
          </cell>
          <cell r="B2114">
            <v>9</v>
          </cell>
          <cell r="C2114">
            <v>10</v>
          </cell>
          <cell r="D2114">
            <v>6050</v>
          </cell>
          <cell r="F2114">
            <v>820.05</v>
          </cell>
        </row>
        <row r="2115">
          <cell r="A2115">
            <v>1</v>
          </cell>
          <cell r="B2115">
            <v>9</v>
          </cell>
          <cell r="C2115">
            <v>10</v>
          </cell>
          <cell r="D2115">
            <v>6055</v>
          </cell>
          <cell r="F2115">
            <v>0</v>
          </cell>
        </row>
        <row r="2116">
          <cell r="A2116">
            <v>1</v>
          </cell>
          <cell r="B2116">
            <v>9</v>
          </cell>
          <cell r="C2116">
            <v>10</v>
          </cell>
          <cell r="D2116">
            <v>6060</v>
          </cell>
          <cell r="F2116">
            <v>124.11</v>
          </cell>
        </row>
        <row r="2117">
          <cell r="A2117">
            <v>1</v>
          </cell>
          <cell r="B2117">
            <v>9</v>
          </cell>
          <cell r="C2117">
            <v>10</v>
          </cell>
          <cell r="D2117">
            <v>6065</v>
          </cell>
          <cell r="F2117">
            <v>0</v>
          </cell>
        </row>
        <row r="2118">
          <cell r="A2118">
            <v>1</v>
          </cell>
          <cell r="B2118">
            <v>9</v>
          </cell>
          <cell r="C2118">
            <v>10</v>
          </cell>
          <cell r="D2118">
            <v>6070</v>
          </cell>
          <cell r="F2118">
            <v>0</v>
          </cell>
        </row>
        <row r="2119">
          <cell r="A2119">
            <v>1</v>
          </cell>
          <cell r="B2119">
            <v>9</v>
          </cell>
          <cell r="C2119">
            <v>10</v>
          </cell>
          <cell r="D2119">
            <v>6075</v>
          </cell>
          <cell r="F2119">
            <v>175.6</v>
          </cell>
        </row>
        <row r="2120">
          <cell r="A2120">
            <v>1</v>
          </cell>
          <cell r="B2120">
            <v>9</v>
          </cell>
          <cell r="C2120">
            <v>10</v>
          </cell>
          <cell r="D2120">
            <v>6080</v>
          </cell>
          <cell r="F2120">
            <v>355.36</v>
          </cell>
        </row>
        <row r="2121">
          <cell r="A2121">
            <v>1</v>
          </cell>
          <cell r="B2121">
            <v>9</v>
          </cell>
          <cell r="C2121">
            <v>10</v>
          </cell>
          <cell r="D2121">
            <v>6085</v>
          </cell>
          <cell r="F2121">
            <v>0</v>
          </cell>
        </row>
        <row r="2122">
          <cell r="A2122">
            <v>1</v>
          </cell>
          <cell r="B2122">
            <v>9</v>
          </cell>
          <cell r="C2122">
            <v>10</v>
          </cell>
          <cell r="D2122">
            <v>6090</v>
          </cell>
          <cell r="F2122">
            <v>21.33</v>
          </cell>
        </row>
        <row r="2123">
          <cell r="A2123">
            <v>1</v>
          </cell>
          <cell r="B2123">
            <v>9</v>
          </cell>
          <cell r="C2123">
            <v>10</v>
          </cell>
          <cell r="D2123">
            <v>6095</v>
          </cell>
          <cell r="F2123">
            <v>0</v>
          </cell>
        </row>
        <row r="2124">
          <cell r="A2124">
            <v>1</v>
          </cell>
          <cell r="B2124">
            <v>9</v>
          </cell>
          <cell r="C2124">
            <v>10</v>
          </cell>
          <cell r="D2124">
            <v>6100</v>
          </cell>
          <cell r="F2124">
            <v>41.03</v>
          </cell>
        </row>
        <row r="2125">
          <cell r="A2125">
            <v>1</v>
          </cell>
          <cell r="B2125">
            <v>9</v>
          </cell>
          <cell r="C2125">
            <v>10</v>
          </cell>
          <cell r="D2125">
            <v>6105</v>
          </cell>
          <cell r="F2125">
            <v>0</v>
          </cell>
        </row>
        <row r="2126">
          <cell r="A2126">
            <v>1</v>
          </cell>
          <cell r="B2126">
            <v>9</v>
          </cell>
          <cell r="C2126">
            <v>10</v>
          </cell>
          <cell r="D2126">
            <v>6110</v>
          </cell>
          <cell r="F2126">
            <v>0</v>
          </cell>
        </row>
        <row r="2127">
          <cell r="A2127">
            <v>1</v>
          </cell>
          <cell r="B2127">
            <v>9</v>
          </cell>
          <cell r="C2127">
            <v>10</v>
          </cell>
          <cell r="D2127">
            <v>6115</v>
          </cell>
          <cell r="F2127">
            <v>0</v>
          </cell>
        </row>
        <row r="2128">
          <cell r="A2128">
            <v>1</v>
          </cell>
          <cell r="B2128">
            <v>9</v>
          </cell>
          <cell r="C2128">
            <v>10</v>
          </cell>
          <cell r="D2128">
            <v>6120</v>
          </cell>
          <cell r="F2128">
            <v>0</v>
          </cell>
        </row>
        <row r="2129">
          <cell r="A2129">
            <v>1</v>
          </cell>
          <cell r="B2129">
            <v>9</v>
          </cell>
          <cell r="C2129">
            <v>10</v>
          </cell>
          <cell r="D2129">
            <v>6125</v>
          </cell>
          <cell r="F2129">
            <v>0</v>
          </cell>
        </row>
        <row r="2130">
          <cell r="A2130">
            <v>1</v>
          </cell>
          <cell r="B2130">
            <v>9</v>
          </cell>
          <cell r="C2130">
            <v>10</v>
          </cell>
          <cell r="D2130">
            <v>6130</v>
          </cell>
          <cell r="F2130">
            <v>0</v>
          </cell>
        </row>
        <row r="2131">
          <cell r="A2131">
            <v>1</v>
          </cell>
          <cell r="B2131">
            <v>9</v>
          </cell>
          <cell r="C2131">
            <v>10</v>
          </cell>
          <cell r="D2131">
            <v>6135</v>
          </cell>
          <cell r="F2131">
            <v>0</v>
          </cell>
        </row>
        <row r="2132">
          <cell r="A2132">
            <v>1</v>
          </cell>
          <cell r="B2132">
            <v>9</v>
          </cell>
          <cell r="C2132">
            <v>10</v>
          </cell>
          <cell r="D2132">
            <v>6140</v>
          </cell>
          <cell r="F2132">
            <v>0</v>
          </cell>
        </row>
        <row r="2133">
          <cell r="A2133">
            <v>1</v>
          </cell>
          <cell r="B2133">
            <v>9</v>
          </cell>
          <cell r="C2133">
            <v>10</v>
          </cell>
          <cell r="D2133">
            <v>6145</v>
          </cell>
          <cell r="F2133">
            <v>0</v>
          </cell>
        </row>
        <row r="2134">
          <cell r="A2134">
            <v>1</v>
          </cell>
          <cell r="B2134">
            <v>9</v>
          </cell>
          <cell r="C2134">
            <v>10</v>
          </cell>
          <cell r="D2134">
            <v>6150</v>
          </cell>
          <cell r="F2134">
            <v>0</v>
          </cell>
        </row>
        <row r="2135">
          <cell r="A2135">
            <v>1</v>
          </cell>
          <cell r="B2135">
            <v>9</v>
          </cell>
          <cell r="C2135">
            <v>20</v>
          </cell>
          <cell r="D2135">
            <v>6010</v>
          </cell>
          <cell r="F2135">
            <v>4863.6099999999997</v>
          </cell>
        </row>
        <row r="2136">
          <cell r="A2136">
            <v>1</v>
          </cell>
          <cell r="B2136">
            <v>9</v>
          </cell>
          <cell r="C2136">
            <v>20</v>
          </cell>
          <cell r="D2136">
            <v>6015</v>
          </cell>
          <cell r="F2136">
            <v>0</v>
          </cell>
        </row>
        <row r="2137">
          <cell r="A2137">
            <v>1</v>
          </cell>
          <cell r="B2137">
            <v>9</v>
          </cell>
          <cell r="C2137">
            <v>20</v>
          </cell>
          <cell r="D2137">
            <v>6020</v>
          </cell>
          <cell r="F2137">
            <v>0</v>
          </cell>
        </row>
        <row r="2138">
          <cell r="A2138">
            <v>1</v>
          </cell>
          <cell r="B2138">
            <v>9</v>
          </cell>
          <cell r="C2138">
            <v>20</v>
          </cell>
          <cell r="D2138">
            <v>6025</v>
          </cell>
          <cell r="F2138">
            <v>336.02</v>
          </cell>
        </row>
        <row r="2139">
          <cell r="A2139">
            <v>1</v>
          </cell>
          <cell r="B2139">
            <v>9</v>
          </cell>
          <cell r="C2139">
            <v>20</v>
          </cell>
          <cell r="D2139">
            <v>6030</v>
          </cell>
          <cell r="F2139">
            <v>308.12</v>
          </cell>
        </row>
        <row r="2140">
          <cell r="A2140">
            <v>1</v>
          </cell>
          <cell r="B2140">
            <v>9</v>
          </cell>
          <cell r="C2140">
            <v>20</v>
          </cell>
          <cell r="D2140">
            <v>6035</v>
          </cell>
          <cell r="F2140">
            <v>0</v>
          </cell>
        </row>
        <row r="2141">
          <cell r="A2141">
            <v>1</v>
          </cell>
          <cell r="B2141">
            <v>9</v>
          </cell>
          <cell r="C2141">
            <v>20</v>
          </cell>
          <cell r="D2141">
            <v>6040</v>
          </cell>
          <cell r="F2141">
            <v>0</v>
          </cell>
        </row>
        <row r="2142">
          <cell r="A2142">
            <v>1</v>
          </cell>
          <cell r="B2142">
            <v>9</v>
          </cell>
          <cell r="C2142">
            <v>20</v>
          </cell>
          <cell r="D2142">
            <v>6045</v>
          </cell>
          <cell r="F2142">
            <v>0</v>
          </cell>
        </row>
        <row r="2143">
          <cell r="A2143">
            <v>1</v>
          </cell>
          <cell r="B2143">
            <v>9</v>
          </cell>
          <cell r="C2143">
            <v>20</v>
          </cell>
          <cell r="D2143">
            <v>6050</v>
          </cell>
          <cell r="F2143">
            <v>1464.94</v>
          </cell>
        </row>
        <row r="2144">
          <cell r="A2144">
            <v>1</v>
          </cell>
          <cell r="B2144">
            <v>9</v>
          </cell>
          <cell r="C2144">
            <v>20</v>
          </cell>
          <cell r="D2144">
            <v>6055</v>
          </cell>
          <cell r="F2144">
            <v>0</v>
          </cell>
        </row>
        <row r="2145">
          <cell r="A2145">
            <v>1</v>
          </cell>
          <cell r="B2145">
            <v>9</v>
          </cell>
          <cell r="C2145">
            <v>20</v>
          </cell>
          <cell r="D2145">
            <v>6060</v>
          </cell>
          <cell r="F2145">
            <v>0</v>
          </cell>
        </row>
        <row r="2146">
          <cell r="A2146">
            <v>1</v>
          </cell>
          <cell r="B2146">
            <v>9</v>
          </cell>
          <cell r="C2146">
            <v>20</v>
          </cell>
          <cell r="D2146">
            <v>6065</v>
          </cell>
          <cell r="F2146">
            <v>0</v>
          </cell>
        </row>
        <row r="2147">
          <cell r="A2147">
            <v>1</v>
          </cell>
          <cell r="B2147">
            <v>9</v>
          </cell>
          <cell r="C2147">
            <v>20</v>
          </cell>
          <cell r="D2147">
            <v>6070</v>
          </cell>
          <cell r="F2147">
            <v>0</v>
          </cell>
        </row>
        <row r="2148">
          <cell r="A2148">
            <v>1</v>
          </cell>
          <cell r="B2148">
            <v>9</v>
          </cell>
          <cell r="C2148">
            <v>20</v>
          </cell>
          <cell r="D2148">
            <v>6075</v>
          </cell>
          <cell r="F2148">
            <v>0</v>
          </cell>
        </row>
        <row r="2149">
          <cell r="A2149">
            <v>1</v>
          </cell>
          <cell r="B2149">
            <v>9</v>
          </cell>
          <cell r="C2149">
            <v>20</v>
          </cell>
          <cell r="D2149">
            <v>6080</v>
          </cell>
          <cell r="F2149">
            <v>0</v>
          </cell>
        </row>
        <row r="2150">
          <cell r="A2150">
            <v>1</v>
          </cell>
          <cell r="B2150">
            <v>9</v>
          </cell>
          <cell r="C2150">
            <v>20</v>
          </cell>
          <cell r="D2150">
            <v>6085</v>
          </cell>
          <cell r="F2150">
            <v>0</v>
          </cell>
        </row>
        <row r="2151">
          <cell r="A2151">
            <v>1</v>
          </cell>
          <cell r="B2151">
            <v>9</v>
          </cell>
          <cell r="C2151">
            <v>20</v>
          </cell>
          <cell r="D2151">
            <v>6090</v>
          </cell>
          <cell r="F2151">
            <v>206.16</v>
          </cell>
        </row>
        <row r="2152">
          <cell r="A2152">
            <v>1</v>
          </cell>
          <cell r="B2152">
            <v>9</v>
          </cell>
          <cell r="C2152">
            <v>20</v>
          </cell>
          <cell r="D2152">
            <v>6095</v>
          </cell>
          <cell r="F2152">
            <v>0</v>
          </cell>
        </row>
        <row r="2153">
          <cell r="A2153">
            <v>1</v>
          </cell>
          <cell r="B2153">
            <v>9</v>
          </cell>
          <cell r="C2153">
            <v>20</v>
          </cell>
          <cell r="D2153">
            <v>6100</v>
          </cell>
          <cell r="F2153">
            <v>201.86</v>
          </cell>
        </row>
        <row r="2154">
          <cell r="A2154">
            <v>1</v>
          </cell>
          <cell r="B2154">
            <v>9</v>
          </cell>
          <cell r="C2154">
            <v>20</v>
          </cell>
          <cell r="D2154">
            <v>6105</v>
          </cell>
          <cell r="F2154">
            <v>0</v>
          </cell>
        </row>
        <row r="2155">
          <cell r="A2155">
            <v>1</v>
          </cell>
          <cell r="B2155">
            <v>9</v>
          </cell>
          <cell r="C2155">
            <v>20</v>
          </cell>
          <cell r="D2155">
            <v>6110</v>
          </cell>
          <cell r="F2155">
            <v>0</v>
          </cell>
        </row>
        <row r="2156">
          <cell r="A2156">
            <v>1</v>
          </cell>
          <cell r="B2156">
            <v>9</v>
          </cell>
          <cell r="C2156">
            <v>20</v>
          </cell>
          <cell r="D2156">
            <v>6115</v>
          </cell>
          <cell r="F2156">
            <v>0</v>
          </cell>
        </row>
        <row r="2157">
          <cell r="A2157">
            <v>1</v>
          </cell>
          <cell r="B2157">
            <v>9</v>
          </cell>
          <cell r="C2157">
            <v>20</v>
          </cell>
          <cell r="D2157">
            <v>6120</v>
          </cell>
          <cell r="F2157">
            <v>0</v>
          </cell>
        </row>
        <row r="2158">
          <cell r="A2158">
            <v>1</v>
          </cell>
          <cell r="B2158">
            <v>9</v>
          </cell>
          <cell r="C2158">
            <v>20</v>
          </cell>
          <cell r="D2158">
            <v>6125</v>
          </cell>
          <cell r="F2158">
            <v>0</v>
          </cell>
        </row>
        <row r="2159">
          <cell r="A2159">
            <v>1</v>
          </cell>
          <cell r="B2159">
            <v>9</v>
          </cell>
          <cell r="C2159">
            <v>20</v>
          </cell>
          <cell r="D2159">
            <v>6130</v>
          </cell>
          <cell r="F2159">
            <v>1333.71</v>
          </cell>
        </row>
        <row r="2160">
          <cell r="A2160">
            <v>1</v>
          </cell>
          <cell r="B2160">
            <v>9</v>
          </cell>
          <cell r="C2160">
            <v>20</v>
          </cell>
          <cell r="D2160">
            <v>6135</v>
          </cell>
          <cell r="F2160">
            <v>2401.4299999999998</v>
          </cell>
        </row>
        <row r="2161">
          <cell r="A2161">
            <v>1</v>
          </cell>
          <cell r="B2161">
            <v>9</v>
          </cell>
          <cell r="C2161">
            <v>20</v>
          </cell>
          <cell r="D2161">
            <v>6140</v>
          </cell>
          <cell r="F2161">
            <v>0</v>
          </cell>
        </row>
        <row r="2162">
          <cell r="A2162">
            <v>1</v>
          </cell>
          <cell r="B2162">
            <v>9</v>
          </cell>
          <cell r="C2162">
            <v>20</v>
          </cell>
          <cell r="D2162">
            <v>6145</v>
          </cell>
          <cell r="F2162">
            <v>284.82</v>
          </cell>
        </row>
        <row r="2163">
          <cell r="A2163">
            <v>1</v>
          </cell>
          <cell r="B2163">
            <v>9</v>
          </cell>
          <cell r="C2163">
            <v>20</v>
          </cell>
          <cell r="D2163">
            <v>6150</v>
          </cell>
          <cell r="F2163">
            <v>0</v>
          </cell>
        </row>
        <row r="2164">
          <cell r="A2164">
            <v>1</v>
          </cell>
          <cell r="B2164">
            <v>9</v>
          </cell>
          <cell r="C2164">
            <v>20</v>
          </cell>
          <cell r="D2164">
            <v>6155</v>
          </cell>
          <cell r="F2164">
            <v>0</v>
          </cell>
        </row>
        <row r="2165">
          <cell r="A2165">
            <v>1</v>
          </cell>
          <cell r="B2165">
            <v>9</v>
          </cell>
          <cell r="C2165">
            <v>20</v>
          </cell>
          <cell r="D2165">
            <v>6160</v>
          </cell>
          <cell r="F2165">
            <v>30</v>
          </cell>
        </row>
        <row r="2166">
          <cell r="A2166">
            <v>1</v>
          </cell>
          <cell r="B2166">
            <v>9</v>
          </cell>
          <cell r="C2166">
            <v>30</v>
          </cell>
          <cell r="D2166">
            <v>6010</v>
          </cell>
          <cell r="F2166">
            <v>8888.2000000000007</v>
          </cell>
        </row>
        <row r="2167">
          <cell r="A2167">
            <v>1</v>
          </cell>
          <cell r="B2167">
            <v>9</v>
          </cell>
          <cell r="C2167">
            <v>30</v>
          </cell>
          <cell r="D2167">
            <v>6015</v>
          </cell>
          <cell r="F2167">
            <v>0</v>
          </cell>
        </row>
        <row r="2168">
          <cell r="A2168">
            <v>1</v>
          </cell>
          <cell r="B2168">
            <v>9</v>
          </cell>
          <cell r="C2168">
            <v>30</v>
          </cell>
          <cell r="D2168">
            <v>6020</v>
          </cell>
          <cell r="F2168">
            <v>0</v>
          </cell>
        </row>
        <row r="2169">
          <cell r="A2169">
            <v>1</v>
          </cell>
          <cell r="B2169">
            <v>9</v>
          </cell>
          <cell r="C2169">
            <v>30</v>
          </cell>
          <cell r="D2169">
            <v>6025</v>
          </cell>
          <cell r="F2169">
            <v>569.1</v>
          </cell>
        </row>
        <row r="2170">
          <cell r="A2170">
            <v>1</v>
          </cell>
          <cell r="B2170">
            <v>9</v>
          </cell>
          <cell r="C2170">
            <v>30</v>
          </cell>
          <cell r="D2170">
            <v>6030</v>
          </cell>
          <cell r="F2170">
            <v>1465.62</v>
          </cell>
        </row>
        <row r="2171">
          <cell r="A2171">
            <v>1</v>
          </cell>
          <cell r="B2171">
            <v>9</v>
          </cell>
          <cell r="C2171">
            <v>30</v>
          </cell>
          <cell r="D2171">
            <v>6035</v>
          </cell>
          <cell r="F2171">
            <v>0</v>
          </cell>
        </row>
        <row r="2172">
          <cell r="A2172">
            <v>1</v>
          </cell>
          <cell r="B2172">
            <v>9</v>
          </cell>
          <cell r="C2172">
            <v>30</v>
          </cell>
          <cell r="D2172">
            <v>6040</v>
          </cell>
          <cell r="F2172">
            <v>0</v>
          </cell>
        </row>
        <row r="2173">
          <cell r="A2173">
            <v>1</v>
          </cell>
          <cell r="B2173">
            <v>9</v>
          </cell>
          <cell r="C2173">
            <v>30</v>
          </cell>
          <cell r="D2173">
            <v>6045</v>
          </cell>
          <cell r="F2173">
            <v>0</v>
          </cell>
        </row>
        <row r="2174">
          <cell r="A2174">
            <v>1</v>
          </cell>
          <cell r="B2174">
            <v>9</v>
          </cell>
          <cell r="C2174">
            <v>30</v>
          </cell>
          <cell r="D2174">
            <v>6050</v>
          </cell>
          <cell r="F2174">
            <v>0</v>
          </cell>
        </row>
        <row r="2175">
          <cell r="A2175">
            <v>1</v>
          </cell>
          <cell r="B2175">
            <v>9</v>
          </cell>
          <cell r="C2175">
            <v>30</v>
          </cell>
          <cell r="D2175">
            <v>6055</v>
          </cell>
          <cell r="F2175">
            <v>0</v>
          </cell>
        </row>
        <row r="2176">
          <cell r="A2176">
            <v>1</v>
          </cell>
          <cell r="B2176">
            <v>9</v>
          </cell>
          <cell r="C2176">
            <v>30</v>
          </cell>
          <cell r="D2176">
            <v>6060</v>
          </cell>
          <cell r="F2176">
            <v>0</v>
          </cell>
        </row>
        <row r="2177">
          <cell r="A2177">
            <v>1</v>
          </cell>
          <cell r="B2177">
            <v>9</v>
          </cell>
          <cell r="C2177">
            <v>30</v>
          </cell>
          <cell r="D2177">
            <v>6065</v>
          </cell>
          <cell r="F2177">
            <v>0</v>
          </cell>
        </row>
        <row r="2178">
          <cell r="A2178">
            <v>1</v>
          </cell>
          <cell r="B2178">
            <v>9</v>
          </cell>
          <cell r="C2178">
            <v>30</v>
          </cell>
          <cell r="D2178">
            <v>6070</v>
          </cell>
          <cell r="F2178">
            <v>0</v>
          </cell>
        </row>
        <row r="2179">
          <cell r="A2179">
            <v>1</v>
          </cell>
          <cell r="B2179">
            <v>9</v>
          </cell>
          <cell r="C2179">
            <v>30</v>
          </cell>
          <cell r="D2179">
            <v>6075</v>
          </cell>
          <cell r="F2179">
            <v>0</v>
          </cell>
        </row>
        <row r="2180">
          <cell r="A2180">
            <v>1</v>
          </cell>
          <cell r="B2180">
            <v>9</v>
          </cell>
          <cell r="C2180">
            <v>30</v>
          </cell>
          <cell r="D2180">
            <v>6080</v>
          </cell>
          <cell r="F2180">
            <v>0</v>
          </cell>
        </row>
        <row r="2181">
          <cell r="A2181">
            <v>1</v>
          </cell>
          <cell r="B2181">
            <v>9</v>
          </cell>
          <cell r="C2181">
            <v>30</v>
          </cell>
          <cell r="D2181">
            <v>6085</v>
          </cell>
          <cell r="F2181">
            <v>0</v>
          </cell>
        </row>
        <row r="2182">
          <cell r="A2182">
            <v>1</v>
          </cell>
          <cell r="B2182">
            <v>9</v>
          </cell>
          <cell r="C2182">
            <v>30</v>
          </cell>
          <cell r="D2182">
            <v>6090</v>
          </cell>
          <cell r="F2182">
            <v>0</v>
          </cell>
        </row>
        <row r="2183">
          <cell r="A2183">
            <v>1</v>
          </cell>
          <cell r="B2183">
            <v>9</v>
          </cell>
          <cell r="C2183">
            <v>30</v>
          </cell>
          <cell r="D2183">
            <v>6095</v>
          </cell>
          <cell r="F2183">
            <v>0</v>
          </cell>
        </row>
        <row r="2184">
          <cell r="A2184">
            <v>1</v>
          </cell>
          <cell r="B2184">
            <v>9</v>
          </cell>
          <cell r="C2184">
            <v>30</v>
          </cell>
          <cell r="D2184">
            <v>6100</v>
          </cell>
          <cell r="F2184">
            <v>148.4</v>
          </cell>
        </row>
        <row r="2185">
          <cell r="A2185">
            <v>1</v>
          </cell>
          <cell r="B2185">
            <v>9</v>
          </cell>
          <cell r="C2185">
            <v>30</v>
          </cell>
          <cell r="D2185">
            <v>6105</v>
          </cell>
          <cell r="F2185">
            <v>0</v>
          </cell>
        </row>
        <row r="2186">
          <cell r="A2186">
            <v>1</v>
          </cell>
          <cell r="B2186">
            <v>9</v>
          </cell>
          <cell r="C2186">
            <v>30</v>
          </cell>
          <cell r="D2186">
            <v>6110</v>
          </cell>
          <cell r="F2186">
            <v>0</v>
          </cell>
        </row>
        <row r="2187">
          <cell r="A2187">
            <v>1</v>
          </cell>
          <cell r="B2187">
            <v>9</v>
          </cell>
          <cell r="C2187">
            <v>30</v>
          </cell>
          <cell r="D2187">
            <v>6115</v>
          </cell>
          <cell r="F2187">
            <v>0</v>
          </cell>
        </row>
        <row r="2188">
          <cell r="A2188">
            <v>1</v>
          </cell>
          <cell r="B2188">
            <v>9</v>
          </cell>
          <cell r="C2188">
            <v>30</v>
          </cell>
          <cell r="D2188">
            <v>6120</v>
          </cell>
          <cell r="F2188">
            <v>0</v>
          </cell>
        </row>
        <row r="2189">
          <cell r="A2189">
            <v>1</v>
          </cell>
          <cell r="B2189">
            <v>9</v>
          </cell>
          <cell r="C2189">
            <v>30</v>
          </cell>
          <cell r="D2189">
            <v>6125</v>
          </cell>
          <cell r="F2189">
            <v>0</v>
          </cell>
        </row>
        <row r="2190">
          <cell r="A2190">
            <v>1</v>
          </cell>
          <cell r="B2190">
            <v>9</v>
          </cell>
          <cell r="C2190">
            <v>30</v>
          </cell>
          <cell r="D2190">
            <v>6130</v>
          </cell>
          <cell r="F2190">
            <v>0</v>
          </cell>
        </row>
        <row r="2191">
          <cell r="A2191">
            <v>1</v>
          </cell>
          <cell r="B2191">
            <v>9</v>
          </cell>
          <cell r="C2191">
            <v>30</v>
          </cell>
          <cell r="D2191">
            <v>6135</v>
          </cell>
          <cell r="F2191">
            <v>0</v>
          </cell>
        </row>
        <row r="2192">
          <cell r="A2192">
            <v>1</v>
          </cell>
          <cell r="B2192">
            <v>9</v>
          </cell>
          <cell r="C2192">
            <v>30</v>
          </cell>
          <cell r="D2192">
            <v>6140</v>
          </cell>
          <cell r="F2192">
            <v>0</v>
          </cell>
        </row>
        <row r="2193">
          <cell r="A2193">
            <v>1</v>
          </cell>
          <cell r="B2193">
            <v>9</v>
          </cell>
          <cell r="C2193">
            <v>30</v>
          </cell>
          <cell r="D2193">
            <v>6145</v>
          </cell>
          <cell r="F2193">
            <v>0</v>
          </cell>
        </row>
        <row r="2194">
          <cell r="A2194">
            <v>1</v>
          </cell>
          <cell r="B2194">
            <v>9</v>
          </cell>
          <cell r="C2194">
            <v>30</v>
          </cell>
          <cell r="D2194">
            <v>6150</v>
          </cell>
          <cell r="F2194">
            <v>0</v>
          </cell>
        </row>
        <row r="2195">
          <cell r="A2195">
            <v>1</v>
          </cell>
          <cell r="B2195">
            <v>9</v>
          </cell>
          <cell r="C2195">
            <v>40</v>
          </cell>
          <cell r="D2195">
            <v>6010</v>
          </cell>
          <cell r="F2195">
            <v>4000</v>
          </cell>
        </row>
        <row r="2196">
          <cell r="A2196">
            <v>1</v>
          </cell>
          <cell r="B2196">
            <v>9</v>
          </cell>
          <cell r="C2196">
            <v>40</v>
          </cell>
          <cell r="D2196">
            <v>6015</v>
          </cell>
          <cell r="F2196">
            <v>5362.85</v>
          </cell>
        </row>
        <row r="2197">
          <cell r="A2197">
            <v>1</v>
          </cell>
          <cell r="B2197">
            <v>9</v>
          </cell>
          <cell r="C2197">
            <v>40</v>
          </cell>
          <cell r="D2197">
            <v>6020</v>
          </cell>
          <cell r="F2197">
            <v>0</v>
          </cell>
        </row>
        <row r="2198">
          <cell r="A2198">
            <v>1</v>
          </cell>
          <cell r="B2198">
            <v>9</v>
          </cell>
          <cell r="C2198">
            <v>40</v>
          </cell>
          <cell r="D2198">
            <v>6025</v>
          </cell>
          <cell r="F2198">
            <v>667.29</v>
          </cell>
        </row>
        <row r="2199">
          <cell r="A2199">
            <v>1</v>
          </cell>
          <cell r="B2199">
            <v>9</v>
          </cell>
          <cell r="C2199">
            <v>40</v>
          </cell>
          <cell r="D2199">
            <v>6030</v>
          </cell>
          <cell r="F2199">
            <v>714.4</v>
          </cell>
        </row>
        <row r="2200">
          <cell r="A2200">
            <v>1</v>
          </cell>
          <cell r="B2200">
            <v>9</v>
          </cell>
          <cell r="C2200">
            <v>40</v>
          </cell>
          <cell r="D2200">
            <v>6035</v>
          </cell>
          <cell r="F2200">
            <v>0</v>
          </cell>
        </row>
        <row r="2201">
          <cell r="A2201">
            <v>1</v>
          </cell>
          <cell r="B2201">
            <v>9</v>
          </cell>
          <cell r="C2201">
            <v>40</v>
          </cell>
          <cell r="D2201">
            <v>6040</v>
          </cell>
          <cell r="F2201">
            <v>0</v>
          </cell>
        </row>
        <row r="2202">
          <cell r="A2202">
            <v>1</v>
          </cell>
          <cell r="B2202">
            <v>9</v>
          </cell>
          <cell r="C2202">
            <v>40</v>
          </cell>
          <cell r="D2202">
            <v>6045</v>
          </cell>
          <cell r="F2202">
            <v>0</v>
          </cell>
        </row>
        <row r="2203">
          <cell r="A2203">
            <v>1</v>
          </cell>
          <cell r="B2203">
            <v>9</v>
          </cell>
          <cell r="C2203">
            <v>40</v>
          </cell>
          <cell r="D2203">
            <v>6050</v>
          </cell>
          <cell r="F2203">
            <v>0</v>
          </cell>
        </row>
        <row r="2204">
          <cell r="A2204">
            <v>1</v>
          </cell>
          <cell r="B2204">
            <v>9</v>
          </cell>
          <cell r="C2204">
            <v>40</v>
          </cell>
          <cell r="D2204">
            <v>6055</v>
          </cell>
          <cell r="F2204">
            <v>0</v>
          </cell>
        </row>
        <row r="2205">
          <cell r="A2205">
            <v>1</v>
          </cell>
          <cell r="B2205">
            <v>9</v>
          </cell>
          <cell r="C2205">
            <v>40</v>
          </cell>
          <cell r="D2205">
            <v>6060</v>
          </cell>
          <cell r="F2205">
            <v>0</v>
          </cell>
        </row>
        <row r="2206">
          <cell r="A2206">
            <v>1</v>
          </cell>
          <cell r="B2206">
            <v>9</v>
          </cell>
          <cell r="C2206">
            <v>40</v>
          </cell>
          <cell r="D2206">
            <v>6065</v>
          </cell>
          <cell r="F2206">
            <v>0</v>
          </cell>
        </row>
        <row r="2207">
          <cell r="A2207">
            <v>1</v>
          </cell>
          <cell r="B2207">
            <v>9</v>
          </cell>
          <cell r="C2207">
            <v>40</v>
          </cell>
          <cell r="D2207">
            <v>6070</v>
          </cell>
          <cell r="F2207">
            <v>0</v>
          </cell>
        </row>
        <row r="2208">
          <cell r="A2208">
            <v>1</v>
          </cell>
          <cell r="B2208">
            <v>9</v>
          </cell>
          <cell r="C2208">
            <v>40</v>
          </cell>
          <cell r="D2208">
            <v>6075</v>
          </cell>
          <cell r="F2208">
            <v>0</v>
          </cell>
        </row>
        <row r="2209">
          <cell r="A2209">
            <v>1</v>
          </cell>
          <cell r="B2209">
            <v>9</v>
          </cell>
          <cell r="C2209">
            <v>40</v>
          </cell>
          <cell r="D2209">
            <v>6080</v>
          </cell>
          <cell r="F2209">
            <v>0</v>
          </cell>
        </row>
        <row r="2210">
          <cell r="A2210">
            <v>1</v>
          </cell>
          <cell r="B2210">
            <v>9</v>
          </cell>
          <cell r="C2210">
            <v>40</v>
          </cell>
          <cell r="D2210">
            <v>6085</v>
          </cell>
          <cell r="F2210">
            <v>0</v>
          </cell>
        </row>
        <row r="2211">
          <cell r="A2211">
            <v>1</v>
          </cell>
          <cell r="B2211">
            <v>9</v>
          </cell>
          <cell r="C2211">
            <v>40</v>
          </cell>
          <cell r="D2211">
            <v>6090</v>
          </cell>
          <cell r="F2211">
            <v>0</v>
          </cell>
        </row>
        <row r="2212">
          <cell r="A2212">
            <v>1</v>
          </cell>
          <cell r="B2212">
            <v>9</v>
          </cell>
          <cell r="C2212">
            <v>40</v>
          </cell>
          <cell r="D2212">
            <v>6095</v>
          </cell>
          <cell r="F2212">
            <v>0</v>
          </cell>
        </row>
        <row r="2213">
          <cell r="A2213">
            <v>1</v>
          </cell>
          <cell r="B2213">
            <v>9</v>
          </cell>
          <cell r="C2213">
            <v>40</v>
          </cell>
          <cell r="D2213">
            <v>6100</v>
          </cell>
          <cell r="F2213">
            <v>116.77</v>
          </cell>
        </row>
        <row r="2214">
          <cell r="A2214">
            <v>1</v>
          </cell>
          <cell r="B2214">
            <v>9</v>
          </cell>
          <cell r="C2214">
            <v>40</v>
          </cell>
          <cell r="D2214">
            <v>6105</v>
          </cell>
          <cell r="F2214">
            <v>0</v>
          </cell>
        </row>
        <row r="2215">
          <cell r="A2215">
            <v>1</v>
          </cell>
          <cell r="B2215">
            <v>9</v>
          </cell>
          <cell r="C2215">
            <v>40</v>
          </cell>
          <cell r="D2215">
            <v>6110</v>
          </cell>
          <cell r="F2215">
            <v>1625</v>
          </cell>
        </row>
        <row r="2216">
          <cell r="A2216">
            <v>1</v>
          </cell>
          <cell r="B2216">
            <v>9</v>
          </cell>
          <cell r="C2216">
            <v>40</v>
          </cell>
          <cell r="D2216">
            <v>6110</v>
          </cell>
          <cell r="F2216">
            <v>0</v>
          </cell>
        </row>
        <row r="2217">
          <cell r="A2217">
            <v>1</v>
          </cell>
          <cell r="B2217">
            <v>9</v>
          </cell>
          <cell r="C2217">
            <v>40</v>
          </cell>
          <cell r="D2217">
            <v>6110</v>
          </cell>
          <cell r="F2217">
            <v>0</v>
          </cell>
        </row>
        <row r="2218">
          <cell r="A2218">
            <v>1</v>
          </cell>
          <cell r="B2218">
            <v>9</v>
          </cell>
          <cell r="C2218">
            <v>40</v>
          </cell>
          <cell r="D2218">
            <v>6110</v>
          </cell>
          <cell r="F2218">
            <v>0</v>
          </cell>
        </row>
        <row r="2219">
          <cell r="A2219">
            <v>1</v>
          </cell>
          <cell r="B2219">
            <v>9</v>
          </cell>
          <cell r="C2219">
            <v>40</v>
          </cell>
          <cell r="D2219">
            <v>6110</v>
          </cell>
          <cell r="F2219">
            <v>0</v>
          </cell>
        </row>
        <row r="2220">
          <cell r="A2220">
            <v>1</v>
          </cell>
          <cell r="B2220">
            <v>9</v>
          </cell>
          <cell r="C2220">
            <v>40</v>
          </cell>
          <cell r="D2220">
            <v>6110</v>
          </cell>
          <cell r="F2220">
            <v>0</v>
          </cell>
        </row>
        <row r="2221">
          <cell r="A2221">
            <v>1</v>
          </cell>
          <cell r="B2221">
            <v>9</v>
          </cell>
          <cell r="C2221">
            <v>40</v>
          </cell>
          <cell r="D2221">
            <v>6115</v>
          </cell>
          <cell r="F2221">
            <v>0</v>
          </cell>
        </row>
        <row r="2222">
          <cell r="A2222">
            <v>1</v>
          </cell>
          <cell r="B2222">
            <v>9</v>
          </cell>
          <cell r="C2222">
            <v>40</v>
          </cell>
          <cell r="D2222">
            <v>6120</v>
          </cell>
          <cell r="F2222">
            <v>0</v>
          </cell>
        </row>
        <row r="2223">
          <cell r="A2223">
            <v>1</v>
          </cell>
          <cell r="B2223">
            <v>9</v>
          </cell>
          <cell r="C2223">
            <v>40</v>
          </cell>
          <cell r="D2223">
            <v>6125</v>
          </cell>
          <cell r="F2223">
            <v>0</v>
          </cell>
        </row>
        <row r="2224">
          <cell r="A2224">
            <v>1</v>
          </cell>
          <cell r="B2224">
            <v>9</v>
          </cell>
          <cell r="C2224">
            <v>40</v>
          </cell>
          <cell r="D2224">
            <v>6130</v>
          </cell>
          <cell r="F2224">
            <v>0</v>
          </cell>
        </row>
        <row r="2225">
          <cell r="A2225">
            <v>1</v>
          </cell>
          <cell r="B2225">
            <v>9</v>
          </cell>
          <cell r="C2225">
            <v>40</v>
          </cell>
          <cell r="D2225">
            <v>6135</v>
          </cell>
          <cell r="F2225">
            <v>0</v>
          </cell>
        </row>
        <row r="2226">
          <cell r="A2226">
            <v>1</v>
          </cell>
          <cell r="B2226">
            <v>9</v>
          </cell>
          <cell r="C2226">
            <v>40</v>
          </cell>
          <cell r="D2226">
            <v>6140</v>
          </cell>
          <cell r="F2226">
            <v>0</v>
          </cell>
        </row>
        <row r="2227">
          <cell r="A2227">
            <v>1</v>
          </cell>
          <cell r="B2227">
            <v>9</v>
          </cell>
          <cell r="C2227">
            <v>40</v>
          </cell>
          <cell r="D2227">
            <v>6145</v>
          </cell>
          <cell r="F2227">
            <v>0</v>
          </cell>
        </row>
        <row r="2228">
          <cell r="A2228">
            <v>1</v>
          </cell>
          <cell r="B2228">
            <v>9</v>
          </cell>
          <cell r="C2228">
            <v>40</v>
          </cell>
          <cell r="D2228">
            <v>6150</v>
          </cell>
          <cell r="F2228">
            <v>0</v>
          </cell>
        </row>
        <row r="2229">
          <cell r="A2229">
            <v>1</v>
          </cell>
          <cell r="B2229">
            <v>9</v>
          </cell>
          <cell r="C2229">
            <v>40</v>
          </cell>
          <cell r="D2229">
            <v>6155</v>
          </cell>
          <cell r="F2229">
            <v>0</v>
          </cell>
        </row>
        <row r="2230">
          <cell r="A2230">
            <v>1</v>
          </cell>
          <cell r="B2230">
            <v>9</v>
          </cell>
          <cell r="C2230">
            <v>50</v>
          </cell>
          <cell r="D2230">
            <v>6010</v>
          </cell>
          <cell r="F2230">
            <v>5140.24</v>
          </cell>
        </row>
        <row r="2231">
          <cell r="A2231">
            <v>1</v>
          </cell>
          <cell r="B2231">
            <v>9</v>
          </cell>
          <cell r="C2231">
            <v>50</v>
          </cell>
          <cell r="D2231">
            <v>6015</v>
          </cell>
          <cell r="F2231">
            <v>0</v>
          </cell>
        </row>
        <row r="2232">
          <cell r="A2232">
            <v>1</v>
          </cell>
          <cell r="B2232">
            <v>9</v>
          </cell>
          <cell r="C2232">
            <v>50</v>
          </cell>
          <cell r="D2232">
            <v>6020</v>
          </cell>
          <cell r="F2232">
            <v>0</v>
          </cell>
        </row>
        <row r="2233">
          <cell r="A2233">
            <v>1</v>
          </cell>
          <cell r="B2233">
            <v>9</v>
          </cell>
          <cell r="C2233">
            <v>50</v>
          </cell>
          <cell r="D2233">
            <v>6025</v>
          </cell>
          <cell r="F2233">
            <v>345.54</v>
          </cell>
        </row>
        <row r="2234">
          <cell r="A2234">
            <v>1</v>
          </cell>
          <cell r="B2234">
            <v>9</v>
          </cell>
          <cell r="C2234">
            <v>50</v>
          </cell>
          <cell r="D2234">
            <v>6030</v>
          </cell>
          <cell r="F2234">
            <v>419.65</v>
          </cell>
        </row>
        <row r="2235">
          <cell r="A2235">
            <v>1</v>
          </cell>
          <cell r="B2235">
            <v>9</v>
          </cell>
          <cell r="C2235">
            <v>50</v>
          </cell>
          <cell r="D2235">
            <v>6035</v>
          </cell>
          <cell r="F2235">
            <v>0</v>
          </cell>
        </row>
        <row r="2236">
          <cell r="A2236">
            <v>1</v>
          </cell>
          <cell r="B2236">
            <v>9</v>
          </cell>
          <cell r="C2236">
            <v>50</v>
          </cell>
          <cell r="D2236">
            <v>6040</v>
          </cell>
          <cell r="F2236">
            <v>0</v>
          </cell>
        </row>
        <row r="2237">
          <cell r="A2237">
            <v>1</v>
          </cell>
          <cell r="B2237">
            <v>9</v>
          </cell>
          <cell r="C2237">
            <v>50</v>
          </cell>
          <cell r="D2237">
            <v>6045</v>
          </cell>
          <cell r="F2237">
            <v>0</v>
          </cell>
        </row>
        <row r="2238">
          <cell r="A2238">
            <v>1</v>
          </cell>
          <cell r="B2238">
            <v>9</v>
          </cell>
          <cell r="C2238">
            <v>50</v>
          </cell>
          <cell r="D2238">
            <v>6050</v>
          </cell>
          <cell r="F2238">
            <v>0</v>
          </cell>
        </row>
        <row r="2239">
          <cell r="A2239">
            <v>1</v>
          </cell>
          <cell r="B2239">
            <v>9</v>
          </cell>
          <cell r="C2239">
            <v>50</v>
          </cell>
          <cell r="D2239">
            <v>6055</v>
          </cell>
          <cell r="F2239">
            <v>595</v>
          </cell>
        </row>
        <row r="2240">
          <cell r="A2240">
            <v>1</v>
          </cell>
          <cell r="B2240">
            <v>9</v>
          </cell>
          <cell r="C2240">
            <v>50</v>
          </cell>
          <cell r="D2240">
            <v>6060</v>
          </cell>
          <cell r="F2240">
            <v>0</v>
          </cell>
        </row>
        <row r="2241">
          <cell r="A2241">
            <v>1</v>
          </cell>
          <cell r="B2241">
            <v>9</v>
          </cell>
          <cell r="C2241">
            <v>50</v>
          </cell>
          <cell r="D2241">
            <v>6065</v>
          </cell>
          <cell r="F2241">
            <v>0</v>
          </cell>
        </row>
        <row r="2242">
          <cell r="A2242">
            <v>1</v>
          </cell>
          <cell r="B2242">
            <v>9</v>
          </cell>
          <cell r="C2242">
            <v>50</v>
          </cell>
          <cell r="D2242">
            <v>6070</v>
          </cell>
          <cell r="F2242">
            <v>0</v>
          </cell>
        </row>
        <row r="2243">
          <cell r="A2243">
            <v>1</v>
          </cell>
          <cell r="B2243">
            <v>9</v>
          </cell>
          <cell r="C2243">
            <v>50</v>
          </cell>
          <cell r="D2243">
            <v>6075</v>
          </cell>
          <cell r="F2243">
            <v>0</v>
          </cell>
        </row>
        <row r="2244">
          <cell r="A2244">
            <v>1</v>
          </cell>
          <cell r="B2244">
            <v>9</v>
          </cell>
          <cell r="C2244">
            <v>50</v>
          </cell>
          <cell r="D2244">
            <v>6080</v>
          </cell>
          <cell r="F2244">
            <v>0</v>
          </cell>
        </row>
        <row r="2245">
          <cell r="A2245">
            <v>1</v>
          </cell>
          <cell r="B2245">
            <v>9</v>
          </cell>
          <cell r="C2245">
            <v>50</v>
          </cell>
          <cell r="D2245">
            <v>6085</v>
          </cell>
          <cell r="F2245">
            <v>0</v>
          </cell>
        </row>
        <row r="2246">
          <cell r="A2246">
            <v>1</v>
          </cell>
          <cell r="B2246">
            <v>9</v>
          </cell>
          <cell r="C2246">
            <v>50</v>
          </cell>
          <cell r="D2246">
            <v>6090</v>
          </cell>
          <cell r="F2246">
            <v>0</v>
          </cell>
        </row>
        <row r="2247">
          <cell r="A2247">
            <v>1</v>
          </cell>
          <cell r="B2247">
            <v>9</v>
          </cell>
          <cell r="C2247">
            <v>50</v>
          </cell>
          <cell r="D2247">
            <v>6095</v>
          </cell>
          <cell r="F2247">
            <v>0</v>
          </cell>
        </row>
        <row r="2248">
          <cell r="A2248">
            <v>1</v>
          </cell>
          <cell r="B2248">
            <v>9</v>
          </cell>
          <cell r="C2248">
            <v>50</v>
          </cell>
          <cell r="D2248">
            <v>6100</v>
          </cell>
          <cell r="F2248">
            <v>155.43</v>
          </cell>
        </row>
        <row r="2249">
          <cell r="A2249">
            <v>1</v>
          </cell>
          <cell r="B2249">
            <v>9</v>
          </cell>
          <cell r="C2249">
            <v>50</v>
          </cell>
          <cell r="D2249">
            <v>6105</v>
          </cell>
          <cell r="F2249">
            <v>0</v>
          </cell>
        </row>
        <row r="2250">
          <cell r="A2250">
            <v>1</v>
          </cell>
          <cell r="B2250">
            <v>9</v>
          </cell>
          <cell r="C2250">
            <v>50</v>
          </cell>
          <cell r="D2250">
            <v>6110</v>
          </cell>
          <cell r="F2250">
            <v>0</v>
          </cell>
        </row>
        <row r="2251">
          <cell r="A2251">
            <v>1</v>
          </cell>
          <cell r="B2251">
            <v>9</v>
          </cell>
          <cell r="C2251">
            <v>50</v>
          </cell>
          <cell r="D2251">
            <v>6115</v>
          </cell>
          <cell r="F2251">
            <v>0</v>
          </cell>
        </row>
        <row r="2252">
          <cell r="A2252">
            <v>1</v>
          </cell>
          <cell r="B2252">
            <v>9</v>
          </cell>
          <cell r="C2252">
            <v>50</v>
          </cell>
          <cell r="D2252">
            <v>6120</v>
          </cell>
          <cell r="F2252">
            <v>0</v>
          </cell>
        </row>
        <row r="2253">
          <cell r="A2253">
            <v>1</v>
          </cell>
          <cell r="B2253">
            <v>9</v>
          </cell>
          <cell r="C2253">
            <v>50</v>
          </cell>
          <cell r="D2253">
            <v>6125</v>
          </cell>
          <cell r="F2253">
            <v>0</v>
          </cell>
        </row>
        <row r="2254">
          <cell r="A2254">
            <v>1</v>
          </cell>
          <cell r="B2254">
            <v>9</v>
          </cell>
          <cell r="C2254">
            <v>50</v>
          </cell>
          <cell r="D2254">
            <v>6130</v>
          </cell>
          <cell r="F2254">
            <v>0</v>
          </cell>
        </row>
        <row r="2255">
          <cell r="A2255">
            <v>1</v>
          </cell>
          <cell r="B2255">
            <v>9</v>
          </cell>
          <cell r="C2255">
            <v>50</v>
          </cell>
          <cell r="D2255">
            <v>6135</v>
          </cell>
          <cell r="F2255">
            <v>0</v>
          </cell>
        </row>
        <row r="2256">
          <cell r="A2256">
            <v>1</v>
          </cell>
          <cell r="B2256">
            <v>9</v>
          </cell>
          <cell r="C2256">
            <v>50</v>
          </cell>
          <cell r="D2256">
            <v>6140</v>
          </cell>
          <cell r="F2256">
            <v>0</v>
          </cell>
        </row>
        <row r="2257">
          <cell r="A2257">
            <v>1</v>
          </cell>
          <cell r="B2257">
            <v>9</v>
          </cell>
          <cell r="C2257">
            <v>50</v>
          </cell>
          <cell r="D2257">
            <v>6145</v>
          </cell>
          <cell r="F2257">
            <v>0</v>
          </cell>
        </row>
        <row r="2258">
          <cell r="A2258">
            <v>1</v>
          </cell>
          <cell r="B2258">
            <v>9</v>
          </cell>
          <cell r="C2258">
            <v>50</v>
          </cell>
          <cell r="D2258">
            <v>6150</v>
          </cell>
          <cell r="F2258">
            <v>0</v>
          </cell>
        </row>
        <row r="2259">
          <cell r="A2259">
            <v>1</v>
          </cell>
          <cell r="B2259">
            <v>9</v>
          </cell>
          <cell r="C2259">
            <v>50</v>
          </cell>
          <cell r="D2259">
            <v>6155</v>
          </cell>
          <cell r="F2259">
            <v>0</v>
          </cell>
        </row>
        <row r="2260">
          <cell r="A2260">
            <v>1</v>
          </cell>
          <cell r="B2260">
            <v>10</v>
          </cell>
          <cell r="C2260">
            <v>0</v>
          </cell>
          <cell r="D2260">
            <v>1032</v>
          </cell>
          <cell r="F2260">
            <v>0</v>
          </cell>
        </row>
        <row r="2261">
          <cell r="A2261">
            <v>1</v>
          </cell>
          <cell r="B2261">
            <v>10</v>
          </cell>
          <cell r="C2261">
            <v>0</v>
          </cell>
          <cell r="D2261">
            <v>1050</v>
          </cell>
          <cell r="F2261">
            <v>0</v>
          </cell>
        </row>
        <row r="2262">
          <cell r="A2262">
            <v>1</v>
          </cell>
          <cell r="B2262">
            <v>10</v>
          </cell>
          <cell r="C2262">
            <v>0</v>
          </cell>
          <cell r="D2262">
            <v>1050</v>
          </cell>
          <cell r="F2262">
            <v>0</v>
          </cell>
        </row>
        <row r="2263">
          <cell r="A2263">
            <v>1</v>
          </cell>
          <cell r="B2263">
            <v>10</v>
          </cell>
          <cell r="C2263">
            <v>0</v>
          </cell>
          <cell r="D2263">
            <v>1051</v>
          </cell>
          <cell r="F2263">
            <v>0</v>
          </cell>
        </row>
        <row r="2264">
          <cell r="A2264">
            <v>1</v>
          </cell>
          <cell r="B2264">
            <v>10</v>
          </cell>
          <cell r="C2264">
            <v>0</v>
          </cell>
          <cell r="D2264">
            <v>1052</v>
          </cell>
          <cell r="F2264">
            <v>0</v>
          </cell>
        </row>
        <row r="2265">
          <cell r="A2265">
            <v>1</v>
          </cell>
          <cell r="B2265">
            <v>10</v>
          </cell>
          <cell r="C2265">
            <v>0</v>
          </cell>
          <cell r="D2265">
            <v>1052</v>
          </cell>
          <cell r="F2265">
            <v>0</v>
          </cell>
        </row>
        <row r="2266">
          <cell r="A2266">
            <v>1</v>
          </cell>
          <cell r="B2266">
            <v>10</v>
          </cell>
          <cell r="C2266">
            <v>0</v>
          </cell>
          <cell r="D2266">
            <v>1052</v>
          </cell>
          <cell r="F2266">
            <v>0</v>
          </cell>
        </row>
        <row r="2267">
          <cell r="A2267">
            <v>1</v>
          </cell>
          <cell r="B2267">
            <v>10</v>
          </cell>
          <cell r="C2267">
            <v>0</v>
          </cell>
          <cell r="D2267">
            <v>1055</v>
          </cell>
          <cell r="F2267">
            <v>0</v>
          </cell>
        </row>
        <row r="2268">
          <cell r="A2268">
            <v>1</v>
          </cell>
          <cell r="B2268">
            <v>10</v>
          </cell>
          <cell r="C2268">
            <v>0</v>
          </cell>
          <cell r="D2268">
            <v>1060</v>
          </cell>
          <cell r="F2268">
            <v>0</v>
          </cell>
        </row>
        <row r="2269">
          <cell r="A2269">
            <v>1</v>
          </cell>
          <cell r="B2269">
            <v>10</v>
          </cell>
          <cell r="C2269">
            <v>0</v>
          </cell>
          <cell r="D2269">
            <v>1065</v>
          </cell>
          <cell r="F2269">
            <v>0</v>
          </cell>
        </row>
        <row r="2270">
          <cell r="A2270">
            <v>1</v>
          </cell>
          <cell r="B2270">
            <v>10</v>
          </cell>
          <cell r="C2270">
            <v>0</v>
          </cell>
          <cell r="D2270">
            <v>4010</v>
          </cell>
          <cell r="F2270">
            <v>0</v>
          </cell>
        </row>
        <row r="2271">
          <cell r="A2271">
            <v>1</v>
          </cell>
          <cell r="B2271">
            <v>10</v>
          </cell>
          <cell r="C2271">
            <v>0</v>
          </cell>
          <cell r="D2271">
            <v>4010</v>
          </cell>
          <cell r="F2271">
            <v>0</v>
          </cell>
        </row>
        <row r="2272">
          <cell r="A2272">
            <v>1</v>
          </cell>
          <cell r="B2272">
            <v>10</v>
          </cell>
          <cell r="C2272">
            <v>0</v>
          </cell>
          <cell r="D2272">
            <v>4020</v>
          </cell>
          <cell r="F2272">
            <v>0</v>
          </cell>
        </row>
        <row r="2273">
          <cell r="A2273">
            <v>1</v>
          </cell>
          <cell r="B2273">
            <v>10</v>
          </cell>
          <cell r="C2273">
            <v>0</v>
          </cell>
          <cell r="D2273">
            <v>4020</v>
          </cell>
          <cell r="F2273">
            <v>0</v>
          </cell>
        </row>
        <row r="2274">
          <cell r="A2274">
            <v>1</v>
          </cell>
          <cell r="B2274">
            <v>10</v>
          </cell>
          <cell r="C2274">
            <v>0</v>
          </cell>
          <cell r="D2274">
            <v>4030</v>
          </cell>
          <cell r="F2274">
            <v>0</v>
          </cell>
        </row>
        <row r="2275">
          <cell r="A2275">
            <v>1</v>
          </cell>
          <cell r="B2275">
            <v>10</v>
          </cell>
          <cell r="C2275">
            <v>0</v>
          </cell>
          <cell r="D2275">
            <v>4040</v>
          </cell>
          <cell r="F2275">
            <v>0</v>
          </cell>
        </row>
        <row r="2276">
          <cell r="A2276">
            <v>1</v>
          </cell>
          <cell r="B2276">
            <v>10</v>
          </cell>
          <cell r="C2276">
            <v>0</v>
          </cell>
          <cell r="D2276">
            <v>4050</v>
          </cell>
          <cell r="F2276">
            <v>0</v>
          </cell>
        </row>
        <row r="2277">
          <cell r="A2277">
            <v>1</v>
          </cell>
          <cell r="B2277">
            <v>10</v>
          </cell>
          <cell r="C2277">
            <v>0</v>
          </cell>
          <cell r="D2277">
            <v>4060</v>
          </cell>
          <cell r="F2277">
            <v>0</v>
          </cell>
        </row>
        <row r="2278">
          <cell r="A2278">
            <v>1</v>
          </cell>
          <cell r="B2278">
            <v>10</v>
          </cell>
          <cell r="C2278">
            <v>0</v>
          </cell>
          <cell r="D2278">
            <v>5010</v>
          </cell>
          <cell r="F2278">
            <v>0</v>
          </cell>
        </row>
        <row r="2279">
          <cell r="A2279">
            <v>1</v>
          </cell>
          <cell r="B2279">
            <v>10</v>
          </cell>
          <cell r="C2279">
            <v>0</v>
          </cell>
          <cell r="D2279">
            <v>5011</v>
          </cell>
          <cell r="F2279">
            <v>0</v>
          </cell>
        </row>
        <row r="2280">
          <cell r="A2280">
            <v>1</v>
          </cell>
          <cell r="B2280">
            <v>10</v>
          </cell>
          <cell r="C2280">
            <v>0</v>
          </cell>
          <cell r="D2280">
            <v>5011</v>
          </cell>
          <cell r="F2280">
            <v>0</v>
          </cell>
        </row>
        <row r="2281">
          <cell r="A2281">
            <v>1</v>
          </cell>
          <cell r="B2281">
            <v>10</v>
          </cell>
          <cell r="C2281">
            <v>0</v>
          </cell>
          <cell r="D2281">
            <v>5012</v>
          </cell>
          <cell r="F2281">
            <v>0</v>
          </cell>
        </row>
        <row r="2282">
          <cell r="A2282">
            <v>1</v>
          </cell>
          <cell r="B2282">
            <v>10</v>
          </cell>
          <cell r="C2282">
            <v>0</v>
          </cell>
          <cell r="D2282">
            <v>5012</v>
          </cell>
          <cell r="F2282">
            <v>0</v>
          </cell>
        </row>
        <row r="2283">
          <cell r="A2283">
            <v>1</v>
          </cell>
          <cell r="B2283">
            <v>10</v>
          </cell>
          <cell r="C2283">
            <v>0</v>
          </cell>
          <cell r="D2283">
            <v>5012</v>
          </cell>
          <cell r="F2283">
            <v>0</v>
          </cell>
        </row>
        <row r="2284">
          <cell r="A2284">
            <v>1</v>
          </cell>
          <cell r="B2284">
            <v>10</v>
          </cell>
          <cell r="C2284">
            <v>0</v>
          </cell>
          <cell r="D2284">
            <v>5020</v>
          </cell>
          <cell r="F2284">
            <v>0</v>
          </cell>
        </row>
        <row r="2285">
          <cell r="A2285">
            <v>1</v>
          </cell>
          <cell r="B2285">
            <v>10</v>
          </cell>
          <cell r="C2285">
            <v>0</v>
          </cell>
          <cell r="D2285">
            <v>5030</v>
          </cell>
          <cell r="F2285">
            <v>0</v>
          </cell>
        </row>
        <row r="2286">
          <cell r="A2286">
            <v>1</v>
          </cell>
          <cell r="B2286">
            <v>10</v>
          </cell>
          <cell r="C2286">
            <v>0</v>
          </cell>
          <cell r="D2286">
            <v>5030</v>
          </cell>
          <cell r="F2286">
            <v>0</v>
          </cell>
        </row>
        <row r="2287">
          <cell r="A2287">
            <v>1</v>
          </cell>
          <cell r="B2287">
            <v>10</v>
          </cell>
          <cell r="C2287">
            <v>0</v>
          </cell>
          <cell r="D2287">
            <v>5040</v>
          </cell>
          <cell r="F2287">
            <v>0</v>
          </cell>
        </row>
        <row r="2288">
          <cell r="A2288">
            <v>1</v>
          </cell>
          <cell r="B2288">
            <v>10</v>
          </cell>
          <cell r="C2288">
            <v>0</v>
          </cell>
          <cell r="D2288">
            <v>5050</v>
          </cell>
          <cell r="F2288">
            <v>0</v>
          </cell>
        </row>
        <row r="2289">
          <cell r="A2289">
            <v>1</v>
          </cell>
          <cell r="B2289">
            <v>10</v>
          </cell>
          <cell r="C2289">
            <v>0</v>
          </cell>
          <cell r="D2289">
            <v>7010</v>
          </cell>
          <cell r="F2289">
            <v>0</v>
          </cell>
        </row>
        <row r="2290">
          <cell r="A2290">
            <v>1</v>
          </cell>
          <cell r="B2290">
            <v>10</v>
          </cell>
          <cell r="C2290">
            <v>0</v>
          </cell>
          <cell r="D2290">
            <v>7015</v>
          </cell>
          <cell r="F2290">
            <v>0</v>
          </cell>
        </row>
        <row r="2291">
          <cell r="A2291">
            <v>1</v>
          </cell>
          <cell r="B2291">
            <v>10</v>
          </cell>
          <cell r="C2291">
            <v>0</v>
          </cell>
          <cell r="D2291">
            <v>7020</v>
          </cell>
          <cell r="F2291">
            <v>0</v>
          </cell>
        </row>
        <row r="2292">
          <cell r="A2292">
            <v>1</v>
          </cell>
          <cell r="B2292">
            <v>10</v>
          </cell>
          <cell r="C2292">
            <v>0</v>
          </cell>
          <cell r="D2292">
            <v>7025</v>
          </cell>
          <cell r="F2292">
            <v>0</v>
          </cell>
        </row>
        <row r="2293">
          <cell r="A2293">
            <v>1</v>
          </cell>
          <cell r="B2293">
            <v>10</v>
          </cell>
          <cell r="C2293">
            <v>0</v>
          </cell>
          <cell r="D2293">
            <v>7030</v>
          </cell>
          <cell r="F2293">
            <v>0</v>
          </cell>
        </row>
        <row r="2294">
          <cell r="A2294">
            <v>1</v>
          </cell>
          <cell r="B2294">
            <v>10</v>
          </cell>
          <cell r="C2294">
            <v>0</v>
          </cell>
          <cell r="D2294">
            <v>7035</v>
          </cell>
          <cell r="F2294">
            <v>0</v>
          </cell>
        </row>
        <row r="2295">
          <cell r="A2295">
            <v>1</v>
          </cell>
          <cell r="B2295">
            <v>10</v>
          </cell>
          <cell r="C2295">
            <v>0</v>
          </cell>
          <cell r="D2295">
            <v>7040</v>
          </cell>
          <cell r="F2295">
            <v>0</v>
          </cell>
        </row>
        <row r="2296">
          <cell r="A2296">
            <v>1</v>
          </cell>
          <cell r="B2296">
            <v>10</v>
          </cell>
          <cell r="C2296">
            <v>0</v>
          </cell>
          <cell r="D2296">
            <v>7045</v>
          </cell>
          <cell r="F2296">
            <v>0</v>
          </cell>
        </row>
        <row r="2297">
          <cell r="A2297">
            <v>1</v>
          </cell>
          <cell r="B2297">
            <v>10</v>
          </cell>
          <cell r="C2297">
            <v>0</v>
          </cell>
          <cell r="D2297">
            <v>7050</v>
          </cell>
          <cell r="F2297">
            <v>0</v>
          </cell>
        </row>
        <row r="2298">
          <cell r="A2298">
            <v>1</v>
          </cell>
          <cell r="B2298">
            <v>10</v>
          </cell>
          <cell r="C2298">
            <v>0</v>
          </cell>
          <cell r="D2298">
            <v>7055</v>
          </cell>
          <cell r="F2298">
            <v>0</v>
          </cell>
        </row>
        <row r="2299">
          <cell r="A2299">
            <v>1</v>
          </cell>
          <cell r="B2299">
            <v>10</v>
          </cell>
          <cell r="C2299">
            <v>0</v>
          </cell>
          <cell r="D2299">
            <v>7060</v>
          </cell>
          <cell r="F2299">
            <v>0</v>
          </cell>
        </row>
        <row r="2300">
          <cell r="A2300">
            <v>1</v>
          </cell>
          <cell r="B2300">
            <v>10</v>
          </cell>
          <cell r="C2300">
            <v>0</v>
          </cell>
          <cell r="D2300">
            <v>7065</v>
          </cell>
          <cell r="F2300">
            <v>0</v>
          </cell>
        </row>
        <row r="2301">
          <cell r="A2301">
            <v>1</v>
          </cell>
          <cell r="B2301">
            <v>10</v>
          </cell>
          <cell r="C2301">
            <v>0</v>
          </cell>
          <cell r="D2301">
            <v>7070</v>
          </cell>
          <cell r="F2301">
            <v>0</v>
          </cell>
        </row>
        <row r="2302">
          <cell r="A2302">
            <v>1</v>
          </cell>
          <cell r="B2302">
            <v>10</v>
          </cell>
          <cell r="C2302">
            <v>0</v>
          </cell>
          <cell r="D2302">
            <v>7075</v>
          </cell>
          <cell r="F2302">
            <v>0</v>
          </cell>
        </row>
        <row r="2303">
          <cell r="A2303">
            <v>1</v>
          </cell>
          <cell r="B2303">
            <v>10</v>
          </cell>
          <cell r="C2303">
            <v>0</v>
          </cell>
          <cell r="D2303">
            <v>7080</v>
          </cell>
          <cell r="F2303">
            <v>0</v>
          </cell>
        </row>
        <row r="2304">
          <cell r="A2304">
            <v>1</v>
          </cell>
          <cell r="B2304">
            <v>10</v>
          </cell>
          <cell r="C2304">
            <v>0</v>
          </cell>
          <cell r="D2304">
            <v>7085</v>
          </cell>
          <cell r="F2304">
            <v>0</v>
          </cell>
        </row>
        <row r="2305">
          <cell r="A2305">
            <v>1</v>
          </cell>
          <cell r="B2305">
            <v>10</v>
          </cell>
          <cell r="C2305">
            <v>0</v>
          </cell>
          <cell r="D2305">
            <v>7086</v>
          </cell>
          <cell r="F2305">
            <v>0</v>
          </cell>
        </row>
        <row r="2306">
          <cell r="A2306">
            <v>1</v>
          </cell>
          <cell r="B2306">
            <v>10</v>
          </cell>
          <cell r="C2306">
            <v>0</v>
          </cell>
          <cell r="D2306">
            <v>7090</v>
          </cell>
          <cell r="F2306">
            <v>0</v>
          </cell>
        </row>
        <row r="2307">
          <cell r="A2307">
            <v>1</v>
          </cell>
          <cell r="B2307">
            <v>10</v>
          </cell>
          <cell r="C2307">
            <v>0</v>
          </cell>
          <cell r="D2307">
            <v>7095</v>
          </cell>
          <cell r="F2307">
            <v>0</v>
          </cell>
        </row>
        <row r="2308">
          <cell r="A2308">
            <v>1</v>
          </cell>
          <cell r="B2308">
            <v>10</v>
          </cell>
          <cell r="C2308">
            <v>0</v>
          </cell>
          <cell r="D2308">
            <v>7100</v>
          </cell>
          <cell r="F2308">
            <v>0</v>
          </cell>
        </row>
        <row r="2309">
          <cell r="A2309">
            <v>1</v>
          </cell>
          <cell r="B2309">
            <v>10</v>
          </cell>
          <cell r="C2309">
            <v>0</v>
          </cell>
          <cell r="D2309">
            <v>7105</v>
          </cell>
          <cell r="F2309">
            <v>0</v>
          </cell>
        </row>
        <row r="2310">
          <cell r="A2310">
            <v>1</v>
          </cell>
          <cell r="B2310">
            <v>10</v>
          </cell>
          <cell r="C2310">
            <v>0</v>
          </cell>
          <cell r="D2310">
            <v>7110</v>
          </cell>
          <cell r="F2310">
            <v>0</v>
          </cell>
        </row>
        <row r="2311">
          <cell r="A2311">
            <v>1</v>
          </cell>
          <cell r="B2311">
            <v>10</v>
          </cell>
          <cell r="C2311">
            <v>0</v>
          </cell>
          <cell r="D2311">
            <v>7120</v>
          </cell>
          <cell r="F2311">
            <v>0</v>
          </cell>
        </row>
        <row r="2312">
          <cell r="A2312">
            <v>1</v>
          </cell>
          <cell r="B2312">
            <v>10</v>
          </cell>
          <cell r="C2312">
            <v>0</v>
          </cell>
          <cell r="D2312">
            <v>7125</v>
          </cell>
          <cell r="F2312">
            <v>0</v>
          </cell>
        </row>
        <row r="2313">
          <cell r="A2313">
            <v>1</v>
          </cell>
          <cell r="B2313">
            <v>10</v>
          </cell>
          <cell r="C2313">
            <v>0</v>
          </cell>
          <cell r="D2313">
            <v>8010</v>
          </cell>
          <cell r="F2313">
            <v>0</v>
          </cell>
        </row>
        <row r="2314">
          <cell r="A2314">
            <v>1</v>
          </cell>
          <cell r="B2314">
            <v>10</v>
          </cell>
          <cell r="C2314">
            <v>0</v>
          </cell>
          <cell r="D2314">
            <v>8020</v>
          </cell>
          <cell r="F2314">
            <v>0</v>
          </cell>
        </row>
        <row r="2315">
          <cell r="A2315">
            <v>1</v>
          </cell>
          <cell r="B2315">
            <v>10</v>
          </cell>
          <cell r="C2315">
            <v>0</v>
          </cell>
          <cell r="D2315">
            <v>8025</v>
          </cell>
          <cell r="F2315">
            <v>0</v>
          </cell>
        </row>
        <row r="2316">
          <cell r="A2316">
            <v>1</v>
          </cell>
          <cell r="B2316">
            <v>10</v>
          </cell>
          <cell r="C2316">
            <v>0</v>
          </cell>
          <cell r="D2316">
            <v>8030</v>
          </cell>
          <cell r="F2316">
            <v>0</v>
          </cell>
        </row>
        <row r="2317">
          <cell r="A2317">
            <v>1</v>
          </cell>
          <cell r="B2317">
            <v>10</v>
          </cell>
          <cell r="C2317">
            <v>0</v>
          </cell>
          <cell r="D2317">
            <v>8040</v>
          </cell>
          <cell r="F2317">
            <v>0</v>
          </cell>
        </row>
        <row r="2318">
          <cell r="A2318">
            <v>1</v>
          </cell>
          <cell r="B2318">
            <v>10</v>
          </cell>
          <cell r="C2318">
            <v>0</v>
          </cell>
          <cell r="D2318">
            <v>8050</v>
          </cell>
          <cell r="F2318">
            <v>0</v>
          </cell>
        </row>
        <row r="2319">
          <cell r="A2319">
            <v>1</v>
          </cell>
          <cell r="B2319">
            <v>10</v>
          </cell>
          <cell r="C2319">
            <v>0</v>
          </cell>
          <cell r="D2319">
            <v>8060</v>
          </cell>
          <cell r="F2319">
            <v>0</v>
          </cell>
        </row>
        <row r="2320">
          <cell r="A2320">
            <v>1</v>
          </cell>
          <cell r="B2320">
            <v>10</v>
          </cell>
          <cell r="C2320">
            <v>0</v>
          </cell>
          <cell r="D2320">
            <v>8070</v>
          </cell>
          <cell r="F2320">
            <v>0</v>
          </cell>
        </row>
        <row r="2321">
          <cell r="A2321">
            <v>1</v>
          </cell>
          <cell r="B2321">
            <v>10</v>
          </cell>
          <cell r="C2321">
            <v>0</v>
          </cell>
          <cell r="D2321">
            <v>8080</v>
          </cell>
          <cell r="F2321">
            <v>0</v>
          </cell>
        </row>
        <row r="2322">
          <cell r="A2322">
            <v>1</v>
          </cell>
          <cell r="B2322">
            <v>10</v>
          </cell>
          <cell r="C2322">
            <v>0</v>
          </cell>
          <cell r="D2322">
            <v>8090</v>
          </cell>
          <cell r="F2322">
            <v>0</v>
          </cell>
        </row>
        <row r="2323">
          <cell r="A2323">
            <v>1</v>
          </cell>
          <cell r="B2323">
            <v>10</v>
          </cell>
          <cell r="C2323">
            <v>10</v>
          </cell>
          <cell r="D2323">
            <v>6010</v>
          </cell>
          <cell r="F2323">
            <v>0</v>
          </cell>
        </row>
        <row r="2324">
          <cell r="A2324">
            <v>1</v>
          </cell>
          <cell r="B2324">
            <v>10</v>
          </cell>
          <cell r="C2324">
            <v>10</v>
          </cell>
          <cell r="D2324">
            <v>6015</v>
          </cell>
          <cell r="F2324">
            <v>0</v>
          </cell>
        </row>
        <row r="2325">
          <cell r="A2325">
            <v>1</v>
          </cell>
          <cell r="B2325">
            <v>10</v>
          </cell>
          <cell r="C2325">
            <v>10</v>
          </cell>
          <cell r="D2325">
            <v>6020</v>
          </cell>
          <cell r="F2325">
            <v>0</v>
          </cell>
        </row>
        <row r="2326">
          <cell r="A2326">
            <v>1</v>
          </cell>
          <cell r="B2326">
            <v>10</v>
          </cell>
          <cell r="C2326">
            <v>10</v>
          </cell>
          <cell r="D2326">
            <v>6025</v>
          </cell>
          <cell r="F2326">
            <v>0</v>
          </cell>
        </row>
        <row r="2327">
          <cell r="A2327">
            <v>1</v>
          </cell>
          <cell r="B2327">
            <v>10</v>
          </cell>
          <cell r="C2327">
            <v>10</v>
          </cell>
          <cell r="D2327">
            <v>6030</v>
          </cell>
          <cell r="F2327">
            <v>0</v>
          </cell>
        </row>
        <row r="2328">
          <cell r="A2328">
            <v>1</v>
          </cell>
          <cell r="B2328">
            <v>10</v>
          </cell>
          <cell r="C2328">
            <v>10</v>
          </cell>
          <cell r="D2328">
            <v>6035</v>
          </cell>
          <cell r="F2328">
            <v>0</v>
          </cell>
        </row>
        <row r="2329">
          <cell r="A2329">
            <v>1</v>
          </cell>
          <cell r="B2329">
            <v>10</v>
          </cell>
          <cell r="C2329">
            <v>10</v>
          </cell>
          <cell r="D2329">
            <v>6040</v>
          </cell>
          <cell r="F2329">
            <v>0</v>
          </cell>
        </row>
        <row r="2330">
          <cell r="A2330">
            <v>1</v>
          </cell>
          <cell r="B2330">
            <v>10</v>
          </cell>
          <cell r="C2330">
            <v>10</v>
          </cell>
          <cell r="D2330">
            <v>6045</v>
          </cell>
          <cell r="F2330">
            <v>0</v>
          </cell>
        </row>
        <row r="2331">
          <cell r="A2331">
            <v>1</v>
          </cell>
          <cell r="B2331">
            <v>10</v>
          </cell>
          <cell r="C2331">
            <v>10</v>
          </cell>
          <cell r="D2331">
            <v>6050</v>
          </cell>
          <cell r="F2331">
            <v>0</v>
          </cell>
        </row>
        <row r="2332">
          <cell r="A2332">
            <v>1</v>
          </cell>
          <cell r="B2332">
            <v>10</v>
          </cell>
          <cell r="C2332">
            <v>10</v>
          </cell>
          <cell r="D2332">
            <v>6055</v>
          </cell>
          <cell r="F2332">
            <v>0</v>
          </cell>
        </row>
        <row r="2333">
          <cell r="A2333">
            <v>1</v>
          </cell>
          <cell r="B2333">
            <v>10</v>
          </cell>
          <cell r="C2333">
            <v>10</v>
          </cell>
          <cell r="D2333">
            <v>6060</v>
          </cell>
          <cell r="F2333">
            <v>0</v>
          </cell>
        </row>
        <row r="2334">
          <cell r="A2334">
            <v>1</v>
          </cell>
          <cell r="B2334">
            <v>10</v>
          </cell>
          <cell r="C2334">
            <v>10</v>
          </cell>
          <cell r="D2334">
            <v>6065</v>
          </cell>
          <cell r="F2334">
            <v>0</v>
          </cell>
        </row>
        <row r="2335">
          <cell r="A2335">
            <v>1</v>
          </cell>
          <cell r="B2335">
            <v>10</v>
          </cell>
          <cell r="C2335">
            <v>10</v>
          </cell>
          <cell r="D2335">
            <v>6070</v>
          </cell>
          <cell r="F2335">
            <v>0</v>
          </cell>
        </row>
        <row r="2336">
          <cell r="A2336">
            <v>1</v>
          </cell>
          <cell r="B2336">
            <v>10</v>
          </cell>
          <cell r="C2336">
            <v>10</v>
          </cell>
          <cell r="D2336">
            <v>6075</v>
          </cell>
          <cell r="F2336">
            <v>0</v>
          </cell>
        </row>
        <row r="2337">
          <cell r="A2337">
            <v>1</v>
          </cell>
          <cell r="B2337">
            <v>10</v>
          </cell>
          <cell r="C2337">
            <v>10</v>
          </cell>
          <cell r="D2337">
            <v>6080</v>
          </cell>
          <cell r="F2337">
            <v>0</v>
          </cell>
        </row>
        <row r="2338">
          <cell r="A2338">
            <v>1</v>
          </cell>
          <cell r="B2338">
            <v>10</v>
          </cell>
          <cell r="C2338">
            <v>10</v>
          </cell>
          <cell r="D2338">
            <v>6085</v>
          </cell>
          <cell r="F2338">
            <v>0</v>
          </cell>
        </row>
        <row r="2339">
          <cell r="A2339">
            <v>1</v>
          </cell>
          <cell r="B2339">
            <v>10</v>
          </cell>
          <cell r="C2339">
            <v>10</v>
          </cell>
          <cell r="D2339">
            <v>6090</v>
          </cell>
          <cell r="F2339">
            <v>0</v>
          </cell>
        </row>
        <row r="2340">
          <cell r="A2340">
            <v>1</v>
          </cell>
          <cell r="B2340">
            <v>10</v>
          </cell>
          <cell r="C2340">
            <v>10</v>
          </cell>
          <cell r="D2340">
            <v>6095</v>
          </cell>
          <cell r="F2340">
            <v>0</v>
          </cell>
        </row>
        <row r="2341">
          <cell r="A2341">
            <v>1</v>
          </cell>
          <cell r="B2341">
            <v>10</v>
          </cell>
          <cell r="C2341">
            <v>10</v>
          </cell>
          <cell r="D2341">
            <v>6100</v>
          </cell>
          <cell r="F2341">
            <v>0</v>
          </cell>
        </row>
        <row r="2342">
          <cell r="A2342">
            <v>1</v>
          </cell>
          <cell r="B2342">
            <v>10</v>
          </cell>
          <cell r="C2342">
            <v>10</v>
          </cell>
          <cell r="D2342">
            <v>6105</v>
          </cell>
          <cell r="F2342">
            <v>0</v>
          </cell>
        </row>
        <row r="2343">
          <cell r="A2343">
            <v>1</v>
          </cell>
          <cell r="B2343">
            <v>10</v>
          </cell>
          <cell r="C2343">
            <v>10</v>
          </cell>
          <cell r="D2343">
            <v>6110</v>
          </cell>
          <cell r="F2343">
            <v>0</v>
          </cell>
        </row>
        <row r="2344">
          <cell r="A2344">
            <v>1</v>
          </cell>
          <cell r="B2344">
            <v>10</v>
          </cell>
          <cell r="C2344">
            <v>10</v>
          </cell>
          <cell r="D2344">
            <v>6115</v>
          </cell>
          <cell r="F2344">
            <v>0</v>
          </cell>
        </row>
        <row r="2345">
          <cell r="A2345">
            <v>1</v>
          </cell>
          <cell r="B2345">
            <v>10</v>
          </cell>
          <cell r="C2345">
            <v>10</v>
          </cell>
          <cell r="D2345">
            <v>6120</v>
          </cell>
          <cell r="F2345">
            <v>0</v>
          </cell>
        </row>
        <row r="2346">
          <cell r="A2346">
            <v>1</v>
          </cell>
          <cell r="B2346">
            <v>10</v>
          </cell>
          <cell r="C2346">
            <v>10</v>
          </cell>
          <cell r="D2346">
            <v>6125</v>
          </cell>
          <cell r="F2346">
            <v>0</v>
          </cell>
        </row>
        <row r="2347">
          <cell r="A2347">
            <v>1</v>
          </cell>
          <cell r="B2347">
            <v>10</v>
          </cell>
          <cell r="C2347">
            <v>10</v>
          </cell>
          <cell r="D2347">
            <v>6130</v>
          </cell>
          <cell r="F2347">
            <v>0</v>
          </cell>
        </row>
        <row r="2348">
          <cell r="A2348">
            <v>1</v>
          </cell>
          <cell r="B2348">
            <v>10</v>
          </cell>
          <cell r="C2348">
            <v>10</v>
          </cell>
          <cell r="D2348">
            <v>6135</v>
          </cell>
          <cell r="F2348">
            <v>0</v>
          </cell>
        </row>
        <row r="2349">
          <cell r="A2349">
            <v>1</v>
          </cell>
          <cell r="B2349">
            <v>10</v>
          </cell>
          <cell r="C2349">
            <v>10</v>
          </cell>
          <cell r="D2349">
            <v>6140</v>
          </cell>
          <cell r="F2349">
            <v>0</v>
          </cell>
        </row>
        <row r="2350">
          <cell r="A2350">
            <v>1</v>
          </cell>
          <cell r="B2350">
            <v>10</v>
          </cell>
          <cell r="C2350">
            <v>10</v>
          </cell>
          <cell r="D2350">
            <v>6145</v>
          </cell>
          <cell r="F2350">
            <v>0</v>
          </cell>
        </row>
        <row r="2351">
          <cell r="A2351">
            <v>1</v>
          </cell>
          <cell r="B2351">
            <v>10</v>
          </cell>
          <cell r="C2351">
            <v>10</v>
          </cell>
          <cell r="D2351">
            <v>6150</v>
          </cell>
          <cell r="F2351">
            <v>0</v>
          </cell>
        </row>
        <row r="2352">
          <cell r="A2352">
            <v>1</v>
          </cell>
          <cell r="B2352">
            <v>10</v>
          </cell>
          <cell r="C2352">
            <v>20</v>
          </cell>
          <cell r="D2352">
            <v>6010</v>
          </cell>
          <cell r="F2352">
            <v>0</v>
          </cell>
        </row>
        <row r="2353">
          <cell r="A2353">
            <v>1</v>
          </cell>
          <cell r="B2353">
            <v>10</v>
          </cell>
          <cell r="C2353">
            <v>20</v>
          </cell>
          <cell r="D2353">
            <v>6015</v>
          </cell>
          <cell r="F2353">
            <v>0</v>
          </cell>
        </row>
        <row r="2354">
          <cell r="A2354">
            <v>1</v>
          </cell>
          <cell r="B2354">
            <v>10</v>
          </cell>
          <cell r="C2354">
            <v>20</v>
          </cell>
          <cell r="D2354">
            <v>6020</v>
          </cell>
          <cell r="F2354">
            <v>0</v>
          </cell>
        </row>
        <row r="2355">
          <cell r="A2355">
            <v>1</v>
          </cell>
          <cell r="B2355">
            <v>10</v>
          </cell>
          <cell r="C2355">
            <v>20</v>
          </cell>
          <cell r="D2355">
            <v>6025</v>
          </cell>
          <cell r="F2355">
            <v>0</v>
          </cell>
        </row>
        <row r="2356">
          <cell r="A2356">
            <v>1</v>
          </cell>
          <cell r="B2356">
            <v>10</v>
          </cell>
          <cell r="C2356">
            <v>20</v>
          </cell>
          <cell r="D2356">
            <v>6030</v>
          </cell>
          <cell r="F2356">
            <v>0</v>
          </cell>
        </row>
        <row r="2357">
          <cell r="A2357">
            <v>1</v>
          </cell>
          <cell r="B2357">
            <v>10</v>
          </cell>
          <cell r="C2357">
            <v>20</v>
          </cell>
          <cell r="D2357">
            <v>6035</v>
          </cell>
          <cell r="F2357">
            <v>0</v>
          </cell>
        </row>
        <row r="2358">
          <cell r="A2358">
            <v>1</v>
          </cell>
          <cell r="B2358">
            <v>10</v>
          </cell>
          <cell r="C2358">
            <v>20</v>
          </cell>
          <cell r="D2358">
            <v>6040</v>
          </cell>
          <cell r="F2358">
            <v>0</v>
          </cell>
        </row>
        <row r="2359">
          <cell r="A2359">
            <v>1</v>
          </cell>
          <cell r="B2359">
            <v>10</v>
          </cell>
          <cell r="C2359">
            <v>20</v>
          </cell>
          <cell r="D2359">
            <v>6045</v>
          </cell>
          <cell r="F2359">
            <v>0</v>
          </cell>
        </row>
        <row r="2360">
          <cell r="A2360">
            <v>1</v>
          </cell>
          <cell r="B2360">
            <v>10</v>
          </cell>
          <cell r="C2360">
            <v>20</v>
          </cell>
          <cell r="D2360">
            <v>6050</v>
          </cell>
          <cell r="F2360">
            <v>0</v>
          </cell>
        </row>
        <row r="2361">
          <cell r="A2361">
            <v>1</v>
          </cell>
          <cell r="B2361">
            <v>10</v>
          </cell>
          <cell r="C2361">
            <v>20</v>
          </cell>
          <cell r="D2361">
            <v>6055</v>
          </cell>
          <cell r="F2361">
            <v>0</v>
          </cell>
        </row>
        <row r="2362">
          <cell r="A2362">
            <v>1</v>
          </cell>
          <cell r="B2362">
            <v>10</v>
          </cell>
          <cell r="C2362">
            <v>20</v>
          </cell>
          <cell r="D2362">
            <v>6060</v>
          </cell>
          <cell r="F2362">
            <v>0</v>
          </cell>
        </row>
        <row r="2363">
          <cell r="A2363">
            <v>1</v>
          </cell>
          <cell r="B2363">
            <v>10</v>
          </cell>
          <cell r="C2363">
            <v>20</v>
          </cell>
          <cell r="D2363">
            <v>6065</v>
          </cell>
          <cell r="F2363">
            <v>0</v>
          </cell>
        </row>
        <row r="2364">
          <cell r="A2364">
            <v>1</v>
          </cell>
          <cell r="B2364">
            <v>10</v>
          </cell>
          <cell r="C2364">
            <v>20</v>
          </cell>
          <cell r="D2364">
            <v>6070</v>
          </cell>
          <cell r="F2364">
            <v>0</v>
          </cell>
        </row>
        <row r="2365">
          <cell r="A2365">
            <v>1</v>
          </cell>
          <cell r="B2365">
            <v>10</v>
          </cell>
          <cell r="C2365">
            <v>20</v>
          </cell>
          <cell r="D2365">
            <v>6075</v>
          </cell>
          <cell r="F2365">
            <v>0</v>
          </cell>
        </row>
        <row r="2366">
          <cell r="A2366">
            <v>1</v>
          </cell>
          <cell r="B2366">
            <v>10</v>
          </cell>
          <cell r="C2366">
            <v>20</v>
          </cell>
          <cell r="D2366">
            <v>6080</v>
          </cell>
          <cell r="F2366">
            <v>0</v>
          </cell>
        </row>
        <row r="2367">
          <cell r="A2367">
            <v>1</v>
          </cell>
          <cell r="B2367">
            <v>10</v>
          </cell>
          <cell r="C2367">
            <v>20</v>
          </cell>
          <cell r="D2367">
            <v>6085</v>
          </cell>
          <cell r="F2367">
            <v>0</v>
          </cell>
        </row>
        <row r="2368">
          <cell r="A2368">
            <v>1</v>
          </cell>
          <cell r="B2368">
            <v>10</v>
          </cell>
          <cell r="C2368">
            <v>20</v>
          </cell>
          <cell r="D2368">
            <v>6090</v>
          </cell>
          <cell r="F2368">
            <v>0</v>
          </cell>
        </row>
        <row r="2369">
          <cell r="A2369">
            <v>1</v>
          </cell>
          <cell r="B2369">
            <v>10</v>
          </cell>
          <cell r="C2369">
            <v>20</v>
          </cell>
          <cell r="D2369">
            <v>6095</v>
          </cell>
          <cell r="F2369">
            <v>0</v>
          </cell>
        </row>
        <row r="2370">
          <cell r="A2370">
            <v>1</v>
          </cell>
          <cell r="B2370">
            <v>10</v>
          </cell>
          <cell r="C2370">
            <v>20</v>
          </cell>
          <cell r="D2370">
            <v>6100</v>
          </cell>
          <cell r="F2370">
            <v>0</v>
          </cell>
        </row>
        <row r="2371">
          <cell r="A2371">
            <v>1</v>
          </cell>
          <cell r="B2371">
            <v>10</v>
          </cell>
          <cell r="C2371">
            <v>20</v>
          </cell>
          <cell r="D2371">
            <v>6105</v>
          </cell>
          <cell r="F2371">
            <v>0</v>
          </cell>
        </row>
        <row r="2372">
          <cell r="A2372">
            <v>1</v>
          </cell>
          <cell r="B2372">
            <v>10</v>
          </cell>
          <cell r="C2372">
            <v>20</v>
          </cell>
          <cell r="D2372">
            <v>6110</v>
          </cell>
          <cell r="F2372">
            <v>0</v>
          </cell>
        </row>
        <row r="2373">
          <cell r="A2373">
            <v>1</v>
          </cell>
          <cell r="B2373">
            <v>10</v>
          </cell>
          <cell r="C2373">
            <v>20</v>
          </cell>
          <cell r="D2373">
            <v>6115</v>
          </cell>
          <cell r="F2373">
            <v>0</v>
          </cell>
        </row>
        <row r="2374">
          <cell r="A2374">
            <v>1</v>
          </cell>
          <cell r="B2374">
            <v>10</v>
          </cell>
          <cell r="C2374">
            <v>20</v>
          </cell>
          <cell r="D2374">
            <v>6120</v>
          </cell>
          <cell r="F2374">
            <v>0</v>
          </cell>
        </row>
        <row r="2375">
          <cell r="A2375">
            <v>1</v>
          </cell>
          <cell r="B2375">
            <v>10</v>
          </cell>
          <cell r="C2375">
            <v>20</v>
          </cell>
          <cell r="D2375">
            <v>6125</v>
          </cell>
          <cell r="F2375">
            <v>0</v>
          </cell>
        </row>
        <row r="2376">
          <cell r="A2376">
            <v>1</v>
          </cell>
          <cell r="B2376">
            <v>10</v>
          </cell>
          <cell r="C2376">
            <v>20</v>
          </cell>
          <cell r="D2376">
            <v>6130</v>
          </cell>
          <cell r="F2376">
            <v>0</v>
          </cell>
        </row>
        <row r="2377">
          <cell r="A2377">
            <v>1</v>
          </cell>
          <cell r="B2377">
            <v>10</v>
          </cell>
          <cell r="C2377">
            <v>20</v>
          </cell>
          <cell r="D2377">
            <v>6135</v>
          </cell>
          <cell r="F2377">
            <v>0</v>
          </cell>
        </row>
        <row r="2378">
          <cell r="A2378">
            <v>1</v>
          </cell>
          <cell r="B2378">
            <v>10</v>
          </cell>
          <cell r="C2378">
            <v>20</v>
          </cell>
          <cell r="D2378">
            <v>6140</v>
          </cell>
          <cell r="F2378">
            <v>0</v>
          </cell>
        </row>
        <row r="2379">
          <cell r="A2379">
            <v>1</v>
          </cell>
          <cell r="B2379">
            <v>10</v>
          </cell>
          <cell r="C2379">
            <v>20</v>
          </cell>
          <cell r="D2379">
            <v>6145</v>
          </cell>
          <cell r="F2379">
            <v>0</v>
          </cell>
        </row>
        <row r="2380">
          <cell r="A2380">
            <v>1</v>
          </cell>
          <cell r="B2380">
            <v>10</v>
          </cell>
          <cell r="C2380">
            <v>20</v>
          </cell>
          <cell r="D2380">
            <v>6150</v>
          </cell>
          <cell r="F2380">
            <v>0</v>
          </cell>
        </row>
        <row r="2381">
          <cell r="A2381">
            <v>1</v>
          </cell>
          <cell r="B2381">
            <v>10</v>
          </cell>
          <cell r="C2381">
            <v>30</v>
          </cell>
          <cell r="D2381">
            <v>6010</v>
          </cell>
          <cell r="F2381">
            <v>0</v>
          </cell>
        </row>
        <row r="2382">
          <cell r="A2382">
            <v>1</v>
          </cell>
          <cell r="B2382">
            <v>10</v>
          </cell>
          <cell r="C2382">
            <v>30</v>
          </cell>
          <cell r="D2382">
            <v>6015</v>
          </cell>
          <cell r="F2382">
            <v>0</v>
          </cell>
        </row>
        <row r="2383">
          <cell r="A2383">
            <v>1</v>
          </cell>
          <cell r="B2383">
            <v>10</v>
          </cell>
          <cell r="C2383">
            <v>30</v>
          </cell>
          <cell r="D2383">
            <v>6020</v>
          </cell>
          <cell r="F2383">
            <v>0</v>
          </cell>
        </row>
        <row r="2384">
          <cell r="A2384">
            <v>1</v>
          </cell>
          <cell r="B2384">
            <v>10</v>
          </cell>
          <cell r="C2384">
            <v>30</v>
          </cell>
          <cell r="D2384">
            <v>6025</v>
          </cell>
          <cell r="F2384">
            <v>0</v>
          </cell>
        </row>
        <row r="2385">
          <cell r="A2385">
            <v>1</v>
          </cell>
          <cell r="B2385">
            <v>10</v>
          </cell>
          <cell r="C2385">
            <v>30</v>
          </cell>
          <cell r="D2385">
            <v>6030</v>
          </cell>
          <cell r="F2385">
            <v>0</v>
          </cell>
        </row>
        <row r="2386">
          <cell r="A2386">
            <v>1</v>
          </cell>
          <cell r="B2386">
            <v>10</v>
          </cell>
          <cell r="C2386">
            <v>30</v>
          </cell>
          <cell r="D2386">
            <v>6035</v>
          </cell>
          <cell r="F2386">
            <v>0</v>
          </cell>
        </row>
        <row r="2387">
          <cell r="A2387">
            <v>1</v>
          </cell>
          <cell r="B2387">
            <v>10</v>
          </cell>
          <cell r="C2387">
            <v>30</v>
          </cell>
          <cell r="D2387">
            <v>6040</v>
          </cell>
          <cell r="F2387">
            <v>0</v>
          </cell>
        </row>
        <row r="2388">
          <cell r="A2388">
            <v>1</v>
          </cell>
          <cell r="B2388">
            <v>10</v>
          </cell>
          <cell r="C2388">
            <v>30</v>
          </cell>
          <cell r="D2388">
            <v>6045</v>
          </cell>
          <cell r="F2388">
            <v>0</v>
          </cell>
        </row>
        <row r="2389">
          <cell r="A2389">
            <v>1</v>
          </cell>
          <cell r="B2389">
            <v>10</v>
          </cell>
          <cell r="C2389">
            <v>30</v>
          </cell>
          <cell r="D2389">
            <v>6050</v>
          </cell>
          <cell r="F2389">
            <v>0</v>
          </cell>
        </row>
        <row r="2390">
          <cell r="A2390">
            <v>1</v>
          </cell>
          <cell r="B2390">
            <v>10</v>
          </cell>
          <cell r="C2390">
            <v>30</v>
          </cell>
          <cell r="D2390">
            <v>6055</v>
          </cell>
          <cell r="F2390">
            <v>0</v>
          </cell>
        </row>
        <row r="2391">
          <cell r="A2391">
            <v>1</v>
          </cell>
          <cell r="B2391">
            <v>10</v>
          </cell>
          <cell r="C2391">
            <v>30</v>
          </cell>
          <cell r="D2391">
            <v>6060</v>
          </cell>
          <cell r="F2391">
            <v>0</v>
          </cell>
        </row>
        <row r="2392">
          <cell r="A2392">
            <v>1</v>
          </cell>
          <cell r="B2392">
            <v>10</v>
          </cell>
          <cell r="C2392">
            <v>30</v>
          </cell>
          <cell r="D2392">
            <v>6065</v>
          </cell>
          <cell r="F2392">
            <v>0</v>
          </cell>
        </row>
        <row r="2393">
          <cell r="A2393">
            <v>1</v>
          </cell>
          <cell r="B2393">
            <v>10</v>
          </cell>
          <cell r="C2393">
            <v>30</v>
          </cell>
          <cell r="D2393">
            <v>6070</v>
          </cell>
          <cell r="F2393">
            <v>0</v>
          </cell>
        </row>
        <row r="2394">
          <cell r="A2394">
            <v>1</v>
          </cell>
          <cell r="B2394">
            <v>10</v>
          </cell>
          <cell r="C2394">
            <v>30</v>
          </cell>
          <cell r="D2394">
            <v>6075</v>
          </cell>
          <cell r="F2394">
            <v>0</v>
          </cell>
        </row>
        <row r="2395">
          <cell r="A2395">
            <v>1</v>
          </cell>
          <cell r="B2395">
            <v>10</v>
          </cell>
          <cell r="C2395">
            <v>30</v>
          </cell>
          <cell r="D2395">
            <v>6080</v>
          </cell>
          <cell r="F2395">
            <v>0</v>
          </cell>
        </row>
        <row r="2396">
          <cell r="A2396">
            <v>1</v>
          </cell>
          <cell r="B2396">
            <v>10</v>
          </cell>
          <cell r="C2396">
            <v>30</v>
          </cell>
          <cell r="D2396">
            <v>6085</v>
          </cell>
          <cell r="F2396">
            <v>0</v>
          </cell>
        </row>
        <row r="2397">
          <cell r="A2397">
            <v>1</v>
          </cell>
          <cell r="B2397">
            <v>10</v>
          </cell>
          <cell r="C2397">
            <v>30</v>
          </cell>
          <cell r="D2397">
            <v>6090</v>
          </cell>
          <cell r="F2397">
            <v>0</v>
          </cell>
        </row>
        <row r="2398">
          <cell r="A2398">
            <v>1</v>
          </cell>
          <cell r="B2398">
            <v>10</v>
          </cell>
          <cell r="C2398">
            <v>30</v>
          </cell>
          <cell r="D2398">
            <v>6095</v>
          </cell>
          <cell r="F2398">
            <v>0</v>
          </cell>
        </row>
        <row r="2399">
          <cell r="A2399">
            <v>1</v>
          </cell>
          <cell r="B2399">
            <v>10</v>
          </cell>
          <cell r="C2399">
            <v>30</v>
          </cell>
          <cell r="D2399">
            <v>6100</v>
          </cell>
          <cell r="F2399">
            <v>0</v>
          </cell>
        </row>
        <row r="2400">
          <cell r="A2400">
            <v>1</v>
          </cell>
          <cell r="B2400">
            <v>10</v>
          </cell>
          <cell r="C2400">
            <v>30</v>
          </cell>
          <cell r="D2400">
            <v>6105</v>
          </cell>
          <cell r="F2400">
            <v>0</v>
          </cell>
        </row>
        <row r="2401">
          <cell r="A2401">
            <v>1</v>
          </cell>
          <cell r="B2401">
            <v>10</v>
          </cell>
          <cell r="C2401">
            <v>30</v>
          </cell>
          <cell r="D2401">
            <v>6110</v>
          </cell>
          <cell r="F2401">
            <v>0</v>
          </cell>
        </row>
        <row r="2402">
          <cell r="A2402">
            <v>1</v>
          </cell>
          <cell r="B2402">
            <v>10</v>
          </cell>
          <cell r="C2402">
            <v>30</v>
          </cell>
          <cell r="D2402">
            <v>6115</v>
          </cell>
          <cell r="F2402">
            <v>0</v>
          </cell>
        </row>
        <row r="2403">
          <cell r="A2403">
            <v>1</v>
          </cell>
          <cell r="B2403">
            <v>10</v>
          </cell>
          <cell r="C2403">
            <v>30</v>
          </cell>
          <cell r="D2403">
            <v>6120</v>
          </cell>
          <cell r="F2403">
            <v>0</v>
          </cell>
        </row>
        <row r="2404">
          <cell r="A2404">
            <v>1</v>
          </cell>
          <cell r="B2404">
            <v>10</v>
          </cell>
          <cell r="C2404">
            <v>30</v>
          </cell>
          <cell r="D2404">
            <v>6125</v>
          </cell>
          <cell r="F2404">
            <v>0</v>
          </cell>
        </row>
        <row r="2405">
          <cell r="A2405">
            <v>1</v>
          </cell>
          <cell r="B2405">
            <v>10</v>
          </cell>
          <cell r="C2405">
            <v>30</v>
          </cell>
          <cell r="D2405">
            <v>6130</v>
          </cell>
          <cell r="F2405">
            <v>0</v>
          </cell>
        </row>
        <row r="2406">
          <cell r="A2406">
            <v>1</v>
          </cell>
          <cell r="B2406">
            <v>10</v>
          </cell>
          <cell r="C2406">
            <v>30</v>
          </cell>
          <cell r="D2406">
            <v>6135</v>
          </cell>
          <cell r="F2406">
            <v>0</v>
          </cell>
        </row>
        <row r="2407">
          <cell r="A2407">
            <v>1</v>
          </cell>
          <cell r="B2407">
            <v>10</v>
          </cell>
          <cell r="C2407">
            <v>30</v>
          </cell>
          <cell r="D2407">
            <v>6140</v>
          </cell>
          <cell r="F2407">
            <v>0</v>
          </cell>
        </row>
        <row r="2408">
          <cell r="A2408">
            <v>1</v>
          </cell>
          <cell r="B2408">
            <v>10</v>
          </cell>
          <cell r="C2408">
            <v>30</v>
          </cell>
          <cell r="D2408">
            <v>6145</v>
          </cell>
          <cell r="F2408">
            <v>0</v>
          </cell>
        </row>
        <row r="2409">
          <cell r="A2409">
            <v>1</v>
          </cell>
          <cell r="B2409">
            <v>10</v>
          </cell>
          <cell r="C2409">
            <v>30</v>
          </cell>
          <cell r="D2409">
            <v>6150</v>
          </cell>
          <cell r="F2409">
            <v>0</v>
          </cell>
        </row>
        <row r="2410">
          <cell r="A2410">
            <v>1</v>
          </cell>
          <cell r="B2410">
            <v>10</v>
          </cell>
          <cell r="C2410">
            <v>40</v>
          </cell>
          <cell r="D2410">
            <v>6010</v>
          </cell>
          <cell r="F2410">
            <v>0</v>
          </cell>
        </row>
        <row r="2411">
          <cell r="A2411">
            <v>1</v>
          </cell>
          <cell r="B2411">
            <v>10</v>
          </cell>
          <cell r="C2411">
            <v>40</v>
          </cell>
          <cell r="D2411">
            <v>6015</v>
          </cell>
          <cell r="F2411">
            <v>0</v>
          </cell>
        </row>
        <row r="2412">
          <cell r="A2412">
            <v>1</v>
          </cell>
          <cell r="B2412">
            <v>10</v>
          </cell>
          <cell r="C2412">
            <v>40</v>
          </cell>
          <cell r="D2412">
            <v>6020</v>
          </cell>
          <cell r="F2412">
            <v>0</v>
          </cell>
        </row>
        <row r="2413">
          <cell r="A2413">
            <v>1</v>
          </cell>
          <cell r="B2413">
            <v>10</v>
          </cell>
          <cell r="C2413">
            <v>40</v>
          </cell>
          <cell r="D2413">
            <v>6025</v>
          </cell>
          <cell r="F2413">
            <v>0</v>
          </cell>
        </row>
        <row r="2414">
          <cell r="A2414">
            <v>1</v>
          </cell>
          <cell r="B2414">
            <v>10</v>
          </cell>
          <cell r="C2414">
            <v>40</v>
          </cell>
          <cell r="D2414">
            <v>6030</v>
          </cell>
          <cell r="F2414">
            <v>0</v>
          </cell>
        </row>
        <row r="2415">
          <cell r="A2415">
            <v>1</v>
          </cell>
          <cell r="B2415">
            <v>10</v>
          </cell>
          <cell r="C2415">
            <v>40</v>
          </cell>
          <cell r="D2415">
            <v>6035</v>
          </cell>
          <cell r="F2415">
            <v>0</v>
          </cell>
        </row>
        <row r="2416">
          <cell r="A2416">
            <v>1</v>
          </cell>
          <cell r="B2416">
            <v>10</v>
          </cell>
          <cell r="C2416">
            <v>40</v>
          </cell>
          <cell r="D2416">
            <v>6040</v>
          </cell>
          <cell r="F2416">
            <v>0</v>
          </cell>
        </row>
        <row r="2417">
          <cell r="A2417">
            <v>1</v>
          </cell>
          <cell r="B2417">
            <v>10</v>
          </cell>
          <cell r="C2417">
            <v>40</v>
          </cell>
          <cell r="D2417">
            <v>6045</v>
          </cell>
          <cell r="F2417">
            <v>0</v>
          </cell>
        </row>
        <row r="2418">
          <cell r="A2418">
            <v>1</v>
          </cell>
          <cell r="B2418">
            <v>10</v>
          </cell>
          <cell r="C2418">
            <v>40</v>
          </cell>
          <cell r="D2418">
            <v>6050</v>
          </cell>
          <cell r="F2418">
            <v>0</v>
          </cell>
        </row>
        <row r="2419">
          <cell r="A2419">
            <v>1</v>
          </cell>
          <cell r="B2419">
            <v>10</v>
          </cell>
          <cell r="C2419">
            <v>40</v>
          </cell>
          <cell r="D2419">
            <v>6055</v>
          </cell>
          <cell r="F2419">
            <v>0</v>
          </cell>
        </row>
        <row r="2420">
          <cell r="A2420">
            <v>1</v>
          </cell>
          <cell r="B2420">
            <v>10</v>
          </cell>
          <cell r="C2420">
            <v>40</v>
          </cell>
          <cell r="D2420">
            <v>6060</v>
          </cell>
          <cell r="F2420">
            <v>0</v>
          </cell>
        </row>
        <row r="2421">
          <cell r="A2421">
            <v>1</v>
          </cell>
          <cell r="B2421">
            <v>10</v>
          </cell>
          <cell r="C2421">
            <v>40</v>
          </cell>
          <cell r="D2421">
            <v>6065</v>
          </cell>
          <cell r="F2421">
            <v>0</v>
          </cell>
        </row>
        <row r="2422">
          <cell r="A2422">
            <v>1</v>
          </cell>
          <cell r="B2422">
            <v>10</v>
          </cell>
          <cell r="C2422">
            <v>40</v>
          </cell>
          <cell r="D2422">
            <v>6070</v>
          </cell>
          <cell r="F2422">
            <v>0</v>
          </cell>
        </row>
        <row r="2423">
          <cell r="A2423">
            <v>1</v>
          </cell>
          <cell r="B2423">
            <v>10</v>
          </cell>
          <cell r="C2423">
            <v>40</v>
          </cell>
          <cell r="D2423">
            <v>6075</v>
          </cell>
          <cell r="F2423">
            <v>0</v>
          </cell>
        </row>
        <row r="2424">
          <cell r="A2424">
            <v>1</v>
          </cell>
          <cell r="B2424">
            <v>10</v>
          </cell>
          <cell r="C2424">
            <v>40</v>
          </cell>
          <cell r="D2424">
            <v>6080</v>
          </cell>
          <cell r="F2424">
            <v>0</v>
          </cell>
        </row>
        <row r="2425">
          <cell r="A2425">
            <v>1</v>
          </cell>
          <cell r="B2425">
            <v>10</v>
          </cell>
          <cell r="C2425">
            <v>40</v>
          </cell>
          <cell r="D2425">
            <v>6085</v>
          </cell>
          <cell r="F2425">
            <v>0</v>
          </cell>
        </row>
        <row r="2426">
          <cell r="A2426">
            <v>1</v>
          </cell>
          <cell r="B2426">
            <v>10</v>
          </cell>
          <cell r="C2426">
            <v>40</v>
          </cell>
          <cell r="D2426">
            <v>6090</v>
          </cell>
          <cell r="F2426">
            <v>0</v>
          </cell>
        </row>
        <row r="2427">
          <cell r="A2427">
            <v>1</v>
          </cell>
          <cell r="B2427">
            <v>10</v>
          </cell>
          <cell r="C2427">
            <v>40</v>
          </cell>
          <cell r="D2427">
            <v>6095</v>
          </cell>
          <cell r="F2427">
            <v>0</v>
          </cell>
        </row>
        <row r="2428">
          <cell r="A2428">
            <v>1</v>
          </cell>
          <cell r="B2428">
            <v>10</v>
          </cell>
          <cell r="C2428">
            <v>40</v>
          </cell>
          <cell r="D2428">
            <v>6100</v>
          </cell>
          <cell r="F2428">
            <v>0</v>
          </cell>
        </row>
        <row r="2429">
          <cell r="A2429">
            <v>1</v>
          </cell>
          <cell r="B2429">
            <v>10</v>
          </cell>
          <cell r="C2429">
            <v>40</v>
          </cell>
          <cell r="D2429">
            <v>6105</v>
          </cell>
          <cell r="F2429">
            <v>0</v>
          </cell>
        </row>
        <row r="2430">
          <cell r="A2430">
            <v>1</v>
          </cell>
          <cell r="B2430">
            <v>10</v>
          </cell>
          <cell r="C2430">
            <v>40</v>
          </cell>
          <cell r="D2430">
            <v>6110</v>
          </cell>
          <cell r="F2430">
            <v>0</v>
          </cell>
        </row>
        <row r="2431">
          <cell r="A2431">
            <v>1</v>
          </cell>
          <cell r="B2431">
            <v>10</v>
          </cell>
          <cell r="C2431">
            <v>40</v>
          </cell>
          <cell r="D2431">
            <v>6110</v>
          </cell>
          <cell r="F2431">
            <v>0</v>
          </cell>
        </row>
        <row r="2432">
          <cell r="A2432">
            <v>1</v>
          </cell>
          <cell r="B2432">
            <v>10</v>
          </cell>
          <cell r="C2432">
            <v>40</v>
          </cell>
          <cell r="D2432">
            <v>6110</v>
          </cell>
          <cell r="F2432">
            <v>0</v>
          </cell>
        </row>
        <row r="2433">
          <cell r="A2433">
            <v>1</v>
          </cell>
          <cell r="B2433">
            <v>10</v>
          </cell>
          <cell r="C2433">
            <v>40</v>
          </cell>
          <cell r="D2433">
            <v>6115</v>
          </cell>
          <cell r="F2433">
            <v>0</v>
          </cell>
        </row>
        <row r="2434">
          <cell r="A2434">
            <v>1</v>
          </cell>
          <cell r="B2434">
            <v>10</v>
          </cell>
          <cell r="C2434">
            <v>40</v>
          </cell>
          <cell r="D2434">
            <v>6120</v>
          </cell>
          <cell r="F2434">
            <v>0</v>
          </cell>
        </row>
        <row r="2435">
          <cell r="A2435">
            <v>1</v>
          </cell>
          <cell r="B2435">
            <v>10</v>
          </cell>
          <cell r="C2435">
            <v>40</v>
          </cell>
          <cell r="D2435">
            <v>6125</v>
          </cell>
          <cell r="F2435">
            <v>0</v>
          </cell>
        </row>
        <row r="2436">
          <cell r="A2436">
            <v>1</v>
          </cell>
          <cell r="B2436">
            <v>10</v>
          </cell>
          <cell r="C2436">
            <v>40</v>
          </cell>
          <cell r="D2436">
            <v>6130</v>
          </cell>
          <cell r="F2436">
            <v>0</v>
          </cell>
        </row>
        <row r="2437">
          <cell r="A2437">
            <v>1</v>
          </cell>
          <cell r="B2437">
            <v>10</v>
          </cell>
          <cell r="C2437">
            <v>40</v>
          </cell>
          <cell r="D2437">
            <v>6135</v>
          </cell>
          <cell r="F2437">
            <v>0</v>
          </cell>
        </row>
        <row r="2438">
          <cell r="A2438">
            <v>1</v>
          </cell>
          <cell r="B2438">
            <v>10</v>
          </cell>
          <cell r="C2438">
            <v>40</v>
          </cell>
          <cell r="D2438">
            <v>6140</v>
          </cell>
          <cell r="F2438">
            <v>0</v>
          </cell>
        </row>
        <row r="2439">
          <cell r="A2439">
            <v>1</v>
          </cell>
          <cell r="B2439">
            <v>10</v>
          </cell>
          <cell r="C2439">
            <v>40</v>
          </cell>
          <cell r="D2439">
            <v>6145</v>
          </cell>
          <cell r="F2439">
            <v>0</v>
          </cell>
        </row>
        <row r="2440">
          <cell r="A2440">
            <v>1</v>
          </cell>
          <cell r="B2440">
            <v>10</v>
          </cell>
          <cell r="C2440">
            <v>40</v>
          </cell>
          <cell r="D2440">
            <v>6150</v>
          </cell>
          <cell r="F2440">
            <v>0</v>
          </cell>
        </row>
        <row r="2441">
          <cell r="A2441">
            <v>1</v>
          </cell>
          <cell r="B2441">
            <v>10</v>
          </cell>
          <cell r="C2441">
            <v>40</v>
          </cell>
          <cell r="D2441">
            <v>6155</v>
          </cell>
          <cell r="F2441">
            <v>0</v>
          </cell>
        </row>
        <row r="2442">
          <cell r="A2442">
            <v>1</v>
          </cell>
          <cell r="B2442">
            <v>10</v>
          </cell>
          <cell r="C2442">
            <v>50</v>
          </cell>
          <cell r="D2442">
            <v>6010</v>
          </cell>
          <cell r="F2442">
            <v>0</v>
          </cell>
        </row>
        <row r="2443">
          <cell r="A2443">
            <v>1</v>
          </cell>
          <cell r="B2443">
            <v>10</v>
          </cell>
          <cell r="C2443">
            <v>50</v>
          </cell>
          <cell r="D2443">
            <v>6015</v>
          </cell>
          <cell r="F2443">
            <v>0</v>
          </cell>
        </row>
        <row r="2444">
          <cell r="A2444">
            <v>1</v>
          </cell>
          <cell r="B2444">
            <v>10</v>
          </cell>
          <cell r="C2444">
            <v>50</v>
          </cell>
          <cell r="D2444">
            <v>6020</v>
          </cell>
          <cell r="F2444">
            <v>0</v>
          </cell>
        </row>
        <row r="2445">
          <cell r="A2445">
            <v>1</v>
          </cell>
          <cell r="B2445">
            <v>10</v>
          </cell>
          <cell r="C2445">
            <v>50</v>
          </cell>
          <cell r="D2445">
            <v>6025</v>
          </cell>
          <cell r="F2445">
            <v>0</v>
          </cell>
        </row>
        <row r="2446">
          <cell r="A2446">
            <v>1</v>
          </cell>
          <cell r="B2446">
            <v>10</v>
          </cell>
          <cell r="C2446">
            <v>50</v>
          </cell>
          <cell r="D2446">
            <v>6030</v>
          </cell>
          <cell r="F2446">
            <v>0</v>
          </cell>
        </row>
        <row r="2447">
          <cell r="A2447">
            <v>1</v>
          </cell>
          <cell r="B2447">
            <v>10</v>
          </cell>
          <cell r="C2447">
            <v>50</v>
          </cell>
          <cell r="D2447">
            <v>6035</v>
          </cell>
          <cell r="F2447">
            <v>0</v>
          </cell>
        </row>
        <row r="2448">
          <cell r="A2448">
            <v>1</v>
          </cell>
          <cell r="B2448">
            <v>10</v>
          </cell>
          <cell r="C2448">
            <v>50</v>
          </cell>
          <cell r="D2448">
            <v>6040</v>
          </cell>
          <cell r="F2448">
            <v>0</v>
          </cell>
        </row>
        <row r="2449">
          <cell r="A2449">
            <v>1</v>
          </cell>
          <cell r="B2449">
            <v>10</v>
          </cell>
          <cell r="C2449">
            <v>50</v>
          </cell>
          <cell r="D2449">
            <v>6045</v>
          </cell>
          <cell r="F2449">
            <v>0</v>
          </cell>
        </row>
        <row r="2450">
          <cell r="A2450">
            <v>1</v>
          </cell>
          <cell r="B2450">
            <v>10</v>
          </cell>
          <cell r="C2450">
            <v>50</v>
          </cell>
          <cell r="D2450">
            <v>6050</v>
          </cell>
          <cell r="F2450">
            <v>0</v>
          </cell>
        </row>
        <row r="2451">
          <cell r="A2451">
            <v>1</v>
          </cell>
          <cell r="B2451">
            <v>10</v>
          </cell>
          <cell r="C2451">
            <v>50</v>
          </cell>
          <cell r="D2451">
            <v>6055</v>
          </cell>
          <cell r="F2451">
            <v>0</v>
          </cell>
        </row>
        <row r="2452">
          <cell r="A2452">
            <v>1</v>
          </cell>
          <cell r="B2452">
            <v>10</v>
          </cell>
          <cell r="C2452">
            <v>50</v>
          </cell>
          <cell r="D2452">
            <v>6060</v>
          </cell>
          <cell r="F2452">
            <v>0</v>
          </cell>
        </row>
        <row r="2453">
          <cell r="A2453">
            <v>1</v>
          </cell>
          <cell r="B2453">
            <v>10</v>
          </cell>
          <cell r="C2453">
            <v>50</v>
          </cell>
          <cell r="D2453">
            <v>6065</v>
          </cell>
          <cell r="F2453">
            <v>0</v>
          </cell>
        </row>
        <row r="2454">
          <cell r="A2454">
            <v>1</v>
          </cell>
          <cell r="B2454">
            <v>10</v>
          </cell>
          <cell r="C2454">
            <v>50</v>
          </cell>
          <cell r="D2454">
            <v>6070</v>
          </cell>
          <cell r="F2454">
            <v>0</v>
          </cell>
        </row>
        <row r="2455">
          <cell r="A2455">
            <v>1</v>
          </cell>
          <cell r="B2455">
            <v>10</v>
          </cell>
          <cell r="C2455">
            <v>50</v>
          </cell>
          <cell r="D2455">
            <v>6075</v>
          </cell>
          <cell r="F2455">
            <v>0</v>
          </cell>
        </row>
        <row r="2456">
          <cell r="A2456">
            <v>1</v>
          </cell>
          <cell r="B2456">
            <v>10</v>
          </cell>
          <cell r="C2456">
            <v>50</v>
          </cell>
          <cell r="D2456">
            <v>6080</v>
          </cell>
          <cell r="F2456">
            <v>0</v>
          </cell>
        </row>
        <row r="2457">
          <cell r="A2457">
            <v>1</v>
          </cell>
          <cell r="B2457">
            <v>10</v>
          </cell>
          <cell r="C2457">
            <v>50</v>
          </cell>
          <cell r="D2457">
            <v>6085</v>
          </cell>
          <cell r="F2457">
            <v>0</v>
          </cell>
        </row>
        <row r="2458">
          <cell r="A2458">
            <v>1</v>
          </cell>
          <cell r="B2458">
            <v>10</v>
          </cell>
          <cell r="C2458">
            <v>50</v>
          </cell>
          <cell r="D2458">
            <v>6090</v>
          </cell>
          <cell r="F2458">
            <v>0</v>
          </cell>
        </row>
        <row r="2459">
          <cell r="A2459">
            <v>1</v>
          </cell>
          <cell r="B2459">
            <v>10</v>
          </cell>
          <cell r="C2459">
            <v>50</v>
          </cell>
          <cell r="D2459">
            <v>6095</v>
          </cell>
          <cell r="F2459">
            <v>0</v>
          </cell>
        </row>
        <row r="2460">
          <cell r="A2460">
            <v>1</v>
          </cell>
          <cell r="B2460">
            <v>10</v>
          </cell>
          <cell r="C2460">
            <v>50</v>
          </cell>
          <cell r="D2460">
            <v>6100</v>
          </cell>
          <cell r="F2460">
            <v>0</v>
          </cell>
        </row>
        <row r="2461">
          <cell r="A2461">
            <v>1</v>
          </cell>
          <cell r="B2461">
            <v>10</v>
          </cell>
          <cell r="C2461">
            <v>50</v>
          </cell>
          <cell r="D2461">
            <v>6105</v>
          </cell>
          <cell r="F2461">
            <v>0</v>
          </cell>
        </row>
        <row r="2462">
          <cell r="A2462">
            <v>1</v>
          </cell>
          <cell r="B2462">
            <v>10</v>
          </cell>
          <cell r="C2462">
            <v>50</v>
          </cell>
          <cell r="D2462">
            <v>6110</v>
          </cell>
          <cell r="F2462">
            <v>0</v>
          </cell>
        </row>
        <row r="2463">
          <cell r="A2463">
            <v>1</v>
          </cell>
          <cell r="B2463">
            <v>10</v>
          </cell>
          <cell r="C2463">
            <v>50</v>
          </cell>
          <cell r="D2463">
            <v>6115</v>
          </cell>
          <cell r="F2463">
            <v>0</v>
          </cell>
        </row>
        <row r="2464">
          <cell r="A2464">
            <v>1</v>
          </cell>
          <cell r="B2464">
            <v>10</v>
          </cell>
          <cell r="C2464">
            <v>50</v>
          </cell>
          <cell r="D2464">
            <v>6120</v>
          </cell>
          <cell r="F2464">
            <v>0</v>
          </cell>
        </row>
        <row r="2465">
          <cell r="A2465">
            <v>1</v>
          </cell>
          <cell r="B2465">
            <v>10</v>
          </cell>
          <cell r="C2465">
            <v>50</v>
          </cell>
          <cell r="D2465">
            <v>6125</v>
          </cell>
          <cell r="F2465">
            <v>0</v>
          </cell>
        </row>
        <row r="2466">
          <cell r="A2466">
            <v>1</v>
          </cell>
          <cell r="B2466">
            <v>10</v>
          </cell>
          <cell r="C2466">
            <v>50</v>
          </cell>
          <cell r="D2466">
            <v>6130</v>
          </cell>
          <cell r="F2466">
            <v>0</v>
          </cell>
        </row>
        <row r="2467">
          <cell r="A2467">
            <v>1</v>
          </cell>
          <cell r="B2467">
            <v>10</v>
          </cell>
          <cell r="C2467">
            <v>50</v>
          </cell>
          <cell r="D2467">
            <v>6135</v>
          </cell>
          <cell r="F2467">
            <v>0</v>
          </cell>
        </row>
        <row r="2468">
          <cell r="A2468">
            <v>1</v>
          </cell>
          <cell r="B2468">
            <v>10</v>
          </cell>
          <cell r="C2468">
            <v>50</v>
          </cell>
          <cell r="D2468">
            <v>6140</v>
          </cell>
          <cell r="F2468">
            <v>0</v>
          </cell>
        </row>
        <row r="2469">
          <cell r="A2469">
            <v>1</v>
          </cell>
          <cell r="B2469">
            <v>10</v>
          </cell>
          <cell r="C2469">
            <v>50</v>
          </cell>
          <cell r="D2469">
            <v>6145</v>
          </cell>
          <cell r="F2469">
            <v>0</v>
          </cell>
        </row>
        <row r="2470">
          <cell r="A2470">
            <v>1</v>
          </cell>
          <cell r="B2470">
            <v>10</v>
          </cell>
          <cell r="C2470">
            <v>50</v>
          </cell>
          <cell r="D2470">
            <v>6150</v>
          </cell>
          <cell r="F2470">
            <v>0</v>
          </cell>
        </row>
        <row r="2471">
          <cell r="A2471">
            <v>1</v>
          </cell>
          <cell r="B2471">
            <v>10</v>
          </cell>
          <cell r="C2471">
            <v>50</v>
          </cell>
          <cell r="D2471">
            <v>6155</v>
          </cell>
          <cell r="F2471">
            <v>0</v>
          </cell>
        </row>
        <row r="2472">
          <cell r="A2472">
            <v>1</v>
          </cell>
          <cell r="B2472">
            <v>11</v>
          </cell>
          <cell r="C2472">
            <v>0</v>
          </cell>
          <cell r="D2472">
            <v>1032</v>
          </cell>
          <cell r="F2472">
            <v>0</v>
          </cell>
        </row>
        <row r="2473">
          <cell r="A2473">
            <v>1</v>
          </cell>
          <cell r="B2473">
            <v>11</v>
          </cell>
          <cell r="C2473">
            <v>0</v>
          </cell>
          <cell r="D2473">
            <v>1050</v>
          </cell>
          <cell r="F2473">
            <v>68474.84</v>
          </cell>
        </row>
        <row r="2474">
          <cell r="A2474">
            <v>1</v>
          </cell>
          <cell r="B2474">
            <v>11</v>
          </cell>
          <cell r="C2474">
            <v>0</v>
          </cell>
          <cell r="D2474">
            <v>1050</v>
          </cell>
          <cell r="F2474">
            <v>0</v>
          </cell>
        </row>
        <row r="2475">
          <cell r="A2475">
            <v>1</v>
          </cell>
          <cell r="B2475">
            <v>11</v>
          </cell>
          <cell r="C2475">
            <v>0</v>
          </cell>
          <cell r="D2475">
            <v>1051</v>
          </cell>
          <cell r="F2475">
            <v>0.08</v>
          </cell>
        </row>
        <row r="2476">
          <cell r="A2476">
            <v>1</v>
          </cell>
          <cell r="B2476">
            <v>11</v>
          </cell>
          <cell r="C2476">
            <v>0</v>
          </cell>
          <cell r="D2476">
            <v>1052</v>
          </cell>
          <cell r="F2476">
            <v>0</v>
          </cell>
        </row>
        <row r="2477">
          <cell r="A2477">
            <v>1</v>
          </cell>
          <cell r="B2477">
            <v>11</v>
          </cell>
          <cell r="C2477">
            <v>0</v>
          </cell>
          <cell r="D2477">
            <v>1052</v>
          </cell>
          <cell r="F2477">
            <v>0</v>
          </cell>
        </row>
        <row r="2478">
          <cell r="A2478">
            <v>1</v>
          </cell>
          <cell r="B2478">
            <v>11</v>
          </cell>
          <cell r="C2478">
            <v>0</v>
          </cell>
          <cell r="D2478">
            <v>1052</v>
          </cell>
          <cell r="F2478">
            <v>0</v>
          </cell>
        </row>
        <row r="2479">
          <cell r="A2479">
            <v>1</v>
          </cell>
          <cell r="B2479">
            <v>11</v>
          </cell>
          <cell r="C2479">
            <v>0</v>
          </cell>
          <cell r="D2479">
            <v>1055</v>
          </cell>
          <cell r="F2479">
            <v>0</v>
          </cell>
        </row>
        <row r="2480">
          <cell r="A2480">
            <v>1</v>
          </cell>
          <cell r="B2480">
            <v>11</v>
          </cell>
          <cell r="C2480">
            <v>0</v>
          </cell>
          <cell r="D2480">
            <v>1060</v>
          </cell>
          <cell r="F2480">
            <v>-9459.19</v>
          </cell>
        </row>
        <row r="2481">
          <cell r="A2481">
            <v>1</v>
          </cell>
          <cell r="B2481">
            <v>11</v>
          </cell>
          <cell r="C2481">
            <v>0</v>
          </cell>
          <cell r="D2481">
            <v>1065</v>
          </cell>
          <cell r="F2481">
            <v>0</v>
          </cell>
        </row>
        <row r="2482">
          <cell r="A2482">
            <v>1</v>
          </cell>
          <cell r="B2482">
            <v>11</v>
          </cell>
          <cell r="C2482">
            <v>0</v>
          </cell>
          <cell r="D2482">
            <v>2040</v>
          </cell>
          <cell r="F2482">
            <v>0</v>
          </cell>
        </row>
        <row r="2483">
          <cell r="A2483">
            <v>1</v>
          </cell>
          <cell r="B2483">
            <v>11</v>
          </cell>
          <cell r="C2483">
            <v>0</v>
          </cell>
          <cell r="D2483">
            <v>4010</v>
          </cell>
          <cell r="F2483">
            <v>-159425.84</v>
          </cell>
        </row>
        <row r="2484">
          <cell r="A2484">
            <v>1</v>
          </cell>
          <cell r="B2484">
            <v>11</v>
          </cell>
          <cell r="C2484">
            <v>0</v>
          </cell>
          <cell r="D2484">
            <v>4010</v>
          </cell>
          <cell r="F2484">
            <v>32393.82</v>
          </cell>
        </row>
        <row r="2485">
          <cell r="A2485">
            <v>1</v>
          </cell>
          <cell r="B2485">
            <v>11</v>
          </cell>
          <cell r="C2485">
            <v>0</v>
          </cell>
          <cell r="D2485">
            <v>4020</v>
          </cell>
          <cell r="F2485">
            <v>-263192.90999999997</v>
          </cell>
        </row>
        <row r="2486">
          <cell r="A2486">
            <v>1</v>
          </cell>
          <cell r="B2486">
            <v>11</v>
          </cell>
          <cell r="C2486">
            <v>0</v>
          </cell>
          <cell r="D2486">
            <v>4020</v>
          </cell>
          <cell r="F2486">
            <v>1.2</v>
          </cell>
        </row>
        <row r="2487">
          <cell r="A2487">
            <v>1</v>
          </cell>
          <cell r="B2487">
            <v>11</v>
          </cell>
          <cell r="C2487">
            <v>0</v>
          </cell>
          <cell r="D2487">
            <v>4030</v>
          </cell>
          <cell r="F2487">
            <v>0</v>
          </cell>
        </row>
        <row r="2488">
          <cell r="A2488">
            <v>1</v>
          </cell>
          <cell r="B2488">
            <v>11</v>
          </cell>
          <cell r="C2488">
            <v>0</v>
          </cell>
          <cell r="D2488">
            <v>4040</v>
          </cell>
          <cell r="F2488">
            <v>241.25</v>
          </cell>
        </row>
        <row r="2489">
          <cell r="A2489">
            <v>1</v>
          </cell>
          <cell r="B2489">
            <v>11</v>
          </cell>
          <cell r="C2489">
            <v>0</v>
          </cell>
          <cell r="D2489">
            <v>4050</v>
          </cell>
          <cell r="F2489">
            <v>13.06</v>
          </cell>
        </row>
        <row r="2490">
          <cell r="A2490">
            <v>1</v>
          </cell>
          <cell r="B2490">
            <v>11</v>
          </cell>
          <cell r="C2490">
            <v>0</v>
          </cell>
          <cell r="D2490">
            <v>4060</v>
          </cell>
          <cell r="F2490">
            <v>0</v>
          </cell>
        </row>
        <row r="2491">
          <cell r="A2491">
            <v>1</v>
          </cell>
          <cell r="B2491">
            <v>11</v>
          </cell>
          <cell r="C2491">
            <v>0</v>
          </cell>
          <cell r="D2491">
            <v>5010</v>
          </cell>
          <cell r="F2491">
            <v>83625.95</v>
          </cell>
        </row>
        <row r="2492">
          <cell r="A2492">
            <v>1</v>
          </cell>
          <cell r="B2492">
            <v>11</v>
          </cell>
          <cell r="C2492">
            <v>0</v>
          </cell>
          <cell r="D2492">
            <v>5011</v>
          </cell>
          <cell r="F2492">
            <v>-375.53</v>
          </cell>
        </row>
        <row r="2493">
          <cell r="A2493">
            <v>1</v>
          </cell>
          <cell r="B2493">
            <v>11</v>
          </cell>
          <cell r="C2493">
            <v>0</v>
          </cell>
          <cell r="D2493">
            <v>5011</v>
          </cell>
          <cell r="F2493">
            <v>0</v>
          </cell>
        </row>
        <row r="2494">
          <cell r="A2494">
            <v>1</v>
          </cell>
          <cell r="B2494">
            <v>11</v>
          </cell>
          <cell r="C2494">
            <v>0</v>
          </cell>
          <cell r="D2494">
            <v>5011</v>
          </cell>
          <cell r="F2494">
            <v>0</v>
          </cell>
        </row>
        <row r="2495">
          <cell r="A2495">
            <v>1</v>
          </cell>
          <cell r="B2495">
            <v>11</v>
          </cell>
          <cell r="C2495">
            <v>0</v>
          </cell>
          <cell r="D2495">
            <v>5012</v>
          </cell>
          <cell r="F2495">
            <v>0</v>
          </cell>
        </row>
        <row r="2496">
          <cell r="A2496">
            <v>1</v>
          </cell>
          <cell r="B2496">
            <v>11</v>
          </cell>
          <cell r="C2496">
            <v>0</v>
          </cell>
          <cell r="D2496">
            <v>5012</v>
          </cell>
          <cell r="F2496">
            <v>-0.1</v>
          </cell>
        </row>
        <row r="2497">
          <cell r="A2497">
            <v>1</v>
          </cell>
          <cell r="B2497">
            <v>11</v>
          </cell>
          <cell r="C2497">
            <v>0</v>
          </cell>
          <cell r="D2497">
            <v>5012</v>
          </cell>
          <cell r="F2497">
            <v>-95.17</v>
          </cell>
        </row>
        <row r="2498">
          <cell r="A2498">
            <v>1</v>
          </cell>
          <cell r="B2498">
            <v>11</v>
          </cell>
          <cell r="C2498">
            <v>0</v>
          </cell>
          <cell r="D2498">
            <v>5020</v>
          </cell>
          <cell r="F2498">
            <v>224014.99</v>
          </cell>
        </row>
        <row r="2499">
          <cell r="A2499">
            <v>1</v>
          </cell>
          <cell r="B2499">
            <v>11</v>
          </cell>
          <cell r="C2499">
            <v>0</v>
          </cell>
          <cell r="D2499">
            <v>5030</v>
          </cell>
          <cell r="F2499">
            <v>1385.48</v>
          </cell>
        </row>
        <row r="2500">
          <cell r="A2500">
            <v>1</v>
          </cell>
          <cell r="B2500">
            <v>11</v>
          </cell>
          <cell r="C2500">
            <v>0</v>
          </cell>
          <cell r="D2500">
            <v>5030</v>
          </cell>
          <cell r="F2500">
            <v>0</v>
          </cell>
        </row>
        <row r="2501">
          <cell r="A2501">
            <v>1</v>
          </cell>
          <cell r="B2501">
            <v>11</v>
          </cell>
          <cell r="C2501">
            <v>0</v>
          </cell>
          <cell r="D2501">
            <v>5040</v>
          </cell>
          <cell r="F2501">
            <v>-3627.29</v>
          </cell>
        </row>
        <row r="2502">
          <cell r="A2502">
            <v>1</v>
          </cell>
          <cell r="B2502">
            <v>11</v>
          </cell>
          <cell r="C2502">
            <v>0</v>
          </cell>
          <cell r="D2502">
            <v>5050</v>
          </cell>
          <cell r="F2502">
            <v>-10805.91</v>
          </cell>
        </row>
        <row r="2503">
          <cell r="A2503">
            <v>1</v>
          </cell>
          <cell r="B2503">
            <v>11</v>
          </cell>
          <cell r="C2503">
            <v>0</v>
          </cell>
          <cell r="D2503">
            <v>7010</v>
          </cell>
          <cell r="F2503">
            <v>0</v>
          </cell>
        </row>
        <row r="2504">
          <cell r="A2504">
            <v>1</v>
          </cell>
          <cell r="B2504">
            <v>11</v>
          </cell>
          <cell r="C2504">
            <v>0</v>
          </cell>
          <cell r="D2504">
            <v>7015</v>
          </cell>
          <cell r="F2504">
            <v>0</v>
          </cell>
        </row>
        <row r="2505">
          <cell r="A2505">
            <v>1</v>
          </cell>
          <cell r="B2505">
            <v>11</v>
          </cell>
          <cell r="C2505">
            <v>0</v>
          </cell>
          <cell r="D2505">
            <v>7020</v>
          </cell>
          <cell r="F2505">
            <v>0</v>
          </cell>
        </row>
        <row r="2506">
          <cell r="A2506">
            <v>1</v>
          </cell>
          <cell r="B2506">
            <v>11</v>
          </cell>
          <cell r="C2506">
            <v>0</v>
          </cell>
          <cell r="D2506">
            <v>7025</v>
          </cell>
          <cell r="F2506">
            <v>385</v>
          </cell>
        </row>
        <row r="2507">
          <cell r="A2507">
            <v>1</v>
          </cell>
          <cell r="B2507">
            <v>11</v>
          </cell>
          <cell r="C2507">
            <v>0</v>
          </cell>
          <cell r="D2507">
            <v>7030</v>
          </cell>
          <cell r="F2507">
            <v>289.33</v>
          </cell>
        </row>
        <row r="2508">
          <cell r="A2508">
            <v>1</v>
          </cell>
          <cell r="B2508">
            <v>11</v>
          </cell>
          <cell r="C2508">
            <v>0</v>
          </cell>
          <cell r="D2508">
            <v>7035</v>
          </cell>
          <cell r="F2508">
            <v>1430.16</v>
          </cell>
        </row>
        <row r="2509">
          <cell r="A2509">
            <v>1</v>
          </cell>
          <cell r="B2509">
            <v>11</v>
          </cell>
          <cell r="C2509">
            <v>0</v>
          </cell>
          <cell r="D2509">
            <v>7040</v>
          </cell>
          <cell r="F2509">
            <v>0</v>
          </cell>
        </row>
        <row r="2510">
          <cell r="A2510">
            <v>1</v>
          </cell>
          <cell r="B2510">
            <v>11</v>
          </cell>
          <cell r="C2510">
            <v>0</v>
          </cell>
          <cell r="D2510">
            <v>7045</v>
          </cell>
          <cell r="F2510">
            <v>0</v>
          </cell>
        </row>
        <row r="2511">
          <cell r="A2511">
            <v>1</v>
          </cell>
          <cell r="B2511">
            <v>11</v>
          </cell>
          <cell r="C2511">
            <v>0</v>
          </cell>
          <cell r="D2511">
            <v>7050</v>
          </cell>
          <cell r="F2511">
            <v>734.24</v>
          </cell>
        </row>
        <row r="2512">
          <cell r="A2512">
            <v>1</v>
          </cell>
          <cell r="B2512">
            <v>11</v>
          </cell>
          <cell r="C2512">
            <v>0</v>
          </cell>
          <cell r="D2512">
            <v>7055</v>
          </cell>
          <cell r="F2512">
            <v>0</v>
          </cell>
        </row>
        <row r="2513">
          <cell r="A2513">
            <v>1</v>
          </cell>
          <cell r="B2513">
            <v>11</v>
          </cell>
          <cell r="C2513">
            <v>0</v>
          </cell>
          <cell r="D2513">
            <v>7060</v>
          </cell>
          <cell r="F2513">
            <v>2100</v>
          </cell>
        </row>
        <row r="2514">
          <cell r="A2514">
            <v>1</v>
          </cell>
          <cell r="B2514">
            <v>11</v>
          </cell>
          <cell r="C2514">
            <v>0</v>
          </cell>
          <cell r="D2514">
            <v>7065</v>
          </cell>
          <cell r="F2514">
            <v>0</v>
          </cell>
        </row>
        <row r="2515">
          <cell r="A2515">
            <v>1</v>
          </cell>
          <cell r="B2515">
            <v>11</v>
          </cell>
          <cell r="C2515">
            <v>0</v>
          </cell>
          <cell r="D2515">
            <v>7070</v>
          </cell>
          <cell r="F2515">
            <v>0</v>
          </cell>
        </row>
        <row r="2516">
          <cell r="A2516">
            <v>1</v>
          </cell>
          <cell r="B2516">
            <v>11</v>
          </cell>
          <cell r="C2516">
            <v>0</v>
          </cell>
          <cell r="D2516">
            <v>7075</v>
          </cell>
          <cell r="F2516">
            <v>0</v>
          </cell>
        </row>
        <row r="2517">
          <cell r="A2517">
            <v>1</v>
          </cell>
          <cell r="B2517">
            <v>11</v>
          </cell>
          <cell r="C2517">
            <v>0</v>
          </cell>
          <cell r="D2517">
            <v>7080</v>
          </cell>
          <cell r="F2517">
            <v>15.99</v>
          </cell>
        </row>
        <row r="2518">
          <cell r="A2518">
            <v>1</v>
          </cell>
          <cell r="B2518">
            <v>11</v>
          </cell>
          <cell r="C2518">
            <v>0</v>
          </cell>
          <cell r="D2518">
            <v>7085</v>
          </cell>
          <cell r="F2518">
            <v>7619.09</v>
          </cell>
        </row>
        <row r="2519">
          <cell r="A2519">
            <v>1</v>
          </cell>
          <cell r="B2519">
            <v>11</v>
          </cell>
          <cell r="C2519">
            <v>0</v>
          </cell>
          <cell r="D2519">
            <v>7086</v>
          </cell>
          <cell r="F2519">
            <v>0</v>
          </cell>
        </row>
        <row r="2520">
          <cell r="A2520">
            <v>1</v>
          </cell>
          <cell r="B2520">
            <v>11</v>
          </cell>
          <cell r="C2520">
            <v>0</v>
          </cell>
          <cell r="D2520">
            <v>7090</v>
          </cell>
          <cell r="F2520">
            <v>998.74</v>
          </cell>
        </row>
        <row r="2521">
          <cell r="A2521">
            <v>1</v>
          </cell>
          <cell r="B2521">
            <v>11</v>
          </cell>
          <cell r="C2521">
            <v>0</v>
          </cell>
          <cell r="D2521">
            <v>7095</v>
          </cell>
          <cell r="F2521">
            <v>944</v>
          </cell>
        </row>
        <row r="2522">
          <cell r="A2522">
            <v>1</v>
          </cell>
          <cell r="B2522">
            <v>11</v>
          </cell>
          <cell r="C2522">
            <v>0</v>
          </cell>
          <cell r="D2522">
            <v>7100</v>
          </cell>
          <cell r="F2522">
            <v>543.99</v>
          </cell>
        </row>
        <row r="2523">
          <cell r="A2523">
            <v>1</v>
          </cell>
          <cell r="B2523">
            <v>11</v>
          </cell>
          <cell r="C2523">
            <v>0</v>
          </cell>
          <cell r="D2523">
            <v>7105</v>
          </cell>
          <cell r="F2523">
            <v>0</v>
          </cell>
        </row>
        <row r="2524">
          <cell r="A2524">
            <v>1</v>
          </cell>
          <cell r="B2524">
            <v>11</v>
          </cell>
          <cell r="C2524">
            <v>0</v>
          </cell>
          <cell r="D2524">
            <v>7110</v>
          </cell>
          <cell r="F2524">
            <v>0</v>
          </cell>
        </row>
        <row r="2525">
          <cell r="A2525">
            <v>1</v>
          </cell>
          <cell r="B2525">
            <v>11</v>
          </cell>
          <cell r="C2525">
            <v>0</v>
          </cell>
          <cell r="D2525">
            <v>7120</v>
          </cell>
          <cell r="F2525">
            <v>0</v>
          </cell>
        </row>
        <row r="2526">
          <cell r="A2526">
            <v>1</v>
          </cell>
          <cell r="B2526">
            <v>11</v>
          </cell>
          <cell r="C2526">
            <v>0</v>
          </cell>
          <cell r="D2526">
            <v>7125</v>
          </cell>
          <cell r="F2526">
            <v>0</v>
          </cell>
        </row>
        <row r="2527">
          <cell r="A2527">
            <v>1</v>
          </cell>
          <cell r="B2527">
            <v>11</v>
          </cell>
          <cell r="C2527">
            <v>0</v>
          </cell>
          <cell r="D2527">
            <v>7130</v>
          </cell>
          <cell r="F2527">
            <v>133.29</v>
          </cell>
        </row>
        <row r="2528">
          <cell r="A2528">
            <v>1</v>
          </cell>
          <cell r="B2528">
            <v>11</v>
          </cell>
          <cell r="C2528">
            <v>0</v>
          </cell>
          <cell r="D2528">
            <v>8010</v>
          </cell>
          <cell r="F2528">
            <v>9896</v>
          </cell>
        </row>
        <row r="2529">
          <cell r="A2529">
            <v>1</v>
          </cell>
          <cell r="B2529">
            <v>11</v>
          </cell>
          <cell r="C2529">
            <v>0</v>
          </cell>
          <cell r="D2529">
            <v>8020</v>
          </cell>
          <cell r="F2529">
            <v>1951</v>
          </cell>
        </row>
        <row r="2530">
          <cell r="A2530">
            <v>1</v>
          </cell>
          <cell r="B2530">
            <v>11</v>
          </cell>
          <cell r="C2530">
            <v>0</v>
          </cell>
          <cell r="D2530">
            <v>8025</v>
          </cell>
          <cell r="F2530">
            <v>0</v>
          </cell>
        </row>
        <row r="2531">
          <cell r="A2531">
            <v>1</v>
          </cell>
          <cell r="B2531">
            <v>11</v>
          </cell>
          <cell r="C2531">
            <v>0</v>
          </cell>
          <cell r="D2531">
            <v>8030</v>
          </cell>
          <cell r="F2531">
            <v>0</v>
          </cell>
        </row>
        <row r="2532">
          <cell r="A2532">
            <v>1</v>
          </cell>
          <cell r="B2532">
            <v>11</v>
          </cell>
          <cell r="C2532">
            <v>0</v>
          </cell>
          <cell r="D2532">
            <v>8040</v>
          </cell>
          <cell r="F2532">
            <v>0</v>
          </cell>
        </row>
        <row r="2533">
          <cell r="A2533">
            <v>1</v>
          </cell>
          <cell r="B2533">
            <v>11</v>
          </cell>
          <cell r="C2533">
            <v>0</v>
          </cell>
          <cell r="D2533">
            <v>8050</v>
          </cell>
          <cell r="F2533">
            <v>0</v>
          </cell>
        </row>
        <row r="2534">
          <cell r="A2534">
            <v>1</v>
          </cell>
          <cell r="B2534">
            <v>11</v>
          </cell>
          <cell r="C2534">
            <v>0</v>
          </cell>
          <cell r="D2534">
            <v>8060</v>
          </cell>
          <cell r="F2534">
            <v>0</v>
          </cell>
        </row>
        <row r="2535">
          <cell r="A2535">
            <v>1</v>
          </cell>
          <cell r="B2535">
            <v>11</v>
          </cell>
          <cell r="C2535">
            <v>0</v>
          </cell>
          <cell r="D2535">
            <v>8070</v>
          </cell>
          <cell r="F2535">
            <v>7530.43</v>
          </cell>
        </row>
        <row r="2536">
          <cell r="A2536">
            <v>1</v>
          </cell>
          <cell r="B2536">
            <v>11</v>
          </cell>
          <cell r="C2536">
            <v>0</v>
          </cell>
          <cell r="D2536">
            <v>8080</v>
          </cell>
          <cell r="F2536">
            <v>0</v>
          </cell>
        </row>
        <row r="2537">
          <cell r="A2537">
            <v>1</v>
          </cell>
          <cell r="B2537">
            <v>11</v>
          </cell>
          <cell r="C2537">
            <v>0</v>
          </cell>
          <cell r="D2537">
            <v>8090</v>
          </cell>
          <cell r="F2537">
            <v>-321.08</v>
          </cell>
        </row>
        <row r="2538">
          <cell r="A2538">
            <v>1</v>
          </cell>
          <cell r="B2538">
            <v>11</v>
          </cell>
          <cell r="C2538">
            <v>0</v>
          </cell>
          <cell r="D2538">
            <v>8505</v>
          </cell>
          <cell r="F2538">
            <v>0</v>
          </cell>
        </row>
        <row r="2539">
          <cell r="A2539">
            <v>1</v>
          </cell>
          <cell r="B2539">
            <v>11</v>
          </cell>
          <cell r="C2539">
            <v>10</v>
          </cell>
          <cell r="D2539">
            <v>6010</v>
          </cell>
          <cell r="F2539">
            <v>3094</v>
          </cell>
        </row>
        <row r="2540">
          <cell r="A2540">
            <v>1</v>
          </cell>
          <cell r="B2540">
            <v>11</v>
          </cell>
          <cell r="C2540">
            <v>10</v>
          </cell>
          <cell r="D2540">
            <v>6015</v>
          </cell>
          <cell r="F2540">
            <v>0</v>
          </cell>
        </row>
        <row r="2541">
          <cell r="A2541">
            <v>1</v>
          </cell>
          <cell r="B2541">
            <v>11</v>
          </cell>
          <cell r="C2541">
            <v>10</v>
          </cell>
          <cell r="D2541">
            <v>6020</v>
          </cell>
          <cell r="F2541">
            <v>220.89</v>
          </cell>
        </row>
        <row r="2542">
          <cell r="A2542">
            <v>1</v>
          </cell>
          <cell r="B2542">
            <v>11</v>
          </cell>
          <cell r="C2542">
            <v>10</v>
          </cell>
          <cell r="D2542">
            <v>6025</v>
          </cell>
          <cell r="F2542">
            <v>214.42</v>
          </cell>
        </row>
        <row r="2543">
          <cell r="A2543">
            <v>1</v>
          </cell>
          <cell r="B2543">
            <v>11</v>
          </cell>
          <cell r="C2543">
            <v>10</v>
          </cell>
          <cell r="D2543">
            <v>6030</v>
          </cell>
          <cell r="F2543">
            <v>302.32</v>
          </cell>
        </row>
        <row r="2544">
          <cell r="A2544">
            <v>1</v>
          </cell>
          <cell r="B2544">
            <v>11</v>
          </cell>
          <cell r="C2544">
            <v>10</v>
          </cell>
          <cell r="D2544">
            <v>6035</v>
          </cell>
          <cell r="F2544">
            <v>0</v>
          </cell>
        </row>
        <row r="2545">
          <cell r="A2545">
            <v>1</v>
          </cell>
          <cell r="B2545">
            <v>11</v>
          </cell>
          <cell r="C2545">
            <v>10</v>
          </cell>
          <cell r="D2545">
            <v>6040</v>
          </cell>
          <cell r="F2545">
            <v>0</v>
          </cell>
        </row>
        <row r="2546">
          <cell r="A2546">
            <v>1</v>
          </cell>
          <cell r="B2546">
            <v>11</v>
          </cell>
          <cell r="C2546">
            <v>10</v>
          </cell>
          <cell r="D2546">
            <v>6045</v>
          </cell>
          <cell r="F2546">
            <v>0</v>
          </cell>
        </row>
        <row r="2547">
          <cell r="A2547">
            <v>1</v>
          </cell>
          <cell r="B2547">
            <v>11</v>
          </cell>
          <cell r="C2547">
            <v>10</v>
          </cell>
          <cell r="D2547">
            <v>6050</v>
          </cell>
          <cell r="F2547">
            <v>0</v>
          </cell>
        </row>
        <row r="2548">
          <cell r="A2548">
            <v>1</v>
          </cell>
          <cell r="B2548">
            <v>11</v>
          </cell>
          <cell r="C2548">
            <v>10</v>
          </cell>
          <cell r="D2548">
            <v>6055</v>
          </cell>
          <cell r="F2548">
            <v>0</v>
          </cell>
        </row>
        <row r="2549">
          <cell r="A2549">
            <v>1</v>
          </cell>
          <cell r="B2549">
            <v>11</v>
          </cell>
          <cell r="C2549">
            <v>10</v>
          </cell>
          <cell r="D2549">
            <v>6060</v>
          </cell>
          <cell r="F2549">
            <v>350.49</v>
          </cell>
        </row>
        <row r="2550">
          <cell r="A2550">
            <v>1</v>
          </cell>
          <cell r="B2550">
            <v>11</v>
          </cell>
          <cell r="C2550">
            <v>10</v>
          </cell>
          <cell r="D2550">
            <v>6065</v>
          </cell>
          <cell r="F2550">
            <v>0</v>
          </cell>
        </row>
        <row r="2551">
          <cell r="A2551">
            <v>1</v>
          </cell>
          <cell r="B2551">
            <v>11</v>
          </cell>
          <cell r="C2551">
            <v>10</v>
          </cell>
          <cell r="D2551">
            <v>6070</v>
          </cell>
          <cell r="F2551">
            <v>0</v>
          </cell>
        </row>
        <row r="2552">
          <cell r="A2552">
            <v>1</v>
          </cell>
          <cell r="B2552">
            <v>11</v>
          </cell>
          <cell r="C2552">
            <v>10</v>
          </cell>
          <cell r="D2552">
            <v>6075</v>
          </cell>
          <cell r="F2552">
            <v>0</v>
          </cell>
        </row>
        <row r="2553">
          <cell r="A2553">
            <v>1</v>
          </cell>
          <cell r="B2553">
            <v>11</v>
          </cell>
          <cell r="C2553">
            <v>10</v>
          </cell>
          <cell r="D2553">
            <v>6080</v>
          </cell>
          <cell r="F2553">
            <v>0</v>
          </cell>
        </row>
        <row r="2554">
          <cell r="A2554">
            <v>1</v>
          </cell>
          <cell r="B2554">
            <v>11</v>
          </cell>
          <cell r="C2554">
            <v>10</v>
          </cell>
          <cell r="D2554">
            <v>6085</v>
          </cell>
          <cell r="F2554">
            <v>437.46</v>
          </cell>
        </row>
        <row r="2555">
          <cell r="A2555">
            <v>1</v>
          </cell>
          <cell r="B2555">
            <v>11</v>
          </cell>
          <cell r="C2555">
            <v>10</v>
          </cell>
          <cell r="D2555">
            <v>6090</v>
          </cell>
          <cell r="F2555">
            <v>0</v>
          </cell>
        </row>
        <row r="2556">
          <cell r="A2556">
            <v>1</v>
          </cell>
          <cell r="B2556">
            <v>11</v>
          </cell>
          <cell r="C2556">
            <v>10</v>
          </cell>
          <cell r="D2556">
            <v>6095</v>
          </cell>
          <cell r="F2556">
            <v>0</v>
          </cell>
        </row>
        <row r="2557">
          <cell r="A2557">
            <v>1</v>
          </cell>
          <cell r="B2557">
            <v>11</v>
          </cell>
          <cell r="C2557">
            <v>10</v>
          </cell>
          <cell r="D2557">
            <v>6100</v>
          </cell>
          <cell r="F2557">
            <v>37.29</v>
          </cell>
        </row>
        <row r="2558">
          <cell r="A2558">
            <v>1</v>
          </cell>
          <cell r="B2558">
            <v>11</v>
          </cell>
          <cell r="C2558">
            <v>10</v>
          </cell>
          <cell r="D2558">
            <v>6105</v>
          </cell>
          <cell r="F2558">
            <v>0</v>
          </cell>
        </row>
        <row r="2559">
          <cell r="A2559">
            <v>1</v>
          </cell>
          <cell r="B2559">
            <v>11</v>
          </cell>
          <cell r="C2559">
            <v>10</v>
          </cell>
          <cell r="D2559">
            <v>6110</v>
          </cell>
          <cell r="F2559">
            <v>0</v>
          </cell>
        </row>
        <row r="2560">
          <cell r="A2560">
            <v>1</v>
          </cell>
          <cell r="B2560">
            <v>11</v>
          </cell>
          <cell r="C2560">
            <v>10</v>
          </cell>
          <cell r="D2560">
            <v>6115</v>
          </cell>
          <cell r="F2560">
            <v>0</v>
          </cell>
        </row>
        <row r="2561">
          <cell r="A2561">
            <v>1</v>
          </cell>
          <cell r="B2561">
            <v>11</v>
          </cell>
          <cell r="C2561">
            <v>10</v>
          </cell>
          <cell r="D2561">
            <v>6120</v>
          </cell>
          <cell r="F2561">
            <v>0</v>
          </cell>
        </row>
        <row r="2562">
          <cell r="A2562">
            <v>1</v>
          </cell>
          <cell r="B2562">
            <v>11</v>
          </cell>
          <cell r="C2562">
            <v>10</v>
          </cell>
          <cell r="D2562">
            <v>6125</v>
          </cell>
          <cell r="F2562">
            <v>0</v>
          </cell>
        </row>
        <row r="2563">
          <cell r="A2563">
            <v>1</v>
          </cell>
          <cell r="B2563">
            <v>11</v>
          </cell>
          <cell r="C2563">
            <v>10</v>
          </cell>
          <cell r="D2563">
            <v>6130</v>
          </cell>
          <cell r="F2563">
            <v>0</v>
          </cell>
        </row>
        <row r="2564">
          <cell r="A2564">
            <v>1</v>
          </cell>
          <cell r="B2564">
            <v>11</v>
          </cell>
          <cell r="C2564">
            <v>10</v>
          </cell>
          <cell r="D2564">
            <v>6135</v>
          </cell>
          <cell r="F2564">
            <v>0</v>
          </cell>
        </row>
        <row r="2565">
          <cell r="A2565">
            <v>1</v>
          </cell>
          <cell r="B2565">
            <v>11</v>
          </cell>
          <cell r="C2565">
            <v>10</v>
          </cell>
          <cell r="D2565">
            <v>6140</v>
          </cell>
          <cell r="F2565">
            <v>0</v>
          </cell>
        </row>
        <row r="2566">
          <cell r="A2566">
            <v>1</v>
          </cell>
          <cell r="B2566">
            <v>11</v>
          </cell>
          <cell r="C2566">
            <v>10</v>
          </cell>
          <cell r="D2566">
            <v>6145</v>
          </cell>
          <cell r="F2566">
            <v>0</v>
          </cell>
        </row>
        <row r="2567">
          <cell r="A2567">
            <v>1</v>
          </cell>
          <cell r="B2567">
            <v>11</v>
          </cell>
          <cell r="C2567">
            <v>10</v>
          </cell>
          <cell r="D2567">
            <v>6150</v>
          </cell>
          <cell r="F2567">
            <v>0</v>
          </cell>
        </row>
        <row r="2568">
          <cell r="A2568">
            <v>1</v>
          </cell>
          <cell r="B2568">
            <v>11</v>
          </cell>
          <cell r="C2568">
            <v>20</v>
          </cell>
          <cell r="D2568">
            <v>6010</v>
          </cell>
          <cell r="F2568">
            <v>4688</v>
          </cell>
        </row>
        <row r="2569">
          <cell r="A2569">
            <v>1</v>
          </cell>
          <cell r="B2569">
            <v>11</v>
          </cell>
          <cell r="C2569">
            <v>20</v>
          </cell>
          <cell r="D2569">
            <v>6015</v>
          </cell>
          <cell r="F2569">
            <v>0</v>
          </cell>
        </row>
        <row r="2570">
          <cell r="A2570">
            <v>1</v>
          </cell>
          <cell r="B2570">
            <v>11</v>
          </cell>
          <cell r="C2570">
            <v>20</v>
          </cell>
          <cell r="D2570">
            <v>6020</v>
          </cell>
          <cell r="F2570">
            <v>121.5</v>
          </cell>
        </row>
        <row r="2571">
          <cell r="A2571">
            <v>1</v>
          </cell>
          <cell r="B2571">
            <v>11</v>
          </cell>
          <cell r="C2571">
            <v>20</v>
          </cell>
          <cell r="D2571">
            <v>6025</v>
          </cell>
          <cell r="F2571">
            <v>325.61</v>
          </cell>
        </row>
        <row r="2572">
          <cell r="A2572">
            <v>1</v>
          </cell>
          <cell r="B2572">
            <v>11</v>
          </cell>
          <cell r="C2572">
            <v>20</v>
          </cell>
          <cell r="D2572">
            <v>6030</v>
          </cell>
          <cell r="F2572">
            <v>600.37</v>
          </cell>
        </row>
        <row r="2573">
          <cell r="A2573">
            <v>1</v>
          </cell>
          <cell r="B2573">
            <v>11</v>
          </cell>
          <cell r="C2573">
            <v>20</v>
          </cell>
          <cell r="D2573">
            <v>6035</v>
          </cell>
          <cell r="F2573">
            <v>0</v>
          </cell>
        </row>
        <row r="2574">
          <cell r="A2574">
            <v>1</v>
          </cell>
          <cell r="B2574">
            <v>11</v>
          </cell>
          <cell r="C2574">
            <v>20</v>
          </cell>
          <cell r="D2574">
            <v>6040</v>
          </cell>
          <cell r="F2574">
            <v>0</v>
          </cell>
        </row>
        <row r="2575">
          <cell r="A2575">
            <v>1</v>
          </cell>
          <cell r="B2575">
            <v>11</v>
          </cell>
          <cell r="C2575">
            <v>20</v>
          </cell>
          <cell r="D2575">
            <v>6045</v>
          </cell>
          <cell r="F2575">
            <v>0</v>
          </cell>
        </row>
        <row r="2576">
          <cell r="A2576">
            <v>1</v>
          </cell>
          <cell r="B2576">
            <v>11</v>
          </cell>
          <cell r="C2576">
            <v>20</v>
          </cell>
          <cell r="D2576">
            <v>6050</v>
          </cell>
          <cell r="F2576">
            <v>655.71</v>
          </cell>
        </row>
        <row r="2577">
          <cell r="A2577">
            <v>1</v>
          </cell>
          <cell r="B2577">
            <v>11</v>
          </cell>
          <cell r="C2577">
            <v>20</v>
          </cell>
          <cell r="D2577">
            <v>6055</v>
          </cell>
          <cell r="F2577">
            <v>0</v>
          </cell>
        </row>
        <row r="2578">
          <cell r="A2578">
            <v>1</v>
          </cell>
          <cell r="B2578">
            <v>11</v>
          </cell>
          <cell r="C2578">
            <v>20</v>
          </cell>
          <cell r="D2578">
            <v>6060</v>
          </cell>
          <cell r="F2578">
            <v>0</v>
          </cell>
        </row>
        <row r="2579">
          <cell r="A2579">
            <v>1</v>
          </cell>
          <cell r="B2579">
            <v>11</v>
          </cell>
          <cell r="C2579">
            <v>20</v>
          </cell>
          <cell r="D2579">
            <v>6065</v>
          </cell>
          <cell r="F2579">
            <v>0</v>
          </cell>
        </row>
        <row r="2580">
          <cell r="A2580">
            <v>1</v>
          </cell>
          <cell r="B2580">
            <v>11</v>
          </cell>
          <cell r="C2580">
            <v>20</v>
          </cell>
          <cell r="D2580">
            <v>6070</v>
          </cell>
          <cell r="F2580">
            <v>0</v>
          </cell>
        </row>
        <row r="2581">
          <cell r="A2581">
            <v>1</v>
          </cell>
          <cell r="B2581">
            <v>11</v>
          </cell>
          <cell r="C2581">
            <v>20</v>
          </cell>
          <cell r="D2581">
            <v>6075</v>
          </cell>
          <cell r="F2581">
            <v>0</v>
          </cell>
        </row>
        <row r="2582">
          <cell r="A2582">
            <v>1</v>
          </cell>
          <cell r="B2582">
            <v>11</v>
          </cell>
          <cell r="C2582">
            <v>20</v>
          </cell>
          <cell r="D2582">
            <v>6080</v>
          </cell>
          <cell r="F2582">
            <v>0</v>
          </cell>
        </row>
        <row r="2583">
          <cell r="A2583">
            <v>1</v>
          </cell>
          <cell r="B2583">
            <v>11</v>
          </cell>
          <cell r="C2583">
            <v>20</v>
          </cell>
          <cell r="D2583">
            <v>6085</v>
          </cell>
          <cell r="F2583">
            <v>0</v>
          </cell>
        </row>
        <row r="2584">
          <cell r="A2584">
            <v>1</v>
          </cell>
          <cell r="B2584">
            <v>11</v>
          </cell>
          <cell r="C2584">
            <v>20</v>
          </cell>
          <cell r="D2584">
            <v>6090</v>
          </cell>
          <cell r="F2584">
            <v>6.51</v>
          </cell>
        </row>
        <row r="2585">
          <cell r="A2585">
            <v>1</v>
          </cell>
          <cell r="B2585">
            <v>11</v>
          </cell>
          <cell r="C2585">
            <v>20</v>
          </cell>
          <cell r="D2585">
            <v>6095</v>
          </cell>
          <cell r="F2585">
            <v>0</v>
          </cell>
        </row>
        <row r="2586">
          <cell r="A2586">
            <v>1</v>
          </cell>
          <cell r="B2586">
            <v>11</v>
          </cell>
          <cell r="C2586">
            <v>20</v>
          </cell>
          <cell r="D2586">
            <v>6100</v>
          </cell>
          <cell r="F2586">
            <v>79.010000000000005</v>
          </cell>
        </row>
        <row r="2587">
          <cell r="A2587">
            <v>1</v>
          </cell>
          <cell r="B2587">
            <v>11</v>
          </cell>
          <cell r="C2587">
            <v>20</v>
          </cell>
          <cell r="D2587">
            <v>6105</v>
          </cell>
          <cell r="F2587">
            <v>0</v>
          </cell>
        </row>
        <row r="2588">
          <cell r="A2588">
            <v>1</v>
          </cell>
          <cell r="B2588">
            <v>11</v>
          </cell>
          <cell r="C2588">
            <v>20</v>
          </cell>
          <cell r="D2588">
            <v>6110</v>
          </cell>
          <cell r="F2588">
            <v>0</v>
          </cell>
        </row>
        <row r="2589">
          <cell r="A2589">
            <v>1</v>
          </cell>
          <cell r="B2589">
            <v>11</v>
          </cell>
          <cell r="C2589">
            <v>20</v>
          </cell>
          <cell r="D2589">
            <v>6115</v>
          </cell>
          <cell r="F2589">
            <v>0</v>
          </cell>
        </row>
        <row r="2590">
          <cell r="A2590">
            <v>1</v>
          </cell>
          <cell r="B2590">
            <v>11</v>
          </cell>
          <cell r="C2590">
            <v>20</v>
          </cell>
          <cell r="D2590">
            <v>6120</v>
          </cell>
          <cell r="F2590">
            <v>0</v>
          </cell>
        </row>
        <row r="2591">
          <cell r="A2591">
            <v>1</v>
          </cell>
          <cell r="B2591">
            <v>11</v>
          </cell>
          <cell r="C2591">
            <v>20</v>
          </cell>
          <cell r="D2591">
            <v>6125</v>
          </cell>
          <cell r="F2591">
            <v>0</v>
          </cell>
        </row>
        <row r="2592">
          <cell r="A2592">
            <v>1</v>
          </cell>
          <cell r="B2592">
            <v>11</v>
          </cell>
          <cell r="C2592">
            <v>20</v>
          </cell>
          <cell r="D2592">
            <v>6130</v>
          </cell>
          <cell r="F2592">
            <v>2198.65</v>
          </cell>
        </row>
        <row r="2593">
          <cell r="A2593">
            <v>1</v>
          </cell>
          <cell r="B2593">
            <v>11</v>
          </cell>
          <cell r="C2593">
            <v>20</v>
          </cell>
          <cell r="D2593">
            <v>6135</v>
          </cell>
          <cell r="F2593">
            <v>3406.8</v>
          </cell>
        </row>
        <row r="2594">
          <cell r="A2594">
            <v>1</v>
          </cell>
          <cell r="B2594">
            <v>11</v>
          </cell>
          <cell r="C2594">
            <v>20</v>
          </cell>
          <cell r="D2594">
            <v>6140</v>
          </cell>
          <cell r="F2594">
            <v>456.1</v>
          </cell>
        </row>
        <row r="2595">
          <cell r="A2595">
            <v>1</v>
          </cell>
          <cell r="B2595">
            <v>11</v>
          </cell>
          <cell r="C2595">
            <v>20</v>
          </cell>
          <cell r="D2595">
            <v>6145</v>
          </cell>
          <cell r="F2595">
            <v>408</v>
          </cell>
        </row>
        <row r="2596">
          <cell r="A2596">
            <v>1</v>
          </cell>
          <cell r="B2596">
            <v>11</v>
          </cell>
          <cell r="C2596">
            <v>20</v>
          </cell>
          <cell r="D2596">
            <v>6150</v>
          </cell>
          <cell r="F2596">
            <v>0</v>
          </cell>
        </row>
        <row r="2597">
          <cell r="A2597">
            <v>1</v>
          </cell>
          <cell r="B2597">
            <v>11</v>
          </cell>
          <cell r="C2597">
            <v>20</v>
          </cell>
          <cell r="D2597">
            <v>6160</v>
          </cell>
          <cell r="F2597">
            <v>0</v>
          </cell>
        </row>
        <row r="2598">
          <cell r="A2598">
            <v>1</v>
          </cell>
          <cell r="B2598">
            <v>11</v>
          </cell>
          <cell r="C2598">
            <v>30</v>
          </cell>
          <cell r="D2598">
            <v>6010</v>
          </cell>
          <cell r="F2598">
            <v>7202.2</v>
          </cell>
        </row>
        <row r="2599">
          <cell r="A2599">
            <v>1</v>
          </cell>
          <cell r="B2599">
            <v>11</v>
          </cell>
          <cell r="C2599">
            <v>30</v>
          </cell>
          <cell r="D2599">
            <v>6015</v>
          </cell>
          <cell r="F2599">
            <v>0</v>
          </cell>
        </row>
        <row r="2600">
          <cell r="A2600">
            <v>1</v>
          </cell>
          <cell r="B2600">
            <v>11</v>
          </cell>
          <cell r="C2600">
            <v>30</v>
          </cell>
          <cell r="D2600">
            <v>6020</v>
          </cell>
          <cell r="F2600">
            <v>1333.97</v>
          </cell>
        </row>
        <row r="2601">
          <cell r="A2601">
            <v>1</v>
          </cell>
          <cell r="B2601">
            <v>11</v>
          </cell>
          <cell r="C2601">
            <v>30</v>
          </cell>
          <cell r="D2601">
            <v>6025</v>
          </cell>
          <cell r="F2601">
            <v>636.57000000000005</v>
          </cell>
        </row>
        <row r="2602">
          <cell r="A2602">
            <v>1</v>
          </cell>
          <cell r="B2602">
            <v>11</v>
          </cell>
          <cell r="C2602">
            <v>30</v>
          </cell>
          <cell r="D2602">
            <v>6030</v>
          </cell>
          <cell r="F2602">
            <v>41.86</v>
          </cell>
        </row>
        <row r="2603">
          <cell r="A2603">
            <v>1</v>
          </cell>
          <cell r="B2603">
            <v>11</v>
          </cell>
          <cell r="C2603">
            <v>30</v>
          </cell>
          <cell r="D2603">
            <v>6035</v>
          </cell>
          <cell r="F2603">
            <v>0</v>
          </cell>
        </row>
        <row r="2604">
          <cell r="A2604">
            <v>1</v>
          </cell>
          <cell r="B2604">
            <v>11</v>
          </cell>
          <cell r="C2604">
            <v>30</v>
          </cell>
          <cell r="D2604">
            <v>6040</v>
          </cell>
          <cell r="F2604">
            <v>0</v>
          </cell>
        </row>
        <row r="2605">
          <cell r="A2605">
            <v>1</v>
          </cell>
          <cell r="B2605">
            <v>11</v>
          </cell>
          <cell r="C2605">
            <v>30</v>
          </cell>
          <cell r="D2605">
            <v>6045</v>
          </cell>
          <cell r="F2605">
            <v>0</v>
          </cell>
        </row>
        <row r="2606">
          <cell r="A2606">
            <v>1</v>
          </cell>
          <cell r="B2606">
            <v>11</v>
          </cell>
          <cell r="C2606">
            <v>30</v>
          </cell>
          <cell r="D2606">
            <v>6050</v>
          </cell>
          <cell r="F2606">
            <v>0</v>
          </cell>
        </row>
        <row r="2607">
          <cell r="A2607">
            <v>1</v>
          </cell>
          <cell r="B2607">
            <v>11</v>
          </cell>
          <cell r="C2607">
            <v>30</v>
          </cell>
          <cell r="D2607">
            <v>6055</v>
          </cell>
          <cell r="F2607">
            <v>0</v>
          </cell>
        </row>
        <row r="2608">
          <cell r="A2608">
            <v>1</v>
          </cell>
          <cell r="B2608">
            <v>11</v>
          </cell>
          <cell r="C2608">
            <v>30</v>
          </cell>
          <cell r="D2608">
            <v>6060</v>
          </cell>
          <cell r="F2608">
            <v>0</v>
          </cell>
        </row>
        <row r="2609">
          <cell r="A2609">
            <v>1</v>
          </cell>
          <cell r="B2609">
            <v>11</v>
          </cell>
          <cell r="C2609">
            <v>30</v>
          </cell>
          <cell r="D2609">
            <v>6065</v>
          </cell>
          <cell r="F2609">
            <v>0</v>
          </cell>
        </row>
        <row r="2610">
          <cell r="A2610">
            <v>1</v>
          </cell>
          <cell r="B2610">
            <v>11</v>
          </cell>
          <cell r="C2610">
            <v>30</v>
          </cell>
          <cell r="D2610">
            <v>6070</v>
          </cell>
          <cell r="F2610">
            <v>0</v>
          </cell>
        </row>
        <row r="2611">
          <cell r="A2611">
            <v>1</v>
          </cell>
          <cell r="B2611">
            <v>11</v>
          </cell>
          <cell r="C2611">
            <v>30</v>
          </cell>
          <cell r="D2611">
            <v>6075</v>
          </cell>
          <cell r="F2611">
            <v>0</v>
          </cell>
        </row>
        <row r="2612">
          <cell r="A2612">
            <v>1</v>
          </cell>
          <cell r="B2612">
            <v>11</v>
          </cell>
          <cell r="C2612">
            <v>30</v>
          </cell>
          <cell r="D2612">
            <v>6080</v>
          </cell>
          <cell r="F2612">
            <v>0</v>
          </cell>
        </row>
        <row r="2613">
          <cell r="A2613">
            <v>1</v>
          </cell>
          <cell r="B2613">
            <v>11</v>
          </cell>
          <cell r="C2613">
            <v>30</v>
          </cell>
          <cell r="D2613">
            <v>6085</v>
          </cell>
          <cell r="F2613">
            <v>0</v>
          </cell>
        </row>
        <row r="2614">
          <cell r="A2614">
            <v>1</v>
          </cell>
          <cell r="B2614">
            <v>11</v>
          </cell>
          <cell r="C2614">
            <v>30</v>
          </cell>
          <cell r="D2614">
            <v>6090</v>
          </cell>
          <cell r="F2614">
            <v>0</v>
          </cell>
        </row>
        <row r="2615">
          <cell r="A2615">
            <v>1</v>
          </cell>
          <cell r="B2615">
            <v>11</v>
          </cell>
          <cell r="C2615">
            <v>30</v>
          </cell>
          <cell r="D2615">
            <v>6095</v>
          </cell>
          <cell r="F2615">
            <v>0</v>
          </cell>
        </row>
        <row r="2616">
          <cell r="A2616">
            <v>1</v>
          </cell>
          <cell r="B2616">
            <v>11</v>
          </cell>
          <cell r="C2616">
            <v>30</v>
          </cell>
          <cell r="D2616">
            <v>6100</v>
          </cell>
          <cell r="F2616">
            <v>101.99</v>
          </cell>
        </row>
        <row r="2617">
          <cell r="A2617">
            <v>1</v>
          </cell>
          <cell r="B2617">
            <v>11</v>
          </cell>
          <cell r="C2617">
            <v>30</v>
          </cell>
          <cell r="D2617">
            <v>6105</v>
          </cell>
          <cell r="F2617">
            <v>0</v>
          </cell>
        </row>
        <row r="2618">
          <cell r="A2618">
            <v>1</v>
          </cell>
          <cell r="B2618">
            <v>11</v>
          </cell>
          <cell r="C2618">
            <v>30</v>
          </cell>
          <cell r="D2618">
            <v>6110</v>
          </cell>
          <cell r="F2618">
            <v>0</v>
          </cell>
        </row>
        <row r="2619">
          <cell r="A2619">
            <v>1</v>
          </cell>
          <cell r="B2619">
            <v>11</v>
          </cell>
          <cell r="C2619">
            <v>30</v>
          </cell>
          <cell r="D2619">
            <v>6115</v>
          </cell>
          <cell r="F2619">
            <v>0</v>
          </cell>
        </row>
        <row r="2620">
          <cell r="A2620">
            <v>1</v>
          </cell>
          <cell r="B2620">
            <v>11</v>
          </cell>
          <cell r="C2620">
            <v>30</v>
          </cell>
          <cell r="D2620">
            <v>6120</v>
          </cell>
          <cell r="F2620">
            <v>0</v>
          </cell>
        </row>
        <row r="2621">
          <cell r="A2621">
            <v>1</v>
          </cell>
          <cell r="B2621">
            <v>11</v>
          </cell>
          <cell r="C2621">
            <v>30</v>
          </cell>
          <cell r="D2621">
            <v>6125</v>
          </cell>
          <cell r="F2621">
            <v>0</v>
          </cell>
        </row>
        <row r="2622">
          <cell r="A2622">
            <v>1</v>
          </cell>
          <cell r="B2622">
            <v>11</v>
          </cell>
          <cell r="C2622">
            <v>30</v>
          </cell>
          <cell r="D2622">
            <v>6130</v>
          </cell>
          <cell r="F2622">
            <v>0</v>
          </cell>
        </row>
        <row r="2623">
          <cell r="A2623">
            <v>1</v>
          </cell>
          <cell r="B2623">
            <v>11</v>
          </cell>
          <cell r="C2623">
            <v>30</v>
          </cell>
          <cell r="D2623">
            <v>6135</v>
          </cell>
          <cell r="F2623">
            <v>0</v>
          </cell>
        </row>
        <row r="2624">
          <cell r="A2624">
            <v>1</v>
          </cell>
          <cell r="B2624">
            <v>11</v>
          </cell>
          <cell r="C2624">
            <v>30</v>
          </cell>
          <cell r="D2624">
            <v>6140</v>
          </cell>
          <cell r="F2624">
            <v>0</v>
          </cell>
        </row>
        <row r="2625">
          <cell r="A2625">
            <v>1</v>
          </cell>
          <cell r="B2625">
            <v>11</v>
          </cell>
          <cell r="C2625">
            <v>30</v>
          </cell>
          <cell r="D2625">
            <v>6145</v>
          </cell>
          <cell r="F2625">
            <v>0</v>
          </cell>
        </row>
        <row r="2626">
          <cell r="A2626">
            <v>1</v>
          </cell>
          <cell r="B2626">
            <v>11</v>
          </cell>
          <cell r="C2626">
            <v>30</v>
          </cell>
          <cell r="D2626">
            <v>6150</v>
          </cell>
          <cell r="F2626">
            <v>0</v>
          </cell>
        </row>
        <row r="2627">
          <cell r="A2627">
            <v>1</v>
          </cell>
          <cell r="B2627">
            <v>11</v>
          </cell>
          <cell r="C2627">
            <v>40</v>
          </cell>
          <cell r="D2627">
            <v>6010</v>
          </cell>
          <cell r="F2627">
            <v>0</v>
          </cell>
        </row>
        <row r="2628">
          <cell r="A2628">
            <v>1</v>
          </cell>
          <cell r="B2628">
            <v>11</v>
          </cell>
          <cell r="C2628">
            <v>40</v>
          </cell>
          <cell r="D2628">
            <v>6015</v>
          </cell>
          <cell r="F2628">
            <v>15893.71</v>
          </cell>
        </row>
        <row r="2629">
          <cell r="A2629">
            <v>1</v>
          </cell>
          <cell r="B2629">
            <v>11</v>
          </cell>
          <cell r="C2629">
            <v>40</v>
          </cell>
          <cell r="D2629">
            <v>6020</v>
          </cell>
          <cell r="F2629">
            <v>0</v>
          </cell>
        </row>
        <row r="2630">
          <cell r="A2630">
            <v>1</v>
          </cell>
          <cell r="B2630">
            <v>11</v>
          </cell>
          <cell r="C2630">
            <v>40</v>
          </cell>
          <cell r="D2630">
            <v>6025</v>
          </cell>
          <cell r="F2630">
            <v>202.73</v>
          </cell>
        </row>
        <row r="2631">
          <cell r="A2631">
            <v>1</v>
          </cell>
          <cell r="B2631">
            <v>11</v>
          </cell>
          <cell r="C2631">
            <v>40</v>
          </cell>
          <cell r="D2631">
            <v>6030</v>
          </cell>
          <cell r="F2631">
            <v>745.89</v>
          </cell>
        </row>
        <row r="2632">
          <cell r="A2632">
            <v>1</v>
          </cell>
          <cell r="B2632">
            <v>11</v>
          </cell>
          <cell r="C2632">
            <v>40</v>
          </cell>
          <cell r="D2632">
            <v>6035</v>
          </cell>
          <cell r="F2632">
            <v>0</v>
          </cell>
        </row>
        <row r="2633">
          <cell r="A2633">
            <v>1</v>
          </cell>
          <cell r="B2633">
            <v>11</v>
          </cell>
          <cell r="C2633">
            <v>40</v>
          </cell>
          <cell r="D2633">
            <v>6040</v>
          </cell>
          <cell r="F2633">
            <v>2811.1</v>
          </cell>
        </row>
        <row r="2634">
          <cell r="A2634">
            <v>1</v>
          </cell>
          <cell r="B2634">
            <v>11</v>
          </cell>
          <cell r="C2634">
            <v>40</v>
          </cell>
          <cell r="D2634">
            <v>6045</v>
          </cell>
          <cell r="F2634">
            <v>0</v>
          </cell>
        </row>
        <row r="2635">
          <cell r="A2635">
            <v>1</v>
          </cell>
          <cell r="B2635">
            <v>11</v>
          </cell>
          <cell r="C2635">
            <v>40</v>
          </cell>
          <cell r="D2635">
            <v>6050</v>
          </cell>
          <cell r="F2635">
            <v>0</v>
          </cell>
        </row>
        <row r="2636">
          <cell r="A2636">
            <v>1</v>
          </cell>
          <cell r="B2636">
            <v>11</v>
          </cell>
          <cell r="C2636">
            <v>40</v>
          </cell>
          <cell r="D2636">
            <v>6055</v>
          </cell>
          <cell r="F2636">
            <v>0</v>
          </cell>
        </row>
        <row r="2637">
          <cell r="A2637">
            <v>1</v>
          </cell>
          <cell r="B2637">
            <v>11</v>
          </cell>
          <cell r="C2637">
            <v>40</v>
          </cell>
          <cell r="D2637">
            <v>6060</v>
          </cell>
          <cell r="F2637">
            <v>0</v>
          </cell>
        </row>
        <row r="2638">
          <cell r="A2638">
            <v>1</v>
          </cell>
          <cell r="B2638">
            <v>11</v>
          </cell>
          <cell r="C2638">
            <v>40</v>
          </cell>
          <cell r="D2638">
            <v>6065</v>
          </cell>
          <cell r="F2638">
            <v>0</v>
          </cell>
        </row>
        <row r="2639">
          <cell r="A2639">
            <v>1</v>
          </cell>
          <cell r="B2639">
            <v>11</v>
          </cell>
          <cell r="C2639">
            <v>40</v>
          </cell>
          <cell r="D2639">
            <v>6070</v>
          </cell>
          <cell r="F2639">
            <v>0</v>
          </cell>
        </row>
        <row r="2640">
          <cell r="A2640">
            <v>1</v>
          </cell>
          <cell r="B2640">
            <v>11</v>
          </cell>
          <cell r="C2640">
            <v>40</v>
          </cell>
          <cell r="D2640">
            <v>6075</v>
          </cell>
          <cell r="F2640">
            <v>0</v>
          </cell>
        </row>
        <row r="2641">
          <cell r="A2641">
            <v>1</v>
          </cell>
          <cell r="B2641">
            <v>11</v>
          </cell>
          <cell r="C2641">
            <v>40</v>
          </cell>
          <cell r="D2641">
            <v>6080</v>
          </cell>
          <cell r="F2641">
            <v>0</v>
          </cell>
        </row>
        <row r="2642">
          <cell r="A2642">
            <v>1</v>
          </cell>
          <cell r="B2642">
            <v>11</v>
          </cell>
          <cell r="C2642">
            <v>40</v>
          </cell>
          <cell r="D2642">
            <v>6085</v>
          </cell>
          <cell r="F2642">
            <v>0</v>
          </cell>
        </row>
        <row r="2643">
          <cell r="A2643">
            <v>1</v>
          </cell>
          <cell r="B2643">
            <v>11</v>
          </cell>
          <cell r="C2643">
            <v>40</v>
          </cell>
          <cell r="D2643">
            <v>6090</v>
          </cell>
          <cell r="F2643">
            <v>0</v>
          </cell>
        </row>
        <row r="2644">
          <cell r="A2644">
            <v>1</v>
          </cell>
          <cell r="B2644">
            <v>11</v>
          </cell>
          <cell r="C2644">
            <v>40</v>
          </cell>
          <cell r="D2644">
            <v>6095</v>
          </cell>
          <cell r="F2644">
            <v>905.66</v>
          </cell>
        </row>
        <row r="2645">
          <cell r="A2645">
            <v>1</v>
          </cell>
          <cell r="B2645">
            <v>11</v>
          </cell>
          <cell r="C2645">
            <v>40</v>
          </cell>
          <cell r="D2645">
            <v>6100</v>
          </cell>
          <cell r="F2645">
            <v>0</v>
          </cell>
        </row>
        <row r="2646">
          <cell r="A2646">
            <v>1</v>
          </cell>
          <cell r="B2646">
            <v>11</v>
          </cell>
          <cell r="C2646">
            <v>40</v>
          </cell>
          <cell r="D2646">
            <v>6105</v>
          </cell>
          <cell r="F2646">
            <v>713</v>
          </cell>
        </row>
        <row r="2647">
          <cell r="A2647">
            <v>1</v>
          </cell>
          <cell r="B2647">
            <v>11</v>
          </cell>
          <cell r="C2647">
            <v>40</v>
          </cell>
          <cell r="D2647">
            <v>6110</v>
          </cell>
          <cell r="F2647">
            <v>0</v>
          </cell>
        </row>
        <row r="2648">
          <cell r="A2648">
            <v>1</v>
          </cell>
          <cell r="B2648">
            <v>11</v>
          </cell>
          <cell r="C2648">
            <v>40</v>
          </cell>
          <cell r="D2648">
            <v>6110</v>
          </cell>
          <cell r="F2648">
            <v>0</v>
          </cell>
        </row>
        <row r="2649">
          <cell r="A2649">
            <v>1</v>
          </cell>
          <cell r="B2649">
            <v>11</v>
          </cell>
          <cell r="C2649">
            <v>40</v>
          </cell>
          <cell r="D2649">
            <v>6110</v>
          </cell>
          <cell r="F2649">
            <v>0</v>
          </cell>
        </row>
        <row r="2650">
          <cell r="A2650">
            <v>1</v>
          </cell>
          <cell r="B2650">
            <v>11</v>
          </cell>
          <cell r="C2650">
            <v>40</v>
          </cell>
          <cell r="D2650">
            <v>6110</v>
          </cell>
          <cell r="F2650">
            <v>0</v>
          </cell>
        </row>
        <row r="2651">
          <cell r="A2651">
            <v>1</v>
          </cell>
          <cell r="B2651">
            <v>11</v>
          </cell>
          <cell r="C2651">
            <v>40</v>
          </cell>
          <cell r="D2651">
            <v>6110</v>
          </cell>
          <cell r="F2651">
            <v>0</v>
          </cell>
        </row>
        <row r="2652">
          <cell r="A2652">
            <v>1</v>
          </cell>
          <cell r="B2652">
            <v>11</v>
          </cell>
          <cell r="C2652">
            <v>40</v>
          </cell>
          <cell r="D2652">
            <v>6110</v>
          </cell>
          <cell r="F2652">
            <v>0</v>
          </cell>
        </row>
        <row r="2653">
          <cell r="A2653">
            <v>1</v>
          </cell>
          <cell r="B2653">
            <v>11</v>
          </cell>
          <cell r="C2653">
            <v>40</v>
          </cell>
          <cell r="D2653">
            <v>6115</v>
          </cell>
          <cell r="F2653">
            <v>0</v>
          </cell>
        </row>
        <row r="2654">
          <cell r="A2654">
            <v>1</v>
          </cell>
          <cell r="B2654">
            <v>11</v>
          </cell>
          <cell r="C2654">
            <v>40</v>
          </cell>
          <cell r="D2654">
            <v>6120</v>
          </cell>
          <cell r="F2654">
            <v>0</v>
          </cell>
        </row>
        <row r="2655">
          <cell r="A2655">
            <v>1</v>
          </cell>
          <cell r="B2655">
            <v>11</v>
          </cell>
          <cell r="C2655">
            <v>40</v>
          </cell>
          <cell r="D2655">
            <v>6125</v>
          </cell>
          <cell r="F2655">
            <v>0</v>
          </cell>
        </row>
        <row r="2656">
          <cell r="A2656">
            <v>1</v>
          </cell>
          <cell r="B2656">
            <v>11</v>
          </cell>
          <cell r="C2656">
            <v>40</v>
          </cell>
          <cell r="D2656">
            <v>6130</v>
          </cell>
          <cell r="F2656">
            <v>0</v>
          </cell>
        </row>
        <row r="2657">
          <cell r="A2657">
            <v>1</v>
          </cell>
          <cell r="B2657">
            <v>11</v>
          </cell>
          <cell r="C2657">
            <v>40</v>
          </cell>
          <cell r="D2657">
            <v>6135</v>
          </cell>
          <cell r="F2657">
            <v>0</v>
          </cell>
        </row>
        <row r="2658">
          <cell r="A2658">
            <v>1</v>
          </cell>
          <cell r="B2658">
            <v>11</v>
          </cell>
          <cell r="C2658">
            <v>40</v>
          </cell>
          <cell r="D2658">
            <v>6140</v>
          </cell>
          <cell r="F2658">
            <v>0</v>
          </cell>
        </row>
        <row r="2659">
          <cell r="A2659">
            <v>1</v>
          </cell>
          <cell r="B2659">
            <v>11</v>
          </cell>
          <cell r="C2659">
            <v>40</v>
          </cell>
          <cell r="D2659">
            <v>6145</v>
          </cell>
          <cell r="F2659">
            <v>0</v>
          </cell>
        </row>
        <row r="2660">
          <cell r="A2660">
            <v>1</v>
          </cell>
          <cell r="B2660">
            <v>11</v>
          </cell>
          <cell r="C2660">
            <v>40</v>
          </cell>
          <cell r="D2660">
            <v>6150</v>
          </cell>
          <cell r="F2660">
            <v>0</v>
          </cell>
        </row>
        <row r="2661">
          <cell r="A2661">
            <v>1</v>
          </cell>
          <cell r="B2661">
            <v>11</v>
          </cell>
          <cell r="C2661">
            <v>40</v>
          </cell>
          <cell r="D2661">
            <v>6155</v>
          </cell>
          <cell r="F2661">
            <v>0</v>
          </cell>
        </row>
        <row r="2662">
          <cell r="A2662">
            <v>1</v>
          </cell>
          <cell r="B2662">
            <v>11</v>
          </cell>
          <cell r="C2662">
            <v>50</v>
          </cell>
          <cell r="D2662">
            <v>6010</v>
          </cell>
          <cell r="F2662">
            <v>3995.68</v>
          </cell>
        </row>
        <row r="2663">
          <cell r="A2663">
            <v>1</v>
          </cell>
          <cell r="B2663">
            <v>11</v>
          </cell>
          <cell r="C2663">
            <v>50</v>
          </cell>
          <cell r="D2663">
            <v>6015</v>
          </cell>
          <cell r="F2663">
            <v>0</v>
          </cell>
        </row>
        <row r="2664">
          <cell r="A2664">
            <v>1</v>
          </cell>
          <cell r="B2664">
            <v>11</v>
          </cell>
          <cell r="C2664">
            <v>50</v>
          </cell>
          <cell r="D2664">
            <v>6020</v>
          </cell>
          <cell r="F2664">
            <v>0</v>
          </cell>
        </row>
        <row r="2665">
          <cell r="A2665">
            <v>1</v>
          </cell>
          <cell r="B2665">
            <v>11</v>
          </cell>
          <cell r="C2665">
            <v>50</v>
          </cell>
          <cell r="D2665">
            <v>6025</v>
          </cell>
          <cell r="F2665">
            <v>279.88</v>
          </cell>
        </row>
        <row r="2666">
          <cell r="A2666">
            <v>1</v>
          </cell>
          <cell r="B2666">
            <v>11</v>
          </cell>
          <cell r="C2666">
            <v>50</v>
          </cell>
          <cell r="D2666">
            <v>6030</v>
          </cell>
          <cell r="F2666">
            <v>297.63</v>
          </cell>
        </row>
        <row r="2667">
          <cell r="A2667">
            <v>1</v>
          </cell>
          <cell r="B2667">
            <v>11</v>
          </cell>
          <cell r="C2667">
            <v>50</v>
          </cell>
          <cell r="D2667">
            <v>6035</v>
          </cell>
          <cell r="F2667">
            <v>0</v>
          </cell>
        </row>
        <row r="2668">
          <cell r="A2668">
            <v>1</v>
          </cell>
          <cell r="B2668">
            <v>11</v>
          </cell>
          <cell r="C2668">
            <v>50</v>
          </cell>
          <cell r="D2668">
            <v>6040</v>
          </cell>
          <cell r="F2668">
            <v>371.35</v>
          </cell>
        </row>
        <row r="2669">
          <cell r="A2669">
            <v>1</v>
          </cell>
          <cell r="B2669">
            <v>11</v>
          </cell>
          <cell r="C2669">
            <v>50</v>
          </cell>
          <cell r="D2669">
            <v>6045</v>
          </cell>
          <cell r="F2669">
            <v>0</v>
          </cell>
        </row>
        <row r="2670">
          <cell r="A2670">
            <v>1</v>
          </cell>
          <cell r="B2670">
            <v>11</v>
          </cell>
          <cell r="C2670">
            <v>50</v>
          </cell>
          <cell r="D2670">
            <v>6050</v>
          </cell>
          <cell r="F2670">
            <v>0</v>
          </cell>
        </row>
        <row r="2671">
          <cell r="A2671">
            <v>1</v>
          </cell>
          <cell r="B2671">
            <v>11</v>
          </cell>
          <cell r="C2671">
            <v>50</v>
          </cell>
          <cell r="D2671">
            <v>6055</v>
          </cell>
          <cell r="F2671">
            <v>0</v>
          </cell>
        </row>
        <row r="2672">
          <cell r="A2672">
            <v>1</v>
          </cell>
          <cell r="B2672">
            <v>11</v>
          </cell>
          <cell r="C2672">
            <v>50</v>
          </cell>
          <cell r="D2672">
            <v>6060</v>
          </cell>
          <cell r="F2672">
            <v>0</v>
          </cell>
        </row>
        <row r="2673">
          <cell r="A2673">
            <v>1</v>
          </cell>
          <cell r="B2673">
            <v>11</v>
          </cell>
          <cell r="C2673">
            <v>50</v>
          </cell>
          <cell r="D2673">
            <v>6065</v>
          </cell>
          <cell r="F2673">
            <v>0</v>
          </cell>
        </row>
        <row r="2674">
          <cell r="A2674">
            <v>1</v>
          </cell>
          <cell r="B2674">
            <v>11</v>
          </cell>
          <cell r="C2674">
            <v>50</v>
          </cell>
          <cell r="D2674">
            <v>6070</v>
          </cell>
          <cell r="F2674">
            <v>0</v>
          </cell>
        </row>
        <row r="2675">
          <cell r="A2675">
            <v>1</v>
          </cell>
          <cell r="B2675">
            <v>11</v>
          </cell>
          <cell r="C2675">
            <v>50</v>
          </cell>
          <cell r="D2675">
            <v>6075</v>
          </cell>
          <cell r="F2675">
            <v>0</v>
          </cell>
        </row>
        <row r="2676">
          <cell r="A2676">
            <v>1</v>
          </cell>
          <cell r="B2676">
            <v>11</v>
          </cell>
          <cell r="C2676">
            <v>50</v>
          </cell>
          <cell r="D2676">
            <v>6080</v>
          </cell>
          <cell r="F2676">
            <v>0</v>
          </cell>
        </row>
        <row r="2677">
          <cell r="A2677">
            <v>1</v>
          </cell>
          <cell r="B2677">
            <v>11</v>
          </cell>
          <cell r="C2677">
            <v>50</v>
          </cell>
          <cell r="D2677">
            <v>6085</v>
          </cell>
          <cell r="F2677">
            <v>0</v>
          </cell>
        </row>
        <row r="2678">
          <cell r="A2678">
            <v>1</v>
          </cell>
          <cell r="B2678">
            <v>11</v>
          </cell>
          <cell r="C2678">
            <v>50</v>
          </cell>
          <cell r="D2678">
            <v>6090</v>
          </cell>
          <cell r="F2678">
            <v>0</v>
          </cell>
        </row>
        <row r="2679">
          <cell r="A2679">
            <v>1</v>
          </cell>
          <cell r="B2679">
            <v>11</v>
          </cell>
          <cell r="C2679">
            <v>50</v>
          </cell>
          <cell r="D2679">
            <v>6095</v>
          </cell>
          <cell r="F2679">
            <v>0</v>
          </cell>
        </row>
        <row r="2680">
          <cell r="A2680">
            <v>1</v>
          </cell>
          <cell r="B2680">
            <v>11</v>
          </cell>
          <cell r="C2680">
            <v>50</v>
          </cell>
          <cell r="D2680">
            <v>6100</v>
          </cell>
          <cell r="F2680">
            <v>100.24</v>
          </cell>
        </row>
        <row r="2681">
          <cell r="A2681">
            <v>1</v>
          </cell>
          <cell r="B2681">
            <v>11</v>
          </cell>
          <cell r="C2681">
            <v>50</v>
          </cell>
          <cell r="D2681">
            <v>6105</v>
          </cell>
          <cell r="F2681">
            <v>0</v>
          </cell>
        </row>
        <row r="2682">
          <cell r="A2682">
            <v>1</v>
          </cell>
          <cell r="B2682">
            <v>11</v>
          </cell>
          <cell r="C2682">
            <v>50</v>
          </cell>
          <cell r="D2682">
            <v>6110</v>
          </cell>
          <cell r="F2682">
            <v>0</v>
          </cell>
        </row>
        <row r="2683">
          <cell r="A2683">
            <v>1</v>
          </cell>
          <cell r="B2683">
            <v>11</v>
          </cell>
          <cell r="C2683">
            <v>50</v>
          </cell>
          <cell r="D2683">
            <v>6115</v>
          </cell>
          <cell r="F2683">
            <v>0</v>
          </cell>
        </row>
        <row r="2684">
          <cell r="A2684">
            <v>1</v>
          </cell>
          <cell r="B2684">
            <v>11</v>
          </cell>
          <cell r="C2684">
            <v>50</v>
          </cell>
          <cell r="D2684">
            <v>6120</v>
          </cell>
          <cell r="F2684">
            <v>0</v>
          </cell>
        </row>
        <row r="2685">
          <cell r="A2685">
            <v>1</v>
          </cell>
          <cell r="B2685">
            <v>11</v>
          </cell>
          <cell r="C2685">
            <v>50</v>
          </cell>
          <cell r="D2685">
            <v>6125</v>
          </cell>
          <cell r="F2685">
            <v>0</v>
          </cell>
        </row>
        <row r="2686">
          <cell r="A2686">
            <v>1</v>
          </cell>
          <cell r="B2686">
            <v>11</v>
          </cell>
          <cell r="C2686">
            <v>50</v>
          </cell>
          <cell r="D2686">
            <v>6130</v>
          </cell>
          <cell r="F2686">
            <v>0</v>
          </cell>
        </row>
        <row r="2687">
          <cell r="A2687">
            <v>1</v>
          </cell>
          <cell r="B2687">
            <v>11</v>
          </cell>
          <cell r="C2687">
            <v>50</v>
          </cell>
          <cell r="D2687">
            <v>6135</v>
          </cell>
          <cell r="F2687">
            <v>0</v>
          </cell>
        </row>
        <row r="2688">
          <cell r="A2688">
            <v>1</v>
          </cell>
          <cell r="B2688">
            <v>11</v>
          </cell>
          <cell r="C2688">
            <v>50</v>
          </cell>
          <cell r="D2688">
            <v>6140</v>
          </cell>
          <cell r="F2688">
            <v>0</v>
          </cell>
        </row>
        <row r="2689">
          <cell r="A2689">
            <v>1</v>
          </cell>
          <cell r="B2689">
            <v>11</v>
          </cell>
          <cell r="C2689">
            <v>50</v>
          </cell>
          <cell r="D2689">
            <v>6145</v>
          </cell>
          <cell r="F2689">
            <v>0</v>
          </cell>
        </row>
        <row r="2690">
          <cell r="A2690">
            <v>1</v>
          </cell>
          <cell r="B2690">
            <v>11</v>
          </cell>
          <cell r="C2690">
            <v>50</v>
          </cell>
          <cell r="D2690">
            <v>6150</v>
          </cell>
          <cell r="F2690">
            <v>0</v>
          </cell>
        </row>
        <row r="2691">
          <cell r="A2691">
            <v>1</v>
          </cell>
          <cell r="B2691">
            <v>11</v>
          </cell>
          <cell r="C2691">
            <v>50</v>
          </cell>
          <cell r="D2691">
            <v>6155</v>
          </cell>
          <cell r="F2691">
            <v>0</v>
          </cell>
        </row>
        <row r="2692">
          <cell r="A2692">
            <v>1</v>
          </cell>
          <cell r="B2692">
            <v>12</v>
          </cell>
          <cell r="C2692">
            <v>0</v>
          </cell>
          <cell r="D2692">
            <v>1032</v>
          </cell>
          <cell r="F2692">
            <v>0</v>
          </cell>
        </row>
        <row r="2693">
          <cell r="A2693">
            <v>1</v>
          </cell>
          <cell r="B2693">
            <v>12</v>
          </cell>
          <cell r="C2693">
            <v>0</v>
          </cell>
          <cell r="D2693">
            <v>1050</v>
          </cell>
          <cell r="F2693">
            <v>-24135.22</v>
          </cell>
        </row>
        <row r="2694">
          <cell r="A2694">
            <v>1</v>
          </cell>
          <cell r="B2694">
            <v>12</v>
          </cell>
          <cell r="C2694">
            <v>0</v>
          </cell>
          <cell r="D2694">
            <v>1050</v>
          </cell>
          <cell r="F2694">
            <v>0</v>
          </cell>
        </row>
        <row r="2695">
          <cell r="A2695">
            <v>1</v>
          </cell>
          <cell r="B2695">
            <v>12</v>
          </cell>
          <cell r="C2695">
            <v>0</v>
          </cell>
          <cell r="D2695">
            <v>1051</v>
          </cell>
          <cell r="F2695">
            <v>-2411.92</v>
          </cell>
        </row>
        <row r="2696">
          <cell r="A2696">
            <v>1</v>
          </cell>
          <cell r="B2696">
            <v>12</v>
          </cell>
          <cell r="C2696">
            <v>0</v>
          </cell>
          <cell r="D2696">
            <v>1052</v>
          </cell>
          <cell r="F2696">
            <v>0</v>
          </cell>
        </row>
        <row r="2697">
          <cell r="A2697">
            <v>1</v>
          </cell>
          <cell r="B2697">
            <v>12</v>
          </cell>
          <cell r="C2697">
            <v>0</v>
          </cell>
          <cell r="D2697">
            <v>1052</v>
          </cell>
          <cell r="F2697">
            <v>0</v>
          </cell>
        </row>
        <row r="2698">
          <cell r="A2698">
            <v>1</v>
          </cell>
          <cell r="B2698">
            <v>12</v>
          </cell>
          <cell r="C2698">
            <v>0</v>
          </cell>
          <cell r="D2698">
            <v>1052</v>
          </cell>
          <cell r="F2698">
            <v>0</v>
          </cell>
        </row>
        <row r="2699">
          <cell r="A2699">
            <v>1</v>
          </cell>
          <cell r="B2699">
            <v>12</v>
          </cell>
          <cell r="C2699">
            <v>0</v>
          </cell>
          <cell r="D2699">
            <v>1055</v>
          </cell>
          <cell r="F2699">
            <v>0</v>
          </cell>
        </row>
        <row r="2700">
          <cell r="A2700">
            <v>1</v>
          </cell>
          <cell r="B2700">
            <v>12</v>
          </cell>
          <cell r="C2700">
            <v>0</v>
          </cell>
          <cell r="D2700">
            <v>1060</v>
          </cell>
          <cell r="F2700">
            <v>-35040.550000000003</v>
          </cell>
        </row>
        <row r="2701">
          <cell r="A2701">
            <v>1</v>
          </cell>
          <cell r="B2701">
            <v>12</v>
          </cell>
          <cell r="C2701">
            <v>0</v>
          </cell>
          <cell r="D2701">
            <v>1065</v>
          </cell>
          <cell r="F2701">
            <v>0</v>
          </cell>
        </row>
        <row r="2702">
          <cell r="A2702">
            <v>1</v>
          </cell>
          <cell r="B2702">
            <v>12</v>
          </cell>
          <cell r="C2702">
            <v>0</v>
          </cell>
          <cell r="D2702">
            <v>2040</v>
          </cell>
          <cell r="F2702">
            <v>0</v>
          </cell>
        </row>
        <row r="2703">
          <cell r="A2703">
            <v>1</v>
          </cell>
          <cell r="B2703">
            <v>12</v>
          </cell>
          <cell r="C2703">
            <v>0</v>
          </cell>
          <cell r="D2703">
            <v>4010</v>
          </cell>
          <cell r="F2703">
            <v>-187065.64</v>
          </cell>
        </row>
        <row r="2704">
          <cell r="A2704">
            <v>1</v>
          </cell>
          <cell r="B2704">
            <v>12</v>
          </cell>
          <cell r="C2704">
            <v>0</v>
          </cell>
          <cell r="D2704">
            <v>4010</v>
          </cell>
          <cell r="F2704">
            <v>9385.92</v>
          </cell>
        </row>
        <row r="2705">
          <cell r="A2705">
            <v>1</v>
          </cell>
          <cell r="B2705">
            <v>12</v>
          </cell>
          <cell r="C2705">
            <v>0</v>
          </cell>
          <cell r="D2705">
            <v>4020</v>
          </cell>
          <cell r="F2705">
            <v>-95916.4</v>
          </cell>
        </row>
        <row r="2706">
          <cell r="A2706">
            <v>1</v>
          </cell>
          <cell r="B2706">
            <v>12</v>
          </cell>
          <cell r="C2706">
            <v>0</v>
          </cell>
          <cell r="D2706">
            <v>4020</v>
          </cell>
          <cell r="F2706">
            <v>0</v>
          </cell>
        </row>
        <row r="2707">
          <cell r="A2707">
            <v>1</v>
          </cell>
          <cell r="B2707">
            <v>12</v>
          </cell>
          <cell r="C2707">
            <v>0</v>
          </cell>
          <cell r="D2707">
            <v>4030</v>
          </cell>
          <cell r="F2707">
            <v>0</v>
          </cell>
        </row>
        <row r="2708">
          <cell r="A2708">
            <v>1</v>
          </cell>
          <cell r="B2708">
            <v>12</v>
          </cell>
          <cell r="C2708">
            <v>0</v>
          </cell>
          <cell r="D2708">
            <v>4040</v>
          </cell>
          <cell r="F2708">
            <v>0</v>
          </cell>
        </row>
        <row r="2709">
          <cell r="A2709">
            <v>1</v>
          </cell>
          <cell r="B2709">
            <v>12</v>
          </cell>
          <cell r="C2709">
            <v>0</v>
          </cell>
          <cell r="D2709">
            <v>4050</v>
          </cell>
          <cell r="F2709">
            <v>-883.36</v>
          </cell>
        </row>
        <row r="2710">
          <cell r="A2710">
            <v>1</v>
          </cell>
          <cell r="B2710">
            <v>12</v>
          </cell>
          <cell r="C2710">
            <v>0</v>
          </cell>
          <cell r="D2710">
            <v>4060</v>
          </cell>
          <cell r="F2710">
            <v>0</v>
          </cell>
        </row>
        <row r="2711">
          <cell r="A2711">
            <v>1</v>
          </cell>
          <cell r="B2711">
            <v>12</v>
          </cell>
          <cell r="C2711">
            <v>0</v>
          </cell>
          <cell r="D2711">
            <v>5010</v>
          </cell>
          <cell r="F2711">
            <v>139930.31</v>
          </cell>
        </row>
        <row r="2712">
          <cell r="A2712">
            <v>1</v>
          </cell>
          <cell r="B2712">
            <v>12</v>
          </cell>
          <cell r="C2712">
            <v>0</v>
          </cell>
          <cell r="D2712">
            <v>5011</v>
          </cell>
          <cell r="F2712">
            <v>2149.61</v>
          </cell>
        </row>
        <row r="2713">
          <cell r="A2713">
            <v>1</v>
          </cell>
          <cell r="B2713">
            <v>12</v>
          </cell>
          <cell r="C2713">
            <v>0</v>
          </cell>
          <cell r="D2713">
            <v>5011</v>
          </cell>
          <cell r="F2713">
            <v>0</v>
          </cell>
        </row>
        <row r="2714">
          <cell r="A2714">
            <v>1</v>
          </cell>
          <cell r="B2714">
            <v>12</v>
          </cell>
          <cell r="C2714">
            <v>0</v>
          </cell>
          <cell r="D2714">
            <v>5011</v>
          </cell>
          <cell r="F2714">
            <v>0</v>
          </cell>
        </row>
        <row r="2715">
          <cell r="A2715">
            <v>1</v>
          </cell>
          <cell r="B2715">
            <v>12</v>
          </cell>
          <cell r="C2715">
            <v>0</v>
          </cell>
          <cell r="D2715">
            <v>5012</v>
          </cell>
          <cell r="F2715">
            <v>0</v>
          </cell>
        </row>
        <row r="2716">
          <cell r="A2716">
            <v>1</v>
          </cell>
          <cell r="B2716">
            <v>12</v>
          </cell>
          <cell r="C2716">
            <v>0</v>
          </cell>
          <cell r="D2716">
            <v>5012</v>
          </cell>
          <cell r="F2716">
            <v>2346.1</v>
          </cell>
        </row>
        <row r="2717">
          <cell r="A2717">
            <v>1</v>
          </cell>
          <cell r="B2717">
            <v>12</v>
          </cell>
          <cell r="C2717">
            <v>0</v>
          </cell>
          <cell r="D2717">
            <v>5012</v>
          </cell>
          <cell r="F2717">
            <v>-235.76</v>
          </cell>
        </row>
        <row r="2718">
          <cell r="A2718">
            <v>1</v>
          </cell>
          <cell r="B2718">
            <v>12</v>
          </cell>
          <cell r="C2718">
            <v>0</v>
          </cell>
          <cell r="D2718">
            <v>5020</v>
          </cell>
          <cell r="F2718">
            <v>79252.899999999994</v>
          </cell>
        </row>
        <row r="2719">
          <cell r="A2719">
            <v>1</v>
          </cell>
          <cell r="B2719">
            <v>12</v>
          </cell>
          <cell r="C2719">
            <v>0</v>
          </cell>
          <cell r="D2719">
            <v>5030</v>
          </cell>
          <cell r="F2719">
            <v>183.48</v>
          </cell>
        </row>
        <row r="2720">
          <cell r="A2720">
            <v>1</v>
          </cell>
          <cell r="B2720">
            <v>12</v>
          </cell>
          <cell r="C2720">
            <v>0</v>
          </cell>
          <cell r="D2720">
            <v>5030</v>
          </cell>
          <cell r="F2720">
            <v>0</v>
          </cell>
        </row>
        <row r="2721">
          <cell r="A2721">
            <v>1</v>
          </cell>
          <cell r="B2721">
            <v>12</v>
          </cell>
          <cell r="C2721">
            <v>0</v>
          </cell>
          <cell r="D2721">
            <v>5040</v>
          </cell>
          <cell r="F2721">
            <v>-6960.89</v>
          </cell>
        </row>
        <row r="2722">
          <cell r="A2722">
            <v>1</v>
          </cell>
          <cell r="B2722">
            <v>12</v>
          </cell>
          <cell r="C2722">
            <v>0</v>
          </cell>
          <cell r="D2722">
            <v>5050</v>
          </cell>
          <cell r="F2722">
            <v>-6953</v>
          </cell>
        </row>
        <row r="2723">
          <cell r="A2723">
            <v>1</v>
          </cell>
          <cell r="B2723">
            <v>12</v>
          </cell>
          <cell r="C2723">
            <v>0</v>
          </cell>
          <cell r="D2723">
            <v>7010</v>
          </cell>
          <cell r="F2723">
            <v>0</v>
          </cell>
        </row>
        <row r="2724">
          <cell r="A2724">
            <v>1</v>
          </cell>
          <cell r="B2724">
            <v>12</v>
          </cell>
          <cell r="C2724">
            <v>0</v>
          </cell>
          <cell r="D2724">
            <v>7015</v>
          </cell>
          <cell r="F2724">
            <v>0</v>
          </cell>
        </row>
        <row r="2725">
          <cell r="A2725">
            <v>1</v>
          </cell>
          <cell r="B2725">
            <v>12</v>
          </cell>
          <cell r="C2725">
            <v>0</v>
          </cell>
          <cell r="D2725">
            <v>7020</v>
          </cell>
          <cell r="F2725">
            <v>0</v>
          </cell>
        </row>
        <row r="2726">
          <cell r="A2726">
            <v>1</v>
          </cell>
          <cell r="B2726">
            <v>12</v>
          </cell>
          <cell r="C2726">
            <v>0</v>
          </cell>
          <cell r="D2726">
            <v>7025</v>
          </cell>
          <cell r="F2726">
            <v>385</v>
          </cell>
        </row>
        <row r="2727">
          <cell r="A2727">
            <v>1</v>
          </cell>
          <cell r="B2727">
            <v>12</v>
          </cell>
          <cell r="C2727">
            <v>0</v>
          </cell>
          <cell r="D2727">
            <v>7030</v>
          </cell>
          <cell r="F2727">
            <v>101.66</v>
          </cell>
        </row>
        <row r="2728">
          <cell r="A2728">
            <v>1</v>
          </cell>
          <cell r="B2728">
            <v>12</v>
          </cell>
          <cell r="C2728">
            <v>0</v>
          </cell>
          <cell r="D2728">
            <v>7035</v>
          </cell>
          <cell r="F2728">
            <v>64.790000000000006</v>
          </cell>
        </row>
        <row r="2729">
          <cell r="A2729">
            <v>1</v>
          </cell>
          <cell r="B2729">
            <v>12</v>
          </cell>
          <cell r="C2729">
            <v>0</v>
          </cell>
          <cell r="D2729">
            <v>7040</v>
          </cell>
          <cell r="F2729">
            <v>0</v>
          </cell>
        </row>
        <row r="2730">
          <cell r="A2730">
            <v>1</v>
          </cell>
          <cell r="B2730">
            <v>12</v>
          </cell>
          <cell r="C2730">
            <v>0</v>
          </cell>
          <cell r="D2730">
            <v>7045</v>
          </cell>
          <cell r="F2730">
            <v>0</v>
          </cell>
        </row>
        <row r="2731">
          <cell r="A2731">
            <v>1</v>
          </cell>
          <cell r="B2731">
            <v>12</v>
          </cell>
          <cell r="C2731">
            <v>0</v>
          </cell>
          <cell r="D2731">
            <v>7050</v>
          </cell>
          <cell r="F2731">
            <v>391.85</v>
          </cell>
        </row>
        <row r="2732">
          <cell r="A2732">
            <v>1</v>
          </cell>
          <cell r="B2732">
            <v>12</v>
          </cell>
          <cell r="C2732">
            <v>0</v>
          </cell>
          <cell r="D2732">
            <v>7055</v>
          </cell>
          <cell r="F2732">
            <v>0</v>
          </cell>
        </row>
        <row r="2733">
          <cell r="A2733">
            <v>1</v>
          </cell>
          <cell r="B2733">
            <v>12</v>
          </cell>
          <cell r="C2733">
            <v>0</v>
          </cell>
          <cell r="D2733">
            <v>7060</v>
          </cell>
          <cell r="F2733">
            <v>1500</v>
          </cell>
        </row>
        <row r="2734">
          <cell r="A2734">
            <v>1</v>
          </cell>
          <cell r="B2734">
            <v>12</v>
          </cell>
          <cell r="C2734">
            <v>0</v>
          </cell>
          <cell r="D2734">
            <v>7065</v>
          </cell>
          <cell r="F2734">
            <v>0</v>
          </cell>
        </row>
        <row r="2735">
          <cell r="A2735">
            <v>1</v>
          </cell>
          <cell r="B2735">
            <v>12</v>
          </cell>
          <cell r="C2735">
            <v>0</v>
          </cell>
          <cell r="D2735">
            <v>7070</v>
          </cell>
          <cell r="F2735">
            <v>0</v>
          </cell>
        </row>
        <row r="2736">
          <cell r="A2736">
            <v>1</v>
          </cell>
          <cell r="B2736">
            <v>12</v>
          </cell>
          <cell r="C2736">
            <v>0</v>
          </cell>
          <cell r="D2736">
            <v>7075</v>
          </cell>
          <cell r="F2736">
            <v>0</v>
          </cell>
        </row>
        <row r="2737">
          <cell r="A2737">
            <v>1</v>
          </cell>
          <cell r="B2737">
            <v>12</v>
          </cell>
          <cell r="C2737">
            <v>0</v>
          </cell>
          <cell r="D2737">
            <v>7080</v>
          </cell>
          <cell r="F2737">
            <v>0</v>
          </cell>
        </row>
        <row r="2738">
          <cell r="A2738">
            <v>1</v>
          </cell>
          <cell r="B2738">
            <v>12</v>
          </cell>
          <cell r="C2738">
            <v>0</v>
          </cell>
          <cell r="D2738">
            <v>7085</v>
          </cell>
          <cell r="F2738">
            <v>5300</v>
          </cell>
        </row>
        <row r="2739">
          <cell r="A2739">
            <v>1</v>
          </cell>
          <cell r="B2739">
            <v>12</v>
          </cell>
          <cell r="C2739">
            <v>0</v>
          </cell>
          <cell r="D2739">
            <v>7086</v>
          </cell>
          <cell r="F2739">
            <v>0</v>
          </cell>
        </row>
        <row r="2740">
          <cell r="A2740">
            <v>1</v>
          </cell>
          <cell r="B2740">
            <v>12</v>
          </cell>
          <cell r="C2740">
            <v>0</v>
          </cell>
          <cell r="D2740">
            <v>7090</v>
          </cell>
          <cell r="F2740">
            <v>569.66</v>
          </cell>
        </row>
        <row r="2741">
          <cell r="A2741">
            <v>1</v>
          </cell>
          <cell r="B2741">
            <v>12</v>
          </cell>
          <cell r="C2741">
            <v>0</v>
          </cell>
          <cell r="D2741">
            <v>7095</v>
          </cell>
          <cell r="F2741">
            <v>1230</v>
          </cell>
        </row>
        <row r="2742">
          <cell r="A2742">
            <v>1</v>
          </cell>
          <cell r="B2742">
            <v>12</v>
          </cell>
          <cell r="C2742">
            <v>0</v>
          </cell>
          <cell r="D2742">
            <v>7100</v>
          </cell>
          <cell r="F2742">
            <v>542.67999999999995</v>
          </cell>
        </row>
        <row r="2743">
          <cell r="A2743">
            <v>1</v>
          </cell>
          <cell r="B2743">
            <v>12</v>
          </cell>
          <cell r="C2743">
            <v>0</v>
          </cell>
          <cell r="D2743">
            <v>7105</v>
          </cell>
          <cell r="F2743">
            <v>0</v>
          </cell>
        </row>
        <row r="2744">
          <cell r="A2744">
            <v>1</v>
          </cell>
          <cell r="B2744">
            <v>12</v>
          </cell>
          <cell r="C2744">
            <v>0</v>
          </cell>
          <cell r="D2744">
            <v>7110</v>
          </cell>
          <cell r="F2744">
            <v>18.170000000000002</v>
          </cell>
        </row>
        <row r="2745">
          <cell r="A2745">
            <v>1</v>
          </cell>
          <cell r="B2745">
            <v>12</v>
          </cell>
          <cell r="C2745">
            <v>0</v>
          </cell>
          <cell r="D2745">
            <v>7120</v>
          </cell>
          <cell r="F2745">
            <v>0</v>
          </cell>
        </row>
        <row r="2746">
          <cell r="A2746">
            <v>1</v>
          </cell>
          <cell r="B2746">
            <v>12</v>
          </cell>
          <cell r="C2746">
            <v>0</v>
          </cell>
          <cell r="D2746">
            <v>7125</v>
          </cell>
          <cell r="F2746">
            <v>0</v>
          </cell>
        </row>
        <row r="2747">
          <cell r="A2747">
            <v>1</v>
          </cell>
          <cell r="B2747">
            <v>12</v>
          </cell>
          <cell r="C2747">
            <v>0</v>
          </cell>
          <cell r="D2747">
            <v>7130</v>
          </cell>
          <cell r="F2747">
            <v>102.44</v>
          </cell>
        </row>
        <row r="2748">
          <cell r="A2748">
            <v>1</v>
          </cell>
          <cell r="B2748">
            <v>12</v>
          </cell>
          <cell r="C2748">
            <v>0</v>
          </cell>
          <cell r="D2748">
            <v>8010</v>
          </cell>
          <cell r="F2748">
            <v>7292</v>
          </cell>
        </row>
        <row r="2749">
          <cell r="A2749">
            <v>1</v>
          </cell>
          <cell r="B2749">
            <v>12</v>
          </cell>
          <cell r="C2749">
            <v>0</v>
          </cell>
          <cell r="D2749">
            <v>8020</v>
          </cell>
          <cell r="F2749">
            <v>1372</v>
          </cell>
        </row>
        <row r="2750">
          <cell r="A2750">
            <v>1</v>
          </cell>
          <cell r="B2750">
            <v>12</v>
          </cell>
          <cell r="C2750">
            <v>0</v>
          </cell>
          <cell r="D2750">
            <v>8025</v>
          </cell>
          <cell r="F2750">
            <v>0</v>
          </cell>
        </row>
        <row r="2751">
          <cell r="A2751">
            <v>1</v>
          </cell>
          <cell r="B2751">
            <v>12</v>
          </cell>
          <cell r="C2751">
            <v>0</v>
          </cell>
          <cell r="D2751">
            <v>8030</v>
          </cell>
          <cell r="F2751">
            <v>0</v>
          </cell>
        </row>
        <row r="2752">
          <cell r="A2752">
            <v>1</v>
          </cell>
          <cell r="B2752">
            <v>12</v>
          </cell>
          <cell r="C2752">
            <v>0</v>
          </cell>
          <cell r="D2752">
            <v>8040</v>
          </cell>
          <cell r="F2752">
            <v>-1732.54</v>
          </cell>
        </row>
        <row r="2753">
          <cell r="A2753">
            <v>1</v>
          </cell>
          <cell r="B2753">
            <v>12</v>
          </cell>
          <cell r="C2753">
            <v>0</v>
          </cell>
          <cell r="D2753">
            <v>8050</v>
          </cell>
          <cell r="F2753">
            <v>0</v>
          </cell>
        </row>
        <row r="2754">
          <cell r="A2754">
            <v>1</v>
          </cell>
          <cell r="B2754">
            <v>12</v>
          </cell>
          <cell r="C2754">
            <v>0</v>
          </cell>
          <cell r="D2754">
            <v>8060</v>
          </cell>
          <cell r="F2754">
            <v>0</v>
          </cell>
        </row>
        <row r="2755">
          <cell r="A2755">
            <v>1</v>
          </cell>
          <cell r="B2755">
            <v>12</v>
          </cell>
          <cell r="C2755">
            <v>0</v>
          </cell>
          <cell r="D2755">
            <v>8070</v>
          </cell>
          <cell r="F2755">
            <v>7121.55</v>
          </cell>
        </row>
        <row r="2756">
          <cell r="A2756">
            <v>1</v>
          </cell>
          <cell r="B2756">
            <v>12</v>
          </cell>
          <cell r="C2756">
            <v>0</v>
          </cell>
          <cell r="D2756">
            <v>8080</v>
          </cell>
          <cell r="F2756">
            <v>0</v>
          </cell>
        </row>
        <row r="2757">
          <cell r="A2757">
            <v>1</v>
          </cell>
          <cell r="B2757">
            <v>12</v>
          </cell>
          <cell r="C2757">
            <v>0</v>
          </cell>
          <cell r="D2757">
            <v>8090</v>
          </cell>
          <cell r="F2757">
            <v>-7</v>
          </cell>
        </row>
        <row r="2758">
          <cell r="A2758">
            <v>1</v>
          </cell>
          <cell r="B2758">
            <v>12</v>
          </cell>
          <cell r="C2758">
            <v>0</v>
          </cell>
          <cell r="D2758">
            <v>8505</v>
          </cell>
          <cell r="F2758">
            <v>0</v>
          </cell>
        </row>
        <row r="2759">
          <cell r="A2759">
            <v>1</v>
          </cell>
          <cell r="B2759">
            <v>12</v>
          </cell>
          <cell r="C2759">
            <v>10</v>
          </cell>
          <cell r="D2759">
            <v>6010</v>
          </cell>
          <cell r="F2759">
            <v>244</v>
          </cell>
        </row>
        <row r="2760">
          <cell r="A2760">
            <v>1</v>
          </cell>
          <cell r="B2760">
            <v>12</v>
          </cell>
          <cell r="C2760">
            <v>10</v>
          </cell>
          <cell r="D2760">
            <v>6015</v>
          </cell>
          <cell r="F2760">
            <v>0</v>
          </cell>
        </row>
        <row r="2761">
          <cell r="A2761">
            <v>1</v>
          </cell>
          <cell r="B2761">
            <v>12</v>
          </cell>
          <cell r="C2761">
            <v>10</v>
          </cell>
          <cell r="D2761">
            <v>6020</v>
          </cell>
          <cell r="F2761">
            <v>0</v>
          </cell>
        </row>
        <row r="2762">
          <cell r="A2762">
            <v>1</v>
          </cell>
          <cell r="B2762">
            <v>12</v>
          </cell>
          <cell r="C2762">
            <v>10</v>
          </cell>
          <cell r="D2762">
            <v>6025</v>
          </cell>
          <cell r="F2762">
            <v>13</v>
          </cell>
        </row>
        <row r="2763">
          <cell r="A2763">
            <v>1</v>
          </cell>
          <cell r="B2763">
            <v>12</v>
          </cell>
          <cell r="C2763">
            <v>10</v>
          </cell>
          <cell r="D2763">
            <v>6030</v>
          </cell>
          <cell r="F2763">
            <v>0</v>
          </cell>
        </row>
        <row r="2764">
          <cell r="A2764">
            <v>1</v>
          </cell>
          <cell r="B2764">
            <v>12</v>
          </cell>
          <cell r="C2764">
            <v>10</v>
          </cell>
          <cell r="D2764">
            <v>6035</v>
          </cell>
          <cell r="F2764">
            <v>0</v>
          </cell>
        </row>
        <row r="2765">
          <cell r="A2765">
            <v>1</v>
          </cell>
          <cell r="B2765">
            <v>12</v>
          </cell>
          <cell r="C2765">
            <v>10</v>
          </cell>
          <cell r="D2765">
            <v>6040</v>
          </cell>
          <cell r="F2765">
            <v>0</v>
          </cell>
        </row>
        <row r="2766">
          <cell r="A2766">
            <v>1</v>
          </cell>
          <cell r="B2766">
            <v>12</v>
          </cell>
          <cell r="C2766">
            <v>10</v>
          </cell>
          <cell r="D2766">
            <v>6045</v>
          </cell>
          <cell r="F2766">
            <v>0</v>
          </cell>
        </row>
        <row r="2767">
          <cell r="A2767">
            <v>1</v>
          </cell>
          <cell r="B2767">
            <v>12</v>
          </cell>
          <cell r="C2767">
            <v>10</v>
          </cell>
          <cell r="D2767">
            <v>6050</v>
          </cell>
          <cell r="F2767">
            <v>88.5</v>
          </cell>
        </row>
        <row r="2768">
          <cell r="A2768">
            <v>1</v>
          </cell>
          <cell r="B2768">
            <v>12</v>
          </cell>
          <cell r="C2768">
            <v>10</v>
          </cell>
          <cell r="D2768">
            <v>6055</v>
          </cell>
          <cell r="F2768">
            <v>0</v>
          </cell>
        </row>
        <row r="2769">
          <cell r="A2769">
            <v>1</v>
          </cell>
          <cell r="B2769">
            <v>12</v>
          </cell>
          <cell r="C2769">
            <v>10</v>
          </cell>
          <cell r="D2769">
            <v>6060</v>
          </cell>
          <cell r="F2769">
            <v>1311</v>
          </cell>
        </row>
        <row r="2770">
          <cell r="A2770">
            <v>1</v>
          </cell>
          <cell r="B2770">
            <v>12</v>
          </cell>
          <cell r="C2770">
            <v>10</v>
          </cell>
          <cell r="D2770">
            <v>6065</v>
          </cell>
          <cell r="F2770">
            <v>0</v>
          </cell>
        </row>
        <row r="2771">
          <cell r="A2771">
            <v>1</v>
          </cell>
          <cell r="B2771">
            <v>12</v>
          </cell>
          <cell r="C2771">
            <v>10</v>
          </cell>
          <cell r="D2771">
            <v>6070</v>
          </cell>
          <cell r="F2771">
            <v>0</v>
          </cell>
        </row>
        <row r="2772">
          <cell r="A2772">
            <v>1</v>
          </cell>
          <cell r="B2772">
            <v>12</v>
          </cell>
          <cell r="C2772">
            <v>10</v>
          </cell>
          <cell r="D2772">
            <v>6075</v>
          </cell>
          <cell r="F2772">
            <v>0</v>
          </cell>
        </row>
        <row r="2773">
          <cell r="A2773">
            <v>1</v>
          </cell>
          <cell r="B2773">
            <v>12</v>
          </cell>
          <cell r="C2773">
            <v>10</v>
          </cell>
          <cell r="D2773">
            <v>6080</v>
          </cell>
          <cell r="F2773">
            <v>0</v>
          </cell>
        </row>
        <row r="2774">
          <cell r="A2774">
            <v>1</v>
          </cell>
          <cell r="B2774">
            <v>12</v>
          </cell>
          <cell r="C2774">
            <v>10</v>
          </cell>
          <cell r="D2774">
            <v>6085</v>
          </cell>
          <cell r="F2774">
            <v>0</v>
          </cell>
        </row>
        <row r="2775">
          <cell r="A2775">
            <v>1</v>
          </cell>
          <cell r="B2775">
            <v>12</v>
          </cell>
          <cell r="C2775">
            <v>10</v>
          </cell>
          <cell r="D2775">
            <v>6090</v>
          </cell>
          <cell r="F2775">
            <v>0</v>
          </cell>
        </row>
        <row r="2776">
          <cell r="A2776">
            <v>1</v>
          </cell>
          <cell r="B2776">
            <v>12</v>
          </cell>
          <cell r="C2776">
            <v>10</v>
          </cell>
          <cell r="D2776">
            <v>6095</v>
          </cell>
          <cell r="F2776">
            <v>0</v>
          </cell>
        </row>
        <row r="2777">
          <cell r="A2777">
            <v>1</v>
          </cell>
          <cell r="B2777">
            <v>12</v>
          </cell>
          <cell r="C2777">
            <v>10</v>
          </cell>
          <cell r="D2777">
            <v>6100</v>
          </cell>
          <cell r="F2777">
            <v>0</v>
          </cell>
        </row>
        <row r="2778">
          <cell r="A2778">
            <v>1</v>
          </cell>
          <cell r="B2778">
            <v>12</v>
          </cell>
          <cell r="C2778">
            <v>10</v>
          </cell>
          <cell r="D2778">
            <v>6105</v>
          </cell>
          <cell r="F2778">
            <v>0</v>
          </cell>
        </row>
        <row r="2779">
          <cell r="A2779">
            <v>1</v>
          </cell>
          <cell r="B2779">
            <v>12</v>
          </cell>
          <cell r="C2779">
            <v>10</v>
          </cell>
          <cell r="D2779">
            <v>6110</v>
          </cell>
          <cell r="F2779">
            <v>0</v>
          </cell>
        </row>
        <row r="2780">
          <cell r="A2780">
            <v>1</v>
          </cell>
          <cell r="B2780">
            <v>12</v>
          </cell>
          <cell r="C2780">
            <v>10</v>
          </cell>
          <cell r="D2780">
            <v>6115</v>
          </cell>
          <cell r="F2780">
            <v>0</v>
          </cell>
        </row>
        <row r="2781">
          <cell r="A2781">
            <v>1</v>
          </cell>
          <cell r="B2781">
            <v>12</v>
          </cell>
          <cell r="C2781">
            <v>10</v>
          </cell>
          <cell r="D2781">
            <v>6120</v>
          </cell>
          <cell r="F2781">
            <v>0</v>
          </cell>
        </row>
        <row r="2782">
          <cell r="A2782">
            <v>1</v>
          </cell>
          <cell r="B2782">
            <v>12</v>
          </cell>
          <cell r="C2782">
            <v>10</v>
          </cell>
          <cell r="D2782">
            <v>6125</v>
          </cell>
          <cell r="F2782">
            <v>0</v>
          </cell>
        </row>
        <row r="2783">
          <cell r="A2783">
            <v>1</v>
          </cell>
          <cell r="B2783">
            <v>12</v>
          </cell>
          <cell r="C2783">
            <v>10</v>
          </cell>
          <cell r="D2783">
            <v>6130</v>
          </cell>
          <cell r="F2783">
            <v>0</v>
          </cell>
        </row>
        <row r="2784">
          <cell r="A2784">
            <v>1</v>
          </cell>
          <cell r="B2784">
            <v>12</v>
          </cell>
          <cell r="C2784">
            <v>10</v>
          </cell>
          <cell r="D2784">
            <v>6135</v>
          </cell>
          <cell r="F2784">
            <v>0</v>
          </cell>
        </row>
        <row r="2785">
          <cell r="A2785">
            <v>1</v>
          </cell>
          <cell r="B2785">
            <v>12</v>
          </cell>
          <cell r="C2785">
            <v>10</v>
          </cell>
          <cell r="D2785">
            <v>6140</v>
          </cell>
          <cell r="F2785">
            <v>0</v>
          </cell>
        </row>
        <row r="2786">
          <cell r="A2786">
            <v>1</v>
          </cell>
          <cell r="B2786">
            <v>12</v>
          </cell>
          <cell r="C2786">
            <v>10</v>
          </cell>
          <cell r="D2786">
            <v>6145</v>
          </cell>
          <cell r="F2786">
            <v>0</v>
          </cell>
        </row>
        <row r="2787">
          <cell r="A2787">
            <v>1</v>
          </cell>
          <cell r="B2787">
            <v>12</v>
          </cell>
          <cell r="C2787">
            <v>10</v>
          </cell>
          <cell r="D2787">
            <v>6150</v>
          </cell>
          <cell r="F2787">
            <v>0</v>
          </cell>
        </row>
        <row r="2788">
          <cell r="A2788">
            <v>1</v>
          </cell>
          <cell r="B2788">
            <v>12</v>
          </cell>
          <cell r="C2788">
            <v>20</v>
          </cell>
          <cell r="D2788">
            <v>6010</v>
          </cell>
          <cell r="F2788">
            <v>4524.2</v>
          </cell>
        </row>
        <row r="2789">
          <cell r="A2789">
            <v>1</v>
          </cell>
          <cell r="B2789">
            <v>12</v>
          </cell>
          <cell r="C2789">
            <v>20</v>
          </cell>
          <cell r="D2789">
            <v>6015</v>
          </cell>
          <cell r="F2789">
            <v>0</v>
          </cell>
        </row>
        <row r="2790">
          <cell r="A2790">
            <v>1</v>
          </cell>
          <cell r="B2790">
            <v>12</v>
          </cell>
          <cell r="C2790">
            <v>20</v>
          </cell>
          <cell r="D2790">
            <v>6020</v>
          </cell>
          <cell r="F2790">
            <v>120.38</v>
          </cell>
        </row>
        <row r="2791">
          <cell r="A2791">
            <v>1</v>
          </cell>
          <cell r="B2791">
            <v>12</v>
          </cell>
          <cell r="C2791">
            <v>20</v>
          </cell>
          <cell r="D2791">
            <v>6025</v>
          </cell>
          <cell r="F2791">
            <v>407.71</v>
          </cell>
        </row>
        <row r="2792">
          <cell r="A2792">
            <v>1</v>
          </cell>
          <cell r="B2792">
            <v>12</v>
          </cell>
          <cell r="C2792">
            <v>20</v>
          </cell>
          <cell r="D2792">
            <v>6030</v>
          </cell>
          <cell r="F2792">
            <v>-191.19</v>
          </cell>
        </row>
        <row r="2793">
          <cell r="A2793">
            <v>1</v>
          </cell>
          <cell r="B2793">
            <v>12</v>
          </cell>
          <cell r="C2793">
            <v>20</v>
          </cell>
          <cell r="D2793">
            <v>6035</v>
          </cell>
          <cell r="F2793">
            <v>521.49</v>
          </cell>
        </row>
        <row r="2794">
          <cell r="A2794">
            <v>1</v>
          </cell>
          <cell r="B2794">
            <v>12</v>
          </cell>
          <cell r="C2794">
            <v>20</v>
          </cell>
          <cell r="D2794">
            <v>6040</v>
          </cell>
          <cell r="F2794">
            <v>0</v>
          </cell>
        </row>
        <row r="2795">
          <cell r="A2795">
            <v>1</v>
          </cell>
          <cell r="B2795">
            <v>12</v>
          </cell>
          <cell r="C2795">
            <v>20</v>
          </cell>
          <cell r="D2795">
            <v>6045</v>
          </cell>
          <cell r="F2795">
            <v>0</v>
          </cell>
        </row>
        <row r="2796">
          <cell r="A2796">
            <v>1</v>
          </cell>
          <cell r="B2796">
            <v>12</v>
          </cell>
          <cell r="C2796">
            <v>20</v>
          </cell>
          <cell r="D2796">
            <v>6050</v>
          </cell>
          <cell r="F2796">
            <v>173.87</v>
          </cell>
        </row>
        <row r="2797">
          <cell r="A2797">
            <v>1</v>
          </cell>
          <cell r="B2797">
            <v>12</v>
          </cell>
          <cell r="C2797">
            <v>20</v>
          </cell>
          <cell r="D2797">
            <v>6055</v>
          </cell>
          <cell r="F2797">
            <v>0</v>
          </cell>
        </row>
        <row r="2798">
          <cell r="A2798">
            <v>1</v>
          </cell>
          <cell r="B2798">
            <v>12</v>
          </cell>
          <cell r="C2798">
            <v>20</v>
          </cell>
          <cell r="D2798">
            <v>6060</v>
          </cell>
          <cell r="F2798">
            <v>0</v>
          </cell>
        </row>
        <row r="2799">
          <cell r="A2799">
            <v>1</v>
          </cell>
          <cell r="B2799">
            <v>12</v>
          </cell>
          <cell r="C2799">
            <v>20</v>
          </cell>
          <cell r="D2799">
            <v>6065</v>
          </cell>
          <cell r="F2799">
            <v>0</v>
          </cell>
        </row>
        <row r="2800">
          <cell r="A2800">
            <v>1</v>
          </cell>
          <cell r="B2800">
            <v>12</v>
          </cell>
          <cell r="C2800">
            <v>20</v>
          </cell>
          <cell r="D2800">
            <v>6070</v>
          </cell>
          <cell r="F2800">
            <v>0</v>
          </cell>
        </row>
        <row r="2801">
          <cell r="A2801">
            <v>1</v>
          </cell>
          <cell r="B2801">
            <v>12</v>
          </cell>
          <cell r="C2801">
            <v>20</v>
          </cell>
          <cell r="D2801">
            <v>6075</v>
          </cell>
          <cell r="F2801">
            <v>0</v>
          </cell>
        </row>
        <row r="2802">
          <cell r="A2802">
            <v>1</v>
          </cell>
          <cell r="B2802">
            <v>12</v>
          </cell>
          <cell r="C2802">
            <v>20</v>
          </cell>
          <cell r="D2802">
            <v>6080</v>
          </cell>
          <cell r="F2802">
            <v>0</v>
          </cell>
        </row>
        <row r="2803">
          <cell r="A2803">
            <v>1</v>
          </cell>
          <cell r="B2803">
            <v>12</v>
          </cell>
          <cell r="C2803">
            <v>20</v>
          </cell>
          <cell r="D2803">
            <v>6085</v>
          </cell>
          <cell r="F2803">
            <v>0</v>
          </cell>
        </row>
        <row r="2804">
          <cell r="A2804">
            <v>1</v>
          </cell>
          <cell r="B2804">
            <v>12</v>
          </cell>
          <cell r="C2804">
            <v>20</v>
          </cell>
          <cell r="D2804">
            <v>6090</v>
          </cell>
          <cell r="F2804">
            <v>28.57</v>
          </cell>
        </row>
        <row r="2805">
          <cell r="A2805">
            <v>1</v>
          </cell>
          <cell r="B2805">
            <v>12</v>
          </cell>
          <cell r="C2805">
            <v>20</v>
          </cell>
          <cell r="D2805">
            <v>6095</v>
          </cell>
          <cell r="F2805">
            <v>0</v>
          </cell>
        </row>
        <row r="2806">
          <cell r="A2806">
            <v>1</v>
          </cell>
          <cell r="B2806">
            <v>12</v>
          </cell>
          <cell r="C2806">
            <v>20</v>
          </cell>
          <cell r="D2806">
            <v>6100</v>
          </cell>
          <cell r="F2806">
            <v>25.53</v>
          </cell>
        </row>
        <row r="2807">
          <cell r="A2807">
            <v>1</v>
          </cell>
          <cell r="B2807">
            <v>12</v>
          </cell>
          <cell r="C2807">
            <v>20</v>
          </cell>
          <cell r="D2807">
            <v>6105</v>
          </cell>
          <cell r="F2807">
            <v>0</v>
          </cell>
        </row>
        <row r="2808">
          <cell r="A2808">
            <v>1</v>
          </cell>
          <cell r="B2808">
            <v>12</v>
          </cell>
          <cell r="C2808">
            <v>20</v>
          </cell>
          <cell r="D2808">
            <v>6110</v>
          </cell>
          <cell r="F2808">
            <v>0</v>
          </cell>
        </row>
        <row r="2809">
          <cell r="A2809">
            <v>1</v>
          </cell>
          <cell r="B2809">
            <v>12</v>
          </cell>
          <cell r="C2809">
            <v>20</v>
          </cell>
          <cell r="D2809">
            <v>6115</v>
          </cell>
          <cell r="F2809">
            <v>0</v>
          </cell>
        </row>
        <row r="2810">
          <cell r="A2810">
            <v>1</v>
          </cell>
          <cell r="B2810">
            <v>12</v>
          </cell>
          <cell r="C2810">
            <v>20</v>
          </cell>
          <cell r="D2810">
            <v>6120</v>
          </cell>
          <cell r="F2810">
            <v>0</v>
          </cell>
        </row>
        <row r="2811">
          <cell r="A2811">
            <v>1</v>
          </cell>
          <cell r="B2811">
            <v>12</v>
          </cell>
          <cell r="C2811">
            <v>20</v>
          </cell>
          <cell r="D2811">
            <v>6125</v>
          </cell>
          <cell r="F2811">
            <v>0</v>
          </cell>
        </row>
        <row r="2812">
          <cell r="A2812">
            <v>1</v>
          </cell>
          <cell r="B2812">
            <v>12</v>
          </cell>
          <cell r="C2812">
            <v>20</v>
          </cell>
          <cell r="D2812">
            <v>6130</v>
          </cell>
          <cell r="F2812">
            <v>1431.92</v>
          </cell>
        </row>
        <row r="2813">
          <cell r="A2813">
            <v>1</v>
          </cell>
          <cell r="B2813">
            <v>12</v>
          </cell>
          <cell r="C2813">
            <v>20</v>
          </cell>
          <cell r="D2813">
            <v>6135</v>
          </cell>
          <cell r="F2813">
            <v>1955.69</v>
          </cell>
        </row>
        <row r="2814">
          <cell r="A2814">
            <v>1</v>
          </cell>
          <cell r="B2814">
            <v>12</v>
          </cell>
          <cell r="C2814">
            <v>20</v>
          </cell>
          <cell r="D2814">
            <v>6140</v>
          </cell>
          <cell r="F2814">
            <v>381.26</v>
          </cell>
        </row>
        <row r="2815">
          <cell r="A2815">
            <v>1</v>
          </cell>
          <cell r="B2815">
            <v>12</v>
          </cell>
          <cell r="C2815">
            <v>20</v>
          </cell>
          <cell r="D2815">
            <v>6145</v>
          </cell>
          <cell r="F2815">
            <v>189.78</v>
          </cell>
        </row>
        <row r="2816">
          <cell r="A2816">
            <v>1</v>
          </cell>
          <cell r="B2816">
            <v>12</v>
          </cell>
          <cell r="C2816">
            <v>20</v>
          </cell>
          <cell r="D2816">
            <v>6150</v>
          </cell>
          <cell r="F2816">
            <v>0</v>
          </cell>
        </row>
        <row r="2817">
          <cell r="A2817">
            <v>1</v>
          </cell>
          <cell r="B2817">
            <v>12</v>
          </cell>
          <cell r="C2817">
            <v>20</v>
          </cell>
          <cell r="D2817">
            <v>6160</v>
          </cell>
          <cell r="F2817">
            <v>0</v>
          </cell>
        </row>
        <row r="2818">
          <cell r="A2818">
            <v>1</v>
          </cell>
          <cell r="B2818">
            <v>12</v>
          </cell>
          <cell r="C2818">
            <v>30</v>
          </cell>
          <cell r="D2818">
            <v>6010</v>
          </cell>
          <cell r="F2818">
            <v>3966.8</v>
          </cell>
        </row>
        <row r="2819">
          <cell r="A2819">
            <v>1</v>
          </cell>
          <cell r="B2819">
            <v>12</v>
          </cell>
          <cell r="C2819">
            <v>30</v>
          </cell>
          <cell r="D2819">
            <v>6015</v>
          </cell>
          <cell r="F2819">
            <v>0</v>
          </cell>
        </row>
        <row r="2820">
          <cell r="A2820">
            <v>1</v>
          </cell>
          <cell r="B2820">
            <v>12</v>
          </cell>
          <cell r="C2820">
            <v>30</v>
          </cell>
          <cell r="D2820">
            <v>6020</v>
          </cell>
          <cell r="F2820">
            <v>173.1</v>
          </cell>
        </row>
        <row r="2821">
          <cell r="A2821">
            <v>1</v>
          </cell>
          <cell r="B2821">
            <v>12</v>
          </cell>
          <cell r="C2821">
            <v>30</v>
          </cell>
          <cell r="D2821">
            <v>6025</v>
          </cell>
          <cell r="F2821">
            <v>416.5</v>
          </cell>
        </row>
        <row r="2822">
          <cell r="A2822">
            <v>1</v>
          </cell>
          <cell r="B2822">
            <v>12</v>
          </cell>
          <cell r="C2822">
            <v>30</v>
          </cell>
          <cell r="D2822">
            <v>6030</v>
          </cell>
          <cell r="F2822">
            <v>317.39</v>
          </cell>
        </row>
        <row r="2823">
          <cell r="A2823">
            <v>1</v>
          </cell>
          <cell r="B2823">
            <v>12</v>
          </cell>
          <cell r="C2823">
            <v>30</v>
          </cell>
          <cell r="D2823">
            <v>6035</v>
          </cell>
          <cell r="F2823">
            <v>0</v>
          </cell>
        </row>
        <row r="2824">
          <cell r="A2824">
            <v>1</v>
          </cell>
          <cell r="B2824">
            <v>12</v>
          </cell>
          <cell r="C2824">
            <v>30</v>
          </cell>
          <cell r="D2824">
            <v>6040</v>
          </cell>
          <cell r="F2824">
            <v>0</v>
          </cell>
        </row>
        <row r="2825">
          <cell r="A2825">
            <v>1</v>
          </cell>
          <cell r="B2825">
            <v>12</v>
          </cell>
          <cell r="C2825">
            <v>30</v>
          </cell>
          <cell r="D2825">
            <v>6045</v>
          </cell>
          <cell r="F2825">
            <v>0</v>
          </cell>
        </row>
        <row r="2826">
          <cell r="A2826">
            <v>1</v>
          </cell>
          <cell r="B2826">
            <v>12</v>
          </cell>
          <cell r="C2826">
            <v>30</v>
          </cell>
          <cell r="D2826">
            <v>6050</v>
          </cell>
          <cell r="F2826">
            <v>0</v>
          </cell>
        </row>
        <row r="2827">
          <cell r="A2827">
            <v>1</v>
          </cell>
          <cell r="B2827">
            <v>12</v>
          </cell>
          <cell r="C2827">
            <v>30</v>
          </cell>
          <cell r="D2827">
            <v>6055</v>
          </cell>
          <cell r="F2827">
            <v>0</v>
          </cell>
        </row>
        <row r="2828">
          <cell r="A2828">
            <v>1</v>
          </cell>
          <cell r="B2828">
            <v>12</v>
          </cell>
          <cell r="C2828">
            <v>30</v>
          </cell>
          <cell r="D2828">
            <v>6060</v>
          </cell>
          <cell r="F2828">
            <v>0</v>
          </cell>
        </row>
        <row r="2829">
          <cell r="A2829">
            <v>1</v>
          </cell>
          <cell r="B2829">
            <v>12</v>
          </cell>
          <cell r="C2829">
            <v>30</v>
          </cell>
          <cell r="D2829">
            <v>6065</v>
          </cell>
          <cell r="F2829">
            <v>0</v>
          </cell>
        </row>
        <row r="2830">
          <cell r="A2830">
            <v>1</v>
          </cell>
          <cell r="B2830">
            <v>12</v>
          </cell>
          <cell r="C2830">
            <v>30</v>
          </cell>
          <cell r="D2830">
            <v>6070</v>
          </cell>
          <cell r="F2830">
            <v>0</v>
          </cell>
        </row>
        <row r="2831">
          <cell r="A2831">
            <v>1</v>
          </cell>
          <cell r="B2831">
            <v>12</v>
          </cell>
          <cell r="C2831">
            <v>30</v>
          </cell>
          <cell r="D2831">
            <v>6075</v>
          </cell>
          <cell r="F2831">
            <v>0</v>
          </cell>
        </row>
        <row r="2832">
          <cell r="A2832">
            <v>1</v>
          </cell>
          <cell r="B2832">
            <v>12</v>
          </cell>
          <cell r="C2832">
            <v>30</v>
          </cell>
          <cell r="D2832">
            <v>6080</v>
          </cell>
          <cell r="F2832">
            <v>0</v>
          </cell>
        </row>
        <row r="2833">
          <cell r="A2833">
            <v>1</v>
          </cell>
          <cell r="B2833">
            <v>12</v>
          </cell>
          <cell r="C2833">
            <v>30</v>
          </cell>
          <cell r="D2833">
            <v>6085</v>
          </cell>
          <cell r="F2833">
            <v>0</v>
          </cell>
        </row>
        <row r="2834">
          <cell r="A2834">
            <v>1</v>
          </cell>
          <cell r="B2834">
            <v>12</v>
          </cell>
          <cell r="C2834">
            <v>30</v>
          </cell>
          <cell r="D2834">
            <v>6090</v>
          </cell>
          <cell r="F2834">
            <v>0</v>
          </cell>
        </row>
        <row r="2835">
          <cell r="A2835">
            <v>1</v>
          </cell>
          <cell r="B2835">
            <v>12</v>
          </cell>
          <cell r="C2835">
            <v>30</v>
          </cell>
          <cell r="D2835">
            <v>6095</v>
          </cell>
          <cell r="F2835">
            <v>0</v>
          </cell>
        </row>
        <row r="2836">
          <cell r="A2836">
            <v>1</v>
          </cell>
          <cell r="B2836">
            <v>12</v>
          </cell>
          <cell r="C2836">
            <v>30</v>
          </cell>
          <cell r="D2836">
            <v>6100</v>
          </cell>
          <cell r="F2836">
            <v>0</v>
          </cell>
        </row>
        <row r="2837">
          <cell r="A2837">
            <v>1</v>
          </cell>
          <cell r="B2837">
            <v>12</v>
          </cell>
          <cell r="C2837">
            <v>30</v>
          </cell>
          <cell r="D2837">
            <v>6105</v>
          </cell>
          <cell r="F2837">
            <v>0</v>
          </cell>
        </row>
        <row r="2838">
          <cell r="A2838">
            <v>1</v>
          </cell>
          <cell r="B2838">
            <v>12</v>
          </cell>
          <cell r="C2838">
            <v>30</v>
          </cell>
          <cell r="D2838">
            <v>6110</v>
          </cell>
          <cell r="F2838">
            <v>0</v>
          </cell>
        </row>
        <row r="2839">
          <cell r="A2839">
            <v>1</v>
          </cell>
          <cell r="B2839">
            <v>12</v>
          </cell>
          <cell r="C2839">
            <v>30</v>
          </cell>
          <cell r="D2839">
            <v>6115</v>
          </cell>
          <cell r="F2839">
            <v>0</v>
          </cell>
        </row>
        <row r="2840">
          <cell r="A2840">
            <v>1</v>
          </cell>
          <cell r="B2840">
            <v>12</v>
          </cell>
          <cell r="C2840">
            <v>30</v>
          </cell>
          <cell r="D2840">
            <v>6120</v>
          </cell>
          <cell r="F2840">
            <v>0</v>
          </cell>
        </row>
        <row r="2841">
          <cell r="A2841">
            <v>1</v>
          </cell>
          <cell r="B2841">
            <v>12</v>
          </cell>
          <cell r="C2841">
            <v>30</v>
          </cell>
          <cell r="D2841">
            <v>6125</v>
          </cell>
          <cell r="F2841">
            <v>0</v>
          </cell>
        </row>
        <row r="2842">
          <cell r="A2842">
            <v>1</v>
          </cell>
          <cell r="B2842">
            <v>12</v>
          </cell>
          <cell r="C2842">
            <v>30</v>
          </cell>
          <cell r="D2842">
            <v>6130</v>
          </cell>
          <cell r="F2842">
            <v>0</v>
          </cell>
        </row>
        <row r="2843">
          <cell r="A2843">
            <v>1</v>
          </cell>
          <cell r="B2843">
            <v>12</v>
          </cell>
          <cell r="C2843">
            <v>30</v>
          </cell>
          <cell r="D2843">
            <v>6135</v>
          </cell>
          <cell r="F2843">
            <v>0</v>
          </cell>
        </row>
        <row r="2844">
          <cell r="A2844">
            <v>1</v>
          </cell>
          <cell r="B2844">
            <v>12</v>
          </cell>
          <cell r="C2844">
            <v>30</v>
          </cell>
          <cell r="D2844">
            <v>6140</v>
          </cell>
          <cell r="F2844">
            <v>0</v>
          </cell>
        </row>
        <row r="2845">
          <cell r="A2845">
            <v>1</v>
          </cell>
          <cell r="B2845">
            <v>12</v>
          </cell>
          <cell r="C2845">
            <v>30</v>
          </cell>
          <cell r="D2845">
            <v>6145</v>
          </cell>
          <cell r="F2845">
            <v>0</v>
          </cell>
        </row>
        <row r="2846">
          <cell r="A2846">
            <v>1</v>
          </cell>
          <cell r="B2846">
            <v>12</v>
          </cell>
          <cell r="C2846">
            <v>30</v>
          </cell>
          <cell r="D2846">
            <v>6150</v>
          </cell>
          <cell r="F2846">
            <v>0</v>
          </cell>
        </row>
        <row r="2847">
          <cell r="A2847">
            <v>1</v>
          </cell>
          <cell r="B2847">
            <v>12</v>
          </cell>
          <cell r="C2847">
            <v>40</v>
          </cell>
          <cell r="D2847">
            <v>6010</v>
          </cell>
          <cell r="F2847">
            <v>0</v>
          </cell>
        </row>
        <row r="2848">
          <cell r="A2848">
            <v>1</v>
          </cell>
          <cell r="B2848">
            <v>12</v>
          </cell>
          <cell r="C2848">
            <v>40</v>
          </cell>
          <cell r="D2848">
            <v>6015</v>
          </cell>
          <cell r="F2848">
            <v>12381.57</v>
          </cell>
        </row>
        <row r="2849">
          <cell r="A2849">
            <v>1</v>
          </cell>
          <cell r="B2849">
            <v>12</v>
          </cell>
          <cell r="C2849">
            <v>40</v>
          </cell>
          <cell r="D2849">
            <v>6020</v>
          </cell>
          <cell r="F2849">
            <v>0</v>
          </cell>
        </row>
        <row r="2850">
          <cell r="A2850">
            <v>1</v>
          </cell>
          <cell r="B2850">
            <v>12</v>
          </cell>
          <cell r="C2850">
            <v>40</v>
          </cell>
          <cell r="D2850">
            <v>6025</v>
          </cell>
          <cell r="F2850">
            <v>1111.1099999999999</v>
          </cell>
        </row>
        <row r="2851">
          <cell r="A2851">
            <v>1</v>
          </cell>
          <cell r="B2851">
            <v>12</v>
          </cell>
          <cell r="C2851">
            <v>40</v>
          </cell>
          <cell r="D2851">
            <v>6030</v>
          </cell>
          <cell r="F2851">
            <v>21.18</v>
          </cell>
        </row>
        <row r="2852">
          <cell r="A2852">
            <v>1</v>
          </cell>
          <cell r="B2852">
            <v>12</v>
          </cell>
          <cell r="C2852">
            <v>40</v>
          </cell>
          <cell r="D2852">
            <v>6035</v>
          </cell>
          <cell r="F2852">
            <v>0</v>
          </cell>
        </row>
        <row r="2853">
          <cell r="A2853">
            <v>1</v>
          </cell>
          <cell r="B2853">
            <v>12</v>
          </cell>
          <cell r="C2853">
            <v>40</v>
          </cell>
          <cell r="D2853">
            <v>6040</v>
          </cell>
          <cell r="F2853">
            <v>0</v>
          </cell>
        </row>
        <row r="2854">
          <cell r="A2854">
            <v>1</v>
          </cell>
          <cell r="B2854">
            <v>12</v>
          </cell>
          <cell r="C2854">
            <v>40</v>
          </cell>
          <cell r="D2854">
            <v>6045</v>
          </cell>
          <cell r="F2854">
            <v>0</v>
          </cell>
        </row>
        <row r="2855">
          <cell r="A2855">
            <v>1</v>
          </cell>
          <cell r="B2855">
            <v>12</v>
          </cell>
          <cell r="C2855">
            <v>40</v>
          </cell>
          <cell r="D2855">
            <v>6050</v>
          </cell>
          <cell r="F2855">
            <v>0</v>
          </cell>
        </row>
        <row r="2856">
          <cell r="A2856">
            <v>1</v>
          </cell>
          <cell r="B2856">
            <v>12</v>
          </cell>
          <cell r="C2856">
            <v>40</v>
          </cell>
          <cell r="D2856">
            <v>6055</v>
          </cell>
          <cell r="F2856">
            <v>0</v>
          </cell>
        </row>
        <row r="2857">
          <cell r="A2857">
            <v>1</v>
          </cell>
          <cell r="B2857">
            <v>12</v>
          </cell>
          <cell r="C2857">
            <v>40</v>
          </cell>
          <cell r="D2857">
            <v>6060</v>
          </cell>
          <cell r="F2857">
            <v>0</v>
          </cell>
        </row>
        <row r="2858">
          <cell r="A2858">
            <v>1</v>
          </cell>
          <cell r="B2858">
            <v>12</v>
          </cell>
          <cell r="C2858">
            <v>40</v>
          </cell>
          <cell r="D2858">
            <v>6065</v>
          </cell>
          <cell r="F2858">
            <v>0</v>
          </cell>
        </row>
        <row r="2859">
          <cell r="A2859">
            <v>1</v>
          </cell>
          <cell r="B2859">
            <v>12</v>
          </cell>
          <cell r="C2859">
            <v>40</v>
          </cell>
          <cell r="D2859">
            <v>6070</v>
          </cell>
          <cell r="F2859">
            <v>0</v>
          </cell>
        </row>
        <row r="2860">
          <cell r="A2860">
            <v>1</v>
          </cell>
          <cell r="B2860">
            <v>12</v>
          </cell>
          <cell r="C2860">
            <v>40</v>
          </cell>
          <cell r="D2860">
            <v>6075</v>
          </cell>
          <cell r="F2860">
            <v>0</v>
          </cell>
        </row>
        <row r="2861">
          <cell r="A2861">
            <v>1</v>
          </cell>
          <cell r="B2861">
            <v>12</v>
          </cell>
          <cell r="C2861">
            <v>40</v>
          </cell>
          <cell r="D2861">
            <v>6080</v>
          </cell>
          <cell r="F2861">
            <v>0</v>
          </cell>
        </row>
        <row r="2862">
          <cell r="A2862">
            <v>1</v>
          </cell>
          <cell r="B2862">
            <v>12</v>
          </cell>
          <cell r="C2862">
            <v>40</v>
          </cell>
          <cell r="D2862">
            <v>6085</v>
          </cell>
          <cell r="F2862">
            <v>0</v>
          </cell>
        </row>
        <row r="2863">
          <cell r="A2863">
            <v>1</v>
          </cell>
          <cell r="B2863">
            <v>12</v>
          </cell>
          <cell r="C2863">
            <v>40</v>
          </cell>
          <cell r="D2863">
            <v>6090</v>
          </cell>
          <cell r="F2863">
            <v>0</v>
          </cell>
        </row>
        <row r="2864">
          <cell r="A2864">
            <v>1</v>
          </cell>
          <cell r="B2864">
            <v>12</v>
          </cell>
          <cell r="C2864">
            <v>40</v>
          </cell>
          <cell r="D2864">
            <v>6095</v>
          </cell>
          <cell r="F2864">
            <v>0</v>
          </cell>
        </row>
        <row r="2865">
          <cell r="A2865">
            <v>1</v>
          </cell>
          <cell r="B2865">
            <v>12</v>
          </cell>
          <cell r="C2865">
            <v>40</v>
          </cell>
          <cell r="D2865">
            <v>6100</v>
          </cell>
          <cell r="F2865">
            <v>0</v>
          </cell>
        </row>
        <row r="2866">
          <cell r="A2866">
            <v>1</v>
          </cell>
          <cell r="B2866">
            <v>12</v>
          </cell>
          <cell r="C2866">
            <v>40</v>
          </cell>
          <cell r="D2866">
            <v>6105</v>
          </cell>
          <cell r="F2866">
            <v>0</v>
          </cell>
        </row>
        <row r="2867">
          <cell r="A2867">
            <v>1</v>
          </cell>
          <cell r="B2867">
            <v>12</v>
          </cell>
          <cell r="C2867">
            <v>40</v>
          </cell>
          <cell r="D2867">
            <v>6110</v>
          </cell>
          <cell r="F2867">
            <v>0</v>
          </cell>
        </row>
        <row r="2868">
          <cell r="A2868">
            <v>1</v>
          </cell>
          <cell r="B2868">
            <v>12</v>
          </cell>
          <cell r="C2868">
            <v>40</v>
          </cell>
          <cell r="D2868">
            <v>6110</v>
          </cell>
          <cell r="F2868">
            <v>0</v>
          </cell>
        </row>
        <row r="2869">
          <cell r="A2869">
            <v>1</v>
          </cell>
          <cell r="B2869">
            <v>12</v>
          </cell>
          <cell r="C2869">
            <v>40</v>
          </cell>
          <cell r="D2869">
            <v>6110</v>
          </cell>
          <cell r="F2869">
            <v>0</v>
          </cell>
        </row>
        <row r="2870">
          <cell r="A2870">
            <v>1</v>
          </cell>
          <cell r="B2870">
            <v>12</v>
          </cell>
          <cell r="C2870">
            <v>40</v>
          </cell>
          <cell r="D2870">
            <v>6110</v>
          </cell>
          <cell r="F2870">
            <v>0</v>
          </cell>
        </row>
        <row r="2871">
          <cell r="A2871">
            <v>1</v>
          </cell>
          <cell r="B2871">
            <v>12</v>
          </cell>
          <cell r="C2871">
            <v>40</v>
          </cell>
          <cell r="D2871">
            <v>6110</v>
          </cell>
          <cell r="F2871">
            <v>0</v>
          </cell>
        </row>
        <row r="2872">
          <cell r="A2872">
            <v>1</v>
          </cell>
          <cell r="B2872">
            <v>12</v>
          </cell>
          <cell r="C2872">
            <v>40</v>
          </cell>
          <cell r="D2872">
            <v>6110</v>
          </cell>
          <cell r="F2872">
            <v>0</v>
          </cell>
        </row>
        <row r="2873">
          <cell r="A2873">
            <v>1</v>
          </cell>
          <cell r="B2873">
            <v>12</v>
          </cell>
          <cell r="C2873">
            <v>40</v>
          </cell>
          <cell r="D2873">
            <v>6115</v>
          </cell>
          <cell r="F2873">
            <v>0</v>
          </cell>
        </row>
        <row r="2874">
          <cell r="A2874">
            <v>1</v>
          </cell>
          <cell r="B2874">
            <v>12</v>
          </cell>
          <cell r="C2874">
            <v>40</v>
          </cell>
          <cell r="D2874">
            <v>6120</v>
          </cell>
          <cell r="F2874">
            <v>0</v>
          </cell>
        </row>
        <row r="2875">
          <cell r="A2875">
            <v>1</v>
          </cell>
          <cell r="B2875">
            <v>12</v>
          </cell>
          <cell r="C2875">
            <v>40</v>
          </cell>
          <cell r="D2875">
            <v>6125</v>
          </cell>
          <cell r="F2875">
            <v>570.20000000000005</v>
          </cell>
        </row>
        <row r="2876">
          <cell r="A2876">
            <v>1</v>
          </cell>
          <cell r="B2876">
            <v>12</v>
          </cell>
          <cell r="C2876">
            <v>40</v>
          </cell>
          <cell r="D2876">
            <v>6130</v>
          </cell>
          <cell r="F2876">
            <v>0</v>
          </cell>
        </row>
        <row r="2877">
          <cell r="A2877">
            <v>1</v>
          </cell>
          <cell r="B2877">
            <v>12</v>
          </cell>
          <cell r="C2877">
            <v>40</v>
          </cell>
          <cell r="D2877">
            <v>6135</v>
          </cell>
          <cell r="F2877">
            <v>0</v>
          </cell>
        </row>
        <row r="2878">
          <cell r="A2878">
            <v>1</v>
          </cell>
          <cell r="B2878">
            <v>12</v>
          </cell>
          <cell r="C2878">
            <v>40</v>
          </cell>
          <cell r="D2878">
            <v>6140</v>
          </cell>
          <cell r="F2878">
            <v>0</v>
          </cell>
        </row>
        <row r="2879">
          <cell r="A2879">
            <v>1</v>
          </cell>
          <cell r="B2879">
            <v>12</v>
          </cell>
          <cell r="C2879">
            <v>40</v>
          </cell>
          <cell r="D2879">
            <v>6145</v>
          </cell>
          <cell r="F2879">
            <v>0</v>
          </cell>
        </row>
        <row r="2880">
          <cell r="A2880">
            <v>1</v>
          </cell>
          <cell r="B2880">
            <v>12</v>
          </cell>
          <cell r="C2880">
            <v>40</v>
          </cell>
          <cell r="D2880">
            <v>6150</v>
          </cell>
          <cell r="F2880">
            <v>0</v>
          </cell>
        </row>
        <row r="2881">
          <cell r="A2881">
            <v>1</v>
          </cell>
          <cell r="B2881">
            <v>12</v>
          </cell>
          <cell r="C2881">
            <v>40</v>
          </cell>
          <cell r="D2881">
            <v>6155</v>
          </cell>
          <cell r="F2881">
            <v>0</v>
          </cell>
        </row>
        <row r="2882">
          <cell r="A2882">
            <v>1</v>
          </cell>
          <cell r="B2882">
            <v>12</v>
          </cell>
          <cell r="C2882">
            <v>50</v>
          </cell>
          <cell r="D2882">
            <v>6010</v>
          </cell>
          <cell r="F2882">
            <v>4335.54</v>
          </cell>
        </row>
        <row r="2883">
          <cell r="A2883">
            <v>1</v>
          </cell>
          <cell r="B2883">
            <v>12</v>
          </cell>
          <cell r="C2883">
            <v>50</v>
          </cell>
          <cell r="D2883">
            <v>6015</v>
          </cell>
          <cell r="F2883">
            <v>0</v>
          </cell>
        </row>
        <row r="2884">
          <cell r="A2884">
            <v>1</v>
          </cell>
          <cell r="B2884">
            <v>12</v>
          </cell>
          <cell r="C2884">
            <v>50</v>
          </cell>
          <cell r="D2884">
            <v>6020</v>
          </cell>
          <cell r="F2884">
            <v>0</v>
          </cell>
        </row>
        <row r="2885">
          <cell r="A2885">
            <v>1</v>
          </cell>
          <cell r="B2885">
            <v>12</v>
          </cell>
          <cell r="C2885">
            <v>50</v>
          </cell>
          <cell r="D2885">
            <v>6025</v>
          </cell>
          <cell r="F2885">
            <v>244.78</v>
          </cell>
        </row>
        <row r="2886">
          <cell r="A2886">
            <v>1</v>
          </cell>
          <cell r="B2886">
            <v>12</v>
          </cell>
          <cell r="C2886">
            <v>50</v>
          </cell>
          <cell r="D2886">
            <v>6030</v>
          </cell>
          <cell r="F2886">
            <v>816.23</v>
          </cell>
        </row>
        <row r="2887">
          <cell r="A2887">
            <v>1</v>
          </cell>
          <cell r="B2887">
            <v>12</v>
          </cell>
          <cell r="C2887">
            <v>50</v>
          </cell>
          <cell r="D2887">
            <v>6035</v>
          </cell>
          <cell r="F2887">
            <v>0</v>
          </cell>
        </row>
        <row r="2888">
          <cell r="A2888">
            <v>1</v>
          </cell>
          <cell r="B2888">
            <v>12</v>
          </cell>
          <cell r="C2888">
            <v>50</v>
          </cell>
          <cell r="D2888">
            <v>6040</v>
          </cell>
          <cell r="F2888">
            <v>0</v>
          </cell>
        </row>
        <row r="2889">
          <cell r="A2889">
            <v>1</v>
          </cell>
          <cell r="B2889">
            <v>12</v>
          </cell>
          <cell r="C2889">
            <v>50</v>
          </cell>
          <cell r="D2889">
            <v>6045</v>
          </cell>
          <cell r="F2889">
            <v>0</v>
          </cell>
        </row>
        <row r="2890">
          <cell r="A2890">
            <v>1</v>
          </cell>
          <cell r="B2890">
            <v>12</v>
          </cell>
          <cell r="C2890">
            <v>50</v>
          </cell>
          <cell r="D2890">
            <v>6050</v>
          </cell>
          <cell r="F2890">
            <v>0</v>
          </cell>
        </row>
        <row r="2891">
          <cell r="A2891">
            <v>1</v>
          </cell>
          <cell r="B2891">
            <v>12</v>
          </cell>
          <cell r="C2891">
            <v>50</v>
          </cell>
          <cell r="D2891">
            <v>6055</v>
          </cell>
          <cell r="F2891">
            <v>0</v>
          </cell>
        </row>
        <row r="2892">
          <cell r="A2892">
            <v>1</v>
          </cell>
          <cell r="B2892">
            <v>12</v>
          </cell>
          <cell r="C2892">
            <v>50</v>
          </cell>
          <cell r="D2892">
            <v>6060</v>
          </cell>
          <cell r="F2892">
            <v>0</v>
          </cell>
        </row>
        <row r="2893">
          <cell r="A2893">
            <v>1</v>
          </cell>
          <cell r="B2893">
            <v>12</v>
          </cell>
          <cell r="C2893">
            <v>50</v>
          </cell>
          <cell r="D2893">
            <v>6065</v>
          </cell>
          <cell r="F2893">
            <v>0</v>
          </cell>
        </row>
        <row r="2894">
          <cell r="A2894">
            <v>1</v>
          </cell>
          <cell r="B2894">
            <v>12</v>
          </cell>
          <cell r="C2894">
            <v>50</v>
          </cell>
          <cell r="D2894">
            <v>6070</v>
          </cell>
          <cell r="F2894">
            <v>0</v>
          </cell>
        </row>
        <row r="2895">
          <cell r="A2895">
            <v>1</v>
          </cell>
          <cell r="B2895">
            <v>12</v>
          </cell>
          <cell r="C2895">
            <v>50</v>
          </cell>
          <cell r="D2895">
            <v>6075</v>
          </cell>
          <cell r="F2895">
            <v>0</v>
          </cell>
        </row>
        <row r="2896">
          <cell r="A2896">
            <v>1</v>
          </cell>
          <cell r="B2896">
            <v>12</v>
          </cell>
          <cell r="C2896">
            <v>50</v>
          </cell>
          <cell r="D2896">
            <v>6080</v>
          </cell>
          <cell r="F2896">
            <v>0</v>
          </cell>
        </row>
        <row r="2897">
          <cell r="A2897">
            <v>1</v>
          </cell>
          <cell r="B2897">
            <v>12</v>
          </cell>
          <cell r="C2897">
            <v>50</v>
          </cell>
          <cell r="D2897">
            <v>6085</v>
          </cell>
          <cell r="F2897">
            <v>0</v>
          </cell>
        </row>
        <row r="2898">
          <cell r="A2898">
            <v>1</v>
          </cell>
          <cell r="B2898">
            <v>12</v>
          </cell>
          <cell r="C2898">
            <v>50</v>
          </cell>
          <cell r="D2898">
            <v>6090</v>
          </cell>
          <cell r="F2898">
            <v>0</v>
          </cell>
        </row>
        <row r="2899">
          <cell r="A2899">
            <v>1</v>
          </cell>
          <cell r="B2899">
            <v>12</v>
          </cell>
          <cell r="C2899">
            <v>50</v>
          </cell>
          <cell r="D2899">
            <v>6095</v>
          </cell>
          <cell r="F2899">
            <v>0</v>
          </cell>
        </row>
        <row r="2900">
          <cell r="A2900">
            <v>1</v>
          </cell>
          <cell r="B2900">
            <v>12</v>
          </cell>
          <cell r="C2900">
            <v>50</v>
          </cell>
          <cell r="D2900">
            <v>6100</v>
          </cell>
          <cell r="F2900">
            <v>38.54</v>
          </cell>
        </row>
        <row r="2901">
          <cell r="A2901">
            <v>1</v>
          </cell>
          <cell r="B2901">
            <v>12</v>
          </cell>
          <cell r="C2901">
            <v>50</v>
          </cell>
          <cell r="D2901">
            <v>6105</v>
          </cell>
          <cell r="F2901">
            <v>0</v>
          </cell>
        </row>
        <row r="2902">
          <cell r="A2902">
            <v>1</v>
          </cell>
          <cell r="B2902">
            <v>12</v>
          </cell>
          <cell r="C2902">
            <v>50</v>
          </cell>
          <cell r="D2902">
            <v>6110</v>
          </cell>
          <cell r="F2902">
            <v>0</v>
          </cell>
        </row>
        <row r="2903">
          <cell r="A2903">
            <v>1</v>
          </cell>
          <cell r="B2903">
            <v>12</v>
          </cell>
          <cell r="C2903">
            <v>50</v>
          </cell>
          <cell r="D2903">
            <v>6115</v>
          </cell>
          <cell r="F2903">
            <v>0</v>
          </cell>
        </row>
        <row r="2904">
          <cell r="A2904">
            <v>1</v>
          </cell>
          <cell r="B2904">
            <v>12</v>
          </cell>
          <cell r="C2904">
            <v>50</v>
          </cell>
          <cell r="D2904">
            <v>6120</v>
          </cell>
          <cell r="F2904">
            <v>0</v>
          </cell>
        </row>
        <row r="2905">
          <cell r="A2905">
            <v>1</v>
          </cell>
          <cell r="B2905">
            <v>12</v>
          </cell>
          <cell r="C2905">
            <v>50</v>
          </cell>
          <cell r="D2905">
            <v>6125</v>
          </cell>
          <cell r="F2905">
            <v>0</v>
          </cell>
        </row>
        <row r="2906">
          <cell r="A2906">
            <v>1</v>
          </cell>
          <cell r="B2906">
            <v>12</v>
          </cell>
          <cell r="C2906">
            <v>50</v>
          </cell>
          <cell r="D2906">
            <v>6130</v>
          </cell>
          <cell r="F2906">
            <v>0</v>
          </cell>
        </row>
        <row r="2907">
          <cell r="A2907">
            <v>1</v>
          </cell>
          <cell r="B2907">
            <v>12</v>
          </cell>
          <cell r="C2907">
            <v>50</v>
          </cell>
          <cell r="D2907">
            <v>6135</v>
          </cell>
          <cell r="F2907">
            <v>0</v>
          </cell>
        </row>
        <row r="2908">
          <cell r="A2908">
            <v>1</v>
          </cell>
          <cell r="B2908">
            <v>12</v>
          </cell>
          <cell r="C2908">
            <v>50</v>
          </cell>
          <cell r="D2908">
            <v>6140</v>
          </cell>
          <cell r="F2908">
            <v>0</v>
          </cell>
        </row>
        <row r="2909">
          <cell r="A2909">
            <v>1</v>
          </cell>
          <cell r="B2909">
            <v>12</v>
          </cell>
          <cell r="C2909">
            <v>50</v>
          </cell>
          <cell r="D2909">
            <v>6145</v>
          </cell>
          <cell r="F2909">
            <v>0</v>
          </cell>
        </row>
        <row r="2910">
          <cell r="A2910">
            <v>1</v>
          </cell>
          <cell r="B2910">
            <v>12</v>
          </cell>
          <cell r="C2910">
            <v>50</v>
          </cell>
          <cell r="D2910">
            <v>6150</v>
          </cell>
          <cell r="F2910">
            <v>0</v>
          </cell>
        </row>
        <row r="2911">
          <cell r="A2911">
            <v>1</v>
          </cell>
          <cell r="B2911">
            <v>12</v>
          </cell>
          <cell r="C2911">
            <v>50</v>
          </cell>
          <cell r="D2911">
            <v>6155</v>
          </cell>
          <cell r="F2911">
            <v>0</v>
          </cell>
        </row>
        <row r="2912">
          <cell r="A2912">
            <v>1</v>
          </cell>
          <cell r="B2912">
            <v>13</v>
          </cell>
          <cell r="C2912">
            <v>0</v>
          </cell>
          <cell r="D2912">
            <v>1032</v>
          </cell>
          <cell r="F2912">
            <v>0</v>
          </cell>
        </row>
        <row r="2913">
          <cell r="A2913">
            <v>1</v>
          </cell>
          <cell r="B2913">
            <v>13</v>
          </cell>
          <cell r="C2913">
            <v>0</v>
          </cell>
          <cell r="D2913">
            <v>1050</v>
          </cell>
          <cell r="F2913">
            <v>-5789.48</v>
          </cell>
        </row>
        <row r="2914">
          <cell r="A2914">
            <v>1</v>
          </cell>
          <cell r="B2914">
            <v>13</v>
          </cell>
          <cell r="C2914">
            <v>0</v>
          </cell>
          <cell r="D2914">
            <v>1050</v>
          </cell>
          <cell r="F2914">
            <v>-87.99</v>
          </cell>
        </row>
        <row r="2915">
          <cell r="A2915">
            <v>1</v>
          </cell>
          <cell r="B2915">
            <v>13</v>
          </cell>
          <cell r="C2915">
            <v>0</v>
          </cell>
          <cell r="D2915">
            <v>1051</v>
          </cell>
          <cell r="F2915">
            <v>-343.74</v>
          </cell>
        </row>
        <row r="2916">
          <cell r="A2916">
            <v>1</v>
          </cell>
          <cell r="B2916">
            <v>13</v>
          </cell>
          <cell r="C2916">
            <v>0</v>
          </cell>
          <cell r="D2916">
            <v>1052</v>
          </cell>
          <cell r="F2916">
            <v>0</v>
          </cell>
        </row>
        <row r="2917">
          <cell r="A2917">
            <v>1</v>
          </cell>
          <cell r="B2917">
            <v>13</v>
          </cell>
          <cell r="C2917">
            <v>0</v>
          </cell>
          <cell r="D2917">
            <v>1052</v>
          </cell>
          <cell r="F2917">
            <v>0</v>
          </cell>
        </row>
        <row r="2918">
          <cell r="A2918">
            <v>1</v>
          </cell>
          <cell r="B2918">
            <v>13</v>
          </cell>
          <cell r="C2918">
            <v>0</v>
          </cell>
          <cell r="D2918">
            <v>1052</v>
          </cell>
          <cell r="F2918">
            <v>0</v>
          </cell>
        </row>
        <row r="2919">
          <cell r="A2919">
            <v>1</v>
          </cell>
          <cell r="B2919">
            <v>13</v>
          </cell>
          <cell r="C2919">
            <v>0</v>
          </cell>
          <cell r="D2919">
            <v>1055</v>
          </cell>
          <cell r="F2919">
            <v>0</v>
          </cell>
        </row>
        <row r="2920">
          <cell r="A2920">
            <v>1</v>
          </cell>
          <cell r="B2920">
            <v>13</v>
          </cell>
          <cell r="C2920">
            <v>0</v>
          </cell>
          <cell r="D2920">
            <v>1060</v>
          </cell>
          <cell r="F2920">
            <v>-5060.8900000000003</v>
          </cell>
        </row>
        <row r="2921">
          <cell r="A2921">
            <v>1</v>
          </cell>
          <cell r="B2921">
            <v>13</v>
          </cell>
          <cell r="C2921">
            <v>0</v>
          </cell>
          <cell r="D2921">
            <v>1065</v>
          </cell>
          <cell r="F2921">
            <v>0</v>
          </cell>
        </row>
        <row r="2922">
          <cell r="A2922">
            <v>1</v>
          </cell>
          <cell r="B2922">
            <v>13</v>
          </cell>
          <cell r="C2922">
            <v>0</v>
          </cell>
          <cell r="D2922">
            <v>4010</v>
          </cell>
          <cell r="F2922">
            <v>-204840.51</v>
          </cell>
        </row>
        <row r="2923">
          <cell r="A2923">
            <v>1</v>
          </cell>
          <cell r="B2923">
            <v>13</v>
          </cell>
          <cell r="C2923">
            <v>0</v>
          </cell>
          <cell r="D2923">
            <v>4010</v>
          </cell>
          <cell r="F2923">
            <v>7857.21</v>
          </cell>
        </row>
        <row r="2924">
          <cell r="A2924">
            <v>1</v>
          </cell>
          <cell r="B2924">
            <v>13</v>
          </cell>
          <cell r="C2924">
            <v>0</v>
          </cell>
          <cell r="D2924">
            <v>4020</v>
          </cell>
          <cell r="F2924">
            <v>-94350.88</v>
          </cell>
        </row>
        <row r="2925">
          <cell r="A2925">
            <v>1</v>
          </cell>
          <cell r="B2925">
            <v>13</v>
          </cell>
          <cell r="C2925">
            <v>0</v>
          </cell>
          <cell r="D2925">
            <v>4020</v>
          </cell>
          <cell r="F2925">
            <v>0</v>
          </cell>
        </row>
        <row r="2926">
          <cell r="A2926">
            <v>1</v>
          </cell>
          <cell r="B2926">
            <v>13</v>
          </cell>
          <cell r="C2926">
            <v>0</v>
          </cell>
          <cell r="D2926">
            <v>4030</v>
          </cell>
          <cell r="F2926">
            <v>0</v>
          </cell>
        </row>
        <row r="2927">
          <cell r="A2927">
            <v>1</v>
          </cell>
          <cell r="B2927">
            <v>13</v>
          </cell>
          <cell r="C2927">
            <v>0</v>
          </cell>
          <cell r="D2927">
            <v>4040</v>
          </cell>
          <cell r="F2927">
            <v>0</v>
          </cell>
        </row>
        <row r="2928">
          <cell r="A2928">
            <v>1</v>
          </cell>
          <cell r="B2928">
            <v>13</v>
          </cell>
          <cell r="C2928">
            <v>0</v>
          </cell>
          <cell r="D2928">
            <v>4050</v>
          </cell>
          <cell r="F2928">
            <v>-547.99</v>
          </cell>
        </row>
        <row r="2929">
          <cell r="A2929">
            <v>1</v>
          </cell>
          <cell r="B2929">
            <v>13</v>
          </cell>
          <cell r="C2929">
            <v>0</v>
          </cell>
          <cell r="D2929">
            <v>4060</v>
          </cell>
          <cell r="F2929">
            <v>0</v>
          </cell>
        </row>
        <row r="2930">
          <cell r="A2930">
            <v>1</v>
          </cell>
          <cell r="B2930">
            <v>13</v>
          </cell>
          <cell r="C2930">
            <v>0</v>
          </cell>
          <cell r="D2930">
            <v>5010</v>
          </cell>
          <cell r="F2930">
            <v>145782.87</v>
          </cell>
        </row>
        <row r="2931">
          <cell r="A2931">
            <v>1</v>
          </cell>
          <cell r="B2931">
            <v>13</v>
          </cell>
          <cell r="C2931">
            <v>0</v>
          </cell>
          <cell r="D2931">
            <v>5011</v>
          </cell>
          <cell r="F2931">
            <v>446.86</v>
          </cell>
        </row>
        <row r="2932">
          <cell r="A2932">
            <v>1</v>
          </cell>
          <cell r="B2932">
            <v>13</v>
          </cell>
          <cell r="C2932">
            <v>0</v>
          </cell>
          <cell r="D2932">
            <v>5011</v>
          </cell>
          <cell r="F2932">
            <v>0</v>
          </cell>
        </row>
        <row r="2933">
          <cell r="A2933">
            <v>1</v>
          </cell>
          <cell r="B2933">
            <v>13</v>
          </cell>
          <cell r="C2933">
            <v>0</v>
          </cell>
          <cell r="D2933">
            <v>5011</v>
          </cell>
          <cell r="F2933">
            <v>0</v>
          </cell>
        </row>
        <row r="2934">
          <cell r="A2934">
            <v>1</v>
          </cell>
          <cell r="B2934">
            <v>13</v>
          </cell>
          <cell r="C2934">
            <v>0</v>
          </cell>
          <cell r="D2934">
            <v>5012</v>
          </cell>
          <cell r="F2934">
            <v>0</v>
          </cell>
        </row>
        <row r="2935">
          <cell r="A2935">
            <v>1</v>
          </cell>
          <cell r="B2935">
            <v>13</v>
          </cell>
          <cell r="C2935">
            <v>0</v>
          </cell>
          <cell r="D2935">
            <v>5012</v>
          </cell>
          <cell r="F2935">
            <v>343.74</v>
          </cell>
        </row>
        <row r="2936">
          <cell r="A2936">
            <v>1</v>
          </cell>
          <cell r="B2936">
            <v>13</v>
          </cell>
          <cell r="C2936">
            <v>0</v>
          </cell>
          <cell r="D2936">
            <v>5012</v>
          </cell>
          <cell r="F2936">
            <v>-97.97</v>
          </cell>
        </row>
        <row r="2937">
          <cell r="A2937">
            <v>1</v>
          </cell>
          <cell r="B2937">
            <v>13</v>
          </cell>
          <cell r="C2937">
            <v>0</v>
          </cell>
          <cell r="D2937">
            <v>5020</v>
          </cell>
          <cell r="F2937">
            <v>83569.960000000006</v>
          </cell>
        </row>
        <row r="2938">
          <cell r="A2938">
            <v>1</v>
          </cell>
          <cell r="B2938">
            <v>13</v>
          </cell>
          <cell r="C2938">
            <v>0</v>
          </cell>
          <cell r="D2938">
            <v>5030</v>
          </cell>
          <cell r="F2938">
            <v>3904.8</v>
          </cell>
        </row>
        <row r="2939">
          <cell r="A2939">
            <v>1</v>
          </cell>
          <cell r="B2939">
            <v>13</v>
          </cell>
          <cell r="C2939">
            <v>0</v>
          </cell>
          <cell r="D2939">
            <v>5030</v>
          </cell>
          <cell r="F2939">
            <v>0</v>
          </cell>
        </row>
        <row r="2940">
          <cell r="A2940">
            <v>1</v>
          </cell>
          <cell r="B2940">
            <v>13</v>
          </cell>
          <cell r="C2940">
            <v>0</v>
          </cell>
          <cell r="D2940">
            <v>5040</v>
          </cell>
          <cell r="F2940">
            <v>-4497.8500000000004</v>
          </cell>
        </row>
        <row r="2941">
          <cell r="A2941">
            <v>1</v>
          </cell>
          <cell r="B2941">
            <v>13</v>
          </cell>
          <cell r="C2941">
            <v>0</v>
          </cell>
          <cell r="D2941">
            <v>5050</v>
          </cell>
          <cell r="F2941">
            <v>-3595</v>
          </cell>
        </row>
        <row r="2942">
          <cell r="A2942">
            <v>1</v>
          </cell>
          <cell r="B2942">
            <v>13</v>
          </cell>
          <cell r="C2942">
            <v>0</v>
          </cell>
          <cell r="D2942">
            <v>7010</v>
          </cell>
          <cell r="F2942">
            <v>0</v>
          </cell>
        </row>
        <row r="2943">
          <cell r="A2943">
            <v>1</v>
          </cell>
          <cell r="B2943">
            <v>13</v>
          </cell>
          <cell r="C2943">
            <v>0</v>
          </cell>
          <cell r="D2943">
            <v>7015</v>
          </cell>
          <cell r="F2943">
            <v>0</v>
          </cell>
        </row>
        <row r="2944">
          <cell r="A2944">
            <v>1</v>
          </cell>
          <cell r="B2944">
            <v>13</v>
          </cell>
          <cell r="C2944">
            <v>0</v>
          </cell>
          <cell r="D2944">
            <v>7020</v>
          </cell>
          <cell r="F2944">
            <v>0</v>
          </cell>
        </row>
        <row r="2945">
          <cell r="A2945">
            <v>1</v>
          </cell>
          <cell r="B2945">
            <v>13</v>
          </cell>
          <cell r="C2945">
            <v>0</v>
          </cell>
          <cell r="D2945">
            <v>7025</v>
          </cell>
          <cell r="F2945">
            <v>385</v>
          </cell>
        </row>
        <row r="2946">
          <cell r="A2946">
            <v>1</v>
          </cell>
          <cell r="B2946">
            <v>13</v>
          </cell>
          <cell r="C2946">
            <v>0</v>
          </cell>
          <cell r="D2946">
            <v>7030</v>
          </cell>
          <cell r="F2946">
            <v>182.95</v>
          </cell>
        </row>
        <row r="2947">
          <cell r="A2947">
            <v>1</v>
          </cell>
          <cell r="B2947">
            <v>13</v>
          </cell>
          <cell r="C2947">
            <v>0</v>
          </cell>
          <cell r="D2947">
            <v>7035</v>
          </cell>
          <cell r="F2947">
            <v>272.8</v>
          </cell>
        </row>
        <row r="2948">
          <cell r="A2948">
            <v>1</v>
          </cell>
          <cell r="B2948">
            <v>13</v>
          </cell>
          <cell r="C2948">
            <v>0</v>
          </cell>
          <cell r="D2948">
            <v>7040</v>
          </cell>
          <cell r="F2948">
            <v>0</v>
          </cell>
        </row>
        <row r="2949">
          <cell r="A2949">
            <v>1</v>
          </cell>
          <cell r="B2949">
            <v>13</v>
          </cell>
          <cell r="C2949">
            <v>0</v>
          </cell>
          <cell r="D2949">
            <v>7045</v>
          </cell>
          <cell r="F2949">
            <v>0</v>
          </cell>
        </row>
        <row r="2950">
          <cell r="A2950">
            <v>1</v>
          </cell>
          <cell r="B2950">
            <v>13</v>
          </cell>
          <cell r="C2950">
            <v>0</v>
          </cell>
          <cell r="D2950">
            <v>7050</v>
          </cell>
          <cell r="F2950">
            <v>396.19</v>
          </cell>
        </row>
        <row r="2951">
          <cell r="A2951">
            <v>1</v>
          </cell>
          <cell r="B2951">
            <v>13</v>
          </cell>
          <cell r="C2951">
            <v>0</v>
          </cell>
          <cell r="D2951">
            <v>7055</v>
          </cell>
          <cell r="F2951">
            <v>0</v>
          </cell>
        </row>
        <row r="2952">
          <cell r="A2952">
            <v>1</v>
          </cell>
          <cell r="B2952">
            <v>13</v>
          </cell>
          <cell r="C2952">
            <v>0</v>
          </cell>
          <cell r="D2952">
            <v>7060</v>
          </cell>
          <cell r="F2952">
            <v>1300</v>
          </cell>
        </row>
        <row r="2953">
          <cell r="A2953">
            <v>1</v>
          </cell>
          <cell r="B2953">
            <v>13</v>
          </cell>
          <cell r="C2953">
            <v>0</v>
          </cell>
          <cell r="D2953">
            <v>7065</v>
          </cell>
          <cell r="F2953">
            <v>0</v>
          </cell>
        </row>
        <row r="2954">
          <cell r="A2954">
            <v>1</v>
          </cell>
          <cell r="B2954">
            <v>13</v>
          </cell>
          <cell r="C2954">
            <v>0</v>
          </cell>
          <cell r="D2954">
            <v>7070</v>
          </cell>
          <cell r="F2954">
            <v>0</v>
          </cell>
        </row>
        <row r="2955">
          <cell r="A2955">
            <v>1</v>
          </cell>
          <cell r="B2955">
            <v>13</v>
          </cell>
          <cell r="C2955">
            <v>0</v>
          </cell>
          <cell r="D2955">
            <v>7075</v>
          </cell>
          <cell r="F2955">
            <v>0</v>
          </cell>
        </row>
        <row r="2956">
          <cell r="A2956">
            <v>1</v>
          </cell>
          <cell r="B2956">
            <v>13</v>
          </cell>
          <cell r="C2956">
            <v>0</v>
          </cell>
          <cell r="D2956">
            <v>7080</v>
          </cell>
          <cell r="F2956">
            <v>15.99</v>
          </cell>
        </row>
        <row r="2957">
          <cell r="A2957">
            <v>1</v>
          </cell>
          <cell r="B2957">
            <v>13</v>
          </cell>
          <cell r="C2957">
            <v>0</v>
          </cell>
          <cell r="D2957">
            <v>7085</v>
          </cell>
          <cell r="F2957">
            <v>5500</v>
          </cell>
        </row>
        <row r="2958">
          <cell r="A2958">
            <v>1</v>
          </cell>
          <cell r="B2958">
            <v>13</v>
          </cell>
          <cell r="C2958">
            <v>0</v>
          </cell>
          <cell r="D2958">
            <v>7086</v>
          </cell>
          <cell r="F2958">
            <v>0</v>
          </cell>
        </row>
        <row r="2959">
          <cell r="A2959">
            <v>1</v>
          </cell>
          <cell r="B2959">
            <v>13</v>
          </cell>
          <cell r="C2959">
            <v>0</v>
          </cell>
          <cell r="D2959">
            <v>7090</v>
          </cell>
          <cell r="F2959">
            <v>633.07000000000005</v>
          </cell>
        </row>
        <row r="2960">
          <cell r="A2960">
            <v>1</v>
          </cell>
          <cell r="B2960">
            <v>13</v>
          </cell>
          <cell r="C2960">
            <v>0</v>
          </cell>
          <cell r="D2960">
            <v>7095</v>
          </cell>
          <cell r="F2960">
            <v>1159</v>
          </cell>
        </row>
        <row r="2961">
          <cell r="A2961">
            <v>1</v>
          </cell>
          <cell r="B2961">
            <v>13</v>
          </cell>
          <cell r="C2961">
            <v>0</v>
          </cell>
          <cell r="D2961">
            <v>7100</v>
          </cell>
          <cell r="F2961">
            <v>665.45</v>
          </cell>
        </row>
        <row r="2962">
          <cell r="A2962">
            <v>1</v>
          </cell>
          <cell r="B2962">
            <v>13</v>
          </cell>
          <cell r="C2962">
            <v>0</v>
          </cell>
          <cell r="D2962">
            <v>7105</v>
          </cell>
          <cell r="F2962">
            <v>477.37</v>
          </cell>
        </row>
        <row r="2963">
          <cell r="A2963">
            <v>1</v>
          </cell>
          <cell r="B2963">
            <v>13</v>
          </cell>
          <cell r="C2963">
            <v>0</v>
          </cell>
          <cell r="D2963">
            <v>7110</v>
          </cell>
          <cell r="F2963">
            <v>46.96</v>
          </cell>
        </row>
        <row r="2964">
          <cell r="A2964">
            <v>1</v>
          </cell>
          <cell r="B2964">
            <v>13</v>
          </cell>
          <cell r="C2964">
            <v>0</v>
          </cell>
          <cell r="D2964">
            <v>7120</v>
          </cell>
          <cell r="F2964">
            <v>0</v>
          </cell>
        </row>
        <row r="2965">
          <cell r="A2965">
            <v>1</v>
          </cell>
          <cell r="B2965">
            <v>13</v>
          </cell>
          <cell r="C2965">
            <v>0</v>
          </cell>
          <cell r="D2965">
            <v>7125</v>
          </cell>
          <cell r="F2965">
            <v>0</v>
          </cell>
        </row>
        <row r="2966">
          <cell r="A2966">
            <v>1</v>
          </cell>
          <cell r="B2966">
            <v>13</v>
          </cell>
          <cell r="C2966">
            <v>0</v>
          </cell>
          <cell r="D2966">
            <v>7130</v>
          </cell>
          <cell r="F2966">
            <v>71.59</v>
          </cell>
        </row>
        <row r="2967">
          <cell r="A2967">
            <v>1</v>
          </cell>
          <cell r="B2967">
            <v>13</v>
          </cell>
          <cell r="C2967">
            <v>0</v>
          </cell>
          <cell r="D2967">
            <v>8010</v>
          </cell>
          <cell r="F2967">
            <v>7292</v>
          </cell>
        </row>
        <row r="2968">
          <cell r="A2968">
            <v>1</v>
          </cell>
          <cell r="B2968">
            <v>13</v>
          </cell>
          <cell r="C2968">
            <v>0</v>
          </cell>
          <cell r="D2968">
            <v>8020</v>
          </cell>
          <cell r="F2968">
            <v>1459</v>
          </cell>
        </row>
        <row r="2969">
          <cell r="A2969">
            <v>1</v>
          </cell>
          <cell r="B2969">
            <v>13</v>
          </cell>
          <cell r="C2969">
            <v>0</v>
          </cell>
          <cell r="D2969">
            <v>8025</v>
          </cell>
          <cell r="F2969">
            <v>0</v>
          </cell>
        </row>
        <row r="2970">
          <cell r="A2970">
            <v>1</v>
          </cell>
          <cell r="B2970">
            <v>13</v>
          </cell>
          <cell r="C2970">
            <v>0</v>
          </cell>
          <cell r="D2970">
            <v>8030</v>
          </cell>
          <cell r="F2970">
            <v>0</v>
          </cell>
        </row>
        <row r="2971">
          <cell r="A2971">
            <v>1</v>
          </cell>
          <cell r="B2971">
            <v>13</v>
          </cell>
          <cell r="C2971">
            <v>0</v>
          </cell>
          <cell r="D2971">
            <v>8040</v>
          </cell>
          <cell r="F2971">
            <v>-37.42</v>
          </cell>
        </row>
        <row r="2972">
          <cell r="A2972">
            <v>1</v>
          </cell>
          <cell r="B2972">
            <v>13</v>
          </cell>
          <cell r="C2972">
            <v>0</v>
          </cell>
          <cell r="D2972">
            <v>8050</v>
          </cell>
          <cell r="F2972">
            <v>0</v>
          </cell>
        </row>
        <row r="2973">
          <cell r="A2973">
            <v>1</v>
          </cell>
          <cell r="B2973">
            <v>13</v>
          </cell>
          <cell r="C2973">
            <v>0</v>
          </cell>
          <cell r="D2973">
            <v>8060</v>
          </cell>
          <cell r="F2973">
            <v>0</v>
          </cell>
        </row>
        <row r="2974">
          <cell r="A2974">
            <v>1</v>
          </cell>
          <cell r="B2974">
            <v>13</v>
          </cell>
          <cell r="C2974">
            <v>0</v>
          </cell>
          <cell r="D2974">
            <v>8070</v>
          </cell>
          <cell r="F2974">
            <v>7983.76</v>
          </cell>
        </row>
        <row r="2975">
          <cell r="A2975">
            <v>1</v>
          </cell>
          <cell r="B2975">
            <v>13</v>
          </cell>
          <cell r="C2975">
            <v>0</v>
          </cell>
          <cell r="D2975">
            <v>8080</v>
          </cell>
          <cell r="F2975">
            <v>0</v>
          </cell>
        </row>
        <row r="2976">
          <cell r="A2976">
            <v>1</v>
          </cell>
          <cell r="B2976">
            <v>13</v>
          </cell>
          <cell r="C2976">
            <v>0</v>
          </cell>
          <cell r="D2976">
            <v>8090</v>
          </cell>
          <cell r="F2976">
            <v>-17.84</v>
          </cell>
        </row>
        <row r="2977">
          <cell r="A2977">
            <v>1</v>
          </cell>
          <cell r="B2977">
            <v>13</v>
          </cell>
          <cell r="C2977">
            <v>0</v>
          </cell>
          <cell r="D2977">
            <v>8505</v>
          </cell>
          <cell r="F2977">
            <v>0</v>
          </cell>
        </row>
        <row r="2978">
          <cell r="A2978">
            <v>1</v>
          </cell>
          <cell r="B2978">
            <v>13</v>
          </cell>
          <cell r="C2978">
            <v>10</v>
          </cell>
          <cell r="D2978">
            <v>6010</v>
          </cell>
          <cell r="F2978">
            <v>5396.16</v>
          </cell>
        </row>
        <row r="2979">
          <cell r="A2979">
            <v>1</v>
          </cell>
          <cell r="B2979">
            <v>13</v>
          </cell>
          <cell r="C2979">
            <v>10</v>
          </cell>
          <cell r="D2979">
            <v>6015</v>
          </cell>
          <cell r="F2979">
            <v>0</v>
          </cell>
        </row>
        <row r="2980">
          <cell r="A2980">
            <v>1</v>
          </cell>
          <cell r="B2980">
            <v>13</v>
          </cell>
          <cell r="C2980">
            <v>10</v>
          </cell>
          <cell r="D2980">
            <v>6020</v>
          </cell>
          <cell r="F2980">
            <v>669.78</v>
          </cell>
        </row>
        <row r="2981">
          <cell r="A2981">
            <v>1</v>
          </cell>
          <cell r="B2981">
            <v>13</v>
          </cell>
          <cell r="C2981">
            <v>10</v>
          </cell>
          <cell r="D2981">
            <v>6025</v>
          </cell>
          <cell r="F2981">
            <v>433.06</v>
          </cell>
        </row>
        <row r="2982">
          <cell r="A2982">
            <v>1</v>
          </cell>
          <cell r="B2982">
            <v>13</v>
          </cell>
          <cell r="C2982">
            <v>10</v>
          </cell>
          <cell r="D2982">
            <v>6030</v>
          </cell>
          <cell r="F2982">
            <v>582.79</v>
          </cell>
        </row>
        <row r="2983">
          <cell r="A2983">
            <v>1</v>
          </cell>
          <cell r="B2983">
            <v>13</v>
          </cell>
          <cell r="C2983">
            <v>10</v>
          </cell>
          <cell r="D2983">
            <v>6035</v>
          </cell>
          <cell r="F2983">
            <v>0</v>
          </cell>
        </row>
        <row r="2984">
          <cell r="A2984">
            <v>1</v>
          </cell>
          <cell r="B2984">
            <v>13</v>
          </cell>
          <cell r="C2984">
            <v>10</v>
          </cell>
          <cell r="D2984">
            <v>6040</v>
          </cell>
          <cell r="F2984">
            <v>0</v>
          </cell>
        </row>
        <row r="2985">
          <cell r="A2985">
            <v>1</v>
          </cell>
          <cell r="B2985">
            <v>13</v>
          </cell>
          <cell r="C2985">
            <v>10</v>
          </cell>
          <cell r="D2985">
            <v>6045</v>
          </cell>
          <cell r="F2985">
            <v>0</v>
          </cell>
        </row>
        <row r="2986">
          <cell r="A2986">
            <v>1</v>
          </cell>
          <cell r="B2986">
            <v>13</v>
          </cell>
          <cell r="C2986">
            <v>10</v>
          </cell>
          <cell r="D2986">
            <v>6050</v>
          </cell>
          <cell r="F2986">
            <v>538.35</v>
          </cell>
        </row>
        <row r="2987">
          <cell r="A2987">
            <v>1</v>
          </cell>
          <cell r="B2987">
            <v>13</v>
          </cell>
          <cell r="C2987">
            <v>10</v>
          </cell>
          <cell r="D2987">
            <v>6055</v>
          </cell>
          <cell r="F2987">
            <v>0</v>
          </cell>
        </row>
        <row r="2988">
          <cell r="A2988">
            <v>1</v>
          </cell>
          <cell r="B2988">
            <v>13</v>
          </cell>
          <cell r="C2988">
            <v>10</v>
          </cell>
          <cell r="D2988">
            <v>6060</v>
          </cell>
          <cell r="F2988">
            <v>0</v>
          </cell>
        </row>
        <row r="2989">
          <cell r="A2989">
            <v>1</v>
          </cell>
          <cell r="B2989">
            <v>13</v>
          </cell>
          <cell r="C2989">
            <v>10</v>
          </cell>
          <cell r="D2989">
            <v>6065</v>
          </cell>
          <cell r="F2989">
            <v>0</v>
          </cell>
        </row>
        <row r="2990">
          <cell r="A2990">
            <v>1</v>
          </cell>
          <cell r="B2990">
            <v>13</v>
          </cell>
          <cell r="C2990">
            <v>10</v>
          </cell>
          <cell r="D2990">
            <v>6070</v>
          </cell>
          <cell r="F2990">
            <v>0</v>
          </cell>
        </row>
        <row r="2991">
          <cell r="A2991">
            <v>1</v>
          </cell>
          <cell r="B2991">
            <v>13</v>
          </cell>
          <cell r="C2991">
            <v>10</v>
          </cell>
          <cell r="D2991">
            <v>6075</v>
          </cell>
          <cell r="F2991">
            <v>0</v>
          </cell>
        </row>
        <row r="2992">
          <cell r="A2992">
            <v>1</v>
          </cell>
          <cell r="B2992">
            <v>13</v>
          </cell>
          <cell r="C2992">
            <v>10</v>
          </cell>
          <cell r="D2992">
            <v>6080</v>
          </cell>
          <cell r="F2992">
            <v>0</v>
          </cell>
        </row>
        <row r="2993">
          <cell r="A2993">
            <v>1</v>
          </cell>
          <cell r="B2993">
            <v>13</v>
          </cell>
          <cell r="C2993">
            <v>10</v>
          </cell>
          <cell r="D2993">
            <v>6085</v>
          </cell>
          <cell r="F2993">
            <v>1497.61</v>
          </cell>
        </row>
        <row r="2994">
          <cell r="A2994">
            <v>1</v>
          </cell>
          <cell r="B2994">
            <v>13</v>
          </cell>
          <cell r="C2994">
            <v>10</v>
          </cell>
          <cell r="D2994">
            <v>6090</v>
          </cell>
          <cell r="F2994">
            <v>16.04</v>
          </cell>
        </row>
        <row r="2995">
          <cell r="A2995">
            <v>1</v>
          </cell>
          <cell r="B2995">
            <v>13</v>
          </cell>
          <cell r="C2995">
            <v>10</v>
          </cell>
          <cell r="D2995">
            <v>6095</v>
          </cell>
          <cell r="F2995">
            <v>0</v>
          </cell>
        </row>
        <row r="2996">
          <cell r="A2996">
            <v>1</v>
          </cell>
          <cell r="B2996">
            <v>13</v>
          </cell>
          <cell r="C2996">
            <v>10</v>
          </cell>
          <cell r="D2996">
            <v>6100</v>
          </cell>
          <cell r="F2996">
            <v>37.29</v>
          </cell>
        </row>
        <row r="2997">
          <cell r="A2997">
            <v>1</v>
          </cell>
          <cell r="B2997">
            <v>13</v>
          </cell>
          <cell r="C2997">
            <v>10</v>
          </cell>
          <cell r="D2997">
            <v>6105</v>
          </cell>
          <cell r="F2997">
            <v>0</v>
          </cell>
        </row>
        <row r="2998">
          <cell r="A2998">
            <v>1</v>
          </cell>
          <cell r="B2998">
            <v>13</v>
          </cell>
          <cell r="C2998">
            <v>10</v>
          </cell>
          <cell r="D2998">
            <v>6110</v>
          </cell>
          <cell r="F2998">
            <v>0</v>
          </cell>
        </row>
        <row r="2999">
          <cell r="A2999">
            <v>1</v>
          </cell>
          <cell r="B2999">
            <v>13</v>
          </cell>
          <cell r="C2999">
            <v>10</v>
          </cell>
          <cell r="D2999">
            <v>6115</v>
          </cell>
          <cell r="F2999">
            <v>0</v>
          </cell>
        </row>
        <row r="3000">
          <cell r="A3000">
            <v>1</v>
          </cell>
          <cell r="B3000">
            <v>13</v>
          </cell>
          <cell r="C3000">
            <v>10</v>
          </cell>
          <cell r="D3000">
            <v>6120</v>
          </cell>
          <cell r="F3000">
            <v>0</v>
          </cell>
        </row>
        <row r="3001">
          <cell r="A3001">
            <v>1</v>
          </cell>
          <cell r="B3001">
            <v>13</v>
          </cell>
          <cell r="C3001">
            <v>10</v>
          </cell>
          <cell r="D3001">
            <v>6125</v>
          </cell>
          <cell r="F3001">
            <v>0</v>
          </cell>
        </row>
        <row r="3002">
          <cell r="A3002">
            <v>1</v>
          </cell>
          <cell r="B3002">
            <v>13</v>
          </cell>
          <cell r="C3002">
            <v>10</v>
          </cell>
          <cell r="D3002">
            <v>6130</v>
          </cell>
          <cell r="F3002">
            <v>0</v>
          </cell>
        </row>
        <row r="3003">
          <cell r="A3003">
            <v>1</v>
          </cell>
          <cell r="B3003">
            <v>13</v>
          </cell>
          <cell r="C3003">
            <v>10</v>
          </cell>
          <cell r="D3003">
            <v>6135</v>
          </cell>
          <cell r="F3003">
            <v>0</v>
          </cell>
        </row>
        <row r="3004">
          <cell r="A3004">
            <v>1</v>
          </cell>
          <cell r="B3004">
            <v>13</v>
          </cell>
          <cell r="C3004">
            <v>10</v>
          </cell>
          <cell r="D3004">
            <v>6140</v>
          </cell>
          <cell r="F3004">
            <v>0</v>
          </cell>
        </row>
        <row r="3005">
          <cell r="A3005">
            <v>1</v>
          </cell>
          <cell r="B3005">
            <v>13</v>
          </cell>
          <cell r="C3005">
            <v>10</v>
          </cell>
          <cell r="D3005">
            <v>6145</v>
          </cell>
          <cell r="F3005">
            <v>0</v>
          </cell>
        </row>
        <row r="3006">
          <cell r="A3006">
            <v>1</v>
          </cell>
          <cell r="B3006">
            <v>13</v>
          </cell>
          <cell r="C3006">
            <v>10</v>
          </cell>
          <cell r="D3006">
            <v>6150</v>
          </cell>
          <cell r="F3006">
            <v>0</v>
          </cell>
        </row>
        <row r="3007">
          <cell r="A3007">
            <v>1</v>
          </cell>
          <cell r="B3007">
            <v>13</v>
          </cell>
          <cell r="C3007">
            <v>20</v>
          </cell>
          <cell r="D3007">
            <v>6010</v>
          </cell>
          <cell r="F3007">
            <v>168</v>
          </cell>
        </row>
        <row r="3008">
          <cell r="A3008">
            <v>1</v>
          </cell>
          <cell r="B3008">
            <v>13</v>
          </cell>
          <cell r="C3008">
            <v>20</v>
          </cell>
          <cell r="D3008">
            <v>6015</v>
          </cell>
          <cell r="F3008">
            <v>0</v>
          </cell>
        </row>
        <row r="3009">
          <cell r="A3009">
            <v>1</v>
          </cell>
          <cell r="B3009">
            <v>13</v>
          </cell>
          <cell r="C3009">
            <v>20</v>
          </cell>
          <cell r="D3009">
            <v>6020</v>
          </cell>
          <cell r="F3009">
            <v>0</v>
          </cell>
        </row>
        <row r="3010">
          <cell r="A3010">
            <v>1</v>
          </cell>
          <cell r="B3010">
            <v>13</v>
          </cell>
          <cell r="C3010">
            <v>20</v>
          </cell>
          <cell r="D3010">
            <v>6025</v>
          </cell>
          <cell r="F3010">
            <v>6</v>
          </cell>
        </row>
        <row r="3011">
          <cell r="A3011">
            <v>1</v>
          </cell>
          <cell r="B3011">
            <v>13</v>
          </cell>
          <cell r="C3011">
            <v>20</v>
          </cell>
          <cell r="D3011">
            <v>6030</v>
          </cell>
          <cell r="F3011">
            <v>0</v>
          </cell>
        </row>
        <row r="3012">
          <cell r="A3012">
            <v>1</v>
          </cell>
          <cell r="B3012">
            <v>13</v>
          </cell>
          <cell r="C3012">
            <v>20</v>
          </cell>
          <cell r="D3012">
            <v>6035</v>
          </cell>
          <cell r="F3012">
            <v>3548.8</v>
          </cell>
        </row>
        <row r="3013">
          <cell r="A3013">
            <v>1</v>
          </cell>
          <cell r="B3013">
            <v>13</v>
          </cell>
          <cell r="C3013">
            <v>20</v>
          </cell>
          <cell r="D3013">
            <v>6040</v>
          </cell>
          <cell r="F3013">
            <v>0</v>
          </cell>
        </row>
        <row r="3014">
          <cell r="A3014">
            <v>1</v>
          </cell>
          <cell r="B3014">
            <v>13</v>
          </cell>
          <cell r="C3014">
            <v>20</v>
          </cell>
          <cell r="D3014">
            <v>6045</v>
          </cell>
          <cell r="F3014">
            <v>0</v>
          </cell>
        </row>
        <row r="3015">
          <cell r="A3015">
            <v>1</v>
          </cell>
          <cell r="B3015">
            <v>13</v>
          </cell>
          <cell r="C3015">
            <v>20</v>
          </cell>
          <cell r="D3015">
            <v>6050</v>
          </cell>
          <cell r="F3015">
            <v>1625.36</v>
          </cell>
        </row>
        <row r="3016">
          <cell r="A3016">
            <v>1</v>
          </cell>
          <cell r="B3016">
            <v>13</v>
          </cell>
          <cell r="C3016">
            <v>20</v>
          </cell>
          <cell r="D3016">
            <v>6055</v>
          </cell>
          <cell r="F3016">
            <v>0</v>
          </cell>
        </row>
        <row r="3017">
          <cell r="A3017">
            <v>1</v>
          </cell>
          <cell r="B3017">
            <v>13</v>
          </cell>
          <cell r="C3017">
            <v>20</v>
          </cell>
          <cell r="D3017">
            <v>6060</v>
          </cell>
          <cell r="F3017">
            <v>0</v>
          </cell>
        </row>
        <row r="3018">
          <cell r="A3018">
            <v>1</v>
          </cell>
          <cell r="B3018">
            <v>13</v>
          </cell>
          <cell r="C3018">
            <v>20</v>
          </cell>
          <cell r="D3018">
            <v>6065</v>
          </cell>
          <cell r="F3018">
            <v>0</v>
          </cell>
        </row>
        <row r="3019">
          <cell r="A3019">
            <v>1</v>
          </cell>
          <cell r="B3019">
            <v>13</v>
          </cell>
          <cell r="C3019">
            <v>20</v>
          </cell>
          <cell r="D3019">
            <v>6070</v>
          </cell>
          <cell r="F3019">
            <v>0</v>
          </cell>
        </row>
        <row r="3020">
          <cell r="A3020">
            <v>1</v>
          </cell>
          <cell r="B3020">
            <v>13</v>
          </cell>
          <cell r="C3020">
            <v>20</v>
          </cell>
          <cell r="D3020">
            <v>6075</v>
          </cell>
          <cell r="F3020">
            <v>0</v>
          </cell>
        </row>
        <row r="3021">
          <cell r="A3021">
            <v>1</v>
          </cell>
          <cell r="B3021">
            <v>13</v>
          </cell>
          <cell r="C3021">
            <v>20</v>
          </cell>
          <cell r="D3021">
            <v>6080</v>
          </cell>
          <cell r="F3021">
            <v>0</v>
          </cell>
        </row>
        <row r="3022">
          <cell r="A3022">
            <v>1</v>
          </cell>
          <cell r="B3022">
            <v>13</v>
          </cell>
          <cell r="C3022">
            <v>20</v>
          </cell>
          <cell r="D3022">
            <v>6085</v>
          </cell>
          <cell r="F3022">
            <v>0</v>
          </cell>
        </row>
        <row r="3023">
          <cell r="A3023">
            <v>1</v>
          </cell>
          <cell r="B3023">
            <v>13</v>
          </cell>
          <cell r="C3023">
            <v>20</v>
          </cell>
          <cell r="D3023">
            <v>6090</v>
          </cell>
          <cell r="F3023">
            <v>60.61</v>
          </cell>
        </row>
        <row r="3024">
          <cell r="A3024">
            <v>1</v>
          </cell>
          <cell r="B3024">
            <v>13</v>
          </cell>
          <cell r="C3024">
            <v>20</v>
          </cell>
          <cell r="D3024">
            <v>6095</v>
          </cell>
          <cell r="F3024">
            <v>0</v>
          </cell>
        </row>
        <row r="3025">
          <cell r="A3025">
            <v>1</v>
          </cell>
          <cell r="B3025">
            <v>13</v>
          </cell>
          <cell r="C3025">
            <v>20</v>
          </cell>
          <cell r="D3025">
            <v>6100</v>
          </cell>
          <cell r="F3025">
            <v>75.33</v>
          </cell>
        </row>
        <row r="3026">
          <cell r="A3026">
            <v>1</v>
          </cell>
          <cell r="B3026">
            <v>13</v>
          </cell>
          <cell r="C3026">
            <v>20</v>
          </cell>
          <cell r="D3026">
            <v>6105</v>
          </cell>
          <cell r="F3026">
            <v>0</v>
          </cell>
        </row>
        <row r="3027">
          <cell r="A3027">
            <v>1</v>
          </cell>
          <cell r="B3027">
            <v>13</v>
          </cell>
          <cell r="C3027">
            <v>20</v>
          </cell>
          <cell r="D3027">
            <v>6110</v>
          </cell>
          <cell r="F3027">
            <v>0</v>
          </cell>
        </row>
        <row r="3028">
          <cell r="A3028">
            <v>1</v>
          </cell>
          <cell r="B3028">
            <v>13</v>
          </cell>
          <cell r="C3028">
            <v>20</v>
          </cell>
          <cell r="D3028">
            <v>6115</v>
          </cell>
          <cell r="F3028">
            <v>0</v>
          </cell>
        </row>
        <row r="3029">
          <cell r="A3029">
            <v>1</v>
          </cell>
          <cell r="B3029">
            <v>13</v>
          </cell>
          <cell r="C3029">
            <v>20</v>
          </cell>
          <cell r="D3029">
            <v>6120</v>
          </cell>
          <cell r="F3029">
            <v>0</v>
          </cell>
        </row>
        <row r="3030">
          <cell r="A3030">
            <v>1</v>
          </cell>
          <cell r="B3030">
            <v>13</v>
          </cell>
          <cell r="C3030">
            <v>20</v>
          </cell>
          <cell r="D3030">
            <v>6125</v>
          </cell>
          <cell r="F3030">
            <v>0</v>
          </cell>
        </row>
        <row r="3031">
          <cell r="A3031">
            <v>1</v>
          </cell>
          <cell r="B3031">
            <v>13</v>
          </cell>
          <cell r="C3031">
            <v>20</v>
          </cell>
          <cell r="D3031">
            <v>6130</v>
          </cell>
          <cell r="F3031">
            <v>1951.32</v>
          </cell>
        </row>
        <row r="3032">
          <cell r="A3032">
            <v>1</v>
          </cell>
          <cell r="B3032">
            <v>13</v>
          </cell>
          <cell r="C3032">
            <v>20</v>
          </cell>
          <cell r="D3032">
            <v>6135</v>
          </cell>
          <cell r="F3032">
            <v>1663.53</v>
          </cell>
        </row>
        <row r="3033">
          <cell r="A3033">
            <v>1</v>
          </cell>
          <cell r="B3033">
            <v>13</v>
          </cell>
          <cell r="C3033">
            <v>20</v>
          </cell>
          <cell r="D3033">
            <v>6140</v>
          </cell>
          <cell r="F3033">
            <v>604.65</v>
          </cell>
        </row>
        <row r="3034">
          <cell r="A3034">
            <v>1</v>
          </cell>
          <cell r="B3034">
            <v>13</v>
          </cell>
          <cell r="C3034">
            <v>20</v>
          </cell>
          <cell r="D3034">
            <v>6145</v>
          </cell>
          <cell r="F3034">
            <v>549.55999999999995</v>
          </cell>
        </row>
        <row r="3035">
          <cell r="A3035">
            <v>1</v>
          </cell>
          <cell r="B3035">
            <v>13</v>
          </cell>
          <cell r="C3035">
            <v>20</v>
          </cell>
          <cell r="D3035">
            <v>6150</v>
          </cell>
          <cell r="F3035">
            <v>0</v>
          </cell>
        </row>
        <row r="3036">
          <cell r="A3036">
            <v>1</v>
          </cell>
          <cell r="B3036">
            <v>13</v>
          </cell>
          <cell r="C3036">
            <v>20</v>
          </cell>
          <cell r="D3036">
            <v>6160</v>
          </cell>
          <cell r="F3036">
            <v>0</v>
          </cell>
        </row>
        <row r="3037">
          <cell r="A3037">
            <v>1</v>
          </cell>
          <cell r="B3037">
            <v>13</v>
          </cell>
          <cell r="C3037">
            <v>30</v>
          </cell>
          <cell r="D3037">
            <v>6010</v>
          </cell>
          <cell r="F3037">
            <v>1908</v>
          </cell>
        </row>
        <row r="3038">
          <cell r="A3038">
            <v>1</v>
          </cell>
          <cell r="B3038">
            <v>13</v>
          </cell>
          <cell r="C3038">
            <v>30</v>
          </cell>
          <cell r="D3038">
            <v>6015</v>
          </cell>
          <cell r="F3038">
            <v>0</v>
          </cell>
        </row>
        <row r="3039">
          <cell r="A3039">
            <v>1</v>
          </cell>
          <cell r="B3039">
            <v>13</v>
          </cell>
          <cell r="C3039">
            <v>30</v>
          </cell>
          <cell r="D3039">
            <v>6020</v>
          </cell>
          <cell r="F3039">
            <v>418.5</v>
          </cell>
        </row>
        <row r="3040">
          <cell r="A3040">
            <v>1</v>
          </cell>
          <cell r="B3040">
            <v>13</v>
          </cell>
          <cell r="C3040">
            <v>30</v>
          </cell>
          <cell r="D3040">
            <v>6025</v>
          </cell>
          <cell r="F3040">
            <v>174.2</v>
          </cell>
        </row>
        <row r="3041">
          <cell r="A3041">
            <v>1</v>
          </cell>
          <cell r="B3041">
            <v>13</v>
          </cell>
          <cell r="C3041">
            <v>30</v>
          </cell>
          <cell r="D3041">
            <v>6030</v>
          </cell>
          <cell r="F3041">
            <v>15.13</v>
          </cell>
        </row>
        <row r="3042">
          <cell r="A3042">
            <v>1</v>
          </cell>
          <cell r="B3042">
            <v>13</v>
          </cell>
          <cell r="C3042">
            <v>30</v>
          </cell>
          <cell r="D3042">
            <v>6035</v>
          </cell>
          <cell r="F3042">
            <v>0</v>
          </cell>
        </row>
        <row r="3043">
          <cell r="A3043">
            <v>1</v>
          </cell>
          <cell r="B3043">
            <v>13</v>
          </cell>
          <cell r="C3043">
            <v>30</v>
          </cell>
          <cell r="D3043">
            <v>6040</v>
          </cell>
          <cell r="F3043">
            <v>0</v>
          </cell>
        </row>
        <row r="3044">
          <cell r="A3044">
            <v>1</v>
          </cell>
          <cell r="B3044">
            <v>13</v>
          </cell>
          <cell r="C3044">
            <v>30</v>
          </cell>
          <cell r="D3044">
            <v>6045</v>
          </cell>
          <cell r="F3044">
            <v>0</v>
          </cell>
        </row>
        <row r="3045">
          <cell r="A3045">
            <v>1</v>
          </cell>
          <cell r="B3045">
            <v>13</v>
          </cell>
          <cell r="C3045">
            <v>30</v>
          </cell>
          <cell r="D3045">
            <v>6050</v>
          </cell>
          <cell r="F3045">
            <v>0</v>
          </cell>
        </row>
        <row r="3046">
          <cell r="A3046">
            <v>1</v>
          </cell>
          <cell r="B3046">
            <v>13</v>
          </cell>
          <cell r="C3046">
            <v>30</v>
          </cell>
          <cell r="D3046">
            <v>6055</v>
          </cell>
          <cell r="F3046">
            <v>0</v>
          </cell>
        </row>
        <row r="3047">
          <cell r="A3047">
            <v>1</v>
          </cell>
          <cell r="B3047">
            <v>13</v>
          </cell>
          <cell r="C3047">
            <v>30</v>
          </cell>
          <cell r="D3047">
            <v>6060</v>
          </cell>
          <cell r="F3047">
            <v>0</v>
          </cell>
        </row>
        <row r="3048">
          <cell r="A3048">
            <v>1</v>
          </cell>
          <cell r="B3048">
            <v>13</v>
          </cell>
          <cell r="C3048">
            <v>30</v>
          </cell>
          <cell r="D3048">
            <v>6065</v>
          </cell>
          <cell r="F3048">
            <v>0</v>
          </cell>
        </row>
        <row r="3049">
          <cell r="A3049">
            <v>1</v>
          </cell>
          <cell r="B3049">
            <v>13</v>
          </cell>
          <cell r="C3049">
            <v>30</v>
          </cell>
          <cell r="D3049">
            <v>6070</v>
          </cell>
          <cell r="F3049">
            <v>0</v>
          </cell>
        </row>
        <row r="3050">
          <cell r="A3050">
            <v>1</v>
          </cell>
          <cell r="B3050">
            <v>13</v>
          </cell>
          <cell r="C3050">
            <v>30</v>
          </cell>
          <cell r="D3050">
            <v>6075</v>
          </cell>
          <cell r="F3050">
            <v>0</v>
          </cell>
        </row>
        <row r="3051">
          <cell r="A3051">
            <v>1</v>
          </cell>
          <cell r="B3051">
            <v>13</v>
          </cell>
          <cell r="C3051">
            <v>30</v>
          </cell>
          <cell r="D3051">
            <v>6080</v>
          </cell>
          <cell r="F3051">
            <v>0</v>
          </cell>
        </row>
        <row r="3052">
          <cell r="A3052">
            <v>1</v>
          </cell>
          <cell r="B3052">
            <v>13</v>
          </cell>
          <cell r="C3052">
            <v>30</v>
          </cell>
          <cell r="D3052">
            <v>6085</v>
          </cell>
          <cell r="F3052">
            <v>0</v>
          </cell>
        </row>
        <row r="3053">
          <cell r="A3053">
            <v>1</v>
          </cell>
          <cell r="B3053">
            <v>13</v>
          </cell>
          <cell r="C3053">
            <v>30</v>
          </cell>
          <cell r="D3053">
            <v>6090</v>
          </cell>
          <cell r="F3053">
            <v>0</v>
          </cell>
        </row>
        <row r="3054">
          <cell r="A3054">
            <v>1</v>
          </cell>
          <cell r="B3054">
            <v>13</v>
          </cell>
          <cell r="C3054">
            <v>30</v>
          </cell>
          <cell r="D3054">
            <v>6095</v>
          </cell>
          <cell r="F3054">
            <v>0</v>
          </cell>
        </row>
        <row r="3055">
          <cell r="A3055">
            <v>1</v>
          </cell>
          <cell r="B3055">
            <v>13</v>
          </cell>
          <cell r="C3055">
            <v>30</v>
          </cell>
          <cell r="D3055">
            <v>6100</v>
          </cell>
          <cell r="F3055">
            <v>0</v>
          </cell>
        </row>
        <row r="3056">
          <cell r="A3056">
            <v>1</v>
          </cell>
          <cell r="B3056">
            <v>13</v>
          </cell>
          <cell r="C3056">
            <v>30</v>
          </cell>
          <cell r="D3056">
            <v>6105</v>
          </cell>
          <cell r="F3056">
            <v>0</v>
          </cell>
        </row>
        <row r="3057">
          <cell r="A3057">
            <v>1</v>
          </cell>
          <cell r="B3057">
            <v>13</v>
          </cell>
          <cell r="C3057">
            <v>30</v>
          </cell>
          <cell r="D3057">
            <v>6110</v>
          </cell>
          <cell r="F3057">
            <v>0</v>
          </cell>
        </row>
        <row r="3058">
          <cell r="A3058">
            <v>1</v>
          </cell>
          <cell r="B3058">
            <v>13</v>
          </cell>
          <cell r="C3058">
            <v>30</v>
          </cell>
          <cell r="D3058">
            <v>6115</v>
          </cell>
          <cell r="F3058">
            <v>0</v>
          </cell>
        </row>
        <row r="3059">
          <cell r="A3059">
            <v>1</v>
          </cell>
          <cell r="B3059">
            <v>13</v>
          </cell>
          <cell r="C3059">
            <v>30</v>
          </cell>
          <cell r="D3059">
            <v>6120</v>
          </cell>
          <cell r="F3059">
            <v>0</v>
          </cell>
        </row>
        <row r="3060">
          <cell r="A3060">
            <v>1</v>
          </cell>
          <cell r="B3060">
            <v>13</v>
          </cell>
          <cell r="C3060">
            <v>30</v>
          </cell>
          <cell r="D3060">
            <v>6125</v>
          </cell>
          <cell r="F3060">
            <v>0</v>
          </cell>
        </row>
        <row r="3061">
          <cell r="A3061">
            <v>1</v>
          </cell>
          <cell r="B3061">
            <v>13</v>
          </cell>
          <cell r="C3061">
            <v>30</v>
          </cell>
          <cell r="D3061">
            <v>6130</v>
          </cell>
          <cell r="F3061">
            <v>0</v>
          </cell>
        </row>
        <row r="3062">
          <cell r="A3062">
            <v>1</v>
          </cell>
          <cell r="B3062">
            <v>13</v>
          </cell>
          <cell r="C3062">
            <v>30</v>
          </cell>
          <cell r="D3062">
            <v>6135</v>
          </cell>
          <cell r="F3062">
            <v>0</v>
          </cell>
        </row>
        <row r="3063">
          <cell r="A3063">
            <v>1</v>
          </cell>
          <cell r="B3063">
            <v>13</v>
          </cell>
          <cell r="C3063">
            <v>30</v>
          </cell>
          <cell r="D3063">
            <v>6140</v>
          </cell>
          <cell r="F3063">
            <v>0</v>
          </cell>
        </row>
        <row r="3064">
          <cell r="A3064">
            <v>1</v>
          </cell>
          <cell r="B3064">
            <v>13</v>
          </cell>
          <cell r="C3064">
            <v>30</v>
          </cell>
          <cell r="D3064">
            <v>6145</v>
          </cell>
          <cell r="F3064">
            <v>0</v>
          </cell>
        </row>
        <row r="3065">
          <cell r="A3065">
            <v>1</v>
          </cell>
          <cell r="B3065">
            <v>13</v>
          </cell>
          <cell r="C3065">
            <v>30</v>
          </cell>
          <cell r="D3065">
            <v>6150</v>
          </cell>
          <cell r="F3065">
            <v>0</v>
          </cell>
        </row>
        <row r="3066">
          <cell r="A3066">
            <v>1</v>
          </cell>
          <cell r="B3066">
            <v>13</v>
          </cell>
          <cell r="C3066">
            <v>40</v>
          </cell>
          <cell r="D3066">
            <v>6010</v>
          </cell>
          <cell r="F3066">
            <v>0</v>
          </cell>
        </row>
        <row r="3067">
          <cell r="A3067">
            <v>1</v>
          </cell>
          <cell r="B3067">
            <v>13</v>
          </cell>
          <cell r="C3067">
            <v>40</v>
          </cell>
          <cell r="D3067">
            <v>6015</v>
          </cell>
          <cell r="F3067">
            <v>9072.7000000000007</v>
          </cell>
        </row>
        <row r="3068">
          <cell r="A3068">
            <v>1</v>
          </cell>
          <cell r="B3068">
            <v>13</v>
          </cell>
          <cell r="C3068">
            <v>40</v>
          </cell>
          <cell r="D3068">
            <v>6020</v>
          </cell>
          <cell r="F3068">
            <v>0</v>
          </cell>
        </row>
        <row r="3069">
          <cell r="A3069">
            <v>1</v>
          </cell>
          <cell r="B3069">
            <v>13</v>
          </cell>
          <cell r="C3069">
            <v>40</v>
          </cell>
          <cell r="D3069">
            <v>6025</v>
          </cell>
          <cell r="F3069">
            <v>175.01</v>
          </cell>
        </row>
        <row r="3070">
          <cell r="A3070">
            <v>1</v>
          </cell>
          <cell r="B3070">
            <v>13</v>
          </cell>
          <cell r="C3070">
            <v>40</v>
          </cell>
          <cell r="D3070">
            <v>6030</v>
          </cell>
          <cell r="F3070">
            <v>745.89</v>
          </cell>
        </row>
        <row r="3071">
          <cell r="A3071">
            <v>1</v>
          </cell>
          <cell r="B3071">
            <v>13</v>
          </cell>
          <cell r="C3071">
            <v>40</v>
          </cell>
          <cell r="D3071">
            <v>6035</v>
          </cell>
          <cell r="F3071">
            <v>0</v>
          </cell>
        </row>
        <row r="3072">
          <cell r="A3072">
            <v>1</v>
          </cell>
          <cell r="B3072">
            <v>13</v>
          </cell>
          <cell r="C3072">
            <v>40</v>
          </cell>
          <cell r="D3072">
            <v>6040</v>
          </cell>
          <cell r="F3072">
            <v>4126.83</v>
          </cell>
        </row>
        <row r="3073">
          <cell r="A3073">
            <v>1</v>
          </cell>
          <cell r="B3073">
            <v>13</v>
          </cell>
          <cell r="C3073">
            <v>40</v>
          </cell>
          <cell r="D3073">
            <v>6045</v>
          </cell>
          <cell r="F3073">
            <v>0</v>
          </cell>
        </row>
        <row r="3074">
          <cell r="A3074">
            <v>1</v>
          </cell>
          <cell r="B3074">
            <v>13</v>
          </cell>
          <cell r="C3074">
            <v>40</v>
          </cell>
          <cell r="D3074">
            <v>6050</v>
          </cell>
          <cell r="F3074">
            <v>0</v>
          </cell>
        </row>
        <row r="3075">
          <cell r="A3075">
            <v>1</v>
          </cell>
          <cell r="B3075">
            <v>13</v>
          </cell>
          <cell r="C3075">
            <v>40</v>
          </cell>
          <cell r="D3075">
            <v>6055</v>
          </cell>
          <cell r="F3075">
            <v>0</v>
          </cell>
        </row>
        <row r="3076">
          <cell r="A3076">
            <v>1</v>
          </cell>
          <cell r="B3076">
            <v>13</v>
          </cell>
          <cell r="C3076">
            <v>40</v>
          </cell>
          <cell r="D3076">
            <v>6060</v>
          </cell>
          <cell r="F3076">
            <v>0</v>
          </cell>
        </row>
        <row r="3077">
          <cell r="A3077">
            <v>1</v>
          </cell>
          <cell r="B3077">
            <v>13</v>
          </cell>
          <cell r="C3077">
            <v>40</v>
          </cell>
          <cell r="D3077">
            <v>6065</v>
          </cell>
          <cell r="F3077">
            <v>0</v>
          </cell>
        </row>
        <row r="3078">
          <cell r="A3078">
            <v>1</v>
          </cell>
          <cell r="B3078">
            <v>13</v>
          </cell>
          <cell r="C3078">
            <v>40</v>
          </cell>
          <cell r="D3078">
            <v>6070</v>
          </cell>
          <cell r="F3078">
            <v>0</v>
          </cell>
        </row>
        <row r="3079">
          <cell r="A3079">
            <v>1</v>
          </cell>
          <cell r="B3079">
            <v>13</v>
          </cell>
          <cell r="C3079">
            <v>40</v>
          </cell>
          <cell r="D3079">
            <v>6075</v>
          </cell>
          <cell r="F3079">
            <v>0</v>
          </cell>
        </row>
        <row r="3080">
          <cell r="A3080">
            <v>1</v>
          </cell>
          <cell r="B3080">
            <v>13</v>
          </cell>
          <cell r="C3080">
            <v>40</v>
          </cell>
          <cell r="D3080">
            <v>6080</v>
          </cell>
          <cell r="F3080">
            <v>0</v>
          </cell>
        </row>
        <row r="3081">
          <cell r="A3081">
            <v>1</v>
          </cell>
          <cell r="B3081">
            <v>13</v>
          </cell>
          <cell r="C3081">
            <v>40</v>
          </cell>
          <cell r="D3081">
            <v>6085</v>
          </cell>
          <cell r="F3081">
            <v>0</v>
          </cell>
        </row>
        <row r="3082">
          <cell r="A3082">
            <v>1</v>
          </cell>
          <cell r="B3082">
            <v>13</v>
          </cell>
          <cell r="C3082">
            <v>40</v>
          </cell>
          <cell r="D3082">
            <v>6090</v>
          </cell>
          <cell r="F3082">
            <v>0</v>
          </cell>
        </row>
        <row r="3083">
          <cell r="A3083">
            <v>1</v>
          </cell>
          <cell r="B3083">
            <v>13</v>
          </cell>
          <cell r="C3083">
            <v>40</v>
          </cell>
          <cell r="D3083">
            <v>6095</v>
          </cell>
          <cell r="F3083">
            <v>1390.18</v>
          </cell>
        </row>
        <row r="3084">
          <cell r="A3084">
            <v>1</v>
          </cell>
          <cell r="B3084">
            <v>13</v>
          </cell>
          <cell r="C3084">
            <v>40</v>
          </cell>
          <cell r="D3084">
            <v>6100</v>
          </cell>
          <cell r="F3084">
            <v>32.99</v>
          </cell>
        </row>
        <row r="3085">
          <cell r="A3085">
            <v>1</v>
          </cell>
          <cell r="B3085">
            <v>13</v>
          </cell>
          <cell r="C3085">
            <v>40</v>
          </cell>
          <cell r="D3085">
            <v>6105</v>
          </cell>
          <cell r="F3085">
            <v>93.16</v>
          </cell>
        </row>
        <row r="3086">
          <cell r="A3086">
            <v>1</v>
          </cell>
          <cell r="B3086">
            <v>13</v>
          </cell>
          <cell r="C3086">
            <v>40</v>
          </cell>
          <cell r="D3086">
            <v>6110</v>
          </cell>
          <cell r="F3086">
            <v>0</v>
          </cell>
        </row>
        <row r="3087">
          <cell r="A3087">
            <v>1</v>
          </cell>
          <cell r="B3087">
            <v>13</v>
          </cell>
          <cell r="C3087">
            <v>40</v>
          </cell>
          <cell r="D3087">
            <v>6110</v>
          </cell>
          <cell r="F3087">
            <v>0</v>
          </cell>
        </row>
        <row r="3088">
          <cell r="A3088">
            <v>1</v>
          </cell>
          <cell r="B3088">
            <v>13</v>
          </cell>
          <cell r="C3088">
            <v>40</v>
          </cell>
          <cell r="D3088">
            <v>6110</v>
          </cell>
          <cell r="F3088">
            <v>0</v>
          </cell>
        </row>
        <row r="3089">
          <cell r="A3089">
            <v>1</v>
          </cell>
          <cell r="B3089">
            <v>13</v>
          </cell>
          <cell r="C3089">
            <v>40</v>
          </cell>
          <cell r="D3089">
            <v>6110</v>
          </cell>
          <cell r="F3089">
            <v>0</v>
          </cell>
        </row>
        <row r="3090">
          <cell r="A3090">
            <v>1</v>
          </cell>
          <cell r="B3090">
            <v>13</v>
          </cell>
          <cell r="C3090">
            <v>40</v>
          </cell>
          <cell r="D3090">
            <v>6110</v>
          </cell>
          <cell r="F3090">
            <v>0</v>
          </cell>
        </row>
        <row r="3091">
          <cell r="A3091">
            <v>1</v>
          </cell>
          <cell r="B3091">
            <v>13</v>
          </cell>
          <cell r="C3091">
            <v>40</v>
          </cell>
          <cell r="D3091">
            <v>6110</v>
          </cell>
          <cell r="F3091">
            <v>0</v>
          </cell>
        </row>
        <row r="3092">
          <cell r="A3092">
            <v>1</v>
          </cell>
          <cell r="B3092">
            <v>13</v>
          </cell>
          <cell r="C3092">
            <v>40</v>
          </cell>
          <cell r="D3092">
            <v>6115</v>
          </cell>
          <cell r="F3092">
            <v>0</v>
          </cell>
        </row>
        <row r="3093">
          <cell r="A3093">
            <v>1</v>
          </cell>
          <cell r="B3093">
            <v>13</v>
          </cell>
          <cell r="C3093">
            <v>40</v>
          </cell>
          <cell r="D3093">
            <v>6120</v>
          </cell>
          <cell r="F3093">
            <v>0</v>
          </cell>
        </row>
        <row r="3094">
          <cell r="A3094">
            <v>1</v>
          </cell>
          <cell r="B3094">
            <v>13</v>
          </cell>
          <cell r="C3094">
            <v>40</v>
          </cell>
          <cell r="D3094">
            <v>6125</v>
          </cell>
          <cell r="F3094">
            <v>0</v>
          </cell>
        </row>
        <row r="3095">
          <cell r="A3095">
            <v>1</v>
          </cell>
          <cell r="B3095">
            <v>13</v>
          </cell>
          <cell r="C3095">
            <v>40</v>
          </cell>
          <cell r="D3095">
            <v>6130</v>
          </cell>
          <cell r="F3095">
            <v>0</v>
          </cell>
        </row>
        <row r="3096">
          <cell r="A3096">
            <v>1</v>
          </cell>
          <cell r="B3096">
            <v>13</v>
          </cell>
          <cell r="C3096">
            <v>40</v>
          </cell>
          <cell r="D3096">
            <v>6135</v>
          </cell>
          <cell r="F3096">
            <v>0</v>
          </cell>
        </row>
        <row r="3097">
          <cell r="A3097">
            <v>1</v>
          </cell>
          <cell r="B3097">
            <v>13</v>
          </cell>
          <cell r="C3097">
            <v>40</v>
          </cell>
          <cell r="D3097">
            <v>6140</v>
          </cell>
          <cell r="F3097">
            <v>0</v>
          </cell>
        </row>
        <row r="3098">
          <cell r="A3098">
            <v>1</v>
          </cell>
          <cell r="B3098">
            <v>13</v>
          </cell>
          <cell r="C3098">
            <v>40</v>
          </cell>
          <cell r="D3098">
            <v>6145</v>
          </cell>
          <cell r="F3098">
            <v>0</v>
          </cell>
        </row>
        <row r="3099">
          <cell r="A3099">
            <v>1</v>
          </cell>
          <cell r="B3099">
            <v>13</v>
          </cell>
          <cell r="C3099">
            <v>40</v>
          </cell>
          <cell r="D3099">
            <v>6150</v>
          </cell>
          <cell r="F3099">
            <v>0</v>
          </cell>
        </row>
        <row r="3100">
          <cell r="A3100">
            <v>1</v>
          </cell>
          <cell r="B3100">
            <v>13</v>
          </cell>
          <cell r="C3100">
            <v>40</v>
          </cell>
          <cell r="D3100">
            <v>6155</v>
          </cell>
          <cell r="F3100">
            <v>0</v>
          </cell>
        </row>
        <row r="3101">
          <cell r="A3101">
            <v>1</v>
          </cell>
          <cell r="B3101">
            <v>13</v>
          </cell>
          <cell r="C3101">
            <v>50</v>
          </cell>
          <cell r="D3101">
            <v>6010</v>
          </cell>
          <cell r="F3101">
            <v>5355.08</v>
          </cell>
        </row>
        <row r="3102">
          <cell r="A3102">
            <v>1</v>
          </cell>
          <cell r="B3102">
            <v>13</v>
          </cell>
          <cell r="C3102">
            <v>50</v>
          </cell>
          <cell r="D3102">
            <v>6015</v>
          </cell>
          <cell r="F3102">
            <v>0</v>
          </cell>
        </row>
        <row r="3103">
          <cell r="A3103">
            <v>1</v>
          </cell>
          <cell r="B3103">
            <v>13</v>
          </cell>
          <cell r="C3103">
            <v>50</v>
          </cell>
          <cell r="D3103">
            <v>6020</v>
          </cell>
          <cell r="F3103">
            <v>0</v>
          </cell>
        </row>
        <row r="3104">
          <cell r="A3104">
            <v>1</v>
          </cell>
          <cell r="B3104">
            <v>13</v>
          </cell>
          <cell r="C3104">
            <v>50</v>
          </cell>
          <cell r="D3104">
            <v>6025</v>
          </cell>
          <cell r="F3104">
            <v>390.76</v>
          </cell>
        </row>
        <row r="3105">
          <cell r="A3105">
            <v>1</v>
          </cell>
          <cell r="B3105">
            <v>13</v>
          </cell>
          <cell r="C3105">
            <v>50</v>
          </cell>
          <cell r="D3105">
            <v>6030</v>
          </cell>
          <cell r="F3105">
            <v>23.58</v>
          </cell>
        </row>
        <row r="3106">
          <cell r="A3106">
            <v>1</v>
          </cell>
          <cell r="B3106">
            <v>13</v>
          </cell>
          <cell r="C3106">
            <v>50</v>
          </cell>
          <cell r="D3106">
            <v>6035</v>
          </cell>
          <cell r="F3106">
            <v>0</v>
          </cell>
        </row>
        <row r="3107">
          <cell r="A3107">
            <v>1</v>
          </cell>
          <cell r="B3107">
            <v>13</v>
          </cell>
          <cell r="C3107">
            <v>50</v>
          </cell>
          <cell r="D3107">
            <v>6040</v>
          </cell>
          <cell r="F3107">
            <v>515.38</v>
          </cell>
        </row>
        <row r="3108">
          <cell r="A3108">
            <v>1</v>
          </cell>
          <cell r="B3108">
            <v>13</v>
          </cell>
          <cell r="C3108">
            <v>50</v>
          </cell>
          <cell r="D3108">
            <v>6045</v>
          </cell>
          <cell r="F3108">
            <v>0</v>
          </cell>
        </row>
        <row r="3109">
          <cell r="A3109">
            <v>1</v>
          </cell>
          <cell r="B3109">
            <v>13</v>
          </cell>
          <cell r="C3109">
            <v>50</v>
          </cell>
          <cell r="D3109">
            <v>6050</v>
          </cell>
          <cell r="F3109">
            <v>0</v>
          </cell>
        </row>
        <row r="3110">
          <cell r="A3110">
            <v>1</v>
          </cell>
          <cell r="B3110">
            <v>13</v>
          </cell>
          <cell r="C3110">
            <v>50</v>
          </cell>
          <cell r="D3110">
            <v>6055</v>
          </cell>
          <cell r="F3110">
            <v>0</v>
          </cell>
        </row>
        <row r="3111">
          <cell r="A3111">
            <v>1</v>
          </cell>
          <cell r="B3111">
            <v>13</v>
          </cell>
          <cell r="C3111">
            <v>50</v>
          </cell>
          <cell r="D3111">
            <v>6060</v>
          </cell>
          <cell r="F3111">
            <v>0</v>
          </cell>
        </row>
        <row r="3112">
          <cell r="A3112">
            <v>1</v>
          </cell>
          <cell r="B3112">
            <v>13</v>
          </cell>
          <cell r="C3112">
            <v>50</v>
          </cell>
          <cell r="D3112">
            <v>6065</v>
          </cell>
          <cell r="F3112">
            <v>0</v>
          </cell>
        </row>
        <row r="3113">
          <cell r="A3113">
            <v>1</v>
          </cell>
          <cell r="B3113">
            <v>13</v>
          </cell>
          <cell r="C3113">
            <v>50</v>
          </cell>
          <cell r="D3113">
            <v>6070</v>
          </cell>
          <cell r="F3113">
            <v>0</v>
          </cell>
        </row>
        <row r="3114">
          <cell r="A3114">
            <v>1</v>
          </cell>
          <cell r="B3114">
            <v>13</v>
          </cell>
          <cell r="C3114">
            <v>50</v>
          </cell>
          <cell r="D3114">
            <v>6075</v>
          </cell>
          <cell r="F3114">
            <v>0</v>
          </cell>
        </row>
        <row r="3115">
          <cell r="A3115">
            <v>1</v>
          </cell>
          <cell r="B3115">
            <v>13</v>
          </cell>
          <cell r="C3115">
            <v>50</v>
          </cell>
          <cell r="D3115">
            <v>6080</v>
          </cell>
          <cell r="F3115">
            <v>0</v>
          </cell>
        </row>
        <row r="3116">
          <cell r="A3116">
            <v>1</v>
          </cell>
          <cell r="B3116">
            <v>13</v>
          </cell>
          <cell r="C3116">
            <v>50</v>
          </cell>
          <cell r="D3116">
            <v>6085</v>
          </cell>
          <cell r="F3116">
            <v>0</v>
          </cell>
        </row>
        <row r="3117">
          <cell r="A3117">
            <v>1</v>
          </cell>
          <cell r="B3117">
            <v>13</v>
          </cell>
          <cell r="C3117">
            <v>50</v>
          </cell>
          <cell r="D3117">
            <v>6090</v>
          </cell>
          <cell r="F3117">
            <v>0</v>
          </cell>
        </row>
        <row r="3118">
          <cell r="A3118">
            <v>1</v>
          </cell>
          <cell r="B3118">
            <v>13</v>
          </cell>
          <cell r="C3118">
            <v>50</v>
          </cell>
          <cell r="D3118">
            <v>6095</v>
          </cell>
          <cell r="F3118">
            <v>235.13</v>
          </cell>
        </row>
        <row r="3119">
          <cell r="A3119">
            <v>1</v>
          </cell>
          <cell r="B3119">
            <v>13</v>
          </cell>
          <cell r="C3119">
            <v>50</v>
          </cell>
          <cell r="D3119">
            <v>6100</v>
          </cell>
          <cell r="F3119">
            <v>59.19</v>
          </cell>
        </row>
        <row r="3120">
          <cell r="A3120">
            <v>1</v>
          </cell>
          <cell r="B3120">
            <v>13</v>
          </cell>
          <cell r="C3120">
            <v>50</v>
          </cell>
          <cell r="D3120">
            <v>6105</v>
          </cell>
          <cell r="F3120">
            <v>0</v>
          </cell>
        </row>
        <row r="3121">
          <cell r="A3121">
            <v>1</v>
          </cell>
          <cell r="B3121">
            <v>13</v>
          </cell>
          <cell r="C3121">
            <v>50</v>
          </cell>
          <cell r="D3121">
            <v>6110</v>
          </cell>
          <cell r="F3121">
            <v>0</v>
          </cell>
        </row>
        <row r="3122">
          <cell r="A3122">
            <v>1</v>
          </cell>
          <cell r="B3122">
            <v>13</v>
          </cell>
          <cell r="C3122">
            <v>50</v>
          </cell>
          <cell r="D3122">
            <v>6115</v>
          </cell>
          <cell r="F3122">
            <v>0</v>
          </cell>
        </row>
        <row r="3123">
          <cell r="A3123">
            <v>1</v>
          </cell>
          <cell r="B3123">
            <v>13</v>
          </cell>
          <cell r="C3123">
            <v>50</v>
          </cell>
          <cell r="D3123">
            <v>6120</v>
          </cell>
          <cell r="F3123">
            <v>0</v>
          </cell>
        </row>
        <row r="3124">
          <cell r="A3124">
            <v>1</v>
          </cell>
          <cell r="B3124">
            <v>13</v>
          </cell>
          <cell r="C3124">
            <v>50</v>
          </cell>
          <cell r="D3124">
            <v>6125</v>
          </cell>
          <cell r="F3124">
            <v>0</v>
          </cell>
        </row>
        <row r="3125">
          <cell r="A3125">
            <v>1</v>
          </cell>
          <cell r="B3125">
            <v>13</v>
          </cell>
          <cell r="C3125">
            <v>50</v>
          </cell>
          <cell r="D3125">
            <v>6130</v>
          </cell>
          <cell r="F3125">
            <v>0</v>
          </cell>
        </row>
        <row r="3126">
          <cell r="A3126">
            <v>1</v>
          </cell>
          <cell r="B3126">
            <v>13</v>
          </cell>
          <cell r="C3126">
            <v>50</v>
          </cell>
          <cell r="D3126">
            <v>6135</v>
          </cell>
          <cell r="F3126">
            <v>0</v>
          </cell>
        </row>
        <row r="3127">
          <cell r="A3127">
            <v>1</v>
          </cell>
          <cell r="B3127">
            <v>13</v>
          </cell>
          <cell r="C3127">
            <v>50</v>
          </cell>
          <cell r="D3127">
            <v>6140</v>
          </cell>
          <cell r="F3127">
            <v>0</v>
          </cell>
        </row>
        <row r="3128">
          <cell r="A3128">
            <v>1</v>
          </cell>
          <cell r="B3128">
            <v>13</v>
          </cell>
          <cell r="C3128">
            <v>50</v>
          </cell>
          <cell r="D3128">
            <v>6145</v>
          </cell>
          <cell r="F3128">
            <v>0</v>
          </cell>
        </row>
        <row r="3129">
          <cell r="A3129">
            <v>1</v>
          </cell>
          <cell r="B3129">
            <v>13</v>
          </cell>
          <cell r="C3129">
            <v>50</v>
          </cell>
          <cell r="D3129">
            <v>6150</v>
          </cell>
          <cell r="F3129">
            <v>0</v>
          </cell>
        </row>
        <row r="3130">
          <cell r="A3130">
            <v>1</v>
          </cell>
          <cell r="B3130">
            <v>13</v>
          </cell>
          <cell r="C3130">
            <v>50</v>
          </cell>
          <cell r="D3130">
            <v>6155</v>
          </cell>
          <cell r="F3130">
            <v>0</v>
          </cell>
        </row>
        <row r="3131">
          <cell r="A3131">
            <v>1</v>
          </cell>
          <cell r="B3131">
            <v>14</v>
          </cell>
          <cell r="C3131">
            <v>0</v>
          </cell>
          <cell r="D3131">
            <v>1032</v>
          </cell>
          <cell r="F3131">
            <v>0</v>
          </cell>
        </row>
        <row r="3132">
          <cell r="A3132">
            <v>1</v>
          </cell>
          <cell r="B3132">
            <v>14</v>
          </cell>
          <cell r="C3132">
            <v>0</v>
          </cell>
          <cell r="D3132">
            <v>1050</v>
          </cell>
          <cell r="F3132">
            <v>17013.27</v>
          </cell>
        </row>
        <row r="3133">
          <cell r="A3133">
            <v>1</v>
          </cell>
          <cell r="B3133">
            <v>14</v>
          </cell>
          <cell r="C3133">
            <v>0</v>
          </cell>
          <cell r="D3133">
            <v>1050</v>
          </cell>
          <cell r="F3133">
            <v>0</v>
          </cell>
        </row>
        <row r="3134">
          <cell r="A3134">
            <v>1</v>
          </cell>
          <cell r="B3134">
            <v>14</v>
          </cell>
          <cell r="C3134">
            <v>0</v>
          </cell>
          <cell r="D3134">
            <v>1051</v>
          </cell>
          <cell r="F3134">
            <v>169.98</v>
          </cell>
        </row>
        <row r="3135">
          <cell r="A3135">
            <v>1</v>
          </cell>
          <cell r="B3135">
            <v>14</v>
          </cell>
          <cell r="C3135">
            <v>0</v>
          </cell>
          <cell r="D3135">
            <v>1052</v>
          </cell>
          <cell r="F3135">
            <v>0</v>
          </cell>
        </row>
        <row r="3136">
          <cell r="A3136">
            <v>1</v>
          </cell>
          <cell r="B3136">
            <v>14</v>
          </cell>
          <cell r="C3136">
            <v>0</v>
          </cell>
          <cell r="D3136">
            <v>1052</v>
          </cell>
          <cell r="F3136">
            <v>0</v>
          </cell>
        </row>
        <row r="3137">
          <cell r="A3137">
            <v>1</v>
          </cell>
          <cell r="B3137">
            <v>14</v>
          </cell>
          <cell r="C3137">
            <v>0</v>
          </cell>
          <cell r="D3137">
            <v>1052</v>
          </cell>
          <cell r="F3137">
            <v>0</v>
          </cell>
        </row>
        <row r="3138">
          <cell r="A3138">
            <v>1</v>
          </cell>
          <cell r="B3138">
            <v>14</v>
          </cell>
          <cell r="C3138">
            <v>0</v>
          </cell>
          <cell r="D3138">
            <v>1055</v>
          </cell>
          <cell r="F3138">
            <v>0</v>
          </cell>
        </row>
        <row r="3139">
          <cell r="A3139">
            <v>1</v>
          </cell>
          <cell r="B3139">
            <v>14</v>
          </cell>
          <cell r="C3139">
            <v>0</v>
          </cell>
          <cell r="D3139">
            <v>1060</v>
          </cell>
          <cell r="F3139">
            <v>0</v>
          </cell>
        </row>
        <row r="3140">
          <cell r="A3140">
            <v>1</v>
          </cell>
          <cell r="B3140">
            <v>14</v>
          </cell>
          <cell r="C3140">
            <v>0</v>
          </cell>
          <cell r="D3140">
            <v>1065</v>
          </cell>
          <cell r="F3140">
            <v>0</v>
          </cell>
        </row>
        <row r="3141">
          <cell r="A3141">
            <v>1</v>
          </cell>
          <cell r="B3141">
            <v>14</v>
          </cell>
          <cell r="C3141">
            <v>0</v>
          </cell>
          <cell r="D3141">
            <v>4010</v>
          </cell>
          <cell r="F3141">
            <v>-182441.59</v>
          </cell>
        </row>
        <row r="3142">
          <cell r="A3142">
            <v>1</v>
          </cell>
          <cell r="B3142">
            <v>14</v>
          </cell>
          <cell r="C3142">
            <v>0</v>
          </cell>
          <cell r="D3142">
            <v>4010</v>
          </cell>
          <cell r="F3142">
            <v>6245.64</v>
          </cell>
        </row>
        <row r="3143">
          <cell r="A3143">
            <v>1</v>
          </cell>
          <cell r="B3143">
            <v>14</v>
          </cell>
          <cell r="C3143">
            <v>0</v>
          </cell>
          <cell r="D3143">
            <v>4020</v>
          </cell>
          <cell r="F3143">
            <v>-32699.11</v>
          </cell>
        </row>
        <row r="3144">
          <cell r="A3144">
            <v>1</v>
          </cell>
          <cell r="B3144">
            <v>14</v>
          </cell>
          <cell r="C3144">
            <v>0</v>
          </cell>
          <cell r="D3144">
            <v>4020</v>
          </cell>
          <cell r="F3144">
            <v>1494.8</v>
          </cell>
        </row>
        <row r="3145">
          <cell r="A3145">
            <v>1</v>
          </cell>
          <cell r="B3145">
            <v>14</v>
          </cell>
          <cell r="C3145">
            <v>0</v>
          </cell>
          <cell r="D3145">
            <v>4030</v>
          </cell>
          <cell r="F3145">
            <v>-12.14</v>
          </cell>
        </row>
        <row r="3146">
          <cell r="A3146">
            <v>1</v>
          </cell>
          <cell r="B3146">
            <v>14</v>
          </cell>
          <cell r="C3146">
            <v>0</v>
          </cell>
          <cell r="D3146">
            <v>4040</v>
          </cell>
          <cell r="F3146">
            <v>0</v>
          </cell>
        </row>
        <row r="3147">
          <cell r="A3147">
            <v>1</v>
          </cell>
          <cell r="B3147">
            <v>14</v>
          </cell>
          <cell r="C3147">
            <v>0</v>
          </cell>
          <cell r="D3147">
            <v>4050</v>
          </cell>
          <cell r="F3147">
            <v>-1181.76</v>
          </cell>
        </row>
        <row r="3148">
          <cell r="A3148">
            <v>1</v>
          </cell>
          <cell r="B3148">
            <v>14</v>
          </cell>
          <cell r="C3148">
            <v>0</v>
          </cell>
          <cell r="D3148">
            <v>4060</v>
          </cell>
          <cell r="F3148">
            <v>0</v>
          </cell>
        </row>
        <row r="3149">
          <cell r="A3149">
            <v>1</v>
          </cell>
          <cell r="B3149">
            <v>14</v>
          </cell>
          <cell r="C3149">
            <v>0</v>
          </cell>
          <cell r="D3149">
            <v>5010</v>
          </cell>
          <cell r="F3149">
            <v>137732.06</v>
          </cell>
        </row>
        <row r="3150">
          <cell r="A3150">
            <v>1</v>
          </cell>
          <cell r="B3150">
            <v>14</v>
          </cell>
          <cell r="C3150">
            <v>0</v>
          </cell>
          <cell r="D3150">
            <v>5011</v>
          </cell>
          <cell r="F3150">
            <v>4167.12</v>
          </cell>
        </row>
        <row r="3151">
          <cell r="A3151">
            <v>1</v>
          </cell>
          <cell r="B3151">
            <v>14</v>
          </cell>
          <cell r="C3151">
            <v>0</v>
          </cell>
          <cell r="D3151">
            <v>5011</v>
          </cell>
          <cell r="F3151">
            <v>0</v>
          </cell>
        </row>
        <row r="3152">
          <cell r="A3152">
            <v>1</v>
          </cell>
          <cell r="B3152">
            <v>14</v>
          </cell>
          <cell r="C3152">
            <v>0</v>
          </cell>
          <cell r="D3152">
            <v>5011</v>
          </cell>
          <cell r="F3152">
            <v>0</v>
          </cell>
        </row>
        <row r="3153">
          <cell r="A3153">
            <v>1</v>
          </cell>
          <cell r="B3153">
            <v>14</v>
          </cell>
          <cell r="C3153">
            <v>0</v>
          </cell>
          <cell r="D3153">
            <v>5012</v>
          </cell>
          <cell r="F3153">
            <v>0</v>
          </cell>
        </row>
        <row r="3154">
          <cell r="A3154">
            <v>1</v>
          </cell>
          <cell r="B3154">
            <v>14</v>
          </cell>
          <cell r="C3154">
            <v>0</v>
          </cell>
          <cell r="D3154">
            <v>5012</v>
          </cell>
          <cell r="F3154">
            <v>-169.97</v>
          </cell>
        </row>
        <row r="3155">
          <cell r="A3155">
            <v>1</v>
          </cell>
          <cell r="B3155">
            <v>14</v>
          </cell>
          <cell r="C3155">
            <v>0</v>
          </cell>
          <cell r="D3155">
            <v>5012</v>
          </cell>
          <cell r="F3155">
            <v>-90.34</v>
          </cell>
        </row>
        <row r="3156">
          <cell r="A3156">
            <v>1</v>
          </cell>
          <cell r="B3156">
            <v>14</v>
          </cell>
          <cell r="C3156">
            <v>0</v>
          </cell>
          <cell r="D3156">
            <v>5020</v>
          </cell>
          <cell r="F3156">
            <v>28455.96</v>
          </cell>
        </row>
        <row r="3157">
          <cell r="A3157">
            <v>1</v>
          </cell>
          <cell r="B3157">
            <v>14</v>
          </cell>
          <cell r="C3157">
            <v>0</v>
          </cell>
          <cell r="D3157">
            <v>5030</v>
          </cell>
          <cell r="F3157">
            <v>1652.32</v>
          </cell>
        </row>
        <row r="3158">
          <cell r="A3158">
            <v>1</v>
          </cell>
          <cell r="B3158">
            <v>14</v>
          </cell>
          <cell r="C3158">
            <v>0</v>
          </cell>
          <cell r="D3158">
            <v>5030</v>
          </cell>
          <cell r="F3158">
            <v>0</v>
          </cell>
        </row>
        <row r="3159">
          <cell r="A3159">
            <v>1</v>
          </cell>
          <cell r="B3159">
            <v>14</v>
          </cell>
          <cell r="C3159">
            <v>0</v>
          </cell>
          <cell r="D3159">
            <v>5040</v>
          </cell>
          <cell r="F3159">
            <v>-2930.68</v>
          </cell>
        </row>
        <row r="3160">
          <cell r="A3160">
            <v>1</v>
          </cell>
          <cell r="B3160">
            <v>14</v>
          </cell>
          <cell r="C3160">
            <v>0</v>
          </cell>
          <cell r="D3160">
            <v>5050</v>
          </cell>
          <cell r="F3160">
            <v>-6204</v>
          </cell>
        </row>
        <row r="3161">
          <cell r="A3161">
            <v>1</v>
          </cell>
          <cell r="B3161">
            <v>14</v>
          </cell>
          <cell r="C3161">
            <v>0</v>
          </cell>
          <cell r="D3161">
            <v>7010</v>
          </cell>
          <cell r="F3161">
            <v>0</v>
          </cell>
        </row>
        <row r="3162">
          <cell r="A3162">
            <v>1</v>
          </cell>
          <cell r="B3162">
            <v>14</v>
          </cell>
          <cell r="C3162">
            <v>0</v>
          </cell>
          <cell r="D3162">
            <v>7015</v>
          </cell>
          <cell r="F3162">
            <v>0</v>
          </cell>
        </row>
        <row r="3163">
          <cell r="A3163">
            <v>1</v>
          </cell>
          <cell r="B3163">
            <v>14</v>
          </cell>
          <cell r="C3163">
            <v>0</v>
          </cell>
          <cell r="D3163">
            <v>7020</v>
          </cell>
          <cell r="F3163">
            <v>0</v>
          </cell>
        </row>
        <row r="3164">
          <cell r="A3164">
            <v>1</v>
          </cell>
          <cell r="B3164">
            <v>14</v>
          </cell>
          <cell r="C3164">
            <v>0</v>
          </cell>
          <cell r="D3164">
            <v>7025</v>
          </cell>
          <cell r="F3164">
            <v>385</v>
          </cell>
        </row>
        <row r="3165">
          <cell r="A3165">
            <v>1</v>
          </cell>
          <cell r="B3165">
            <v>14</v>
          </cell>
          <cell r="C3165">
            <v>0</v>
          </cell>
          <cell r="D3165">
            <v>7030</v>
          </cell>
          <cell r="F3165">
            <v>50.88</v>
          </cell>
        </row>
        <row r="3166">
          <cell r="A3166">
            <v>1</v>
          </cell>
          <cell r="B3166">
            <v>14</v>
          </cell>
          <cell r="C3166">
            <v>0</v>
          </cell>
          <cell r="D3166">
            <v>7035</v>
          </cell>
          <cell r="F3166">
            <v>247.81</v>
          </cell>
        </row>
        <row r="3167">
          <cell r="A3167">
            <v>1</v>
          </cell>
          <cell r="B3167">
            <v>14</v>
          </cell>
          <cell r="C3167">
            <v>0</v>
          </cell>
          <cell r="D3167">
            <v>7040</v>
          </cell>
          <cell r="F3167">
            <v>0</v>
          </cell>
        </row>
        <row r="3168">
          <cell r="A3168">
            <v>1</v>
          </cell>
          <cell r="B3168">
            <v>14</v>
          </cell>
          <cell r="C3168">
            <v>0</v>
          </cell>
          <cell r="D3168">
            <v>7045</v>
          </cell>
          <cell r="F3168">
            <v>0</v>
          </cell>
        </row>
        <row r="3169">
          <cell r="A3169">
            <v>1</v>
          </cell>
          <cell r="B3169">
            <v>14</v>
          </cell>
          <cell r="C3169">
            <v>0</v>
          </cell>
          <cell r="D3169">
            <v>7050</v>
          </cell>
          <cell r="F3169">
            <v>879.34</v>
          </cell>
        </row>
        <row r="3170">
          <cell r="A3170">
            <v>1</v>
          </cell>
          <cell r="B3170">
            <v>14</v>
          </cell>
          <cell r="C3170">
            <v>0</v>
          </cell>
          <cell r="D3170">
            <v>7055</v>
          </cell>
          <cell r="F3170">
            <v>0</v>
          </cell>
        </row>
        <row r="3171">
          <cell r="A3171">
            <v>1</v>
          </cell>
          <cell r="B3171">
            <v>14</v>
          </cell>
          <cell r="C3171">
            <v>0</v>
          </cell>
          <cell r="D3171">
            <v>7060</v>
          </cell>
          <cell r="F3171">
            <v>1800</v>
          </cell>
        </row>
        <row r="3172">
          <cell r="A3172">
            <v>1</v>
          </cell>
          <cell r="B3172">
            <v>14</v>
          </cell>
          <cell r="C3172">
            <v>0</v>
          </cell>
          <cell r="D3172">
            <v>7065</v>
          </cell>
          <cell r="F3172">
            <v>0</v>
          </cell>
        </row>
        <row r="3173">
          <cell r="A3173">
            <v>1</v>
          </cell>
          <cell r="B3173">
            <v>14</v>
          </cell>
          <cell r="C3173">
            <v>0</v>
          </cell>
          <cell r="D3173">
            <v>7070</v>
          </cell>
          <cell r="F3173">
            <v>0</v>
          </cell>
        </row>
        <row r="3174">
          <cell r="A3174">
            <v>1</v>
          </cell>
          <cell r="B3174">
            <v>14</v>
          </cell>
          <cell r="C3174">
            <v>0</v>
          </cell>
          <cell r="D3174">
            <v>7075</v>
          </cell>
          <cell r="F3174">
            <v>0</v>
          </cell>
        </row>
        <row r="3175">
          <cell r="A3175">
            <v>1</v>
          </cell>
          <cell r="B3175">
            <v>14</v>
          </cell>
          <cell r="C3175">
            <v>0</v>
          </cell>
          <cell r="D3175">
            <v>7080</v>
          </cell>
          <cell r="F3175">
            <v>44</v>
          </cell>
        </row>
        <row r="3176">
          <cell r="A3176">
            <v>1</v>
          </cell>
          <cell r="B3176">
            <v>14</v>
          </cell>
          <cell r="C3176">
            <v>0</v>
          </cell>
          <cell r="D3176">
            <v>7085</v>
          </cell>
          <cell r="F3176">
            <v>8283.9699999999993</v>
          </cell>
        </row>
        <row r="3177">
          <cell r="A3177">
            <v>1</v>
          </cell>
          <cell r="B3177">
            <v>14</v>
          </cell>
          <cell r="C3177">
            <v>0</v>
          </cell>
          <cell r="D3177">
            <v>7086</v>
          </cell>
          <cell r="F3177">
            <v>0</v>
          </cell>
        </row>
        <row r="3178">
          <cell r="A3178">
            <v>1</v>
          </cell>
          <cell r="B3178">
            <v>14</v>
          </cell>
          <cell r="C3178">
            <v>0</v>
          </cell>
          <cell r="D3178">
            <v>7090</v>
          </cell>
          <cell r="F3178">
            <v>1354.26</v>
          </cell>
        </row>
        <row r="3179">
          <cell r="A3179">
            <v>1</v>
          </cell>
          <cell r="B3179">
            <v>14</v>
          </cell>
          <cell r="C3179">
            <v>0</v>
          </cell>
          <cell r="D3179">
            <v>7095</v>
          </cell>
          <cell r="F3179">
            <v>1509.08</v>
          </cell>
        </row>
        <row r="3180">
          <cell r="A3180">
            <v>1</v>
          </cell>
          <cell r="B3180">
            <v>14</v>
          </cell>
          <cell r="C3180">
            <v>0</v>
          </cell>
          <cell r="D3180">
            <v>7100</v>
          </cell>
          <cell r="F3180">
            <v>552.5</v>
          </cell>
        </row>
        <row r="3181">
          <cell r="A3181">
            <v>1</v>
          </cell>
          <cell r="B3181">
            <v>14</v>
          </cell>
          <cell r="C3181">
            <v>0</v>
          </cell>
          <cell r="D3181">
            <v>7105</v>
          </cell>
          <cell r="F3181">
            <v>524.20000000000005</v>
          </cell>
        </row>
        <row r="3182">
          <cell r="A3182">
            <v>1</v>
          </cell>
          <cell r="B3182">
            <v>14</v>
          </cell>
          <cell r="C3182">
            <v>0</v>
          </cell>
          <cell r="D3182">
            <v>7110</v>
          </cell>
          <cell r="F3182">
            <v>46.96</v>
          </cell>
        </row>
        <row r="3183">
          <cell r="A3183">
            <v>1</v>
          </cell>
          <cell r="B3183">
            <v>14</v>
          </cell>
          <cell r="C3183">
            <v>0</v>
          </cell>
          <cell r="D3183">
            <v>7120</v>
          </cell>
          <cell r="F3183">
            <v>0</v>
          </cell>
        </row>
        <row r="3184">
          <cell r="A3184">
            <v>1</v>
          </cell>
          <cell r="B3184">
            <v>14</v>
          </cell>
          <cell r="C3184">
            <v>0</v>
          </cell>
          <cell r="D3184">
            <v>7125</v>
          </cell>
          <cell r="F3184">
            <v>0</v>
          </cell>
        </row>
        <row r="3185">
          <cell r="A3185">
            <v>1</v>
          </cell>
          <cell r="B3185">
            <v>14</v>
          </cell>
          <cell r="C3185">
            <v>0</v>
          </cell>
          <cell r="D3185">
            <v>7130</v>
          </cell>
          <cell r="F3185">
            <v>260.68</v>
          </cell>
        </row>
        <row r="3186">
          <cell r="A3186">
            <v>1</v>
          </cell>
          <cell r="B3186">
            <v>14</v>
          </cell>
          <cell r="C3186">
            <v>0</v>
          </cell>
          <cell r="D3186">
            <v>8010</v>
          </cell>
          <cell r="F3186">
            <v>9375</v>
          </cell>
        </row>
        <row r="3187">
          <cell r="A3187">
            <v>1</v>
          </cell>
          <cell r="B3187">
            <v>14</v>
          </cell>
          <cell r="C3187">
            <v>0</v>
          </cell>
          <cell r="D3187">
            <v>8020</v>
          </cell>
          <cell r="F3187">
            <v>1043</v>
          </cell>
        </row>
        <row r="3188">
          <cell r="A3188">
            <v>1</v>
          </cell>
          <cell r="B3188">
            <v>14</v>
          </cell>
          <cell r="C3188">
            <v>0</v>
          </cell>
          <cell r="D3188">
            <v>8025</v>
          </cell>
          <cell r="F3188">
            <v>0</v>
          </cell>
        </row>
        <row r="3189">
          <cell r="A3189">
            <v>1</v>
          </cell>
          <cell r="B3189">
            <v>14</v>
          </cell>
          <cell r="C3189">
            <v>0</v>
          </cell>
          <cell r="D3189">
            <v>8030</v>
          </cell>
          <cell r="F3189">
            <v>0</v>
          </cell>
        </row>
        <row r="3190">
          <cell r="A3190">
            <v>1</v>
          </cell>
          <cell r="B3190">
            <v>14</v>
          </cell>
          <cell r="C3190">
            <v>0</v>
          </cell>
          <cell r="D3190">
            <v>8040</v>
          </cell>
          <cell r="F3190">
            <v>0</v>
          </cell>
        </row>
        <row r="3191">
          <cell r="A3191">
            <v>1</v>
          </cell>
          <cell r="B3191">
            <v>14</v>
          </cell>
          <cell r="C3191">
            <v>0</v>
          </cell>
          <cell r="D3191">
            <v>8050</v>
          </cell>
          <cell r="F3191">
            <v>0</v>
          </cell>
        </row>
        <row r="3192">
          <cell r="A3192">
            <v>1</v>
          </cell>
          <cell r="B3192">
            <v>14</v>
          </cell>
          <cell r="C3192">
            <v>0</v>
          </cell>
          <cell r="D3192">
            <v>8060</v>
          </cell>
          <cell r="F3192">
            <v>0</v>
          </cell>
        </row>
        <row r="3193">
          <cell r="A3193">
            <v>1</v>
          </cell>
          <cell r="B3193">
            <v>14</v>
          </cell>
          <cell r="C3193">
            <v>0</v>
          </cell>
          <cell r="D3193">
            <v>8070</v>
          </cell>
          <cell r="F3193">
            <v>4450.76</v>
          </cell>
        </row>
        <row r="3194">
          <cell r="A3194">
            <v>1</v>
          </cell>
          <cell r="B3194">
            <v>14</v>
          </cell>
          <cell r="C3194">
            <v>0</v>
          </cell>
          <cell r="D3194">
            <v>8080</v>
          </cell>
          <cell r="F3194">
            <v>0</v>
          </cell>
        </row>
        <row r="3195">
          <cell r="A3195">
            <v>1</v>
          </cell>
          <cell r="B3195">
            <v>14</v>
          </cell>
          <cell r="C3195">
            <v>0</v>
          </cell>
          <cell r="D3195">
            <v>8090</v>
          </cell>
          <cell r="F3195">
            <v>-30</v>
          </cell>
        </row>
        <row r="3196">
          <cell r="A3196">
            <v>1</v>
          </cell>
          <cell r="B3196">
            <v>14</v>
          </cell>
          <cell r="C3196">
            <v>10</v>
          </cell>
          <cell r="D3196">
            <v>6010</v>
          </cell>
          <cell r="F3196">
            <v>5189.8100000000004</v>
          </cell>
        </row>
        <row r="3197">
          <cell r="A3197">
            <v>1</v>
          </cell>
          <cell r="B3197">
            <v>14</v>
          </cell>
          <cell r="C3197">
            <v>10</v>
          </cell>
          <cell r="D3197">
            <v>6015</v>
          </cell>
          <cell r="F3197">
            <v>0</v>
          </cell>
        </row>
        <row r="3198">
          <cell r="A3198">
            <v>1</v>
          </cell>
          <cell r="B3198">
            <v>14</v>
          </cell>
          <cell r="C3198">
            <v>10</v>
          </cell>
          <cell r="D3198">
            <v>6020</v>
          </cell>
          <cell r="F3198">
            <v>11.22</v>
          </cell>
        </row>
        <row r="3199">
          <cell r="A3199">
            <v>1</v>
          </cell>
          <cell r="B3199">
            <v>14</v>
          </cell>
          <cell r="C3199">
            <v>10</v>
          </cell>
          <cell r="D3199">
            <v>6025</v>
          </cell>
          <cell r="F3199">
            <v>321.95999999999998</v>
          </cell>
        </row>
        <row r="3200">
          <cell r="A3200">
            <v>1</v>
          </cell>
          <cell r="B3200">
            <v>14</v>
          </cell>
          <cell r="C3200">
            <v>10</v>
          </cell>
          <cell r="D3200">
            <v>6030</v>
          </cell>
          <cell r="F3200">
            <v>545.09</v>
          </cell>
        </row>
        <row r="3201">
          <cell r="A3201">
            <v>1</v>
          </cell>
          <cell r="B3201">
            <v>14</v>
          </cell>
          <cell r="C3201">
            <v>10</v>
          </cell>
          <cell r="D3201">
            <v>6035</v>
          </cell>
          <cell r="F3201">
            <v>0</v>
          </cell>
        </row>
        <row r="3202">
          <cell r="A3202">
            <v>1</v>
          </cell>
          <cell r="B3202">
            <v>14</v>
          </cell>
          <cell r="C3202">
            <v>10</v>
          </cell>
          <cell r="D3202">
            <v>6040</v>
          </cell>
          <cell r="F3202">
            <v>0</v>
          </cell>
        </row>
        <row r="3203">
          <cell r="A3203">
            <v>1</v>
          </cell>
          <cell r="B3203">
            <v>14</v>
          </cell>
          <cell r="C3203">
            <v>10</v>
          </cell>
          <cell r="D3203">
            <v>6045</v>
          </cell>
          <cell r="F3203">
            <v>0</v>
          </cell>
        </row>
        <row r="3204">
          <cell r="A3204">
            <v>1</v>
          </cell>
          <cell r="B3204">
            <v>14</v>
          </cell>
          <cell r="C3204">
            <v>10</v>
          </cell>
          <cell r="D3204">
            <v>6050</v>
          </cell>
          <cell r="F3204">
            <v>157.44</v>
          </cell>
        </row>
        <row r="3205">
          <cell r="A3205">
            <v>1</v>
          </cell>
          <cell r="B3205">
            <v>14</v>
          </cell>
          <cell r="C3205">
            <v>10</v>
          </cell>
          <cell r="D3205">
            <v>6055</v>
          </cell>
          <cell r="F3205">
            <v>0</v>
          </cell>
        </row>
        <row r="3206">
          <cell r="A3206">
            <v>1</v>
          </cell>
          <cell r="B3206">
            <v>14</v>
          </cell>
          <cell r="C3206">
            <v>10</v>
          </cell>
          <cell r="D3206">
            <v>6060</v>
          </cell>
          <cell r="F3206">
            <v>304.83</v>
          </cell>
        </row>
        <row r="3207">
          <cell r="A3207">
            <v>1</v>
          </cell>
          <cell r="B3207">
            <v>14</v>
          </cell>
          <cell r="C3207">
            <v>10</v>
          </cell>
          <cell r="D3207">
            <v>6065</v>
          </cell>
          <cell r="F3207">
            <v>0</v>
          </cell>
        </row>
        <row r="3208">
          <cell r="A3208">
            <v>1</v>
          </cell>
          <cell r="B3208">
            <v>14</v>
          </cell>
          <cell r="C3208">
            <v>10</v>
          </cell>
          <cell r="D3208">
            <v>6070</v>
          </cell>
          <cell r="F3208">
            <v>0</v>
          </cell>
        </row>
        <row r="3209">
          <cell r="A3209">
            <v>1</v>
          </cell>
          <cell r="B3209">
            <v>14</v>
          </cell>
          <cell r="C3209">
            <v>10</v>
          </cell>
          <cell r="D3209">
            <v>6075</v>
          </cell>
          <cell r="F3209">
            <v>234.62</v>
          </cell>
        </row>
        <row r="3210">
          <cell r="A3210">
            <v>1</v>
          </cell>
          <cell r="B3210">
            <v>14</v>
          </cell>
          <cell r="C3210">
            <v>10</v>
          </cell>
          <cell r="D3210">
            <v>6080</v>
          </cell>
          <cell r="F3210">
            <v>0</v>
          </cell>
        </row>
        <row r="3211">
          <cell r="A3211">
            <v>1</v>
          </cell>
          <cell r="B3211">
            <v>14</v>
          </cell>
          <cell r="C3211">
            <v>10</v>
          </cell>
          <cell r="D3211">
            <v>6085</v>
          </cell>
          <cell r="F3211">
            <v>280.63</v>
          </cell>
        </row>
        <row r="3212">
          <cell r="A3212">
            <v>1</v>
          </cell>
          <cell r="B3212">
            <v>14</v>
          </cell>
          <cell r="C3212">
            <v>10</v>
          </cell>
          <cell r="D3212">
            <v>6090</v>
          </cell>
          <cell r="F3212">
            <v>0</v>
          </cell>
        </row>
        <row r="3213">
          <cell r="A3213">
            <v>1</v>
          </cell>
          <cell r="B3213">
            <v>14</v>
          </cell>
          <cell r="C3213">
            <v>10</v>
          </cell>
          <cell r="D3213">
            <v>6095</v>
          </cell>
          <cell r="F3213">
            <v>0</v>
          </cell>
        </row>
        <row r="3214">
          <cell r="A3214">
            <v>1</v>
          </cell>
          <cell r="B3214">
            <v>14</v>
          </cell>
          <cell r="C3214">
            <v>10</v>
          </cell>
          <cell r="D3214">
            <v>6100</v>
          </cell>
          <cell r="F3214">
            <v>62.54</v>
          </cell>
        </row>
        <row r="3215">
          <cell r="A3215">
            <v>1</v>
          </cell>
          <cell r="B3215">
            <v>14</v>
          </cell>
          <cell r="C3215">
            <v>10</v>
          </cell>
          <cell r="D3215">
            <v>6105</v>
          </cell>
          <cell r="F3215">
            <v>0</v>
          </cell>
        </row>
        <row r="3216">
          <cell r="A3216">
            <v>1</v>
          </cell>
          <cell r="B3216">
            <v>14</v>
          </cell>
          <cell r="C3216">
            <v>10</v>
          </cell>
          <cell r="D3216">
            <v>6110</v>
          </cell>
          <cell r="F3216">
            <v>0</v>
          </cell>
        </row>
        <row r="3217">
          <cell r="A3217">
            <v>1</v>
          </cell>
          <cell r="B3217">
            <v>14</v>
          </cell>
          <cell r="C3217">
            <v>10</v>
          </cell>
          <cell r="D3217">
            <v>6115</v>
          </cell>
          <cell r="F3217">
            <v>0</v>
          </cell>
        </row>
        <row r="3218">
          <cell r="A3218">
            <v>1</v>
          </cell>
          <cell r="B3218">
            <v>14</v>
          </cell>
          <cell r="C3218">
            <v>10</v>
          </cell>
          <cell r="D3218">
            <v>6120</v>
          </cell>
          <cell r="F3218">
            <v>0</v>
          </cell>
        </row>
        <row r="3219">
          <cell r="A3219">
            <v>1</v>
          </cell>
          <cell r="B3219">
            <v>14</v>
          </cell>
          <cell r="C3219">
            <v>10</v>
          </cell>
          <cell r="D3219">
            <v>6125</v>
          </cell>
          <cell r="F3219">
            <v>0</v>
          </cell>
        </row>
        <row r="3220">
          <cell r="A3220">
            <v>1</v>
          </cell>
          <cell r="B3220">
            <v>14</v>
          </cell>
          <cell r="C3220">
            <v>10</v>
          </cell>
          <cell r="D3220">
            <v>6130</v>
          </cell>
          <cell r="F3220">
            <v>0</v>
          </cell>
        </row>
        <row r="3221">
          <cell r="A3221">
            <v>1</v>
          </cell>
          <cell r="B3221">
            <v>14</v>
          </cell>
          <cell r="C3221">
            <v>10</v>
          </cell>
          <cell r="D3221">
            <v>6135</v>
          </cell>
          <cell r="F3221">
            <v>0</v>
          </cell>
        </row>
        <row r="3222">
          <cell r="A3222">
            <v>1</v>
          </cell>
          <cell r="B3222">
            <v>14</v>
          </cell>
          <cell r="C3222">
            <v>10</v>
          </cell>
          <cell r="D3222">
            <v>6140</v>
          </cell>
          <cell r="F3222">
            <v>0</v>
          </cell>
        </row>
        <row r="3223">
          <cell r="A3223">
            <v>1</v>
          </cell>
          <cell r="B3223">
            <v>14</v>
          </cell>
          <cell r="C3223">
            <v>10</v>
          </cell>
          <cell r="D3223">
            <v>6145</v>
          </cell>
          <cell r="F3223">
            <v>0</v>
          </cell>
        </row>
        <row r="3224">
          <cell r="A3224">
            <v>1</v>
          </cell>
          <cell r="B3224">
            <v>14</v>
          </cell>
          <cell r="C3224">
            <v>10</v>
          </cell>
          <cell r="D3224">
            <v>6150</v>
          </cell>
          <cell r="F3224">
            <v>0</v>
          </cell>
        </row>
        <row r="3225">
          <cell r="A3225">
            <v>1</v>
          </cell>
          <cell r="B3225">
            <v>14</v>
          </cell>
          <cell r="C3225">
            <v>20</v>
          </cell>
          <cell r="D3225">
            <v>6010</v>
          </cell>
          <cell r="F3225">
            <v>0</v>
          </cell>
        </row>
        <row r="3226">
          <cell r="A3226">
            <v>1</v>
          </cell>
          <cell r="B3226">
            <v>14</v>
          </cell>
          <cell r="C3226">
            <v>20</v>
          </cell>
          <cell r="D3226">
            <v>6015</v>
          </cell>
          <cell r="F3226">
            <v>0</v>
          </cell>
        </row>
        <row r="3227">
          <cell r="A3227">
            <v>1</v>
          </cell>
          <cell r="B3227">
            <v>14</v>
          </cell>
          <cell r="C3227">
            <v>20</v>
          </cell>
          <cell r="D3227">
            <v>6020</v>
          </cell>
          <cell r="F3227">
            <v>0</v>
          </cell>
        </row>
        <row r="3228">
          <cell r="A3228">
            <v>1</v>
          </cell>
          <cell r="B3228">
            <v>14</v>
          </cell>
          <cell r="C3228">
            <v>20</v>
          </cell>
          <cell r="D3228">
            <v>6025</v>
          </cell>
          <cell r="F3228">
            <v>0</v>
          </cell>
        </row>
        <row r="3229">
          <cell r="A3229">
            <v>1</v>
          </cell>
          <cell r="B3229">
            <v>14</v>
          </cell>
          <cell r="C3229">
            <v>20</v>
          </cell>
          <cell r="D3229">
            <v>6030</v>
          </cell>
          <cell r="F3229">
            <v>0</v>
          </cell>
        </row>
        <row r="3230">
          <cell r="A3230">
            <v>1</v>
          </cell>
          <cell r="B3230">
            <v>14</v>
          </cell>
          <cell r="C3230">
            <v>20</v>
          </cell>
          <cell r="D3230">
            <v>6035</v>
          </cell>
          <cell r="F3230">
            <v>3432</v>
          </cell>
        </row>
        <row r="3231">
          <cell r="A3231">
            <v>1</v>
          </cell>
          <cell r="B3231">
            <v>14</v>
          </cell>
          <cell r="C3231">
            <v>20</v>
          </cell>
          <cell r="D3231">
            <v>6040</v>
          </cell>
          <cell r="F3231">
            <v>0</v>
          </cell>
        </row>
        <row r="3232">
          <cell r="A3232">
            <v>1</v>
          </cell>
          <cell r="B3232">
            <v>14</v>
          </cell>
          <cell r="C3232">
            <v>20</v>
          </cell>
          <cell r="D3232">
            <v>6045</v>
          </cell>
          <cell r="F3232">
            <v>0</v>
          </cell>
        </row>
        <row r="3233">
          <cell r="A3233">
            <v>1</v>
          </cell>
          <cell r="B3233">
            <v>14</v>
          </cell>
          <cell r="C3233">
            <v>20</v>
          </cell>
          <cell r="D3233">
            <v>6050</v>
          </cell>
          <cell r="F3233">
            <v>1243.8499999999999</v>
          </cell>
        </row>
        <row r="3234">
          <cell r="A3234">
            <v>1</v>
          </cell>
          <cell r="B3234">
            <v>14</v>
          </cell>
          <cell r="C3234">
            <v>20</v>
          </cell>
          <cell r="D3234">
            <v>6055</v>
          </cell>
          <cell r="F3234">
            <v>0</v>
          </cell>
        </row>
        <row r="3235">
          <cell r="A3235">
            <v>1</v>
          </cell>
          <cell r="B3235">
            <v>14</v>
          </cell>
          <cell r="C3235">
            <v>20</v>
          </cell>
          <cell r="D3235">
            <v>6060</v>
          </cell>
          <cell r="F3235">
            <v>0</v>
          </cell>
        </row>
        <row r="3236">
          <cell r="A3236">
            <v>1</v>
          </cell>
          <cell r="B3236">
            <v>14</v>
          </cell>
          <cell r="C3236">
            <v>20</v>
          </cell>
          <cell r="D3236">
            <v>6065</v>
          </cell>
          <cell r="F3236">
            <v>0</v>
          </cell>
        </row>
        <row r="3237">
          <cell r="A3237">
            <v>1</v>
          </cell>
          <cell r="B3237">
            <v>14</v>
          </cell>
          <cell r="C3237">
            <v>20</v>
          </cell>
          <cell r="D3237">
            <v>6070</v>
          </cell>
          <cell r="F3237">
            <v>0</v>
          </cell>
        </row>
        <row r="3238">
          <cell r="A3238">
            <v>1</v>
          </cell>
          <cell r="B3238">
            <v>14</v>
          </cell>
          <cell r="C3238">
            <v>20</v>
          </cell>
          <cell r="D3238">
            <v>6075</v>
          </cell>
          <cell r="F3238">
            <v>0</v>
          </cell>
        </row>
        <row r="3239">
          <cell r="A3239">
            <v>1</v>
          </cell>
          <cell r="B3239">
            <v>14</v>
          </cell>
          <cell r="C3239">
            <v>20</v>
          </cell>
          <cell r="D3239">
            <v>6080</v>
          </cell>
          <cell r="F3239">
            <v>0</v>
          </cell>
        </row>
        <row r="3240">
          <cell r="A3240">
            <v>1</v>
          </cell>
          <cell r="B3240">
            <v>14</v>
          </cell>
          <cell r="C3240">
            <v>20</v>
          </cell>
          <cell r="D3240">
            <v>6085</v>
          </cell>
          <cell r="F3240">
            <v>0</v>
          </cell>
        </row>
        <row r="3241">
          <cell r="A3241">
            <v>1</v>
          </cell>
          <cell r="B3241">
            <v>14</v>
          </cell>
          <cell r="C3241">
            <v>20</v>
          </cell>
          <cell r="D3241">
            <v>6090</v>
          </cell>
          <cell r="F3241">
            <v>17.21</v>
          </cell>
        </row>
        <row r="3242">
          <cell r="A3242">
            <v>1</v>
          </cell>
          <cell r="B3242">
            <v>14</v>
          </cell>
          <cell r="C3242">
            <v>20</v>
          </cell>
          <cell r="D3242">
            <v>6095</v>
          </cell>
          <cell r="F3242">
            <v>0</v>
          </cell>
        </row>
        <row r="3243">
          <cell r="A3243">
            <v>1</v>
          </cell>
          <cell r="B3243">
            <v>14</v>
          </cell>
          <cell r="C3243">
            <v>20</v>
          </cell>
          <cell r="D3243">
            <v>6100</v>
          </cell>
          <cell r="F3243">
            <v>62.54</v>
          </cell>
        </row>
        <row r="3244">
          <cell r="A3244">
            <v>1</v>
          </cell>
          <cell r="B3244">
            <v>14</v>
          </cell>
          <cell r="C3244">
            <v>20</v>
          </cell>
          <cell r="D3244">
            <v>6105</v>
          </cell>
          <cell r="F3244">
            <v>0</v>
          </cell>
        </row>
        <row r="3245">
          <cell r="A3245">
            <v>1</v>
          </cell>
          <cell r="B3245">
            <v>14</v>
          </cell>
          <cell r="C3245">
            <v>20</v>
          </cell>
          <cell r="D3245">
            <v>6110</v>
          </cell>
          <cell r="F3245">
            <v>0</v>
          </cell>
        </row>
        <row r="3246">
          <cell r="A3246">
            <v>1</v>
          </cell>
          <cell r="B3246">
            <v>14</v>
          </cell>
          <cell r="C3246">
            <v>20</v>
          </cell>
          <cell r="D3246">
            <v>6115</v>
          </cell>
          <cell r="F3246">
            <v>0</v>
          </cell>
        </row>
        <row r="3247">
          <cell r="A3247">
            <v>1</v>
          </cell>
          <cell r="B3247">
            <v>14</v>
          </cell>
          <cell r="C3247">
            <v>20</v>
          </cell>
          <cell r="D3247">
            <v>6120</v>
          </cell>
          <cell r="F3247">
            <v>0</v>
          </cell>
        </row>
        <row r="3248">
          <cell r="A3248">
            <v>1</v>
          </cell>
          <cell r="B3248">
            <v>14</v>
          </cell>
          <cell r="C3248">
            <v>20</v>
          </cell>
          <cell r="D3248">
            <v>6125</v>
          </cell>
          <cell r="F3248">
            <v>0</v>
          </cell>
        </row>
        <row r="3249">
          <cell r="A3249">
            <v>1</v>
          </cell>
          <cell r="B3249">
            <v>14</v>
          </cell>
          <cell r="C3249">
            <v>20</v>
          </cell>
          <cell r="D3249">
            <v>6130</v>
          </cell>
          <cell r="F3249">
            <v>1755.97</v>
          </cell>
        </row>
        <row r="3250">
          <cell r="A3250">
            <v>1</v>
          </cell>
          <cell r="B3250">
            <v>14</v>
          </cell>
          <cell r="C3250">
            <v>20</v>
          </cell>
          <cell r="D3250">
            <v>6135</v>
          </cell>
          <cell r="F3250">
            <v>0</v>
          </cell>
        </row>
        <row r="3251">
          <cell r="A3251">
            <v>1</v>
          </cell>
          <cell r="B3251">
            <v>14</v>
          </cell>
          <cell r="C3251">
            <v>20</v>
          </cell>
          <cell r="D3251">
            <v>6140</v>
          </cell>
          <cell r="F3251">
            <v>788.99</v>
          </cell>
        </row>
        <row r="3252">
          <cell r="A3252">
            <v>1</v>
          </cell>
          <cell r="B3252">
            <v>14</v>
          </cell>
          <cell r="C3252">
            <v>20</v>
          </cell>
          <cell r="D3252">
            <v>6145</v>
          </cell>
          <cell r="F3252">
            <v>186.62</v>
          </cell>
        </row>
        <row r="3253">
          <cell r="A3253">
            <v>1</v>
          </cell>
          <cell r="B3253">
            <v>14</v>
          </cell>
          <cell r="C3253">
            <v>20</v>
          </cell>
          <cell r="D3253">
            <v>6150</v>
          </cell>
          <cell r="F3253">
            <v>0</v>
          </cell>
        </row>
        <row r="3254">
          <cell r="A3254">
            <v>1</v>
          </cell>
          <cell r="B3254">
            <v>14</v>
          </cell>
          <cell r="C3254">
            <v>20</v>
          </cell>
          <cell r="D3254">
            <v>6160</v>
          </cell>
          <cell r="F3254">
            <v>0</v>
          </cell>
        </row>
        <row r="3255">
          <cell r="A3255">
            <v>1</v>
          </cell>
          <cell r="B3255">
            <v>14</v>
          </cell>
          <cell r="C3255">
            <v>30</v>
          </cell>
          <cell r="D3255">
            <v>6010</v>
          </cell>
          <cell r="F3255">
            <v>2917.8</v>
          </cell>
        </row>
        <row r="3256">
          <cell r="A3256">
            <v>1</v>
          </cell>
          <cell r="B3256">
            <v>14</v>
          </cell>
          <cell r="C3256">
            <v>30</v>
          </cell>
          <cell r="D3256">
            <v>6015</v>
          </cell>
          <cell r="F3256">
            <v>0</v>
          </cell>
        </row>
        <row r="3257">
          <cell r="A3257">
            <v>1</v>
          </cell>
          <cell r="B3257">
            <v>14</v>
          </cell>
          <cell r="C3257">
            <v>30</v>
          </cell>
          <cell r="D3257">
            <v>6020</v>
          </cell>
          <cell r="F3257">
            <v>107.29</v>
          </cell>
        </row>
        <row r="3258">
          <cell r="A3258">
            <v>1</v>
          </cell>
          <cell r="B3258">
            <v>14</v>
          </cell>
          <cell r="C3258">
            <v>30</v>
          </cell>
          <cell r="D3258">
            <v>6025</v>
          </cell>
          <cell r="F3258">
            <v>218.93</v>
          </cell>
        </row>
        <row r="3259">
          <cell r="A3259">
            <v>1</v>
          </cell>
          <cell r="B3259">
            <v>14</v>
          </cell>
          <cell r="C3259">
            <v>30</v>
          </cell>
          <cell r="D3259">
            <v>6030</v>
          </cell>
          <cell r="F3259">
            <v>14.37</v>
          </cell>
        </row>
        <row r="3260">
          <cell r="A3260">
            <v>1</v>
          </cell>
          <cell r="B3260">
            <v>14</v>
          </cell>
          <cell r="C3260">
            <v>30</v>
          </cell>
          <cell r="D3260">
            <v>6035</v>
          </cell>
          <cell r="F3260">
            <v>0</v>
          </cell>
        </row>
        <row r="3261">
          <cell r="A3261">
            <v>1</v>
          </cell>
          <cell r="B3261">
            <v>14</v>
          </cell>
          <cell r="C3261">
            <v>30</v>
          </cell>
          <cell r="D3261">
            <v>6040</v>
          </cell>
          <cell r="F3261">
            <v>0</v>
          </cell>
        </row>
        <row r="3262">
          <cell r="A3262">
            <v>1</v>
          </cell>
          <cell r="B3262">
            <v>14</v>
          </cell>
          <cell r="C3262">
            <v>30</v>
          </cell>
          <cell r="D3262">
            <v>6045</v>
          </cell>
          <cell r="F3262">
            <v>0</v>
          </cell>
        </row>
        <row r="3263">
          <cell r="A3263">
            <v>1</v>
          </cell>
          <cell r="B3263">
            <v>14</v>
          </cell>
          <cell r="C3263">
            <v>30</v>
          </cell>
          <cell r="D3263">
            <v>6050</v>
          </cell>
          <cell r="F3263">
            <v>0</v>
          </cell>
        </row>
        <row r="3264">
          <cell r="A3264">
            <v>1</v>
          </cell>
          <cell r="B3264">
            <v>14</v>
          </cell>
          <cell r="C3264">
            <v>30</v>
          </cell>
          <cell r="D3264">
            <v>6055</v>
          </cell>
          <cell r="F3264">
            <v>0</v>
          </cell>
        </row>
        <row r="3265">
          <cell r="A3265">
            <v>1</v>
          </cell>
          <cell r="B3265">
            <v>14</v>
          </cell>
          <cell r="C3265">
            <v>30</v>
          </cell>
          <cell r="D3265">
            <v>6060</v>
          </cell>
          <cell r="F3265">
            <v>0</v>
          </cell>
        </row>
        <row r="3266">
          <cell r="A3266">
            <v>1</v>
          </cell>
          <cell r="B3266">
            <v>14</v>
          </cell>
          <cell r="C3266">
            <v>30</v>
          </cell>
          <cell r="D3266">
            <v>6065</v>
          </cell>
          <cell r="F3266">
            <v>0</v>
          </cell>
        </row>
        <row r="3267">
          <cell r="A3267">
            <v>1</v>
          </cell>
          <cell r="B3267">
            <v>14</v>
          </cell>
          <cell r="C3267">
            <v>30</v>
          </cell>
          <cell r="D3267">
            <v>6070</v>
          </cell>
          <cell r="F3267">
            <v>0</v>
          </cell>
        </row>
        <row r="3268">
          <cell r="A3268">
            <v>1</v>
          </cell>
          <cell r="B3268">
            <v>14</v>
          </cell>
          <cell r="C3268">
            <v>30</v>
          </cell>
          <cell r="D3268">
            <v>6075</v>
          </cell>
          <cell r="F3268">
            <v>0</v>
          </cell>
        </row>
        <row r="3269">
          <cell r="A3269">
            <v>1</v>
          </cell>
          <cell r="B3269">
            <v>14</v>
          </cell>
          <cell r="C3269">
            <v>30</v>
          </cell>
          <cell r="D3269">
            <v>6080</v>
          </cell>
          <cell r="F3269">
            <v>0</v>
          </cell>
        </row>
        <row r="3270">
          <cell r="A3270">
            <v>1</v>
          </cell>
          <cell r="B3270">
            <v>14</v>
          </cell>
          <cell r="C3270">
            <v>30</v>
          </cell>
          <cell r="D3270">
            <v>6085</v>
          </cell>
          <cell r="F3270">
            <v>0</v>
          </cell>
        </row>
        <row r="3271">
          <cell r="A3271">
            <v>1</v>
          </cell>
          <cell r="B3271">
            <v>14</v>
          </cell>
          <cell r="C3271">
            <v>30</v>
          </cell>
          <cell r="D3271">
            <v>6090</v>
          </cell>
          <cell r="F3271">
            <v>0</v>
          </cell>
        </row>
        <row r="3272">
          <cell r="A3272">
            <v>1</v>
          </cell>
          <cell r="B3272">
            <v>14</v>
          </cell>
          <cell r="C3272">
            <v>30</v>
          </cell>
          <cell r="D3272">
            <v>6095</v>
          </cell>
          <cell r="F3272">
            <v>0</v>
          </cell>
        </row>
        <row r="3273">
          <cell r="A3273">
            <v>1</v>
          </cell>
          <cell r="B3273">
            <v>14</v>
          </cell>
          <cell r="C3273">
            <v>30</v>
          </cell>
          <cell r="D3273">
            <v>6100</v>
          </cell>
          <cell r="F3273">
            <v>0</v>
          </cell>
        </row>
        <row r="3274">
          <cell r="A3274">
            <v>1</v>
          </cell>
          <cell r="B3274">
            <v>14</v>
          </cell>
          <cell r="C3274">
            <v>30</v>
          </cell>
          <cell r="D3274">
            <v>6105</v>
          </cell>
          <cell r="F3274">
            <v>0</v>
          </cell>
        </row>
        <row r="3275">
          <cell r="A3275">
            <v>1</v>
          </cell>
          <cell r="B3275">
            <v>14</v>
          </cell>
          <cell r="C3275">
            <v>30</v>
          </cell>
          <cell r="D3275">
            <v>6110</v>
          </cell>
          <cell r="F3275">
            <v>0</v>
          </cell>
        </row>
        <row r="3276">
          <cell r="A3276">
            <v>1</v>
          </cell>
          <cell r="B3276">
            <v>14</v>
          </cell>
          <cell r="C3276">
            <v>30</v>
          </cell>
          <cell r="D3276">
            <v>6115</v>
          </cell>
          <cell r="F3276">
            <v>0</v>
          </cell>
        </row>
        <row r="3277">
          <cell r="A3277">
            <v>1</v>
          </cell>
          <cell r="B3277">
            <v>14</v>
          </cell>
          <cell r="C3277">
            <v>30</v>
          </cell>
          <cell r="D3277">
            <v>6120</v>
          </cell>
          <cell r="F3277">
            <v>0</v>
          </cell>
        </row>
        <row r="3278">
          <cell r="A3278">
            <v>1</v>
          </cell>
          <cell r="B3278">
            <v>14</v>
          </cell>
          <cell r="C3278">
            <v>30</v>
          </cell>
          <cell r="D3278">
            <v>6125</v>
          </cell>
          <cell r="F3278">
            <v>0</v>
          </cell>
        </row>
        <row r="3279">
          <cell r="A3279">
            <v>1</v>
          </cell>
          <cell r="B3279">
            <v>14</v>
          </cell>
          <cell r="C3279">
            <v>30</v>
          </cell>
          <cell r="D3279">
            <v>6130</v>
          </cell>
          <cell r="F3279">
            <v>0</v>
          </cell>
        </row>
        <row r="3280">
          <cell r="A3280">
            <v>1</v>
          </cell>
          <cell r="B3280">
            <v>14</v>
          </cell>
          <cell r="C3280">
            <v>30</v>
          </cell>
          <cell r="D3280">
            <v>6135</v>
          </cell>
          <cell r="F3280">
            <v>0</v>
          </cell>
        </row>
        <row r="3281">
          <cell r="A3281">
            <v>1</v>
          </cell>
          <cell r="B3281">
            <v>14</v>
          </cell>
          <cell r="C3281">
            <v>30</v>
          </cell>
          <cell r="D3281">
            <v>6140</v>
          </cell>
          <cell r="F3281">
            <v>0</v>
          </cell>
        </row>
        <row r="3282">
          <cell r="A3282">
            <v>1</v>
          </cell>
          <cell r="B3282">
            <v>14</v>
          </cell>
          <cell r="C3282">
            <v>30</v>
          </cell>
          <cell r="D3282">
            <v>6145</v>
          </cell>
          <cell r="F3282">
            <v>0</v>
          </cell>
        </row>
        <row r="3283">
          <cell r="A3283">
            <v>1</v>
          </cell>
          <cell r="B3283">
            <v>14</v>
          </cell>
          <cell r="C3283">
            <v>30</v>
          </cell>
          <cell r="D3283">
            <v>6150</v>
          </cell>
          <cell r="F3283">
            <v>0</v>
          </cell>
        </row>
        <row r="3284">
          <cell r="A3284">
            <v>1</v>
          </cell>
          <cell r="B3284">
            <v>14</v>
          </cell>
          <cell r="C3284">
            <v>40</v>
          </cell>
          <cell r="D3284">
            <v>6010</v>
          </cell>
          <cell r="F3284">
            <v>1682.5</v>
          </cell>
        </row>
        <row r="3285">
          <cell r="A3285">
            <v>1</v>
          </cell>
          <cell r="B3285">
            <v>14</v>
          </cell>
          <cell r="C3285">
            <v>40</v>
          </cell>
          <cell r="D3285">
            <v>6015</v>
          </cell>
          <cell r="F3285">
            <v>9574.08</v>
          </cell>
        </row>
        <row r="3286">
          <cell r="A3286">
            <v>1</v>
          </cell>
          <cell r="B3286">
            <v>14</v>
          </cell>
          <cell r="C3286">
            <v>40</v>
          </cell>
          <cell r="D3286">
            <v>6020</v>
          </cell>
          <cell r="F3286">
            <v>0</v>
          </cell>
        </row>
        <row r="3287">
          <cell r="A3287">
            <v>1</v>
          </cell>
          <cell r="B3287">
            <v>14</v>
          </cell>
          <cell r="C3287">
            <v>40</v>
          </cell>
          <cell r="D3287">
            <v>6025</v>
          </cell>
          <cell r="F3287">
            <v>677.72</v>
          </cell>
        </row>
        <row r="3288">
          <cell r="A3288">
            <v>1</v>
          </cell>
          <cell r="B3288">
            <v>14</v>
          </cell>
          <cell r="C3288">
            <v>40</v>
          </cell>
          <cell r="D3288">
            <v>6030</v>
          </cell>
          <cell r="F3288">
            <v>3058.99</v>
          </cell>
        </row>
        <row r="3289">
          <cell r="A3289">
            <v>1</v>
          </cell>
          <cell r="B3289">
            <v>14</v>
          </cell>
          <cell r="C3289">
            <v>40</v>
          </cell>
          <cell r="D3289">
            <v>6035</v>
          </cell>
          <cell r="F3289">
            <v>0</v>
          </cell>
        </row>
        <row r="3290">
          <cell r="A3290">
            <v>1</v>
          </cell>
          <cell r="B3290">
            <v>14</v>
          </cell>
          <cell r="C3290">
            <v>40</v>
          </cell>
          <cell r="D3290">
            <v>6040</v>
          </cell>
          <cell r="F3290">
            <v>0</v>
          </cell>
        </row>
        <row r="3291">
          <cell r="A3291">
            <v>1</v>
          </cell>
          <cell r="B3291">
            <v>14</v>
          </cell>
          <cell r="C3291">
            <v>40</v>
          </cell>
          <cell r="D3291">
            <v>6045</v>
          </cell>
          <cell r="F3291">
            <v>0</v>
          </cell>
        </row>
        <row r="3292">
          <cell r="A3292">
            <v>1</v>
          </cell>
          <cell r="B3292">
            <v>14</v>
          </cell>
          <cell r="C3292">
            <v>40</v>
          </cell>
          <cell r="D3292">
            <v>6050</v>
          </cell>
          <cell r="F3292">
            <v>0</v>
          </cell>
        </row>
        <row r="3293">
          <cell r="A3293">
            <v>1</v>
          </cell>
          <cell r="B3293">
            <v>14</v>
          </cell>
          <cell r="C3293">
            <v>40</v>
          </cell>
          <cell r="D3293">
            <v>6055</v>
          </cell>
          <cell r="F3293">
            <v>0</v>
          </cell>
        </row>
        <row r="3294">
          <cell r="A3294">
            <v>1</v>
          </cell>
          <cell r="B3294">
            <v>14</v>
          </cell>
          <cell r="C3294">
            <v>40</v>
          </cell>
          <cell r="D3294">
            <v>6060</v>
          </cell>
          <cell r="F3294">
            <v>0</v>
          </cell>
        </row>
        <row r="3295">
          <cell r="A3295">
            <v>1</v>
          </cell>
          <cell r="B3295">
            <v>14</v>
          </cell>
          <cell r="C3295">
            <v>40</v>
          </cell>
          <cell r="D3295">
            <v>6065</v>
          </cell>
          <cell r="F3295">
            <v>0</v>
          </cell>
        </row>
        <row r="3296">
          <cell r="A3296">
            <v>1</v>
          </cell>
          <cell r="B3296">
            <v>14</v>
          </cell>
          <cell r="C3296">
            <v>40</v>
          </cell>
          <cell r="D3296">
            <v>6070</v>
          </cell>
          <cell r="F3296">
            <v>0</v>
          </cell>
        </row>
        <row r="3297">
          <cell r="A3297">
            <v>1</v>
          </cell>
          <cell r="B3297">
            <v>14</v>
          </cell>
          <cell r="C3297">
            <v>40</v>
          </cell>
          <cell r="D3297">
            <v>6075</v>
          </cell>
          <cell r="F3297">
            <v>0</v>
          </cell>
        </row>
        <row r="3298">
          <cell r="A3298">
            <v>1</v>
          </cell>
          <cell r="B3298">
            <v>14</v>
          </cell>
          <cell r="C3298">
            <v>40</v>
          </cell>
          <cell r="D3298">
            <v>6080</v>
          </cell>
          <cell r="F3298">
            <v>0</v>
          </cell>
        </row>
        <row r="3299">
          <cell r="A3299">
            <v>1</v>
          </cell>
          <cell r="B3299">
            <v>14</v>
          </cell>
          <cell r="C3299">
            <v>40</v>
          </cell>
          <cell r="D3299">
            <v>6085</v>
          </cell>
          <cell r="F3299">
            <v>0</v>
          </cell>
        </row>
        <row r="3300">
          <cell r="A3300">
            <v>1</v>
          </cell>
          <cell r="B3300">
            <v>14</v>
          </cell>
          <cell r="C3300">
            <v>40</v>
          </cell>
          <cell r="D3300">
            <v>6090</v>
          </cell>
          <cell r="F3300">
            <v>0</v>
          </cell>
        </row>
        <row r="3301">
          <cell r="A3301">
            <v>1</v>
          </cell>
          <cell r="B3301">
            <v>14</v>
          </cell>
          <cell r="C3301">
            <v>40</v>
          </cell>
          <cell r="D3301">
            <v>6095</v>
          </cell>
          <cell r="F3301">
            <v>0</v>
          </cell>
        </row>
        <row r="3302">
          <cell r="A3302">
            <v>1</v>
          </cell>
          <cell r="B3302">
            <v>14</v>
          </cell>
          <cell r="C3302">
            <v>40</v>
          </cell>
          <cell r="D3302">
            <v>6100</v>
          </cell>
          <cell r="F3302">
            <v>53.98</v>
          </cell>
        </row>
        <row r="3303">
          <cell r="A3303">
            <v>1</v>
          </cell>
          <cell r="B3303">
            <v>14</v>
          </cell>
          <cell r="C3303">
            <v>40</v>
          </cell>
          <cell r="D3303">
            <v>6105</v>
          </cell>
          <cell r="F3303">
            <v>0</v>
          </cell>
        </row>
        <row r="3304">
          <cell r="A3304">
            <v>1</v>
          </cell>
          <cell r="B3304">
            <v>14</v>
          </cell>
          <cell r="C3304">
            <v>40</v>
          </cell>
          <cell r="D3304">
            <v>6110</v>
          </cell>
          <cell r="F3304">
            <v>300</v>
          </cell>
        </row>
        <row r="3305">
          <cell r="A3305">
            <v>1</v>
          </cell>
          <cell r="B3305">
            <v>14</v>
          </cell>
          <cell r="C3305">
            <v>40</v>
          </cell>
          <cell r="D3305">
            <v>6110</v>
          </cell>
          <cell r="F3305">
            <v>0</v>
          </cell>
        </row>
        <row r="3306">
          <cell r="A3306">
            <v>1</v>
          </cell>
          <cell r="B3306">
            <v>14</v>
          </cell>
          <cell r="C3306">
            <v>40</v>
          </cell>
          <cell r="D3306">
            <v>6110</v>
          </cell>
          <cell r="F3306">
            <v>0</v>
          </cell>
        </row>
        <row r="3307">
          <cell r="A3307">
            <v>1</v>
          </cell>
          <cell r="B3307">
            <v>14</v>
          </cell>
          <cell r="C3307">
            <v>40</v>
          </cell>
          <cell r="D3307">
            <v>6110</v>
          </cell>
          <cell r="F3307">
            <v>0</v>
          </cell>
        </row>
        <row r="3308">
          <cell r="A3308">
            <v>1</v>
          </cell>
          <cell r="B3308">
            <v>14</v>
          </cell>
          <cell r="C3308">
            <v>40</v>
          </cell>
          <cell r="D3308">
            <v>6110</v>
          </cell>
          <cell r="F3308">
            <v>0</v>
          </cell>
        </row>
        <row r="3309">
          <cell r="A3309">
            <v>1</v>
          </cell>
          <cell r="B3309">
            <v>14</v>
          </cell>
          <cell r="C3309">
            <v>40</v>
          </cell>
          <cell r="D3309">
            <v>6110</v>
          </cell>
          <cell r="F3309">
            <v>0</v>
          </cell>
        </row>
        <row r="3310">
          <cell r="A3310">
            <v>1</v>
          </cell>
          <cell r="B3310">
            <v>14</v>
          </cell>
          <cell r="C3310">
            <v>40</v>
          </cell>
          <cell r="D3310">
            <v>6115</v>
          </cell>
          <cell r="F3310">
            <v>0</v>
          </cell>
        </row>
        <row r="3311">
          <cell r="A3311">
            <v>1</v>
          </cell>
          <cell r="B3311">
            <v>14</v>
          </cell>
          <cell r="C3311">
            <v>40</v>
          </cell>
          <cell r="D3311">
            <v>6120</v>
          </cell>
          <cell r="F3311">
            <v>0</v>
          </cell>
        </row>
        <row r="3312">
          <cell r="A3312">
            <v>1</v>
          </cell>
          <cell r="B3312">
            <v>14</v>
          </cell>
          <cell r="C3312">
            <v>40</v>
          </cell>
          <cell r="D3312">
            <v>6125</v>
          </cell>
          <cell r="F3312">
            <v>0</v>
          </cell>
        </row>
        <row r="3313">
          <cell r="A3313">
            <v>1</v>
          </cell>
          <cell r="B3313">
            <v>14</v>
          </cell>
          <cell r="C3313">
            <v>40</v>
          </cell>
          <cell r="D3313">
            <v>6130</v>
          </cell>
          <cell r="F3313">
            <v>0</v>
          </cell>
        </row>
        <row r="3314">
          <cell r="A3314">
            <v>1</v>
          </cell>
          <cell r="B3314">
            <v>14</v>
          </cell>
          <cell r="C3314">
            <v>40</v>
          </cell>
          <cell r="D3314">
            <v>6135</v>
          </cell>
          <cell r="F3314">
            <v>0</v>
          </cell>
        </row>
        <row r="3315">
          <cell r="A3315">
            <v>1</v>
          </cell>
          <cell r="B3315">
            <v>14</v>
          </cell>
          <cell r="C3315">
            <v>40</v>
          </cell>
          <cell r="D3315">
            <v>6140</v>
          </cell>
          <cell r="F3315">
            <v>0</v>
          </cell>
        </row>
        <row r="3316">
          <cell r="A3316">
            <v>1</v>
          </cell>
          <cell r="B3316">
            <v>14</v>
          </cell>
          <cell r="C3316">
            <v>40</v>
          </cell>
          <cell r="D3316">
            <v>6145</v>
          </cell>
          <cell r="F3316">
            <v>0</v>
          </cell>
        </row>
        <row r="3317">
          <cell r="A3317">
            <v>1</v>
          </cell>
          <cell r="B3317">
            <v>14</v>
          </cell>
          <cell r="C3317">
            <v>40</v>
          </cell>
          <cell r="D3317">
            <v>6150</v>
          </cell>
          <cell r="F3317">
            <v>0</v>
          </cell>
        </row>
        <row r="3318">
          <cell r="A3318">
            <v>1</v>
          </cell>
          <cell r="B3318">
            <v>14</v>
          </cell>
          <cell r="C3318">
            <v>40</v>
          </cell>
          <cell r="D3318">
            <v>6155</v>
          </cell>
          <cell r="F3318">
            <v>0</v>
          </cell>
        </row>
        <row r="3319">
          <cell r="A3319">
            <v>1</v>
          </cell>
          <cell r="B3319">
            <v>14</v>
          </cell>
          <cell r="C3319">
            <v>40</v>
          </cell>
          <cell r="D3319">
            <v>8030</v>
          </cell>
          <cell r="F3319">
            <v>0</v>
          </cell>
        </row>
        <row r="3320">
          <cell r="A3320">
            <v>1</v>
          </cell>
          <cell r="B3320">
            <v>14</v>
          </cell>
          <cell r="C3320">
            <v>50</v>
          </cell>
          <cell r="D3320">
            <v>6010</v>
          </cell>
          <cell r="F3320">
            <v>4069.16</v>
          </cell>
        </row>
        <row r="3321">
          <cell r="A3321">
            <v>1</v>
          </cell>
          <cell r="B3321">
            <v>14</v>
          </cell>
          <cell r="C3321">
            <v>50</v>
          </cell>
          <cell r="D3321">
            <v>6015</v>
          </cell>
          <cell r="F3321">
            <v>0</v>
          </cell>
        </row>
        <row r="3322">
          <cell r="A3322">
            <v>1</v>
          </cell>
          <cell r="B3322">
            <v>14</v>
          </cell>
          <cell r="C3322">
            <v>50</v>
          </cell>
          <cell r="D3322">
            <v>6020</v>
          </cell>
          <cell r="F3322">
            <v>0</v>
          </cell>
        </row>
        <row r="3323">
          <cell r="A3323">
            <v>1</v>
          </cell>
          <cell r="B3323">
            <v>14</v>
          </cell>
          <cell r="C3323">
            <v>50</v>
          </cell>
          <cell r="D3323">
            <v>6025</v>
          </cell>
          <cell r="F3323">
            <v>276.74</v>
          </cell>
        </row>
        <row r="3324">
          <cell r="A3324">
            <v>1</v>
          </cell>
          <cell r="B3324">
            <v>14</v>
          </cell>
          <cell r="C3324">
            <v>50</v>
          </cell>
          <cell r="D3324">
            <v>6030</v>
          </cell>
          <cell r="F3324">
            <v>306.01</v>
          </cell>
        </row>
        <row r="3325">
          <cell r="A3325">
            <v>1</v>
          </cell>
          <cell r="B3325">
            <v>14</v>
          </cell>
          <cell r="C3325">
            <v>50</v>
          </cell>
          <cell r="D3325">
            <v>6035</v>
          </cell>
          <cell r="F3325">
            <v>0</v>
          </cell>
        </row>
        <row r="3326">
          <cell r="A3326">
            <v>1</v>
          </cell>
          <cell r="B3326">
            <v>14</v>
          </cell>
          <cell r="C3326">
            <v>50</v>
          </cell>
          <cell r="D3326">
            <v>6040</v>
          </cell>
          <cell r="F3326">
            <v>395.97</v>
          </cell>
        </row>
        <row r="3327">
          <cell r="A3327">
            <v>1</v>
          </cell>
          <cell r="B3327">
            <v>14</v>
          </cell>
          <cell r="C3327">
            <v>50</v>
          </cell>
          <cell r="D3327">
            <v>6045</v>
          </cell>
          <cell r="F3327">
            <v>0</v>
          </cell>
        </row>
        <row r="3328">
          <cell r="A3328">
            <v>1</v>
          </cell>
          <cell r="B3328">
            <v>14</v>
          </cell>
          <cell r="C3328">
            <v>50</v>
          </cell>
          <cell r="D3328">
            <v>6050</v>
          </cell>
          <cell r="F3328">
            <v>0</v>
          </cell>
        </row>
        <row r="3329">
          <cell r="A3329">
            <v>1</v>
          </cell>
          <cell r="B3329">
            <v>14</v>
          </cell>
          <cell r="C3329">
            <v>50</v>
          </cell>
          <cell r="D3329">
            <v>6055</v>
          </cell>
          <cell r="F3329">
            <v>595</v>
          </cell>
        </row>
        <row r="3330">
          <cell r="A3330">
            <v>1</v>
          </cell>
          <cell r="B3330">
            <v>14</v>
          </cell>
          <cell r="C3330">
            <v>50</v>
          </cell>
          <cell r="D3330">
            <v>6060</v>
          </cell>
          <cell r="F3330">
            <v>0</v>
          </cell>
        </row>
        <row r="3331">
          <cell r="A3331">
            <v>1</v>
          </cell>
          <cell r="B3331">
            <v>14</v>
          </cell>
          <cell r="C3331">
            <v>50</v>
          </cell>
          <cell r="D3331">
            <v>6065</v>
          </cell>
          <cell r="F3331">
            <v>0</v>
          </cell>
        </row>
        <row r="3332">
          <cell r="A3332">
            <v>1</v>
          </cell>
          <cell r="B3332">
            <v>14</v>
          </cell>
          <cell r="C3332">
            <v>50</v>
          </cell>
          <cell r="D3332">
            <v>6070</v>
          </cell>
          <cell r="F3332">
            <v>0</v>
          </cell>
        </row>
        <row r="3333">
          <cell r="A3333">
            <v>1</v>
          </cell>
          <cell r="B3333">
            <v>14</v>
          </cell>
          <cell r="C3333">
            <v>50</v>
          </cell>
          <cell r="D3333">
            <v>6075</v>
          </cell>
          <cell r="F3333">
            <v>0</v>
          </cell>
        </row>
        <row r="3334">
          <cell r="A3334">
            <v>1</v>
          </cell>
          <cell r="B3334">
            <v>14</v>
          </cell>
          <cell r="C3334">
            <v>50</v>
          </cell>
          <cell r="D3334">
            <v>6080</v>
          </cell>
          <cell r="F3334">
            <v>0</v>
          </cell>
        </row>
        <row r="3335">
          <cell r="A3335">
            <v>1</v>
          </cell>
          <cell r="B3335">
            <v>14</v>
          </cell>
          <cell r="C3335">
            <v>50</v>
          </cell>
          <cell r="D3335">
            <v>6085</v>
          </cell>
          <cell r="F3335">
            <v>0</v>
          </cell>
        </row>
        <row r="3336">
          <cell r="A3336">
            <v>1</v>
          </cell>
          <cell r="B3336">
            <v>14</v>
          </cell>
          <cell r="C3336">
            <v>50</v>
          </cell>
          <cell r="D3336">
            <v>6090</v>
          </cell>
          <cell r="F3336">
            <v>0</v>
          </cell>
        </row>
        <row r="3337">
          <cell r="A3337">
            <v>1</v>
          </cell>
          <cell r="B3337">
            <v>14</v>
          </cell>
          <cell r="C3337">
            <v>50</v>
          </cell>
          <cell r="D3337">
            <v>6095</v>
          </cell>
          <cell r="F3337">
            <v>102.26</v>
          </cell>
        </row>
        <row r="3338">
          <cell r="A3338">
            <v>1</v>
          </cell>
          <cell r="B3338">
            <v>14</v>
          </cell>
          <cell r="C3338">
            <v>50</v>
          </cell>
          <cell r="D3338">
            <v>6100</v>
          </cell>
          <cell r="F3338">
            <v>67.819999999999993</v>
          </cell>
        </row>
        <row r="3339">
          <cell r="A3339">
            <v>1</v>
          </cell>
          <cell r="B3339">
            <v>14</v>
          </cell>
          <cell r="C3339">
            <v>50</v>
          </cell>
          <cell r="D3339">
            <v>6105</v>
          </cell>
          <cell r="F3339">
            <v>0</v>
          </cell>
        </row>
        <row r="3340">
          <cell r="A3340">
            <v>1</v>
          </cell>
          <cell r="B3340">
            <v>14</v>
          </cell>
          <cell r="C3340">
            <v>50</v>
          </cell>
          <cell r="D3340">
            <v>6110</v>
          </cell>
          <cell r="F3340">
            <v>0</v>
          </cell>
        </row>
        <row r="3341">
          <cell r="A3341">
            <v>1</v>
          </cell>
          <cell r="B3341">
            <v>14</v>
          </cell>
          <cell r="C3341">
            <v>50</v>
          </cell>
          <cell r="D3341">
            <v>6115</v>
          </cell>
          <cell r="F3341">
            <v>0</v>
          </cell>
        </row>
        <row r="3342">
          <cell r="A3342">
            <v>1</v>
          </cell>
          <cell r="B3342">
            <v>14</v>
          </cell>
          <cell r="C3342">
            <v>50</v>
          </cell>
          <cell r="D3342">
            <v>6120</v>
          </cell>
          <cell r="F3342">
            <v>0</v>
          </cell>
        </row>
        <row r="3343">
          <cell r="A3343">
            <v>1</v>
          </cell>
          <cell r="B3343">
            <v>14</v>
          </cell>
          <cell r="C3343">
            <v>50</v>
          </cell>
          <cell r="D3343">
            <v>6125</v>
          </cell>
          <cell r="F3343">
            <v>0</v>
          </cell>
        </row>
        <row r="3344">
          <cell r="A3344">
            <v>1</v>
          </cell>
          <cell r="B3344">
            <v>14</v>
          </cell>
          <cell r="C3344">
            <v>50</v>
          </cell>
          <cell r="D3344">
            <v>6130</v>
          </cell>
          <cell r="F3344">
            <v>0</v>
          </cell>
        </row>
        <row r="3345">
          <cell r="A3345">
            <v>1</v>
          </cell>
          <cell r="B3345">
            <v>14</v>
          </cell>
          <cell r="C3345">
            <v>50</v>
          </cell>
          <cell r="D3345">
            <v>6135</v>
          </cell>
          <cell r="F3345">
            <v>0</v>
          </cell>
        </row>
        <row r="3346">
          <cell r="A3346">
            <v>1</v>
          </cell>
          <cell r="B3346">
            <v>14</v>
          </cell>
          <cell r="C3346">
            <v>50</v>
          </cell>
          <cell r="D3346">
            <v>6140</v>
          </cell>
          <cell r="F3346">
            <v>0</v>
          </cell>
        </row>
        <row r="3347">
          <cell r="A3347">
            <v>1</v>
          </cell>
          <cell r="B3347">
            <v>14</v>
          </cell>
          <cell r="C3347">
            <v>50</v>
          </cell>
          <cell r="D3347">
            <v>6145</v>
          </cell>
          <cell r="F3347">
            <v>0</v>
          </cell>
        </row>
        <row r="3348">
          <cell r="A3348">
            <v>1</v>
          </cell>
          <cell r="B3348">
            <v>14</v>
          </cell>
          <cell r="C3348">
            <v>50</v>
          </cell>
          <cell r="D3348">
            <v>6150</v>
          </cell>
          <cell r="F3348">
            <v>0</v>
          </cell>
        </row>
        <row r="3349">
          <cell r="A3349">
            <v>1</v>
          </cell>
          <cell r="B3349">
            <v>14</v>
          </cell>
          <cell r="C3349">
            <v>50</v>
          </cell>
          <cell r="D3349">
            <v>6155</v>
          </cell>
          <cell r="F3349">
            <v>0</v>
          </cell>
        </row>
        <row r="3350">
          <cell r="A3350">
            <v>1</v>
          </cell>
          <cell r="B3350">
            <v>15</v>
          </cell>
          <cell r="C3350">
            <v>0</v>
          </cell>
          <cell r="D3350">
            <v>1032</v>
          </cell>
          <cell r="F3350">
            <v>0</v>
          </cell>
        </row>
        <row r="3351">
          <cell r="A3351">
            <v>1</v>
          </cell>
          <cell r="B3351">
            <v>15</v>
          </cell>
          <cell r="C3351">
            <v>0</v>
          </cell>
          <cell r="D3351">
            <v>1050</v>
          </cell>
          <cell r="F3351">
            <v>-6998.95</v>
          </cell>
        </row>
        <row r="3352">
          <cell r="A3352">
            <v>1</v>
          </cell>
          <cell r="B3352">
            <v>15</v>
          </cell>
          <cell r="C3352">
            <v>0</v>
          </cell>
          <cell r="D3352">
            <v>1050</v>
          </cell>
          <cell r="F3352">
            <v>0</v>
          </cell>
        </row>
        <row r="3353">
          <cell r="A3353">
            <v>1</v>
          </cell>
          <cell r="B3353">
            <v>15</v>
          </cell>
          <cell r="C3353">
            <v>0</v>
          </cell>
          <cell r="D3353">
            <v>1051</v>
          </cell>
          <cell r="F3353">
            <v>0.33</v>
          </cell>
        </row>
        <row r="3354">
          <cell r="A3354">
            <v>1</v>
          </cell>
          <cell r="B3354">
            <v>15</v>
          </cell>
          <cell r="C3354">
            <v>0</v>
          </cell>
          <cell r="D3354">
            <v>1052</v>
          </cell>
          <cell r="F3354">
            <v>0</v>
          </cell>
        </row>
        <row r="3355">
          <cell r="A3355">
            <v>1</v>
          </cell>
          <cell r="B3355">
            <v>15</v>
          </cell>
          <cell r="C3355">
            <v>0</v>
          </cell>
          <cell r="D3355">
            <v>1052</v>
          </cell>
          <cell r="F3355">
            <v>0</v>
          </cell>
        </row>
        <row r="3356">
          <cell r="A3356">
            <v>1</v>
          </cell>
          <cell r="B3356">
            <v>15</v>
          </cell>
          <cell r="C3356">
            <v>0</v>
          </cell>
          <cell r="D3356">
            <v>1052</v>
          </cell>
          <cell r="F3356">
            <v>0</v>
          </cell>
        </row>
        <row r="3357">
          <cell r="A3357">
            <v>1</v>
          </cell>
          <cell r="B3357">
            <v>15</v>
          </cell>
          <cell r="C3357">
            <v>0</v>
          </cell>
          <cell r="D3357">
            <v>1055</v>
          </cell>
          <cell r="F3357">
            <v>0</v>
          </cell>
        </row>
        <row r="3358">
          <cell r="A3358">
            <v>1</v>
          </cell>
          <cell r="B3358">
            <v>15</v>
          </cell>
          <cell r="C3358">
            <v>0</v>
          </cell>
          <cell r="D3358">
            <v>1060</v>
          </cell>
          <cell r="F3358">
            <v>-2391.2600000000002</v>
          </cell>
        </row>
        <row r="3359">
          <cell r="A3359">
            <v>1</v>
          </cell>
          <cell r="B3359">
            <v>15</v>
          </cell>
          <cell r="C3359">
            <v>0</v>
          </cell>
          <cell r="D3359">
            <v>1065</v>
          </cell>
          <cell r="F3359">
            <v>0</v>
          </cell>
        </row>
        <row r="3360">
          <cell r="A3360">
            <v>1</v>
          </cell>
          <cell r="B3360">
            <v>15</v>
          </cell>
          <cell r="C3360">
            <v>0</v>
          </cell>
          <cell r="D3360">
            <v>4010</v>
          </cell>
          <cell r="F3360">
            <v>-79113.789999999994</v>
          </cell>
        </row>
        <row r="3361">
          <cell r="A3361">
            <v>1</v>
          </cell>
          <cell r="B3361">
            <v>15</v>
          </cell>
          <cell r="C3361">
            <v>0</v>
          </cell>
          <cell r="D3361">
            <v>4010</v>
          </cell>
          <cell r="F3361">
            <v>2934.98</v>
          </cell>
        </row>
        <row r="3362">
          <cell r="A3362">
            <v>1</v>
          </cell>
          <cell r="B3362">
            <v>15</v>
          </cell>
          <cell r="C3362">
            <v>0</v>
          </cell>
          <cell r="D3362">
            <v>4020</v>
          </cell>
          <cell r="F3362">
            <v>-146587.68</v>
          </cell>
        </row>
        <row r="3363">
          <cell r="A3363">
            <v>1</v>
          </cell>
          <cell r="B3363">
            <v>15</v>
          </cell>
          <cell r="C3363">
            <v>0</v>
          </cell>
          <cell r="D3363">
            <v>4020</v>
          </cell>
          <cell r="F3363">
            <v>0</v>
          </cell>
        </row>
        <row r="3364">
          <cell r="A3364">
            <v>1</v>
          </cell>
          <cell r="B3364">
            <v>15</v>
          </cell>
          <cell r="C3364">
            <v>0</v>
          </cell>
          <cell r="D3364">
            <v>4030</v>
          </cell>
          <cell r="F3364">
            <v>0</v>
          </cell>
        </row>
        <row r="3365">
          <cell r="A3365">
            <v>1</v>
          </cell>
          <cell r="B3365">
            <v>15</v>
          </cell>
          <cell r="C3365">
            <v>0</v>
          </cell>
          <cell r="D3365">
            <v>4040</v>
          </cell>
          <cell r="F3365">
            <v>0</v>
          </cell>
        </row>
        <row r="3366">
          <cell r="A3366">
            <v>1</v>
          </cell>
          <cell r="B3366">
            <v>15</v>
          </cell>
          <cell r="C3366">
            <v>0</v>
          </cell>
          <cell r="D3366">
            <v>4050</v>
          </cell>
          <cell r="F3366">
            <v>-101.88</v>
          </cell>
        </row>
        <row r="3367">
          <cell r="A3367">
            <v>1</v>
          </cell>
          <cell r="B3367">
            <v>15</v>
          </cell>
          <cell r="C3367">
            <v>0</v>
          </cell>
          <cell r="D3367">
            <v>4060</v>
          </cell>
          <cell r="F3367">
            <v>0</v>
          </cell>
        </row>
        <row r="3368">
          <cell r="A3368">
            <v>1</v>
          </cell>
          <cell r="B3368">
            <v>15</v>
          </cell>
          <cell r="C3368">
            <v>0</v>
          </cell>
          <cell r="D3368">
            <v>5010</v>
          </cell>
          <cell r="F3368">
            <v>58733.48</v>
          </cell>
        </row>
        <row r="3369">
          <cell r="A3369">
            <v>1</v>
          </cell>
          <cell r="B3369">
            <v>15</v>
          </cell>
          <cell r="C3369">
            <v>0</v>
          </cell>
          <cell r="D3369">
            <v>5011</v>
          </cell>
          <cell r="F3369">
            <v>704.87</v>
          </cell>
        </row>
        <row r="3370">
          <cell r="A3370">
            <v>1</v>
          </cell>
          <cell r="B3370">
            <v>15</v>
          </cell>
          <cell r="C3370">
            <v>0</v>
          </cell>
          <cell r="D3370">
            <v>5011</v>
          </cell>
          <cell r="F3370">
            <v>0</v>
          </cell>
        </row>
        <row r="3371">
          <cell r="A3371">
            <v>1</v>
          </cell>
          <cell r="B3371">
            <v>15</v>
          </cell>
          <cell r="C3371">
            <v>0</v>
          </cell>
          <cell r="D3371">
            <v>5011</v>
          </cell>
          <cell r="F3371">
            <v>0</v>
          </cell>
        </row>
        <row r="3372">
          <cell r="A3372">
            <v>1</v>
          </cell>
          <cell r="B3372">
            <v>15</v>
          </cell>
          <cell r="C3372">
            <v>0</v>
          </cell>
          <cell r="D3372">
            <v>5012</v>
          </cell>
          <cell r="F3372">
            <v>0</v>
          </cell>
        </row>
        <row r="3373">
          <cell r="A3373">
            <v>1</v>
          </cell>
          <cell r="B3373">
            <v>15</v>
          </cell>
          <cell r="C3373">
            <v>0</v>
          </cell>
          <cell r="D3373">
            <v>5012</v>
          </cell>
          <cell r="F3373">
            <v>-0.34</v>
          </cell>
        </row>
        <row r="3374">
          <cell r="A3374">
            <v>1</v>
          </cell>
          <cell r="B3374">
            <v>15</v>
          </cell>
          <cell r="C3374">
            <v>0</v>
          </cell>
          <cell r="D3374">
            <v>5012</v>
          </cell>
          <cell r="F3374">
            <v>-26.19</v>
          </cell>
        </row>
        <row r="3375">
          <cell r="A3375">
            <v>1</v>
          </cell>
          <cell r="B3375">
            <v>15</v>
          </cell>
          <cell r="C3375">
            <v>0</v>
          </cell>
          <cell r="D3375">
            <v>5020</v>
          </cell>
          <cell r="F3375">
            <v>130150.74</v>
          </cell>
        </row>
        <row r="3376">
          <cell r="A3376">
            <v>1</v>
          </cell>
          <cell r="B3376">
            <v>15</v>
          </cell>
          <cell r="C3376">
            <v>0</v>
          </cell>
          <cell r="D3376">
            <v>5030</v>
          </cell>
          <cell r="F3376">
            <v>3868.83</v>
          </cell>
        </row>
        <row r="3377">
          <cell r="A3377">
            <v>1</v>
          </cell>
          <cell r="B3377">
            <v>15</v>
          </cell>
          <cell r="C3377">
            <v>0</v>
          </cell>
          <cell r="D3377">
            <v>5030</v>
          </cell>
          <cell r="F3377">
            <v>0</v>
          </cell>
        </row>
        <row r="3378">
          <cell r="A3378">
            <v>1</v>
          </cell>
          <cell r="B3378">
            <v>15</v>
          </cell>
          <cell r="C3378">
            <v>0</v>
          </cell>
          <cell r="D3378">
            <v>5040</v>
          </cell>
          <cell r="F3378">
            <v>-694.16</v>
          </cell>
        </row>
        <row r="3379">
          <cell r="A3379">
            <v>1</v>
          </cell>
          <cell r="B3379">
            <v>15</v>
          </cell>
          <cell r="C3379">
            <v>0</v>
          </cell>
          <cell r="D3379">
            <v>5050</v>
          </cell>
          <cell r="F3379">
            <v>-3003</v>
          </cell>
        </row>
        <row r="3380">
          <cell r="A3380">
            <v>1</v>
          </cell>
          <cell r="B3380">
            <v>15</v>
          </cell>
          <cell r="C3380">
            <v>0</v>
          </cell>
          <cell r="D3380">
            <v>7010</v>
          </cell>
          <cell r="F3380">
            <v>0</v>
          </cell>
        </row>
        <row r="3381">
          <cell r="A3381">
            <v>1</v>
          </cell>
          <cell r="B3381">
            <v>15</v>
          </cell>
          <cell r="C3381">
            <v>0</v>
          </cell>
          <cell r="D3381">
            <v>7015</v>
          </cell>
          <cell r="F3381">
            <v>0</v>
          </cell>
        </row>
        <row r="3382">
          <cell r="A3382">
            <v>1</v>
          </cell>
          <cell r="B3382">
            <v>15</v>
          </cell>
          <cell r="C3382">
            <v>0</v>
          </cell>
          <cell r="D3382">
            <v>7020</v>
          </cell>
          <cell r="F3382">
            <v>0</v>
          </cell>
        </row>
        <row r="3383">
          <cell r="A3383">
            <v>1</v>
          </cell>
          <cell r="B3383">
            <v>15</v>
          </cell>
          <cell r="C3383">
            <v>0</v>
          </cell>
          <cell r="D3383">
            <v>7025</v>
          </cell>
          <cell r="F3383">
            <v>385</v>
          </cell>
        </row>
        <row r="3384">
          <cell r="A3384">
            <v>1</v>
          </cell>
          <cell r="B3384">
            <v>15</v>
          </cell>
          <cell r="C3384">
            <v>0</v>
          </cell>
          <cell r="D3384">
            <v>7030</v>
          </cell>
          <cell r="F3384">
            <v>102.48</v>
          </cell>
        </row>
        <row r="3385">
          <cell r="A3385">
            <v>1</v>
          </cell>
          <cell r="B3385">
            <v>15</v>
          </cell>
          <cell r="C3385">
            <v>0</v>
          </cell>
          <cell r="D3385">
            <v>7035</v>
          </cell>
          <cell r="F3385">
            <v>1311.63</v>
          </cell>
        </row>
        <row r="3386">
          <cell r="A3386">
            <v>1</v>
          </cell>
          <cell r="B3386">
            <v>15</v>
          </cell>
          <cell r="C3386">
            <v>0</v>
          </cell>
          <cell r="D3386">
            <v>7040</v>
          </cell>
          <cell r="F3386">
            <v>0</v>
          </cell>
        </row>
        <row r="3387">
          <cell r="A3387">
            <v>1</v>
          </cell>
          <cell r="B3387">
            <v>15</v>
          </cell>
          <cell r="C3387">
            <v>0</v>
          </cell>
          <cell r="D3387">
            <v>7045</v>
          </cell>
          <cell r="F3387">
            <v>0</v>
          </cell>
        </row>
        <row r="3388">
          <cell r="A3388">
            <v>1</v>
          </cell>
          <cell r="B3388">
            <v>15</v>
          </cell>
          <cell r="C3388">
            <v>0</v>
          </cell>
          <cell r="D3388">
            <v>7050</v>
          </cell>
          <cell r="F3388">
            <v>792.27</v>
          </cell>
        </row>
        <row r="3389">
          <cell r="A3389">
            <v>1</v>
          </cell>
          <cell r="B3389">
            <v>15</v>
          </cell>
          <cell r="C3389">
            <v>0</v>
          </cell>
          <cell r="D3389">
            <v>7055</v>
          </cell>
          <cell r="F3389">
            <v>0</v>
          </cell>
        </row>
        <row r="3390">
          <cell r="A3390">
            <v>1</v>
          </cell>
          <cell r="B3390">
            <v>15</v>
          </cell>
          <cell r="C3390">
            <v>0</v>
          </cell>
          <cell r="D3390">
            <v>7060</v>
          </cell>
          <cell r="F3390">
            <v>1300</v>
          </cell>
        </row>
        <row r="3391">
          <cell r="A3391">
            <v>1</v>
          </cell>
          <cell r="B3391">
            <v>15</v>
          </cell>
          <cell r="C3391">
            <v>0</v>
          </cell>
          <cell r="D3391">
            <v>7065</v>
          </cell>
          <cell r="F3391">
            <v>0</v>
          </cell>
        </row>
        <row r="3392">
          <cell r="A3392">
            <v>1</v>
          </cell>
          <cell r="B3392">
            <v>15</v>
          </cell>
          <cell r="C3392">
            <v>0</v>
          </cell>
          <cell r="D3392">
            <v>7070</v>
          </cell>
          <cell r="F3392">
            <v>0</v>
          </cell>
        </row>
        <row r="3393">
          <cell r="A3393">
            <v>1</v>
          </cell>
          <cell r="B3393">
            <v>15</v>
          </cell>
          <cell r="C3393">
            <v>0</v>
          </cell>
          <cell r="D3393">
            <v>7075</v>
          </cell>
          <cell r="F3393">
            <v>0</v>
          </cell>
        </row>
        <row r="3394">
          <cell r="A3394">
            <v>1</v>
          </cell>
          <cell r="B3394">
            <v>15</v>
          </cell>
          <cell r="C3394">
            <v>0</v>
          </cell>
          <cell r="D3394">
            <v>7080</v>
          </cell>
          <cell r="F3394">
            <v>0</v>
          </cell>
        </row>
        <row r="3395">
          <cell r="A3395">
            <v>1</v>
          </cell>
          <cell r="B3395">
            <v>15</v>
          </cell>
          <cell r="C3395">
            <v>0</v>
          </cell>
          <cell r="D3395">
            <v>7085</v>
          </cell>
          <cell r="F3395">
            <v>5500</v>
          </cell>
        </row>
        <row r="3396">
          <cell r="A3396">
            <v>1</v>
          </cell>
          <cell r="B3396">
            <v>15</v>
          </cell>
          <cell r="C3396">
            <v>0</v>
          </cell>
          <cell r="D3396">
            <v>7086</v>
          </cell>
          <cell r="F3396">
            <v>0</v>
          </cell>
        </row>
        <row r="3397">
          <cell r="A3397">
            <v>1</v>
          </cell>
          <cell r="B3397">
            <v>15</v>
          </cell>
          <cell r="C3397">
            <v>0</v>
          </cell>
          <cell r="D3397">
            <v>7090</v>
          </cell>
          <cell r="F3397">
            <v>767.99</v>
          </cell>
        </row>
        <row r="3398">
          <cell r="A3398">
            <v>1</v>
          </cell>
          <cell r="B3398">
            <v>15</v>
          </cell>
          <cell r="C3398">
            <v>0</v>
          </cell>
          <cell r="D3398">
            <v>7095</v>
          </cell>
          <cell r="F3398">
            <v>1002</v>
          </cell>
        </row>
        <row r="3399">
          <cell r="A3399">
            <v>1</v>
          </cell>
          <cell r="B3399">
            <v>15</v>
          </cell>
          <cell r="C3399">
            <v>0</v>
          </cell>
          <cell r="D3399">
            <v>7100</v>
          </cell>
          <cell r="F3399">
            <v>422.52</v>
          </cell>
        </row>
        <row r="3400">
          <cell r="A3400">
            <v>1</v>
          </cell>
          <cell r="B3400">
            <v>15</v>
          </cell>
          <cell r="C3400">
            <v>0</v>
          </cell>
          <cell r="D3400">
            <v>7105</v>
          </cell>
          <cell r="F3400">
            <v>271.11</v>
          </cell>
        </row>
        <row r="3401">
          <cell r="A3401">
            <v>1</v>
          </cell>
          <cell r="B3401">
            <v>15</v>
          </cell>
          <cell r="C3401">
            <v>0</v>
          </cell>
          <cell r="D3401">
            <v>7110</v>
          </cell>
          <cell r="F3401">
            <v>0</v>
          </cell>
        </row>
        <row r="3402">
          <cell r="A3402">
            <v>1</v>
          </cell>
          <cell r="B3402">
            <v>15</v>
          </cell>
          <cell r="C3402">
            <v>0</v>
          </cell>
          <cell r="D3402">
            <v>7120</v>
          </cell>
          <cell r="F3402">
            <v>0</v>
          </cell>
        </row>
        <row r="3403">
          <cell r="A3403">
            <v>1</v>
          </cell>
          <cell r="B3403">
            <v>15</v>
          </cell>
          <cell r="C3403">
            <v>0</v>
          </cell>
          <cell r="D3403">
            <v>7125</v>
          </cell>
          <cell r="F3403">
            <v>0</v>
          </cell>
        </row>
        <row r="3404">
          <cell r="A3404">
            <v>1</v>
          </cell>
          <cell r="B3404">
            <v>15</v>
          </cell>
          <cell r="C3404">
            <v>0</v>
          </cell>
          <cell r="D3404">
            <v>7130</v>
          </cell>
          <cell r="F3404">
            <v>71.59</v>
          </cell>
        </row>
        <row r="3405">
          <cell r="A3405">
            <v>1</v>
          </cell>
          <cell r="B3405">
            <v>15</v>
          </cell>
          <cell r="C3405">
            <v>0</v>
          </cell>
          <cell r="D3405">
            <v>8010</v>
          </cell>
          <cell r="F3405">
            <v>12500</v>
          </cell>
        </row>
        <row r="3406">
          <cell r="A3406">
            <v>1</v>
          </cell>
          <cell r="B3406">
            <v>15</v>
          </cell>
          <cell r="C3406">
            <v>0</v>
          </cell>
          <cell r="D3406">
            <v>8020</v>
          </cell>
          <cell r="F3406">
            <v>1114</v>
          </cell>
        </row>
        <row r="3407">
          <cell r="A3407">
            <v>1</v>
          </cell>
          <cell r="B3407">
            <v>15</v>
          </cell>
          <cell r="C3407">
            <v>0</v>
          </cell>
          <cell r="D3407">
            <v>8025</v>
          </cell>
          <cell r="F3407">
            <v>0</v>
          </cell>
        </row>
        <row r="3408">
          <cell r="A3408">
            <v>1</v>
          </cell>
          <cell r="B3408">
            <v>15</v>
          </cell>
          <cell r="C3408">
            <v>0</v>
          </cell>
          <cell r="D3408">
            <v>8030</v>
          </cell>
          <cell r="F3408">
            <v>0</v>
          </cell>
        </row>
        <row r="3409">
          <cell r="A3409">
            <v>1</v>
          </cell>
          <cell r="B3409">
            <v>15</v>
          </cell>
          <cell r="C3409">
            <v>0</v>
          </cell>
          <cell r="D3409">
            <v>8040</v>
          </cell>
          <cell r="F3409">
            <v>-438.26</v>
          </cell>
        </row>
        <row r="3410">
          <cell r="A3410">
            <v>1</v>
          </cell>
          <cell r="B3410">
            <v>15</v>
          </cell>
          <cell r="C3410">
            <v>0</v>
          </cell>
          <cell r="D3410">
            <v>8050</v>
          </cell>
          <cell r="F3410">
            <v>0</v>
          </cell>
        </row>
        <row r="3411">
          <cell r="A3411">
            <v>1</v>
          </cell>
          <cell r="B3411">
            <v>15</v>
          </cell>
          <cell r="C3411">
            <v>0</v>
          </cell>
          <cell r="D3411">
            <v>8060</v>
          </cell>
          <cell r="F3411">
            <v>0</v>
          </cell>
        </row>
        <row r="3412">
          <cell r="A3412">
            <v>1</v>
          </cell>
          <cell r="B3412">
            <v>15</v>
          </cell>
          <cell r="C3412">
            <v>0</v>
          </cell>
          <cell r="D3412">
            <v>8070</v>
          </cell>
          <cell r="F3412">
            <v>5844.82</v>
          </cell>
        </row>
        <row r="3413">
          <cell r="A3413">
            <v>1</v>
          </cell>
          <cell r="B3413">
            <v>15</v>
          </cell>
          <cell r="C3413">
            <v>0</v>
          </cell>
          <cell r="D3413">
            <v>8080</v>
          </cell>
          <cell r="F3413">
            <v>0</v>
          </cell>
        </row>
        <row r="3414">
          <cell r="A3414">
            <v>1</v>
          </cell>
          <cell r="B3414">
            <v>15</v>
          </cell>
          <cell r="C3414">
            <v>0</v>
          </cell>
          <cell r="D3414">
            <v>8090</v>
          </cell>
          <cell r="F3414">
            <v>0</v>
          </cell>
        </row>
        <row r="3415">
          <cell r="A3415">
            <v>1</v>
          </cell>
          <cell r="B3415">
            <v>15</v>
          </cell>
          <cell r="C3415">
            <v>10</v>
          </cell>
          <cell r="D3415">
            <v>6010</v>
          </cell>
          <cell r="F3415">
            <v>2600.48</v>
          </cell>
        </row>
        <row r="3416">
          <cell r="A3416">
            <v>1</v>
          </cell>
          <cell r="B3416">
            <v>15</v>
          </cell>
          <cell r="C3416">
            <v>10</v>
          </cell>
          <cell r="D3416">
            <v>6015</v>
          </cell>
          <cell r="F3416">
            <v>0</v>
          </cell>
        </row>
        <row r="3417">
          <cell r="A3417">
            <v>1</v>
          </cell>
          <cell r="B3417">
            <v>15</v>
          </cell>
          <cell r="C3417">
            <v>10</v>
          </cell>
          <cell r="D3417">
            <v>6020</v>
          </cell>
          <cell r="F3417">
            <v>45.16</v>
          </cell>
        </row>
        <row r="3418">
          <cell r="A3418">
            <v>1</v>
          </cell>
          <cell r="B3418">
            <v>15</v>
          </cell>
          <cell r="C3418">
            <v>10</v>
          </cell>
          <cell r="D3418">
            <v>6025</v>
          </cell>
          <cell r="F3418">
            <v>196.1</v>
          </cell>
        </row>
        <row r="3419">
          <cell r="A3419">
            <v>1</v>
          </cell>
          <cell r="B3419">
            <v>15</v>
          </cell>
          <cell r="C3419">
            <v>10</v>
          </cell>
          <cell r="D3419">
            <v>6030</v>
          </cell>
          <cell r="F3419">
            <v>0</v>
          </cell>
        </row>
        <row r="3420">
          <cell r="A3420">
            <v>1</v>
          </cell>
          <cell r="B3420">
            <v>15</v>
          </cell>
          <cell r="C3420">
            <v>10</v>
          </cell>
          <cell r="D3420">
            <v>6035</v>
          </cell>
          <cell r="F3420">
            <v>0</v>
          </cell>
        </row>
        <row r="3421">
          <cell r="A3421">
            <v>1</v>
          </cell>
          <cell r="B3421">
            <v>15</v>
          </cell>
          <cell r="C3421">
            <v>10</v>
          </cell>
          <cell r="D3421">
            <v>6040</v>
          </cell>
          <cell r="F3421">
            <v>0</v>
          </cell>
        </row>
        <row r="3422">
          <cell r="A3422">
            <v>1</v>
          </cell>
          <cell r="B3422">
            <v>15</v>
          </cell>
          <cell r="C3422">
            <v>10</v>
          </cell>
          <cell r="D3422">
            <v>6045</v>
          </cell>
          <cell r="F3422">
            <v>0</v>
          </cell>
        </row>
        <row r="3423">
          <cell r="A3423">
            <v>1</v>
          </cell>
          <cell r="B3423">
            <v>15</v>
          </cell>
          <cell r="C3423">
            <v>10</v>
          </cell>
          <cell r="D3423">
            <v>6050</v>
          </cell>
          <cell r="F3423">
            <v>942.08</v>
          </cell>
        </row>
        <row r="3424">
          <cell r="A3424">
            <v>1</v>
          </cell>
          <cell r="B3424">
            <v>15</v>
          </cell>
          <cell r="C3424">
            <v>10</v>
          </cell>
          <cell r="D3424">
            <v>6055</v>
          </cell>
          <cell r="F3424">
            <v>0</v>
          </cell>
        </row>
        <row r="3425">
          <cell r="A3425">
            <v>1</v>
          </cell>
          <cell r="B3425">
            <v>15</v>
          </cell>
          <cell r="C3425">
            <v>10</v>
          </cell>
          <cell r="D3425">
            <v>6060</v>
          </cell>
          <cell r="F3425">
            <v>34.86</v>
          </cell>
        </row>
        <row r="3426">
          <cell r="A3426">
            <v>1</v>
          </cell>
          <cell r="B3426">
            <v>15</v>
          </cell>
          <cell r="C3426">
            <v>10</v>
          </cell>
          <cell r="D3426">
            <v>6065</v>
          </cell>
          <cell r="F3426">
            <v>0</v>
          </cell>
        </row>
        <row r="3427">
          <cell r="A3427">
            <v>1</v>
          </cell>
          <cell r="B3427">
            <v>15</v>
          </cell>
          <cell r="C3427">
            <v>10</v>
          </cell>
          <cell r="D3427">
            <v>6070</v>
          </cell>
          <cell r="F3427">
            <v>0</v>
          </cell>
        </row>
        <row r="3428">
          <cell r="A3428">
            <v>1</v>
          </cell>
          <cell r="B3428">
            <v>15</v>
          </cell>
          <cell r="C3428">
            <v>10</v>
          </cell>
          <cell r="D3428">
            <v>6075</v>
          </cell>
          <cell r="F3428">
            <v>115.46</v>
          </cell>
        </row>
        <row r="3429">
          <cell r="A3429">
            <v>1</v>
          </cell>
          <cell r="B3429">
            <v>15</v>
          </cell>
          <cell r="C3429">
            <v>10</v>
          </cell>
          <cell r="D3429">
            <v>6080</v>
          </cell>
          <cell r="F3429">
            <v>0</v>
          </cell>
        </row>
        <row r="3430">
          <cell r="A3430">
            <v>1</v>
          </cell>
          <cell r="B3430">
            <v>15</v>
          </cell>
          <cell r="C3430">
            <v>10</v>
          </cell>
          <cell r="D3430">
            <v>6085</v>
          </cell>
          <cell r="F3430">
            <v>249.02</v>
          </cell>
        </row>
        <row r="3431">
          <cell r="A3431">
            <v>1</v>
          </cell>
          <cell r="B3431">
            <v>15</v>
          </cell>
          <cell r="C3431">
            <v>10</v>
          </cell>
          <cell r="D3431">
            <v>6090</v>
          </cell>
          <cell r="F3431">
            <v>0</v>
          </cell>
        </row>
        <row r="3432">
          <cell r="A3432">
            <v>1</v>
          </cell>
          <cell r="B3432">
            <v>15</v>
          </cell>
          <cell r="C3432">
            <v>10</v>
          </cell>
          <cell r="D3432">
            <v>6095</v>
          </cell>
          <cell r="F3432">
            <v>0</v>
          </cell>
        </row>
        <row r="3433">
          <cell r="A3433">
            <v>1</v>
          </cell>
          <cell r="B3433">
            <v>15</v>
          </cell>
          <cell r="C3433">
            <v>10</v>
          </cell>
          <cell r="D3433">
            <v>6100</v>
          </cell>
          <cell r="F3433">
            <v>42.84</v>
          </cell>
        </row>
        <row r="3434">
          <cell r="A3434">
            <v>1</v>
          </cell>
          <cell r="B3434">
            <v>15</v>
          </cell>
          <cell r="C3434">
            <v>10</v>
          </cell>
          <cell r="D3434">
            <v>6105</v>
          </cell>
          <cell r="F3434">
            <v>0</v>
          </cell>
        </row>
        <row r="3435">
          <cell r="A3435">
            <v>1</v>
          </cell>
          <cell r="B3435">
            <v>15</v>
          </cell>
          <cell r="C3435">
            <v>10</v>
          </cell>
          <cell r="D3435">
            <v>6110</v>
          </cell>
          <cell r="F3435">
            <v>0</v>
          </cell>
        </row>
        <row r="3436">
          <cell r="A3436">
            <v>1</v>
          </cell>
          <cell r="B3436">
            <v>15</v>
          </cell>
          <cell r="C3436">
            <v>10</v>
          </cell>
          <cell r="D3436">
            <v>6115</v>
          </cell>
          <cell r="F3436">
            <v>0</v>
          </cell>
        </row>
        <row r="3437">
          <cell r="A3437">
            <v>1</v>
          </cell>
          <cell r="B3437">
            <v>15</v>
          </cell>
          <cell r="C3437">
            <v>10</v>
          </cell>
          <cell r="D3437">
            <v>6120</v>
          </cell>
          <cell r="F3437">
            <v>0</v>
          </cell>
        </row>
        <row r="3438">
          <cell r="A3438">
            <v>1</v>
          </cell>
          <cell r="B3438">
            <v>15</v>
          </cell>
          <cell r="C3438">
            <v>10</v>
          </cell>
          <cell r="D3438">
            <v>6125</v>
          </cell>
          <cell r="F3438">
            <v>0</v>
          </cell>
        </row>
        <row r="3439">
          <cell r="A3439">
            <v>1</v>
          </cell>
          <cell r="B3439">
            <v>15</v>
          </cell>
          <cell r="C3439">
            <v>10</v>
          </cell>
          <cell r="D3439">
            <v>6130</v>
          </cell>
          <cell r="F3439">
            <v>0</v>
          </cell>
        </row>
        <row r="3440">
          <cell r="A3440">
            <v>1</v>
          </cell>
          <cell r="B3440">
            <v>15</v>
          </cell>
          <cell r="C3440">
            <v>10</v>
          </cell>
          <cell r="D3440">
            <v>6135</v>
          </cell>
          <cell r="F3440">
            <v>0</v>
          </cell>
        </row>
        <row r="3441">
          <cell r="A3441">
            <v>1</v>
          </cell>
          <cell r="B3441">
            <v>15</v>
          </cell>
          <cell r="C3441">
            <v>10</v>
          </cell>
          <cell r="D3441">
            <v>6140</v>
          </cell>
          <cell r="F3441">
            <v>0</v>
          </cell>
        </row>
        <row r="3442">
          <cell r="A3442">
            <v>1</v>
          </cell>
          <cell r="B3442">
            <v>15</v>
          </cell>
          <cell r="C3442">
            <v>10</v>
          </cell>
          <cell r="D3442">
            <v>6145</v>
          </cell>
          <cell r="F3442">
            <v>0</v>
          </cell>
        </row>
        <row r="3443">
          <cell r="A3443">
            <v>1</v>
          </cell>
          <cell r="B3443">
            <v>15</v>
          </cell>
          <cell r="C3443">
            <v>10</v>
          </cell>
          <cell r="D3443">
            <v>6150</v>
          </cell>
          <cell r="F3443">
            <v>0</v>
          </cell>
        </row>
        <row r="3444">
          <cell r="A3444">
            <v>1</v>
          </cell>
          <cell r="B3444">
            <v>15</v>
          </cell>
          <cell r="C3444">
            <v>20</v>
          </cell>
          <cell r="D3444">
            <v>6010</v>
          </cell>
          <cell r="F3444">
            <v>2714.75</v>
          </cell>
        </row>
        <row r="3445">
          <cell r="A3445">
            <v>1</v>
          </cell>
          <cell r="B3445">
            <v>15</v>
          </cell>
          <cell r="C3445">
            <v>20</v>
          </cell>
          <cell r="D3445">
            <v>6015</v>
          </cell>
          <cell r="F3445">
            <v>0</v>
          </cell>
        </row>
        <row r="3446">
          <cell r="A3446">
            <v>1</v>
          </cell>
          <cell r="B3446">
            <v>15</v>
          </cell>
          <cell r="C3446">
            <v>20</v>
          </cell>
          <cell r="D3446">
            <v>6020</v>
          </cell>
          <cell r="F3446">
            <v>54.38</v>
          </cell>
        </row>
        <row r="3447">
          <cell r="A3447">
            <v>1</v>
          </cell>
          <cell r="B3447">
            <v>15</v>
          </cell>
          <cell r="C3447">
            <v>20</v>
          </cell>
          <cell r="D3447">
            <v>6025</v>
          </cell>
          <cell r="F3447">
            <v>215.34</v>
          </cell>
        </row>
        <row r="3448">
          <cell r="A3448">
            <v>1</v>
          </cell>
          <cell r="B3448">
            <v>15</v>
          </cell>
          <cell r="C3448">
            <v>20</v>
          </cell>
          <cell r="D3448">
            <v>6030</v>
          </cell>
          <cell r="F3448">
            <v>294.49</v>
          </cell>
        </row>
        <row r="3449">
          <cell r="A3449">
            <v>1</v>
          </cell>
          <cell r="B3449">
            <v>15</v>
          </cell>
          <cell r="C3449">
            <v>20</v>
          </cell>
          <cell r="D3449">
            <v>6035</v>
          </cell>
          <cell r="F3449">
            <v>0</v>
          </cell>
        </row>
        <row r="3450">
          <cell r="A3450">
            <v>1</v>
          </cell>
          <cell r="B3450">
            <v>15</v>
          </cell>
          <cell r="C3450">
            <v>20</v>
          </cell>
          <cell r="D3450">
            <v>6040</v>
          </cell>
          <cell r="F3450">
            <v>0</v>
          </cell>
        </row>
        <row r="3451">
          <cell r="A3451">
            <v>1</v>
          </cell>
          <cell r="B3451">
            <v>15</v>
          </cell>
          <cell r="C3451">
            <v>20</v>
          </cell>
          <cell r="D3451">
            <v>6045</v>
          </cell>
          <cell r="F3451">
            <v>0</v>
          </cell>
        </row>
        <row r="3452">
          <cell r="A3452">
            <v>1</v>
          </cell>
          <cell r="B3452">
            <v>15</v>
          </cell>
          <cell r="C3452">
            <v>20</v>
          </cell>
          <cell r="D3452">
            <v>6050</v>
          </cell>
          <cell r="F3452">
            <v>80.92</v>
          </cell>
        </row>
        <row r="3453">
          <cell r="A3453">
            <v>1</v>
          </cell>
          <cell r="B3453">
            <v>15</v>
          </cell>
          <cell r="C3453">
            <v>20</v>
          </cell>
          <cell r="D3453">
            <v>6055</v>
          </cell>
          <cell r="F3453">
            <v>0</v>
          </cell>
        </row>
        <row r="3454">
          <cell r="A3454">
            <v>1</v>
          </cell>
          <cell r="B3454">
            <v>15</v>
          </cell>
          <cell r="C3454">
            <v>20</v>
          </cell>
          <cell r="D3454">
            <v>6060</v>
          </cell>
          <cell r="F3454">
            <v>0</v>
          </cell>
        </row>
        <row r="3455">
          <cell r="A3455">
            <v>1</v>
          </cell>
          <cell r="B3455">
            <v>15</v>
          </cell>
          <cell r="C3455">
            <v>20</v>
          </cell>
          <cell r="D3455">
            <v>6065</v>
          </cell>
          <cell r="F3455">
            <v>0</v>
          </cell>
        </row>
        <row r="3456">
          <cell r="A3456">
            <v>1</v>
          </cell>
          <cell r="B3456">
            <v>15</v>
          </cell>
          <cell r="C3456">
            <v>20</v>
          </cell>
          <cell r="D3456">
            <v>6070</v>
          </cell>
          <cell r="F3456">
            <v>0</v>
          </cell>
        </row>
        <row r="3457">
          <cell r="A3457">
            <v>1</v>
          </cell>
          <cell r="B3457">
            <v>15</v>
          </cell>
          <cell r="C3457">
            <v>20</v>
          </cell>
          <cell r="D3457">
            <v>6075</v>
          </cell>
          <cell r="F3457">
            <v>0</v>
          </cell>
        </row>
        <row r="3458">
          <cell r="A3458">
            <v>1</v>
          </cell>
          <cell r="B3458">
            <v>15</v>
          </cell>
          <cell r="C3458">
            <v>20</v>
          </cell>
          <cell r="D3458">
            <v>6080</v>
          </cell>
          <cell r="F3458">
            <v>0</v>
          </cell>
        </row>
        <row r="3459">
          <cell r="A3459">
            <v>1</v>
          </cell>
          <cell r="B3459">
            <v>15</v>
          </cell>
          <cell r="C3459">
            <v>20</v>
          </cell>
          <cell r="D3459">
            <v>6085</v>
          </cell>
          <cell r="F3459">
            <v>0</v>
          </cell>
        </row>
        <row r="3460">
          <cell r="A3460">
            <v>1</v>
          </cell>
          <cell r="B3460">
            <v>15</v>
          </cell>
          <cell r="C3460">
            <v>20</v>
          </cell>
          <cell r="D3460">
            <v>6090</v>
          </cell>
          <cell r="F3460">
            <v>118.77</v>
          </cell>
        </row>
        <row r="3461">
          <cell r="A3461">
            <v>1</v>
          </cell>
          <cell r="B3461">
            <v>15</v>
          </cell>
          <cell r="C3461">
            <v>20</v>
          </cell>
          <cell r="D3461">
            <v>6095</v>
          </cell>
          <cell r="F3461">
            <v>0</v>
          </cell>
        </row>
        <row r="3462">
          <cell r="A3462">
            <v>1</v>
          </cell>
          <cell r="B3462">
            <v>15</v>
          </cell>
          <cell r="C3462">
            <v>20</v>
          </cell>
          <cell r="D3462">
            <v>6100</v>
          </cell>
          <cell r="F3462">
            <v>49.38</v>
          </cell>
        </row>
        <row r="3463">
          <cell r="A3463">
            <v>1</v>
          </cell>
          <cell r="B3463">
            <v>15</v>
          </cell>
          <cell r="C3463">
            <v>20</v>
          </cell>
          <cell r="D3463">
            <v>6105</v>
          </cell>
          <cell r="F3463">
            <v>0</v>
          </cell>
        </row>
        <row r="3464">
          <cell r="A3464">
            <v>1</v>
          </cell>
          <cell r="B3464">
            <v>15</v>
          </cell>
          <cell r="C3464">
            <v>20</v>
          </cell>
          <cell r="D3464">
            <v>6110</v>
          </cell>
          <cell r="F3464">
            <v>0</v>
          </cell>
        </row>
        <row r="3465">
          <cell r="A3465">
            <v>1</v>
          </cell>
          <cell r="B3465">
            <v>15</v>
          </cell>
          <cell r="C3465">
            <v>20</v>
          </cell>
          <cell r="D3465">
            <v>6115</v>
          </cell>
          <cell r="F3465">
            <v>0</v>
          </cell>
        </row>
        <row r="3466">
          <cell r="A3466">
            <v>1</v>
          </cell>
          <cell r="B3466">
            <v>15</v>
          </cell>
          <cell r="C3466">
            <v>20</v>
          </cell>
          <cell r="D3466">
            <v>6120</v>
          </cell>
          <cell r="F3466">
            <v>0</v>
          </cell>
        </row>
        <row r="3467">
          <cell r="A3467">
            <v>1</v>
          </cell>
          <cell r="B3467">
            <v>15</v>
          </cell>
          <cell r="C3467">
            <v>20</v>
          </cell>
          <cell r="D3467">
            <v>6125</v>
          </cell>
          <cell r="F3467">
            <v>0</v>
          </cell>
        </row>
        <row r="3468">
          <cell r="A3468">
            <v>1</v>
          </cell>
          <cell r="B3468">
            <v>15</v>
          </cell>
          <cell r="C3468">
            <v>20</v>
          </cell>
          <cell r="D3468">
            <v>6130</v>
          </cell>
          <cell r="F3468">
            <v>1487.98</v>
          </cell>
        </row>
        <row r="3469">
          <cell r="A3469">
            <v>1</v>
          </cell>
          <cell r="B3469">
            <v>15</v>
          </cell>
          <cell r="C3469">
            <v>20</v>
          </cell>
          <cell r="D3469">
            <v>6135</v>
          </cell>
          <cell r="F3469">
            <v>333.95</v>
          </cell>
        </row>
        <row r="3470">
          <cell r="A3470">
            <v>1</v>
          </cell>
          <cell r="B3470">
            <v>15</v>
          </cell>
          <cell r="C3470">
            <v>20</v>
          </cell>
          <cell r="D3470">
            <v>6140</v>
          </cell>
          <cell r="F3470">
            <v>1564.98</v>
          </cell>
        </row>
        <row r="3471">
          <cell r="A3471">
            <v>1</v>
          </cell>
          <cell r="B3471">
            <v>15</v>
          </cell>
          <cell r="C3471">
            <v>20</v>
          </cell>
          <cell r="D3471">
            <v>6145</v>
          </cell>
          <cell r="F3471">
            <v>105.7</v>
          </cell>
        </row>
        <row r="3472">
          <cell r="A3472">
            <v>1</v>
          </cell>
          <cell r="B3472">
            <v>15</v>
          </cell>
          <cell r="C3472">
            <v>20</v>
          </cell>
          <cell r="D3472">
            <v>6150</v>
          </cell>
          <cell r="F3472">
            <v>0</v>
          </cell>
        </row>
        <row r="3473">
          <cell r="A3473">
            <v>1</v>
          </cell>
          <cell r="B3473">
            <v>15</v>
          </cell>
          <cell r="C3473">
            <v>20</v>
          </cell>
          <cell r="D3473">
            <v>6160</v>
          </cell>
          <cell r="F3473">
            <v>0</v>
          </cell>
        </row>
        <row r="3474">
          <cell r="A3474">
            <v>1</v>
          </cell>
          <cell r="B3474">
            <v>15</v>
          </cell>
          <cell r="C3474">
            <v>30</v>
          </cell>
          <cell r="D3474">
            <v>6010</v>
          </cell>
          <cell r="F3474">
            <v>469.34</v>
          </cell>
        </row>
        <row r="3475">
          <cell r="A3475">
            <v>1</v>
          </cell>
          <cell r="B3475">
            <v>15</v>
          </cell>
          <cell r="C3475">
            <v>30</v>
          </cell>
          <cell r="D3475">
            <v>6015</v>
          </cell>
          <cell r="F3475">
            <v>0</v>
          </cell>
        </row>
        <row r="3476">
          <cell r="A3476">
            <v>1</v>
          </cell>
          <cell r="B3476">
            <v>15</v>
          </cell>
          <cell r="C3476">
            <v>30</v>
          </cell>
          <cell r="D3476">
            <v>6020</v>
          </cell>
          <cell r="F3476">
            <v>10.26</v>
          </cell>
        </row>
        <row r="3477">
          <cell r="A3477">
            <v>1</v>
          </cell>
          <cell r="B3477">
            <v>15</v>
          </cell>
          <cell r="C3477">
            <v>30</v>
          </cell>
          <cell r="D3477">
            <v>6025</v>
          </cell>
          <cell r="F3477">
            <v>29.06</v>
          </cell>
        </row>
        <row r="3478">
          <cell r="A3478">
            <v>1</v>
          </cell>
          <cell r="B3478">
            <v>15</v>
          </cell>
          <cell r="C3478">
            <v>30</v>
          </cell>
          <cell r="D3478">
            <v>6030</v>
          </cell>
          <cell r="F3478">
            <v>52.32</v>
          </cell>
        </row>
        <row r="3479">
          <cell r="A3479">
            <v>1</v>
          </cell>
          <cell r="B3479">
            <v>15</v>
          </cell>
          <cell r="C3479">
            <v>30</v>
          </cell>
          <cell r="D3479">
            <v>6035</v>
          </cell>
          <cell r="F3479">
            <v>0</v>
          </cell>
        </row>
        <row r="3480">
          <cell r="A3480">
            <v>1</v>
          </cell>
          <cell r="B3480">
            <v>15</v>
          </cell>
          <cell r="C3480">
            <v>30</v>
          </cell>
          <cell r="D3480">
            <v>6040</v>
          </cell>
          <cell r="F3480">
            <v>0</v>
          </cell>
        </row>
        <row r="3481">
          <cell r="A3481">
            <v>1</v>
          </cell>
          <cell r="B3481">
            <v>15</v>
          </cell>
          <cell r="C3481">
            <v>30</v>
          </cell>
          <cell r="D3481">
            <v>6045</v>
          </cell>
          <cell r="F3481">
            <v>0</v>
          </cell>
        </row>
        <row r="3482">
          <cell r="A3482">
            <v>1</v>
          </cell>
          <cell r="B3482">
            <v>15</v>
          </cell>
          <cell r="C3482">
            <v>30</v>
          </cell>
          <cell r="D3482">
            <v>6050</v>
          </cell>
          <cell r="F3482">
            <v>0</v>
          </cell>
        </row>
        <row r="3483">
          <cell r="A3483">
            <v>1</v>
          </cell>
          <cell r="B3483">
            <v>15</v>
          </cell>
          <cell r="C3483">
            <v>30</v>
          </cell>
          <cell r="D3483">
            <v>6055</v>
          </cell>
          <cell r="F3483">
            <v>0</v>
          </cell>
        </row>
        <row r="3484">
          <cell r="A3484">
            <v>1</v>
          </cell>
          <cell r="B3484">
            <v>15</v>
          </cell>
          <cell r="C3484">
            <v>30</v>
          </cell>
          <cell r="D3484">
            <v>6060</v>
          </cell>
          <cell r="F3484">
            <v>0</v>
          </cell>
        </row>
        <row r="3485">
          <cell r="A3485">
            <v>1</v>
          </cell>
          <cell r="B3485">
            <v>15</v>
          </cell>
          <cell r="C3485">
            <v>30</v>
          </cell>
          <cell r="D3485">
            <v>6065</v>
          </cell>
          <cell r="F3485">
            <v>0</v>
          </cell>
        </row>
        <row r="3486">
          <cell r="A3486">
            <v>1</v>
          </cell>
          <cell r="B3486">
            <v>15</v>
          </cell>
          <cell r="C3486">
            <v>30</v>
          </cell>
          <cell r="D3486">
            <v>6070</v>
          </cell>
          <cell r="F3486">
            <v>0</v>
          </cell>
        </row>
        <row r="3487">
          <cell r="A3487">
            <v>1</v>
          </cell>
          <cell r="B3487">
            <v>15</v>
          </cell>
          <cell r="C3487">
            <v>30</v>
          </cell>
          <cell r="D3487">
            <v>6075</v>
          </cell>
          <cell r="F3487">
            <v>0</v>
          </cell>
        </row>
        <row r="3488">
          <cell r="A3488">
            <v>1</v>
          </cell>
          <cell r="B3488">
            <v>15</v>
          </cell>
          <cell r="C3488">
            <v>30</v>
          </cell>
          <cell r="D3488">
            <v>6080</v>
          </cell>
          <cell r="F3488">
            <v>0</v>
          </cell>
        </row>
        <row r="3489">
          <cell r="A3489">
            <v>1</v>
          </cell>
          <cell r="B3489">
            <v>15</v>
          </cell>
          <cell r="C3489">
            <v>30</v>
          </cell>
          <cell r="D3489">
            <v>6085</v>
          </cell>
          <cell r="F3489">
            <v>0</v>
          </cell>
        </row>
        <row r="3490">
          <cell r="A3490">
            <v>1</v>
          </cell>
          <cell r="B3490">
            <v>15</v>
          </cell>
          <cell r="C3490">
            <v>30</v>
          </cell>
          <cell r="D3490">
            <v>6090</v>
          </cell>
          <cell r="F3490">
            <v>0</v>
          </cell>
        </row>
        <row r="3491">
          <cell r="A3491">
            <v>1</v>
          </cell>
          <cell r="B3491">
            <v>15</v>
          </cell>
          <cell r="C3491">
            <v>30</v>
          </cell>
          <cell r="D3491">
            <v>6095</v>
          </cell>
          <cell r="F3491">
            <v>0</v>
          </cell>
        </row>
        <row r="3492">
          <cell r="A3492">
            <v>1</v>
          </cell>
          <cell r="B3492">
            <v>15</v>
          </cell>
          <cell r="C3492">
            <v>30</v>
          </cell>
          <cell r="D3492">
            <v>6100</v>
          </cell>
          <cell r="F3492">
            <v>0</v>
          </cell>
        </row>
        <row r="3493">
          <cell r="A3493">
            <v>1</v>
          </cell>
          <cell r="B3493">
            <v>15</v>
          </cell>
          <cell r="C3493">
            <v>30</v>
          </cell>
          <cell r="D3493">
            <v>6105</v>
          </cell>
          <cell r="F3493">
            <v>0</v>
          </cell>
        </row>
        <row r="3494">
          <cell r="A3494">
            <v>1</v>
          </cell>
          <cell r="B3494">
            <v>15</v>
          </cell>
          <cell r="C3494">
            <v>30</v>
          </cell>
          <cell r="D3494">
            <v>6110</v>
          </cell>
          <cell r="F3494">
            <v>0</v>
          </cell>
        </row>
        <row r="3495">
          <cell r="A3495">
            <v>1</v>
          </cell>
          <cell r="B3495">
            <v>15</v>
          </cell>
          <cell r="C3495">
            <v>30</v>
          </cell>
          <cell r="D3495">
            <v>6115</v>
          </cell>
          <cell r="F3495">
            <v>0</v>
          </cell>
        </row>
        <row r="3496">
          <cell r="A3496">
            <v>1</v>
          </cell>
          <cell r="B3496">
            <v>15</v>
          </cell>
          <cell r="C3496">
            <v>30</v>
          </cell>
          <cell r="D3496">
            <v>6120</v>
          </cell>
          <cell r="F3496">
            <v>0</v>
          </cell>
        </row>
        <row r="3497">
          <cell r="A3497">
            <v>1</v>
          </cell>
          <cell r="B3497">
            <v>15</v>
          </cell>
          <cell r="C3497">
            <v>30</v>
          </cell>
          <cell r="D3497">
            <v>6125</v>
          </cell>
          <cell r="F3497">
            <v>0</v>
          </cell>
        </row>
        <row r="3498">
          <cell r="A3498">
            <v>1</v>
          </cell>
          <cell r="B3498">
            <v>15</v>
          </cell>
          <cell r="C3498">
            <v>30</v>
          </cell>
          <cell r="D3498">
            <v>6130</v>
          </cell>
          <cell r="F3498">
            <v>0</v>
          </cell>
        </row>
        <row r="3499">
          <cell r="A3499">
            <v>1</v>
          </cell>
          <cell r="B3499">
            <v>15</v>
          </cell>
          <cell r="C3499">
            <v>30</v>
          </cell>
          <cell r="D3499">
            <v>6135</v>
          </cell>
          <cell r="F3499">
            <v>0</v>
          </cell>
        </row>
        <row r="3500">
          <cell r="A3500">
            <v>1</v>
          </cell>
          <cell r="B3500">
            <v>15</v>
          </cell>
          <cell r="C3500">
            <v>30</v>
          </cell>
          <cell r="D3500">
            <v>6140</v>
          </cell>
          <cell r="F3500">
            <v>0</v>
          </cell>
        </row>
        <row r="3501">
          <cell r="A3501">
            <v>1</v>
          </cell>
          <cell r="B3501">
            <v>15</v>
          </cell>
          <cell r="C3501">
            <v>30</v>
          </cell>
          <cell r="D3501">
            <v>6145</v>
          </cell>
          <cell r="F3501">
            <v>0</v>
          </cell>
        </row>
        <row r="3502">
          <cell r="A3502">
            <v>1</v>
          </cell>
          <cell r="B3502">
            <v>15</v>
          </cell>
          <cell r="C3502">
            <v>30</v>
          </cell>
          <cell r="D3502">
            <v>6150</v>
          </cell>
          <cell r="F3502">
            <v>0</v>
          </cell>
        </row>
        <row r="3503">
          <cell r="A3503">
            <v>1</v>
          </cell>
          <cell r="B3503">
            <v>15</v>
          </cell>
          <cell r="C3503">
            <v>40</v>
          </cell>
          <cell r="D3503">
            <v>6010</v>
          </cell>
          <cell r="F3503">
            <v>833.35</v>
          </cell>
        </row>
        <row r="3504">
          <cell r="A3504">
            <v>1</v>
          </cell>
          <cell r="B3504">
            <v>15</v>
          </cell>
          <cell r="C3504">
            <v>40</v>
          </cell>
          <cell r="D3504">
            <v>6015</v>
          </cell>
          <cell r="F3504">
            <v>8708.01</v>
          </cell>
        </row>
        <row r="3505">
          <cell r="A3505">
            <v>1</v>
          </cell>
          <cell r="B3505">
            <v>15</v>
          </cell>
          <cell r="C3505">
            <v>40</v>
          </cell>
          <cell r="D3505">
            <v>6020</v>
          </cell>
          <cell r="F3505">
            <v>0</v>
          </cell>
        </row>
        <row r="3506">
          <cell r="A3506">
            <v>1</v>
          </cell>
          <cell r="B3506">
            <v>15</v>
          </cell>
          <cell r="C3506">
            <v>40</v>
          </cell>
          <cell r="D3506">
            <v>6025</v>
          </cell>
          <cell r="F3506">
            <v>94.58</v>
          </cell>
        </row>
        <row r="3507">
          <cell r="A3507">
            <v>1</v>
          </cell>
          <cell r="B3507">
            <v>15</v>
          </cell>
          <cell r="C3507">
            <v>40</v>
          </cell>
          <cell r="D3507">
            <v>6030</v>
          </cell>
          <cell r="F3507">
            <v>148.84</v>
          </cell>
        </row>
        <row r="3508">
          <cell r="A3508">
            <v>1</v>
          </cell>
          <cell r="B3508">
            <v>15</v>
          </cell>
          <cell r="C3508">
            <v>40</v>
          </cell>
          <cell r="D3508">
            <v>6035</v>
          </cell>
          <cell r="F3508">
            <v>0</v>
          </cell>
        </row>
        <row r="3509">
          <cell r="A3509">
            <v>1</v>
          </cell>
          <cell r="B3509">
            <v>15</v>
          </cell>
          <cell r="C3509">
            <v>40</v>
          </cell>
          <cell r="D3509">
            <v>6040</v>
          </cell>
          <cell r="F3509">
            <v>854.51</v>
          </cell>
        </row>
        <row r="3510">
          <cell r="A3510">
            <v>1</v>
          </cell>
          <cell r="B3510">
            <v>15</v>
          </cell>
          <cell r="C3510">
            <v>40</v>
          </cell>
          <cell r="D3510">
            <v>6045</v>
          </cell>
          <cell r="F3510">
            <v>0</v>
          </cell>
        </row>
        <row r="3511">
          <cell r="A3511">
            <v>1</v>
          </cell>
          <cell r="B3511">
            <v>15</v>
          </cell>
          <cell r="C3511">
            <v>40</v>
          </cell>
          <cell r="D3511">
            <v>6050</v>
          </cell>
          <cell r="F3511">
            <v>0</v>
          </cell>
        </row>
        <row r="3512">
          <cell r="A3512">
            <v>1</v>
          </cell>
          <cell r="B3512">
            <v>15</v>
          </cell>
          <cell r="C3512">
            <v>40</v>
          </cell>
          <cell r="D3512">
            <v>6055</v>
          </cell>
          <cell r="F3512">
            <v>0</v>
          </cell>
        </row>
        <row r="3513">
          <cell r="A3513">
            <v>1</v>
          </cell>
          <cell r="B3513">
            <v>15</v>
          </cell>
          <cell r="C3513">
            <v>40</v>
          </cell>
          <cell r="D3513">
            <v>6060</v>
          </cell>
          <cell r="F3513">
            <v>0</v>
          </cell>
        </row>
        <row r="3514">
          <cell r="A3514">
            <v>1</v>
          </cell>
          <cell r="B3514">
            <v>15</v>
          </cell>
          <cell r="C3514">
            <v>40</v>
          </cell>
          <cell r="D3514">
            <v>6065</v>
          </cell>
          <cell r="F3514">
            <v>0</v>
          </cell>
        </row>
        <row r="3515">
          <cell r="A3515">
            <v>1</v>
          </cell>
          <cell r="B3515">
            <v>15</v>
          </cell>
          <cell r="C3515">
            <v>40</v>
          </cell>
          <cell r="D3515">
            <v>6070</v>
          </cell>
          <cell r="F3515">
            <v>0</v>
          </cell>
        </row>
        <row r="3516">
          <cell r="A3516">
            <v>1</v>
          </cell>
          <cell r="B3516">
            <v>15</v>
          </cell>
          <cell r="C3516">
            <v>40</v>
          </cell>
          <cell r="D3516">
            <v>6075</v>
          </cell>
          <cell r="F3516">
            <v>0</v>
          </cell>
        </row>
        <row r="3517">
          <cell r="A3517">
            <v>1</v>
          </cell>
          <cell r="B3517">
            <v>15</v>
          </cell>
          <cell r="C3517">
            <v>40</v>
          </cell>
          <cell r="D3517">
            <v>6080</v>
          </cell>
          <cell r="F3517">
            <v>0</v>
          </cell>
        </row>
        <row r="3518">
          <cell r="A3518">
            <v>1</v>
          </cell>
          <cell r="B3518">
            <v>15</v>
          </cell>
          <cell r="C3518">
            <v>40</v>
          </cell>
          <cell r="D3518">
            <v>6085</v>
          </cell>
          <cell r="F3518">
            <v>0</v>
          </cell>
        </row>
        <row r="3519">
          <cell r="A3519">
            <v>1</v>
          </cell>
          <cell r="B3519">
            <v>15</v>
          </cell>
          <cell r="C3519">
            <v>40</v>
          </cell>
          <cell r="D3519">
            <v>6090</v>
          </cell>
          <cell r="F3519">
            <v>0</v>
          </cell>
        </row>
        <row r="3520">
          <cell r="A3520">
            <v>1</v>
          </cell>
          <cell r="B3520">
            <v>15</v>
          </cell>
          <cell r="C3520">
            <v>40</v>
          </cell>
          <cell r="D3520">
            <v>6095</v>
          </cell>
          <cell r="F3520">
            <v>129.49</v>
          </cell>
        </row>
        <row r="3521">
          <cell r="A3521">
            <v>1</v>
          </cell>
          <cell r="B3521">
            <v>15</v>
          </cell>
          <cell r="C3521">
            <v>40</v>
          </cell>
          <cell r="D3521">
            <v>6100</v>
          </cell>
          <cell r="F3521">
            <v>302.5</v>
          </cell>
        </row>
        <row r="3522">
          <cell r="A3522">
            <v>1</v>
          </cell>
          <cell r="B3522">
            <v>15</v>
          </cell>
          <cell r="C3522">
            <v>40</v>
          </cell>
          <cell r="D3522">
            <v>6105</v>
          </cell>
          <cell r="F3522">
            <v>62.35</v>
          </cell>
        </row>
        <row r="3523">
          <cell r="A3523">
            <v>1</v>
          </cell>
          <cell r="B3523">
            <v>15</v>
          </cell>
          <cell r="C3523">
            <v>40</v>
          </cell>
          <cell r="D3523">
            <v>6110</v>
          </cell>
          <cell r="F3523">
            <v>0</v>
          </cell>
        </row>
        <row r="3524">
          <cell r="A3524">
            <v>1</v>
          </cell>
          <cell r="B3524">
            <v>15</v>
          </cell>
          <cell r="C3524">
            <v>40</v>
          </cell>
          <cell r="D3524">
            <v>6110</v>
          </cell>
          <cell r="F3524">
            <v>0</v>
          </cell>
        </row>
        <row r="3525">
          <cell r="A3525">
            <v>1</v>
          </cell>
          <cell r="B3525">
            <v>15</v>
          </cell>
          <cell r="C3525">
            <v>40</v>
          </cell>
          <cell r="D3525">
            <v>6110</v>
          </cell>
          <cell r="F3525">
            <v>0</v>
          </cell>
        </row>
        <row r="3526">
          <cell r="A3526">
            <v>1</v>
          </cell>
          <cell r="B3526">
            <v>15</v>
          </cell>
          <cell r="C3526">
            <v>40</v>
          </cell>
          <cell r="D3526">
            <v>6110</v>
          </cell>
          <cell r="F3526">
            <v>0</v>
          </cell>
        </row>
        <row r="3527">
          <cell r="A3527">
            <v>1</v>
          </cell>
          <cell r="B3527">
            <v>15</v>
          </cell>
          <cell r="C3527">
            <v>40</v>
          </cell>
          <cell r="D3527">
            <v>6110</v>
          </cell>
          <cell r="F3527">
            <v>0</v>
          </cell>
        </row>
        <row r="3528">
          <cell r="A3528">
            <v>1</v>
          </cell>
          <cell r="B3528">
            <v>15</v>
          </cell>
          <cell r="C3528">
            <v>40</v>
          </cell>
          <cell r="D3528">
            <v>6110</v>
          </cell>
          <cell r="F3528">
            <v>0</v>
          </cell>
        </row>
        <row r="3529">
          <cell r="A3529">
            <v>1</v>
          </cell>
          <cell r="B3529">
            <v>15</v>
          </cell>
          <cell r="C3529">
            <v>40</v>
          </cell>
          <cell r="D3529">
            <v>6115</v>
          </cell>
          <cell r="F3529">
            <v>0</v>
          </cell>
        </row>
        <row r="3530">
          <cell r="A3530">
            <v>1</v>
          </cell>
          <cell r="B3530">
            <v>15</v>
          </cell>
          <cell r="C3530">
            <v>40</v>
          </cell>
          <cell r="D3530">
            <v>6120</v>
          </cell>
          <cell r="F3530">
            <v>0</v>
          </cell>
        </row>
        <row r="3531">
          <cell r="A3531">
            <v>1</v>
          </cell>
          <cell r="B3531">
            <v>15</v>
          </cell>
          <cell r="C3531">
            <v>40</v>
          </cell>
          <cell r="D3531">
            <v>6125</v>
          </cell>
          <cell r="F3531">
            <v>141.97999999999999</v>
          </cell>
        </row>
        <row r="3532">
          <cell r="A3532">
            <v>1</v>
          </cell>
          <cell r="B3532">
            <v>15</v>
          </cell>
          <cell r="C3532">
            <v>40</v>
          </cell>
          <cell r="D3532">
            <v>6130</v>
          </cell>
          <cell r="F3532">
            <v>0</v>
          </cell>
        </row>
        <row r="3533">
          <cell r="A3533">
            <v>1</v>
          </cell>
          <cell r="B3533">
            <v>15</v>
          </cell>
          <cell r="C3533">
            <v>40</v>
          </cell>
          <cell r="D3533">
            <v>6135</v>
          </cell>
          <cell r="F3533">
            <v>0</v>
          </cell>
        </row>
        <row r="3534">
          <cell r="A3534">
            <v>1</v>
          </cell>
          <cell r="B3534">
            <v>15</v>
          </cell>
          <cell r="C3534">
            <v>40</v>
          </cell>
          <cell r="D3534">
            <v>6140</v>
          </cell>
          <cell r="F3534">
            <v>0</v>
          </cell>
        </row>
        <row r="3535">
          <cell r="A3535">
            <v>1</v>
          </cell>
          <cell r="B3535">
            <v>15</v>
          </cell>
          <cell r="C3535">
            <v>40</v>
          </cell>
          <cell r="D3535">
            <v>6145</v>
          </cell>
          <cell r="F3535">
            <v>0</v>
          </cell>
        </row>
        <row r="3536">
          <cell r="A3536">
            <v>1</v>
          </cell>
          <cell r="B3536">
            <v>15</v>
          </cell>
          <cell r="C3536">
            <v>40</v>
          </cell>
          <cell r="D3536">
            <v>6150</v>
          </cell>
          <cell r="F3536">
            <v>0</v>
          </cell>
        </row>
        <row r="3537">
          <cell r="A3537">
            <v>1</v>
          </cell>
          <cell r="B3537">
            <v>15</v>
          </cell>
          <cell r="C3537">
            <v>40</v>
          </cell>
          <cell r="D3537">
            <v>6155</v>
          </cell>
          <cell r="F3537">
            <v>0</v>
          </cell>
        </row>
        <row r="3538">
          <cell r="A3538">
            <v>1</v>
          </cell>
          <cell r="B3538">
            <v>15</v>
          </cell>
          <cell r="C3538">
            <v>50</v>
          </cell>
          <cell r="D3538">
            <v>6010</v>
          </cell>
          <cell r="F3538">
            <v>4759.8599999999997</v>
          </cell>
        </row>
        <row r="3539">
          <cell r="A3539">
            <v>1</v>
          </cell>
          <cell r="B3539">
            <v>15</v>
          </cell>
          <cell r="C3539">
            <v>50</v>
          </cell>
          <cell r="D3539">
            <v>6015</v>
          </cell>
          <cell r="F3539">
            <v>0</v>
          </cell>
        </row>
        <row r="3540">
          <cell r="A3540">
            <v>1</v>
          </cell>
          <cell r="B3540">
            <v>15</v>
          </cell>
          <cell r="C3540">
            <v>50</v>
          </cell>
          <cell r="D3540">
            <v>6020</v>
          </cell>
          <cell r="F3540">
            <v>0</v>
          </cell>
        </row>
        <row r="3541">
          <cell r="A3541">
            <v>1</v>
          </cell>
          <cell r="B3541">
            <v>15</v>
          </cell>
          <cell r="C3541">
            <v>50</v>
          </cell>
          <cell r="D3541">
            <v>6025</v>
          </cell>
          <cell r="F3541">
            <v>357.14</v>
          </cell>
        </row>
        <row r="3542">
          <cell r="A3542">
            <v>1</v>
          </cell>
          <cell r="B3542">
            <v>15</v>
          </cell>
          <cell r="C3542">
            <v>50</v>
          </cell>
          <cell r="D3542">
            <v>6030</v>
          </cell>
          <cell r="F3542">
            <v>20.59</v>
          </cell>
        </row>
        <row r="3543">
          <cell r="A3543">
            <v>1</v>
          </cell>
          <cell r="B3543">
            <v>15</v>
          </cell>
          <cell r="C3543">
            <v>50</v>
          </cell>
          <cell r="D3543">
            <v>6035</v>
          </cell>
          <cell r="F3543">
            <v>0</v>
          </cell>
        </row>
        <row r="3544">
          <cell r="A3544">
            <v>1</v>
          </cell>
          <cell r="B3544">
            <v>15</v>
          </cell>
          <cell r="C3544">
            <v>50</v>
          </cell>
          <cell r="D3544">
            <v>6040</v>
          </cell>
          <cell r="F3544">
            <v>104.06</v>
          </cell>
        </row>
        <row r="3545">
          <cell r="A3545">
            <v>1</v>
          </cell>
          <cell r="B3545">
            <v>15</v>
          </cell>
          <cell r="C3545">
            <v>50</v>
          </cell>
          <cell r="D3545">
            <v>6045</v>
          </cell>
          <cell r="F3545">
            <v>0</v>
          </cell>
        </row>
        <row r="3546">
          <cell r="A3546">
            <v>1</v>
          </cell>
          <cell r="B3546">
            <v>15</v>
          </cell>
          <cell r="C3546">
            <v>50</v>
          </cell>
          <cell r="D3546">
            <v>6050</v>
          </cell>
          <cell r="F3546">
            <v>0</v>
          </cell>
        </row>
        <row r="3547">
          <cell r="A3547">
            <v>1</v>
          </cell>
          <cell r="B3547">
            <v>15</v>
          </cell>
          <cell r="C3547">
            <v>50</v>
          </cell>
          <cell r="D3547">
            <v>6055</v>
          </cell>
          <cell r="F3547">
            <v>0</v>
          </cell>
        </row>
        <row r="3548">
          <cell r="A3548">
            <v>1</v>
          </cell>
          <cell r="B3548">
            <v>15</v>
          </cell>
          <cell r="C3548">
            <v>50</v>
          </cell>
          <cell r="D3548">
            <v>6060</v>
          </cell>
          <cell r="F3548">
            <v>0</v>
          </cell>
        </row>
        <row r="3549">
          <cell r="A3549">
            <v>1</v>
          </cell>
          <cell r="B3549">
            <v>15</v>
          </cell>
          <cell r="C3549">
            <v>50</v>
          </cell>
          <cell r="D3549">
            <v>6065</v>
          </cell>
          <cell r="F3549">
            <v>0</v>
          </cell>
        </row>
        <row r="3550">
          <cell r="A3550">
            <v>1</v>
          </cell>
          <cell r="B3550">
            <v>15</v>
          </cell>
          <cell r="C3550">
            <v>50</v>
          </cell>
          <cell r="D3550">
            <v>6070</v>
          </cell>
          <cell r="F3550">
            <v>0</v>
          </cell>
        </row>
        <row r="3551">
          <cell r="A3551">
            <v>1</v>
          </cell>
          <cell r="B3551">
            <v>15</v>
          </cell>
          <cell r="C3551">
            <v>50</v>
          </cell>
          <cell r="D3551">
            <v>6075</v>
          </cell>
          <cell r="F3551">
            <v>0</v>
          </cell>
        </row>
        <row r="3552">
          <cell r="A3552">
            <v>1</v>
          </cell>
          <cell r="B3552">
            <v>15</v>
          </cell>
          <cell r="C3552">
            <v>50</v>
          </cell>
          <cell r="D3552">
            <v>6080</v>
          </cell>
          <cell r="F3552">
            <v>0</v>
          </cell>
        </row>
        <row r="3553">
          <cell r="A3553">
            <v>1</v>
          </cell>
          <cell r="B3553">
            <v>15</v>
          </cell>
          <cell r="C3553">
            <v>50</v>
          </cell>
          <cell r="D3553">
            <v>6085</v>
          </cell>
          <cell r="F3553">
            <v>0</v>
          </cell>
        </row>
        <row r="3554">
          <cell r="A3554">
            <v>1</v>
          </cell>
          <cell r="B3554">
            <v>15</v>
          </cell>
          <cell r="C3554">
            <v>50</v>
          </cell>
          <cell r="D3554">
            <v>6090</v>
          </cell>
          <cell r="F3554">
            <v>0</v>
          </cell>
        </row>
        <row r="3555">
          <cell r="A3555">
            <v>1</v>
          </cell>
          <cell r="B3555">
            <v>15</v>
          </cell>
          <cell r="C3555">
            <v>50</v>
          </cell>
          <cell r="D3555">
            <v>6095</v>
          </cell>
          <cell r="F3555">
            <v>0</v>
          </cell>
        </row>
        <row r="3556">
          <cell r="A3556">
            <v>1</v>
          </cell>
          <cell r="B3556">
            <v>15</v>
          </cell>
          <cell r="C3556">
            <v>50</v>
          </cell>
          <cell r="D3556">
            <v>6100</v>
          </cell>
          <cell r="F3556">
            <v>75.28</v>
          </cell>
        </row>
        <row r="3557">
          <cell r="A3557">
            <v>1</v>
          </cell>
          <cell r="B3557">
            <v>15</v>
          </cell>
          <cell r="C3557">
            <v>50</v>
          </cell>
          <cell r="D3557">
            <v>6105</v>
          </cell>
          <cell r="F3557">
            <v>0</v>
          </cell>
        </row>
        <row r="3558">
          <cell r="A3558">
            <v>1</v>
          </cell>
          <cell r="B3558">
            <v>15</v>
          </cell>
          <cell r="C3558">
            <v>50</v>
          </cell>
          <cell r="D3558">
            <v>6110</v>
          </cell>
          <cell r="F3558">
            <v>0</v>
          </cell>
        </row>
        <row r="3559">
          <cell r="A3559">
            <v>1</v>
          </cell>
          <cell r="B3559">
            <v>15</v>
          </cell>
          <cell r="C3559">
            <v>50</v>
          </cell>
          <cell r="D3559">
            <v>6115</v>
          </cell>
          <cell r="F3559">
            <v>0</v>
          </cell>
        </row>
        <row r="3560">
          <cell r="A3560">
            <v>1</v>
          </cell>
          <cell r="B3560">
            <v>15</v>
          </cell>
          <cell r="C3560">
            <v>50</v>
          </cell>
          <cell r="D3560">
            <v>6120</v>
          </cell>
          <cell r="F3560">
            <v>0</v>
          </cell>
        </row>
        <row r="3561">
          <cell r="A3561">
            <v>1</v>
          </cell>
          <cell r="B3561">
            <v>15</v>
          </cell>
          <cell r="C3561">
            <v>50</v>
          </cell>
          <cell r="D3561">
            <v>6125</v>
          </cell>
          <cell r="F3561">
            <v>0</v>
          </cell>
        </row>
        <row r="3562">
          <cell r="A3562">
            <v>1</v>
          </cell>
          <cell r="B3562">
            <v>15</v>
          </cell>
          <cell r="C3562">
            <v>50</v>
          </cell>
          <cell r="D3562">
            <v>6130</v>
          </cell>
          <cell r="F3562">
            <v>0</v>
          </cell>
        </row>
        <row r="3563">
          <cell r="A3563">
            <v>1</v>
          </cell>
          <cell r="B3563">
            <v>15</v>
          </cell>
          <cell r="C3563">
            <v>50</v>
          </cell>
          <cell r="D3563">
            <v>6135</v>
          </cell>
          <cell r="F3563">
            <v>0</v>
          </cell>
        </row>
        <row r="3564">
          <cell r="A3564">
            <v>1</v>
          </cell>
          <cell r="B3564">
            <v>15</v>
          </cell>
          <cell r="C3564">
            <v>50</v>
          </cell>
          <cell r="D3564">
            <v>6140</v>
          </cell>
          <cell r="F3564">
            <v>0</v>
          </cell>
        </row>
        <row r="3565">
          <cell r="A3565">
            <v>1</v>
          </cell>
          <cell r="B3565">
            <v>15</v>
          </cell>
          <cell r="C3565">
            <v>50</v>
          </cell>
          <cell r="D3565">
            <v>6145</v>
          </cell>
          <cell r="F3565">
            <v>0</v>
          </cell>
        </row>
        <row r="3566">
          <cell r="A3566">
            <v>1</v>
          </cell>
          <cell r="B3566">
            <v>15</v>
          </cell>
          <cell r="C3566">
            <v>50</v>
          </cell>
          <cell r="D3566">
            <v>6150</v>
          </cell>
          <cell r="F3566">
            <v>0</v>
          </cell>
        </row>
        <row r="3567">
          <cell r="A3567">
            <v>1</v>
          </cell>
          <cell r="B3567">
            <v>15</v>
          </cell>
          <cell r="C3567">
            <v>50</v>
          </cell>
          <cell r="D3567">
            <v>6155</v>
          </cell>
          <cell r="F3567">
            <v>0</v>
          </cell>
        </row>
        <row r="3568">
          <cell r="A3568">
            <v>1</v>
          </cell>
          <cell r="B3568">
            <v>16</v>
          </cell>
          <cell r="C3568">
            <v>0</v>
          </cell>
          <cell r="D3568">
            <v>1032</v>
          </cell>
          <cell r="F3568">
            <v>0</v>
          </cell>
        </row>
        <row r="3569">
          <cell r="A3569">
            <v>1</v>
          </cell>
          <cell r="B3569">
            <v>16</v>
          </cell>
          <cell r="C3569">
            <v>0</v>
          </cell>
          <cell r="D3569">
            <v>1050</v>
          </cell>
          <cell r="F3569">
            <v>101710.72</v>
          </cell>
        </row>
        <row r="3570">
          <cell r="A3570">
            <v>1</v>
          </cell>
          <cell r="B3570">
            <v>16</v>
          </cell>
          <cell r="C3570">
            <v>0</v>
          </cell>
          <cell r="D3570">
            <v>1050</v>
          </cell>
          <cell r="F3570">
            <v>0</v>
          </cell>
        </row>
        <row r="3571">
          <cell r="A3571">
            <v>1</v>
          </cell>
          <cell r="B3571">
            <v>16</v>
          </cell>
          <cell r="C3571">
            <v>0</v>
          </cell>
          <cell r="D3571">
            <v>1051</v>
          </cell>
          <cell r="F3571">
            <v>-2044.9</v>
          </cell>
        </row>
        <row r="3572">
          <cell r="A3572">
            <v>1</v>
          </cell>
          <cell r="B3572">
            <v>16</v>
          </cell>
          <cell r="C3572">
            <v>0</v>
          </cell>
          <cell r="D3572">
            <v>1052</v>
          </cell>
          <cell r="F3572">
            <v>0</v>
          </cell>
        </row>
        <row r="3573">
          <cell r="A3573">
            <v>1</v>
          </cell>
          <cell r="B3573">
            <v>16</v>
          </cell>
          <cell r="C3573">
            <v>0</v>
          </cell>
          <cell r="D3573">
            <v>1052</v>
          </cell>
          <cell r="F3573">
            <v>0</v>
          </cell>
        </row>
        <row r="3574">
          <cell r="A3574">
            <v>1</v>
          </cell>
          <cell r="B3574">
            <v>16</v>
          </cell>
          <cell r="C3574">
            <v>0</v>
          </cell>
          <cell r="D3574">
            <v>1052</v>
          </cell>
          <cell r="F3574">
            <v>0</v>
          </cell>
        </row>
        <row r="3575">
          <cell r="A3575">
            <v>1</v>
          </cell>
          <cell r="B3575">
            <v>16</v>
          </cell>
          <cell r="C3575">
            <v>0</v>
          </cell>
          <cell r="D3575">
            <v>1055</v>
          </cell>
          <cell r="F3575">
            <v>0</v>
          </cell>
        </row>
        <row r="3576">
          <cell r="A3576">
            <v>1</v>
          </cell>
          <cell r="B3576">
            <v>16</v>
          </cell>
          <cell r="C3576">
            <v>0</v>
          </cell>
          <cell r="D3576">
            <v>1060</v>
          </cell>
          <cell r="F3576">
            <v>-3780.21</v>
          </cell>
        </row>
        <row r="3577">
          <cell r="A3577">
            <v>1</v>
          </cell>
          <cell r="B3577">
            <v>16</v>
          </cell>
          <cell r="C3577">
            <v>0</v>
          </cell>
          <cell r="D3577">
            <v>1065</v>
          </cell>
          <cell r="F3577">
            <v>0</v>
          </cell>
        </row>
        <row r="3578">
          <cell r="A3578">
            <v>1</v>
          </cell>
          <cell r="B3578">
            <v>16</v>
          </cell>
          <cell r="C3578">
            <v>0</v>
          </cell>
          <cell r="D3578">
            <v>4010</v>
          </cell>
          <cell r="F3578">
            <v>-192756.31</v>
          </cell>
        </row>
        <row r="3579">
          <cell r="A3579">
            <v>1</v>
          </cell>
          <cell r="B3579">
            <v>16</v>
          </cell>
          <cell r="C3579">
            <v>0</v>
          </cell>
          <cell r="D3579">
            <v>4010</v>
          </cell>
          <cell r="F3579">
            <v>18174.45</v>
          </cell>
        </row>
        <row r="3580">
          <cell r="A3580">
            <v>1</v>
          </cell>
          <cell r="B3580">
            <v>16</v>
          </cell>
          <cell r="C3580">
            <v>0</v>
          </cell>
          <cell r="D3580">
            <v>4020</v>
          </cell>
          <cell r="F3580">
            <v>-528022.62</v>
          </cell>
        </row>
        <row r="3581">
          <cell r="A3581">
            <v>1</v>
          </cell>
          <cell r="B3581">
            <v>16</v>
          </cell>
          <cell r="C3581">
            <v>0</v>
          </cell>
          <cell r="D3581">
            <v>4020</v>
          </cell>
          <cell r="F3581">
            <v>2606.81</v>
          </cell>
        </row>
        <row r="3582">
          <cell r="A3582">
            <v>1</v>
          </cell>
          <cell r="B3582">
            <v>16</v>
          </cell>
          <cell r="C3582">
            <v>0</v>
          </cell>
          <cell r="D3582">
            <v>4030</v>
          </cell>
          <cell r="F3582">
            <v>0</v>
          </cell>
        </row>
        <row r="3583">
          <cell r="A3583">
            <v>1</v>
          </cell>
          <cell r="B3583">
            <v>16</v>
          </cell>
          <cell r="C3583">
            <v>0</v>
          </cell>
          <cell r="D3583">
            <v>4040</v>
          </cell>
          <cell r="F3583">
            <v>0</v>
          </cell>
        </row>
        <row r="3584">
          <cell r="A3584">
            <v>1</v>
          </cell>
          <cell r="B3584">
            <v>16</v>
          </cell>
          <cell r="C3584">
            <v>0</v>
          </cell>
          <cell r="D3584">
            <v>4050</v>
          </cell>
          <cell r="F3584">
            <v>-3134.28</v>
          </cell>
        </row>
        <row r="3585">
          <cell r="A3585">
            <v>1</v>
          </cell>
          <cell r="B3585">
            <v>16</v>
          </cell>
          <cell r="C3585">
            <v>0</v>
          </cell>
          <cell r="D3585">
            <v>4060</v>
          </cell>
          <cell r="F3585">
            <v>0</v>
          </cell>
        </row>
        <row r="3586">
          <cell r="A3586">
            <v>1</v>
          </cell>
          <cell r="B3586">
            <v>16</v>
          </cell>
          <cell r="C3586">
            <v>0</v>
          </cell>
          <cell r="D3586">
            <v>5010</v>
          </cell>
          <cell r="F3586">
            <v>140020.38</v>
          </cell>
        </row>
        <row r="3587">
          <cell r="A3587">
            <v>1</v>
          </cell>
          <cell r="B3587">
            <v>16</v>
          </cell>
          <cell r="C3587">
            <v>0</v>
          </cell>
          <cell r="D3587">
            <v>5011</v>
          </cell>
          <cell r="F3587">
            <v>6993.13</v>
          </cell>
        </row>
        <row r="3588">
          <cell r="A3588">
            <v>1</v>
          </cell>
          <cell r="B3588">
            <v>16</v>
          </cell>
          <cell r="C3588">
            <v>0</v>
          </cell>
          <cell r="D3588">
            <v>5011</v>
          </cell>
          <cell r="F3588">
            <v>0</v>
          </cell>
        </row>
        <row r="3589">
          <cell r="A3589">
            <v>1</v>
          </cell>
          <cell r="B3589">
            <v>16</v>
          </cell>
          <cell r="C3589">
            <v>0</v>
          </cell>
          <cell r="D3589">
            <v>5011</v>
          </cell>
          <cell r="F3589">
            <v>0</v>
          </cell>
        </row>
        <row r="3590">
          <cell r="A3590">
            <v>1</v>
          </cell>
          <cell r="B3590">
            <v>16</v>
          </cell>
          <cell r="C3590">
            <v>0</v>
          </cell>
          <cell r="D3590">
            <v>5012</v>
          </cell>
          <cell r="F3590">
            <v>0</v>
          </cell>
        </row>
        <row r="3591">
          <cell r="A3591">
            <v>1</v>
          </cell>
          <cell r="B3591">
            <v>16</v>
          </cell>
          <cell r="C3591">
            <v>0</v>
          </cell>
          <cell r="D3591">
            <v>5012</v>
          </cell>
          <cell r="F3591">
            <v>1633.99</v>
          </cell>
        </row>
        <row r="3592">
          <cell r="A3592">
            <v>1</v>
          </cell>
          <cell r="B3592">
            <v>16</v>
          </cell>
          <cell r="C3592">
            <v>0</v>
          </cell>
          <cell r="D3592">
            <v>5012</v>
          </cell>
          <cell r="F3592">
            <v>-78.78</v>
          </cell>
        </row>
        <row r="3593">
          <cell r="A3593">
            <v>1</v>
          </cell>
          <cell r="B3593">
            <v>16</v>
          </cell>
          <cell r="C3593">
            <v>0</v>
          </cell>
          <cell r="D3593">
            <v>5020</v>
          </cell>
          <cell r="F3593">
            <v>456919.77</v>
          </cell>
        </row>
        <row r="3594">
          <cell r="A3594">
            <v>1</v>
          </cell>
          <cell r="B3594">
            <v>16</v>
          </cell>
          <cell r="C3594">
            <v>0</v>
          </cell>
          <cell r="D3594">
            <v>5030</v>
          </cell>
          <cell r="F3594">
            <v>1225.28</v>
          </cell>
        </row>
        <row r="3595">
          <cell r="A3595">
            <v>1</v>
          </cell>
          <cell r="B3595">
            <v>16</v>
          </cell>
          <cell r="C3595">
            <v>0</v>
          </cell>
          <cell r="D3595">
            <v>5030</v>
          </cell>
          <cell r="F3595">
            <v>0</v>
          </cell>
        </row>
        <row r="3596">
          <cell r="A3596">
            <v>1</v>
          </cell>
          <cell r="B3596">
            <v>16</v>
          </cell>
          <cell r="C3596">
            <v>0</v>
          </cell>
          <cell r="D3596">
            <v>5040</v>
          </cell>
          <cell r="F3596">
            <v>-15410.88</v>
          </cell>
        </row>
        <row r="3597">
          <cell r="A3597">
            <v>1</v>
          </cell>
          <cell r="B3597">
            <v>16</v>
          </cell>
          <cell r="C3597">
            <v>0</v>
          </cell>
          <cell r="D3597">
            <v>5050</v>
          </cell>
          <cell r="F3597">
            <v>-16094</v>
          </cell>
        </row>
        <row r="3598">
          <cell r="A3598">
            <v>1</v>
          </cell>
          <cell r="B3598">
            <v>16</v>
          </cell>
          <cell r="C3598">
            <v>0</v>
          </cell>
          <cell r="D3598">
            <v>7010</v>
          </cell>
          <cell r="F3598">
            <v>0</v>
          </cell>
        </row>
        <row r="3599">
          <cell r="A3599">
            <v>1</v>
          </cell>
          <cell r="B3599">
            <v>16</v>
          </cell>
          <cell r="C3599">
            <v>0</v>
          </cell>
          <cell r="D3599">
            <v>7015</v>
          </cell>
          <cell r="F3599">
            <v>0</v>
          </cell>
        </row>
        <row r="3600">
          <cell r="A3600">
            <v>1</v>
          </cell>
          <cell r="B3600">
            <v>16</v>
          </cell>
          <cell r="C3600">
            <v>0</v>
          </cell>
          <cell r="D3600">
            <v>7020</v>
          </cell>
          <cell r="F3600">
            <v>0</v>
          </cell>
        </row>
        <row r="3601">
          <cell r="A3601">
            <v>1</v>
          </cell>
          <cell r="B3601">
            <v>16</v>
          </cell>
          <cell r="C3601">
            <v>0</v>
          </cell>
          <cell r="D3601">
            <v>7025</v>
          </cell>
          <cell r="F3601">
            <v>385</v>
          </cell>
        </row>
        <row r="3602">
          <cell r="A3602">
            <v>1</v>
          </cell>
          <cell r="B3602">
            <v>16</v>
          </cell>
          <cell r="C3602">
            <v>0</v>
          </cell>
          <cell r="D3602">
            <v>7030</v>
          </cell>
          <cell r="F3602">
            <v>725.03</v>
          </cell>
        </row>
        <row r="3603">
          <cell r="A3603">
            <v>1</v>
          </cell>
          <cell r="B3603">
            <v>16</v>
          </cell>
          <cell r="C3603">
            <v>0</v>
          </cell>
          <cell r="D3603">
            <v>7035</v>
          </cell>
          <cell r="F3603">
            <v>1602.81</v>
          </cell>
        </row>
        <row r="3604">
          <cell r="A3604">
            <v>1</v>
          </cell>
          <cell r="B3604">
            <v>16</v>
          </cell>
          <cell r="C3604">
            <v>0</v>
          </cell>
          <cell r="D3604">
            <v>7040</v>
          </cell>
          <cell r="F3604">
            <v>207.47</v>
          </cell>
        </row>
        <row r="3605">
          <cell r="A3605">
            <v>1</v>
          </cell>
          <cell r="B3605">
            <v>16</v>
          </cell>
          <cell r="C3605">
            <v>0</v>
          </cell>
          <cell r="D3605">
            <v>7045</v>
          </cell>
          <cell r="F3605">
            <v>0</v>
          </cell>
        </row>
        <row r="3606">
          <cell r="A3606">
            <v>1</v>
          </cell>
          <cell r="B3606">
            <v>16</v>
          </cell>
          <cell r="C3606">
            <v>0</v>
          </cell>
          <cell r="D3606">
            <v>7050</v>
          </cell>
          <cell r="F3606">
            <v>1039.74</v>
          </cell>
        </row>
        <row r="3607">
          <cell r="A3607">
            <v>1</v>
          </cell>
          <cell r="B3607">
            <v>16</v>
          </cell>
          <cell r="C3607">
            <v>0</v>
          </cell>
          <cell r="D3607">
            <v>7055</v>
          </cell>
          <cell r="F3607">
            <v>0</v>
          </cell>
        </row>
        <row r="3608">
          <cell r="A3608">
            <v>1</v>
          </cell>
          <cell r="B3608">
            <v>16</v>
          </cell>
          <cell r="C3608">
            <v>0</v>
          </cell>
          <cell r="D3608">
            <v>7060</v>
          </cell>
          <cell r="F3608">
            <v>2800</v>
          </cell>
        </row>
        <row r="3609">
          <cell r="A3609">
            <v>1</v>
          </cell>
          <cell r="B3609">
            <v>16</v>
          </cell>
          <cell r="C3609">
            <v>0</v>
          </cell>
          <cell r="D3609">
            <v>7065</v>
          </cell>
          <cell r="F3609">
            <v>736</v>
          </cell>
        </row>
        <row r="3610">
          <cell r="A3610">
            <v>1</v>
          </cell>
          <cell r="B3610">
            <v>16</v>
          </cell>
          <cell r="C3610">
            <v>0</v>
          </cell>
          <cell r="D3610">
            <v>7070</v>
          </cell>
          <cell r="F3610">
            <v>0</v>
          </cell>
        </row>
        <row r="3611">
          <cell r="A3611">
            <v>1</v>
          </cell>
          <cell r="B3611">
            <v>16</v>
          </cell>
          <cell r="C3611">
            <v>0</v>
          </cell>
          <cell r="D3611">
            <v>7075</v>
          </cell>
          <cell r="F3611">
            <v>0</v>
          </cell>
        </row>
        <row r="3612">
          <cell r="A3612">
            <v>1</v>
          </cell>
          <cell r="B3612">
            <v>16</v>
          </cell>
          <cell r="C3612">
            <v>0</v>
          </cell>
          <cell r="D3612">
            <v>7080</v>
          </cell>
          <cell r="F3612">
            <v>9.44</v>
          </cell>
        </row>
        <row r="3613">
          <cell r="A3613">
            <v>1</v>
          </cell>
          <cell r="B3613">
            <v>16</v>
          </cell>
          <cell r="C3613">
            <v>0</v>
          </cell>
          <cell r="D3613">
            <v>7085</v>
          </cell>
          <cell r="F3613">
            <v>13110</v>
          </cell>
        </row>
        <row r="3614">
          <cell r="A3614">
            <v>1</v>
          </cell>
          <cell r="B3614">
            <v>16</v>
          </cell>
          <cell r="C3614">
            <v>0</v>
          </cell>
          <cell r="D3614">
            <v>7086</v>
          </cell>
          <cell r="F3614">
            <v>0</v>
          </cell>
        </row>
        <row r="3615">
          <cell r="A3615">
            <v>1</v>
          </cell>
          <cell r="B3615">
            <v>16</v>
          </cell>
          <cell r="C3615">
            <v>0</v>
          </cell>
          <cell r="D3615">
            <v>7090</v>
          </cell>
          <cell r="F3615">
            <v>1217.3499999999999</v>
          </cell>
        </row>
        <row r="3616">
          <cell r="A3616">
            <v>1</v>
          </cell>
          <cell r="B3616">
            <v>16</v>
          </cell>
          <cell r="C3616">
            <v>0</v>
          </cell>
          <cell r="D3616">
            <v>7095</v>
          </cell>
          <cell r="F3616">
            <v>1408</v>
          </cell>
        </row>
        <row r="3617">
          <cell r="A3617">
            <v>1</v>
          </cell>
          <cell r="B3617">
            <v>16</v>
          </cell>
          <cell r="C3617">
            <v>0</v>
          </cell>
          <cell r="D3617">
            <v>7100</v>
          </cell>
          <cell r="F3617">
            <v>723.65</v>
          </cell>
        </row>
        <row r="3618">
          <cell r="A3618">
            <v>1</v>
          </cell>
          <cell r="B3618">
            <v>16</v>
          </cell>
          <cell r="C3618">
            <v>0</v>
          </cell>
          <cell r="D3618">
            <v>7105</v>
          </cell>
          <cell r="F3618">
            <v>1480.58</v>
          </cell>
        </row>
        <row r="3619">
          <cell r="A3619">
            <v>1</v>
          </cell>
          <cell r="B3619">
            <v>16</v>
          </cell>
          <cell r="C3619">
            <v>0</v>
          </cell>
          <cell r="D3619">
            <v>7110</v>
          </cell>
          <cell r="F3619">
            <v>0</v>
          </cell>
        </row>
        <row r="3620">
          <cell r="A3620">
            <v>1</v>
          </cell>
          <cell r="B3620">
            <v>16</v>
          </cell>
          <cell r="C3620">
            <v>0</v>
          </cell>
          <cell r="D3620">
            <v>7120</v>
          </cell>
          <cell r="F3620">
            <v>0</v>
          </cell>
        </row>
        <row r="3621">
          <cell r="A3621">
            <v>1</v>
          </cell>
          <cell r="B3621">
            <v>16</v>
          </cell>
          <cell r="C3621">
            <v>0</v>
          </cell>
          <cell r="D3621">
            <v>7125</v>
          </cell>
          <cell r="F3621">
            <v>0</v>
          </cell>
        </row>
        <row r="3622">
          <cell r="A3622">
            <v>1</v>
          </cell>
          <cell r="B3622">
            <v>16</v>
          </cell>
          <cell r="C3622">
            <v>0</v>
          </cell>
          <cell r="D3622">
            <v>7130</v>
          </cell>
          <cell r="F3622">
            <v>102.44</v>
          </cell>
        </row>
        <row r="3623">
          <cell r="A3623">
            <v>1</v>
          </cell>
          <cell r="B3623">
            <v>16</v>
          </cell>
          <cell r="C3623">
            <v>0</v>
          </cell>
          <cell r="D3623">
            <v>8010</v>
          </cell>
          <cell r="F3623">
            <v>27083</v>
          </cell>
        </row>
        <row r="3624">
          <cell r="A3624">
            <v>1</v>
          </cell>
          <cell r="B3624">
            <v>16</v>
          </cell>
          <cell r="C3624">
            <v>0</v>
          </cell>
          <cell r="D3624">
            <v>8020</v>
          </cell>
          <cell r="F3624">
            <v>3516</v>
          </cell>
        </row>
        <row r="3625">
          <cell r="A3625">
            <v>1</v>
          </cell>
          <cell r="B3625">
            <v>16</v>
          </cell>
          <cell r="C3625">
            <v>0</v>
          </cell>
          <cell r="D3625">
            <v>8025</v>
          </cell>
          <cell r="F3625">
            <v>0</v>
          </cell>
        </row>
        <row r="3626">
          <cell r="A3626">
            <v>1</v>
          </cell>
          <cell r="B3626">
            <v>16</v>
          </cell>
          <cell r="C3626">
            <v>0</v>
          </cell>
          <cell r="D3626">
            <v>8030</v>
          </cell>
          <cell r="F3626">
            <v>0</v>
          </cell>
        </row>
        <row r="3627">
          <cell r="A3627">
            <v>1</v>
          </cell>
          <cell r="B3627">
            <v>16</v>
          </cell>
          <cell r="C3627">
            <v>0</v>
          </cell>
          <cell r="D3627">
            <v>8040</v>
          </cell>
          <cell r="F3627">
            <v>-1576.17</v>
          </cell>
        </row>
        <row r="3628">
          <cell r="A3628">
            <v>1</v>
          </cell>
          <cell r="B3628">
            <v>16</v>
          </cell>
          <cell r="C3628">
            <v>0</v>
          </cell>
          <cell r="D3628">
            <v>8050</v>
          </cell>
          <cell r="F3628">
            <v>0</v>
          </cell>
        </row>
        <row r="3629">
          <cell r="A3629">
            <v>1</v>
          </cell>
          <cell r="B3629">
            <v>16</v>
          </cell>
          <cell r="C3629">
            <v>0</v>
          </cell>
          <cell r="D3629">
            <v>8060</v>
          </cell>
          <cell r="F3629">
            <v>0</v>
          </cell>
        </row>
        <row r="3630">
          <cell r="A3630">
            <v>1</v>
          </cell>
          <cell r="B3630">
            <v>16</v>
          </cell>
          <cell r="C3630">
            <v>0</v>
          </cell>
          <cell r="D3630">
            <v>8070</v>
          </cell>
          <cell r="F3630">
            <v>14193.39</v>
          </cell>
        </row>
        <row r="3631">
          <cell r="A3631">
            <v>1</v>
          </cell>
          <cell r="B3631">
            <v>16</v>
          </cell>
          <cell r="C3631">
            <v>0</v>
          </cell>
          <cell r="D3631">
            <v>8080</v>
          </cell>
          <cell r="F3631">
            <v>0</v>
          </cell>
        </row>
        <row r="3632">
          <cell r="A3632">
            <v>1</v>
          </cell>
          <cell r="B3632">
            <v>16</v>
          </cell>
          <cell r="C3632">
            <v>0</v>
          </cell>
          <cell r="D3632">
            <v>8090</v>
          </cell>
          <cell r="F3632">
            <v>-160.18</v>
          </cell>
        </row>
        <row r="3633">
          <cell r="A3633">
            <v>1</v>
          </cell>
          <cell r="B3633">
            <v>16</v>
          </cell>
          <cell r="C3633">
            <v>10</v>
          </cell>
          <cell r="D3633">
            <v>6010</v>
          </cell>
          <cell r="F3633">
            <v>10246.1</v>
          </cell>
        </row>
        <row r="3634">
          <cell r="A3634">
            <v>1</v>
          </cell>
          <cell r="B3634">
            <v>16</v>
          </cell>
          <cell r="C3634">
            <v>10</v>
          </cell>
          <cell r="D3634">
            <v>6015</v>
          </cell>
          <cell r="F3634">
            <v>0</v>
          </cell>
        </row>
        <row r="3635">
          <cell r="A3635">
            <v>1</v>
          </cell>
          <cell r="B3635">
            <v>16</v>
          </cell>
          <cell r="C3635">
            <v>10</v>
          </cell>
          <cell r="D3635">
            <v>6020</v>
          </cell>
          <cell r="F3635">
            <v>0</v>
          </cell>
        </row>
        <row r="3636">
          <cell r="A3636">
            <v>1</v>
          </cell>
          <cell r="B3636">
            <v>16</v>
          </cell>
          <cell r="C3636">
            <v>10</v>
          </cell>
          <cell r="D3636">
            <v>6025</v>
          </cell>
          <cell r="F3636">
            <v>693.6</v>
          </cell>
        </row>
        <row r="3637">
          <cell r="A3637">
            <v>1</v>
          </cell>
          <cell r="B3637">
            <v>16</v>
          </cell>
          <cell r="C3637">
            <v>10</v>
          </cell>
          <cell r="D3637">
            <v>6030</v>
          </cell>
          <cell r="F3637">
            <v>711.9</v>
          </cell>
        </row>
        <row r="3638">
          <cell r="A3638">
            <v>1</v>
          </cell>
          <cell r="B3638">
            <v>16</v>
          </cell>
          <cell r="C3638">
            <v>10</v>
          </cell>
          <cell r="D3638">
            <v>6035</v>
          </cell>
          <cell r="F3638">
            <v>0</v>
          </cell>
        </row>
        <row r="3639">
          <cell r="A3639">
            <v>1</v>
          </cell>
          <cell r="B3639">
            <v>16</v>
          </cell>
          <cell r="C3639">
            <v>10</v>
          </cell>
          <cell r="D3639">
            <v>6040</v>
          </cell>
          <cell r="F3639">
            <v>0</v>
          </cell>
        </row>
        <row r="3640">
          <cell r="A3640">
            <v>1</v>
          </cell>
          <cell r="B3640">
            <v>16</v>
          </cell>
          <cell r="C3640">
            <v>10</v>
          </cell>
          <cell r="D3640">
            <v>6045</v>
          </cell>
          <cell r="F3640">
            <v>0</v>
          </cell>
        </row>
        <row r="3641">
          <cell r="A3641">
            <v>1</v>
          </cell>
          <cell r="B3641">
            <v>16</v>
          </cell>
          <cell r="C3641">
            <v>10</v>
          </cell>
          <cell r="D3641">
            <v>6050</v>
          </cell>
          <cell r="F3641">
            <v>627.35</v>
          </cell>
        </row>
        <row r="3642">
          <cell r="A3642">
            <v>1</v>
          </cell>
          <cell r="B3642">
            <v>16</v>
          </cell>
          <cell r="C3642">
            <v>10</v>
          </cell>
          <cell r="D3642">
            <v>6055</v>
          </cell>
          <cell r="F3642">
            <v>0</v>
          </cell>
        </row>
        <row r="3643">
          <cell r="A3643">
            <v>1</v>
          </cell>
          <cell r="B3643">
            <v>16</v>
          </cell>
          <cell r="C3643">
            <v>10</v>
          </cell>
          <cell r="D3643">
            <v>6060</v>
          </cell>
          <cell r="F3643">
            <v>3.66</v>
          </cell>
        </row>
        <row r="3644">
          <cell r="A3644">
            <v>1</v>
          </cell>
          <cell r="B3644">
            <v>16</v>
          </cell>
          <cell r="C3644">
            <v>10</v>
          </cell>
          <cell r="D3644">
            <v>6065</v>
          </cell>
          <cell r="F3644">
            <v>0</v>
          </cell>
        </row>
        <row r="3645">
          <cell r="A3645">
            <v>1</v>
          </cell>
          <cell r="B3645">
            <v>16</v>
          </cell>
          <cell r="C3645">
            <v>10</v>
          </cell>
          <cell r="D3645">
            <v>6070</v>
          </cell>
          <cell r="F3645">
            <v>0</v>
          </cell>
        </row>
        <row r="3646">
          <cell r="A3646">
            <v>1</v>
          </cell>
          <cell r="B3646">
            <v>16</v>
          </cell>
          <cell r="C3646">
            <v>10</v>
          </cell>
          <cell r="D3646">
            <v>6075</v>
          </cell>
          <cell r="F3646">
            <v>299.10000000000002</v>
          </cell>
        </row>
        <row r="3647">
          <cell r="A3647">
            <v>1</v>
          </cell>
          <cell r="B3647">
            <v>16</v>
          </cell>
          <cell r="C3647">
            <v>10</v>
          </cell>
          <cell r="D3647">
            <v>6080</v>
          </cell>
          <cell r="F3647">
            <v>0</v>
          </cell>
        </row>
        <row r="3648">
          <cell r="A3648">
            <v>1</v>
          </cell>
          <cell r="B3648">
            <v>16</v>
          </cell>
          <cell r="C3648">
            <v>10</v>
          </cell>
          <cell r="D3648">
            <v>6085</v>
          </cell>
          <cell r="F3648">
            <v>452.64</v>
          </cell>
        </row>
        <row r="3649">
          <cell r="A3649">
            <v>1</v>
          </cell>
          <cell r="B3649">
            <v>16</v>
          </cell>
          <cell r="C3649">
            <v>10</v>
          </cell>
          <cell r="D3649">
            <v>6090</v>
          </cell>
          <cell r="F3649">
            <v>0</v>
          </cell>
        </row>
        <row r="3650">
          <cell r="A3650">
            <v>1</v>
          </cell>
          <cell r="B3650">
            <v>16</v>
          </cell>
          <cell r="C3650">
            <v>10</v>
          </cell>
          <cell r="D3650">
            <v>6095</v>
          </cell>
          <cell r="F3650">
            <v>0</v>
          </cell>
        </row>
        <row r="3651">
          <cell r="A3651">
            <v>1</v>
          </cell>
          <cell r="B3651">
            <v>16</v>
          </cell>
          <cell r="C3651">
            <v>10</v>
          </cell>
          <cell r="D3651">
            <v>6100</v>
          </cell>
          <cell r="F3651">
            <v>108.64</v>
          </cell>
        </row>
        <row r="3652">
          <cell r="A3652">
            <v>1</v>
          </cell>
          <cell r="B3652">
            <v>16</v>
          </cell>
          <cell r="C3652">
            <v>10</v>
          </cell>
          <cell r="D3652">
            <v>6105</v>
          </cell>
          <cell r="F3652">
            <v>0</v>
          </cell>
        </row>
        <row r="3653">
          <cell r="A3653">
            <v>1</v>
          </cell>
          <cell r="B3653">
            <v>16</v>
          </cell>
          <cell r="C3653">
            <v>10</v>
          </cell>
          <cell r="D3653">
            <v>6110</v>
          </cell>
          <cell r="F3653">
            <v>0</v>
          </cell>
        </row>
        <row r="3654">
          <cell r="A3654">
            <v>1</v>
          </cell>
          <cell r="B3654">
            <v>16</v>
          </cell>
          <cell r="C3654">
            <v>10</v>
          </cell>
          <cell r="D3654">
            <v>6115</v>
          </cell>
          <cell r="F3654">
            <v>0</v>
          </cell>
        </row>
        <row r="3655">
          <cell r="A3655">
            <v>1</v>
          </cell>
          <cell r="B3655">
            <v>16</v>
          </cell>
          <cell r="C3655">
            <v>10</v>
          </cell>
          <cell r="D3655">
            <v>6120</v>
          </cell>
          <cell r="F3655">
            <v>0</v>
          </cell>
        </row>
        <row r="3656">
          <cell r="A3656">
            <v>1</v>
          </cell>
          <cell r="B3656">
            <v>16</v>
          </cell>
          <cell r="C3656">
            <v>10</v>
          </cell>
          <cell r="D3656">
            <v>6125</v>
          </cell>
          <cell r="F3656">
            <v>0</v>
          </cell>
        </row>
        <row r="3657">
          <cell r="A3657">
            <v>1</v>
          </cell>
          <cell r="B3657">
            <v>16</v>
          </cell>
          <cell r="C3657">
            <v>10</v>
          </cell>
          <cell r="D3657">
            <v>6130</v>
          </cell>
          <cell r="F3657">
            <v>0</v>
          </cell>
        </row>
        <row r="3658">
          <cell r="A3658">
            <v>1</v>
          </cell>
          <cell r="B3658">
            <v>16</v>
          </cell>
          <cell r="C3658">
            <v>10</v>
          </cell>
          <cell r="D3658">
            <v>6135</v>
          </cell>
          <cell r="F3658">
            <v>0</v>
          </cell>
        </row>
        <row r="3659">
          <cell r="A3659">
            <v>1</v>
          </cell>
          <cell r="B3659">
            <v>16</v>
          </cell>
          <cell r="C3659">
            <v>10</v>
          </cell>
          <cell r="D3659">
            <v>6140</v>
          </cell>
          <cell r="F3659">
            <v>0</v>
          </cell>
        </row>
        <row r="3660">
          <cell r="A3660">
            <v>1</v>
          </cell>
          <cell r="B3660">
            <v>16</v>
          </cell>
          <cell r="C3660">
            <v>10</v>
          </cell>
          <cell r="D3660">
            <v>6145</v>
          </cell>
          <cell r="F3660">
            <v>0</v>
          </cell>
        </row>
        <row r="3661">
          <cell r="A3661">
            <v>1</v>
          </cell>
          <cell r="B3661">
            <v>16</v>
          </cell>
          <cell r="C3661">
            <v>10</v>
          </cell>
          <cell r="D3661">
            <v>6150</v>
          </cell>
          <cell r="F3661">
            <v>0</v>
          </cell>
        </row>
        <row r="3662">
          <cell r="A3662">
            <v>1</v>
          </cell>
          <cell r="B3662">
            <v>16</v>
          </cell>
          <cell r="C3662">
            <v>20</v>
          </cell>
          <cell r="D3662">
            <v>6010</v>
          </cell>
          <cell r="F3662">
            <v>4693.6000000000004</v>
          </cell>
        </row>
        <row r="3663">
          <cell r="A3663">
            <v>1</v>
          </cell>
          <cell r="B3663">
            <v>16</v>
          </cell>
          <cell r="C3663">
            <v>20</v>
          </cell>
          <cell r="D3663">
            <v>6015</v>
          </cell>
          <cell r="F3663">
            <v>0</v>
          </cell>
        </row>
        <row r="3664">
          <cell r="A3664">
            <v>1</v>
          </cell>
          <cell r="B3664">
            <v>16</v>
          </cell>
          <cell r="C3664">
            <v>20</v>
          </cell>
          <cell r="D3664">
            <v>6020</v>
          </cell>
          <cell r="F3664">
            <v>16.07</v>
          </cell>
        </row>
        <row r="3665">
          <cell r="A3665">
            <v>1</v>
          </cell>
          <cell r="B3665">
            <v>16</v>
          </cell>
          <cell r="C3665">
            <v>20</v>
          </cell>
          <cell r="D3665">
            <v>6025</v>
          </cell>
          <cell r="F3665">
            <v>336.44</v>
          </cell>
        </row>
        <row r="3666">
          <cell r="A3666">
            <v>1</v>
          </cell>
          <cell r="B3666">
            <v>16</v>
          </cell>
          <cell r="C3666">
            <v>20</v>
          </cell>
          <cell r="D3666">
            <v>6030</v>
          </cell>
          <cell r="F3666">
            <v>305.7</v>
          </cell>
        </row>
        <row r="3667">
          <cell r="A3667">
            <v>1</v>
          </cell>
          <cell r="B3667">
            <v>16</v>
          </cell>
          <cell r="C3667">
            <v>20</v>
          </cell>
          <cell r="D3667">
            <v>6035</v>
          </cell>
          <cell r="F3667">
            <v>0</v>
          </cell>
        </row>
        <row r="3668">
          <cell r="A3668">
            <v>1</v>
          </cell>
          <cell r="B3668">
            <v>16</v>
          </cell>
          <cell r="C3668">
            <v>20</v>
          </cell>
          <cell r="D3668">
            <v>6040</v>
          </cell>
          <cell r="F3668">
            <v>0</v>
          </cell>
        </row>
        <row r="3669">
          <cell r="A3669">
            <v>1</v>
          </cell>
          <cell r="B3669">
            <v>16</v>
          </cell>
          <cell r="C3669">
            <v>20</v>
          </cell>
          <cell r="D3669">
            <v>6045</v>
          </cell>
          <cell r="F3669">
            <v>0</v>
          </cell>
        </row>
        <row r="3670">
          <cell r="A3670">
            <v>1</v>
          </cell>
          <cell r="B3670">
            <v>16</v>
          </cell>
          <cell r="C3670">
            <v>20</v>
          </cell>
          <cell r="D3670">
            <v>6050</v>
          </cell>
          <cell r="F3670">
            <v>803.07</v>
          </cell>
        </row>
        <row r="3671">
          <cell r="A3671">
            <v>1</v>
          </cell>
          <cell r="B3671">
            <v>16</v>
          </cell>
          <cell r="C3671">
            <v>20</v>
          </cell>
          <cell r="D3671">
            <v>6055</v>
          </cell>
          <cell r="F3671">
            <v>0</v>
          </cell>
        </row>
        <row r="3672">
          <cell r="A3672">
            <v>1</v>
          </cell>
          <cell r="B3672">
            <v>16</v>
          </cell>
          <cell r="C3672">
            <v>20</v>
          </cell>
          <cell r="D3672">
            <v>6060</v>
          </cell>
          <cell r="F3672">
            <v>0</v>
          </cell>
        </row>
        <row r="3673">
          <cell r="A3673">
            <v>1</v>
          </cell>
          <cell r="B3673">
            <v>16</v>
          </cell>
          <cell r="C3673">
            <v>20</v>
          </cell>
          <cell r="D3673">
            <v>6065</v>
          </cell>
          <cell r="F3673">
            <v>0</v>
          </cell>
        </row>
        <row r="3674">
          <cell r="A3674">
            <v>1</v>
          </cell>
          <cell r="B3674">
            <v>16</v>
          </cell>
          <cell r="C3674">
            <v>20</v>
          </cell>
          <cell r="D3674">
            <v>6070</v>
          </cell>
          <cell r="F3674">
            <v>0</v>
          </cell>
        </row>
        <row r="3675">
          <cell r="A3675">
            <v>1</v>
          </cell>
          <cell r="B3675">
            <v>16</v>
          </cell>
          <cell r="C3675">
            <v>20</v>
          </cell>
          <cell r="D3675">
            <v>6075</v>
          </cell>
          <cell r="F3675">
            <v>0</v>
          </cell>
        </row>
        <row r="3676">
          <cell r="A3676">
            <v>1</v>
          </cell>
          <cell r="B3676">
            <v>16</v>
          </cell>
          <cell r="C3676">
            <v>20</v>
          </cell>
          <cell r="D3676">
            <v>6080</v>
          </cell>
          <cell r="F3676">
            <v>0</v>
          </cell>
        </row>
        <row r="3677">
          <cell r="A3677">
            <v>1</v>
          </cell>
          <cell r="B3677">
            <v>16</v>
          </cell>
          <cell r="C3677">
            <v>20</v>
          </cell>
          <cell r="D3677">
            <v>6085</v>
          </cell>
          <cell r="F3677">
            <v>0</v>
          </cell>
        </row>
        <row r="3678">
          <cell r="A3678">
            <v>1</v>
          </cell>
          <cell r="B3678">
            <v>16</v>
          </cell>
          <cell r="C3678">
            <v>20</v>
          </cell>
          <cell r="D3678">
            <v>6090</v>
          </cell>
          <cell r="F3678">
            <v>318.39999999999998</v>
          </cell>
        </row>
        <row r="3679">
          <cell r="A3679">
            <v>1</v>
          </cell>
          <cell r="B3679">
            <v>16</v>
          </cell>
          <cell r="C3679">
            <v>20</v>
          </cell>
          <cell r="D3679">
            <v>6095</v>
          </cell>
          <cell r="F3679">
            <v>0</v>
          </cell>
        </row>
        <row r="3680">
          <cell r="A3680">
            <v>1</v>
          </cell>
          <cell r="B3680">
            <v>16</v>
          </cell>
          <cell r="C3680">
            <v>20</v>
          </cell>
          <cell r="D3680">
            <v>6100</v>
          </cell>
          <cell r="F3680">
            <v>39.94</v>
          </cell>
        </row>
        <row r="3681">
          <cell r="A3681">
            <v>1</v>
          </cell>
          <cell r="B3681">
            <v>16</v>
          </cell>
          <cell r="C3681">
            <v>20</v>
          </cell>
          <cell r="D3681">
            <v>6105</v>
          </cell>
          <cell r="F3681">
            <v>0</v>
          </cell>
        </row>
        <row r="3682">
          <cell r="A3682">
            <v>1</v>
          </cell>
          <cell r="B3682">
            <v>16</v>
          </cell>
          <cell r="C3682">
            <v>20</v>
          </cell>
          <cell r="D3682">
            <v>6110</v>
          </cell>
          <cell r="F3682">
            <v>0</v>
          </cell>
        </row>
        <row r="3683">
          <cell r="A3683">
            <v>1</v>
          </cell>
          <cell r="B3683">
            <v>16</v>
          </cell>
          <cell r="C3683">
            <v>20</v>
          </cell>
          <cell r="D3683">
            <v>6115</v>
          </cell>
          <cell r="F3683">
            <v>0</v>
          </cell>
        </row>
        <row r="3684">
          <cell r="A3684">
            <v>1</v>
          </cell>
          <cell r="B3684">
            <v>16</v>
          </cell>
          <cell r="C3684">
            <v>20</v>
          </cell>
          <cell r="D3684">
            <v>6120</v>
          </cell>
          <cell r="F3684">
            <v>0</v>
          </cell>
        </row>
        <row r="3685">
          <cell r="A3685">
            <v>1</v>
          </cell>
          <cell r="B3685">
            <v>16</v>
          </cell>
          <cell r="C3685">
            <v>20</v>
          </cell>
          <cell r="D3685">
            <v>6125</v>
          </cell>
          <cell r="F3685">
            <v>0</v>
          </cell>
        </row>
        <row r="3686">
          <cell r="A3686">
            <v>1</v>
          </cell>
          <cell r="B3686">
            <v>16</v>
          </cell>
          <cell r="C3686">
            <v>20</v>
          </cell>
          <cell r="D3686">
            <v>6130</v>
          </cell>
          <cell r="F3686">
            <v>1575.1</v>
          </cell>
        </row>
        <row r="3687">
          <cell r="A3687">
            <v>1</v>
          </cell>
          <cell r="B3687">
            <v>16</v>
          </cell>
          <cell r="C3687">
            <v>20</v>
          </cell>
          <cell r="D3687">
            <v>6135</v>
          </cell>
          <cell r="F3687">
            <v>0</v>
          </cell>
        </row>
        <row r="3688">
          <cell r="A3688">
            <v>1</v>
          </cell>
          <cell r="B3688">
            <v>16</v>
          </cell>
          <cell r="C3688">
            <v>20</v>
          </cell>
          <cell r="D3688">
            <v>6140</v>
          </cell>
          <cell r="F3688">
            <v>1966.77</v>
          </cell>
        </row>
        <row r="3689">
          <cell r="A3689">
            <v>1</v>
          </cell>
          <cell r="B3689">
            <v>16</v>
          </cell>
          <cell r="C3689">
            <v>20</v>
          </cell>
          <cell r="D3689">
            <v>6145</v>
          </cell>
          <cell r="F3689">
            <v>106.61</v>
          </cell>
        </row>
        <row r="3690">
          <cell r="A3690">
            <v>1</v>
          </cell>
          <cell r="B3690">
            <v>16</v>
          </cell>
          <cell r="C3690">
            <v>20</v>
          </cell>
          <cell r="D3690">
            <v>6150</v>
          </cell>
          <cell r="F3690">
            <v>0</v>
          </cell>
        </row>
        <row r="3691">
          <cell r="A3691">
            <v>1</v>
          </cell>
          <cell r="B3691">
            <v>16</v>
          </cell>
          <cell r="C3691">
            <v>20</v>
          </cell>
          <cell r="D3691">
            <v>6160</v>
          </cell>
          <cell r="F3691">
            <v>385</v>
          </cell>
        </row>
        <row r="3692">
          <cell r="A3692">
            <v>1</v>
          </cell>
          <cell r="B3692">
            <v>16</v>
          </cell>
          <cell r="C3692">
            <v>30</v>
          </cell>
          <cell r="D3692">
            <v>6010</v>
          </cell>
          <cell r="F3692">
            <v>16545.03</v>
          </cell>
        </row>
        <row r="3693">
          <cell r="A3693">
            <v>1</v>
          </cell>
          <cell r="B3693">
            <v>16</v>
          </cell>
          <cell r="C3693">
            <v>30</v>
          </cell>
          <cell r="D3693">
            <v>6015</v>
          </cell>
          <cell r="F3693">
            <v>0</v>
          </cell>
        </row>
        <row r="3694">
          <cell r="A3694">
            <v>1</v>
          </cell>
          <cell r="B3694">
            <v>16</v>
          </cell>
          <cell r="C3694">
            <v>30</v>
          </cell>
          <cell r="D3694">
            <v>6020</v>
          </cell>
          <cell r="F3694">
            <v>8.42</v>
          </cell>
        </row>
        <row r="3695">
          <cell r="A3695">
            <v>1</v>
          </cell>
          <cell r="B3695">
            <v>16</v>
          </cell>
          <cell r="C3695">
            <v>30</v>
          </cell>
          <cell r="D3695">
            <v>6025</v>
          </cell>
          <cell r="F3695">
            <v>1178.98</v>
          </cell>
        </row>
        <row r="3696">
          <cell r="A3696">
            <v>1</v>
          </cell>
          <cell r="B3696">
            <v>16</v>
          </cell>
          <cell r="C3696">
            <v>30</v>
          </cell>
          <cell r="D3696">
            <v>6030</v>
          </cell>
          <cell r="F3696">
            <v>1200.98</v>
          </cell>
        </row>
        <row r="3697">
          <cell r="A3697">
            <v>1</v>
          </cell>
          <cell r="B3697">
            <v>16</v>
          </cell>
          <cell r="C3697">
            <v>30</v>
          </cell>
          <cell r="D3697">
            <v>6035</v>
          </cell>
          <cell r="F3697">
            <v>0</v>
          </cell>
        </row>
        <row r="3698">
          <cell r="A3698">
            <v>1</v>
          </cell>
          <cell r="B3698">
            <v>16</v>
          </cell>
          <cell r="C3698">
            <v>30</v>
          </cell>
          <cell r="D3698">
            <v>6040</v>
          </cell>
          <cell r="F3698">
            <v>304</v>
          </cell>
        </row>
        <row r="3699">
          <cell r="A3699">
            <v>1</v>
          </cell>
          <cell r="B3699">
            <v>16</v>
          </cell>
          <cell r="C3699">
            <v>30</v>
          </cell>
          <cell r="D3699">
            <v>6045</v>
          </cell>
          <cell r="F3699">
            <v>0</v>
          </cell>
        </row>
        <row r="3700">
          <cell r="A3700">
            <v>1</v>
          </cell>
          <cell r="B3700">
            <v>16</v>
          </cell>
          <cell r="C3700">
            <v>30</v>
          </cell>
          <cell r="D3700">
            <v>6050</v>
          </cell>
          <cell r="F3700">
            <v>0</v>
          </cell>
        </row>
        <row r="3701">
          <cell r="A3701">
            <v>1</v>
          </cell>
          <cell r="B3701">
            <v>16</v>
          </cell>
          <cell r="C3701">
            <v>30</v>
          </cell>
          <cell r="D3701">
            <v>6055</v>
          </cell>
          <cell r="F3701">
            <v>0</v>
          </cell>
        </row>
        <row r="3702">
          <cell r="A3702">
            <v>1</v>
          </cell>
          <cell r="B3702">
            <v>16</v>
          </cell>
          <cell r="C3702">
            <v>30</v>
          </cell>
          <cell r="D3702">
            <v>6060</v>
          </cell>
          <cell r="F3702">
            <v>0</v>
          </cell>
        </row>
        <row r="3703">
          <cell r="A3703">
            <v>1</v>
          </cell>
          <cell r="B3703">
            <v>16</v>
          </cell>
          <cell r="C3703">
            <v>30</v>
          </cell>
          <cell r="D3703">
            <v>6065</v>
          </cell>
          <cell r="F3703">
            <v>0</v>
          </cell>
        </row>
        <row r="3704">
          <cell r="A3704">
            <v>1</v>
          </cell>
          <cell r="B3704">
            <v>16</v>
          </cell>
          <cell r="C3704">
            <v>30</v>
          </cell>
          <cell r="D3704">
            <v>6070</v>
          </cell>
          <cell r="F3704">
            <v>0</v>
          </cell>
        </row>
        <row r="3705">
          <cell r="A3705">
            <v>1</v>
          </cell>
          <cell r="B3705">
            <v>16</v>
          </cell>
          <cell r="C3705">
            <v>30</v>
          </cell>
          <cell r="D3705">
            <v>6075</v>
          </cell>
          <cell r="F3705">
            <v>0</v>
          </cell>
        </row>
        <row r="3706">
          <cell r="A3706">
            <v>1</v>
          </cell>
          <cell r="B3706">
            <v>16</v>
          </cell>
          <cell r="C3706">
            <v>30</v>
          </cell>
          <cell r="D3706">
            <v>6080</v>
          </cell>
          <cell r="F3706">
            <v>0</v>
          </cell>
        </row>
        <row r="3707">
          <cell r="A3707">
            <v>1</v>
          </cell>
          <cell r="B3707">
            <v>16</v>
          </cell>
          <cell r="C3707">
            <v>30</v>
          </cell>
          <cell r="D3707">
            <v>6085</v>
          </cell>
          <cell r="F3707">
            <v>0</v>
          </cell>
        </row>
        <row r="3708">
          <cell r="A3708">
            <v>1</v>
          </cell>
          <cell r="B3708">
            <v>16</v>
          </cell>
          <cell r="C3708">
            <v>30</v>
          </cell>
          <cell r="D3708">
            <v>6090</v>
          </cell>
          <cell r="F3708">
            <v>0</v>
          </cell>
        </row>
        <row r="3709">
          <cell r="A3709">
            <v>1</v>
          </cell>
          <cell r="B3709">
            <v>16</v>
          </cell>
          <cell r="C3709">
            <v>30</v>
          </cell>
          <cell r="D3709">
            <v>6095</v>
          </cell>
          <cell r="F3709">
            <v>0</v>
          </cell>
        </row>
        <row r="3710">
          <cell r="A3710">
            <v>1</v>
          </cell>
          <cell r="B3710">
            <v>16</v>
          </cell>
          <cell r="C3710">
            <v>30</v>
          </cell>
          <cell r="D3710">
            <v>6100</v>
          </cell>
          <cell r="F3710">
            <v>79.83</v>
          </cell>
        </row>
        <row r="3711">
          <cell r="A3711">
            <v>1</v>
          </cell>
          <cell r="B3711">
            <v>16</v>
          </cell>
          <cell r="C3711">
            <v>30</v>
          </cell>
          <cell r="D3711">
            <v>6105</v>
          </cell>
          <cell r="F3711">
            <v>0</v>
          </cell>
        </row>
        <row r="3712">
          <cell r="A3712">
            <v>1</v>
          </cell>
          <cell r="B3712">
            <v>16</v>
          </cell>
          <cell r="C3712">
            <v>30</v>
          </cell>
          <cell r="D3712">
            <v>6110</v>
          </cell>
          <cell r="F3712">
            <v>0</v>
          </cell>
        </row>
        <row r="3713">
          <cell r="A3713">
            <v>1</v>
          </cell>
          <cell r="B3713">
            <v>16</v>
          </cell>
          <cell r="C3713">
            <v>30</v>
          </cell>
          <cell r="D3713">
            <v>6115</v>
          </cell>
          <cell r="F3713">
            <v>0</v>
          </cell>
        </row>
        <row r="3714">
          <cell r="A3714">
            <v>1</v>
          </cell>
          <cell r="B3714">
            <v>16</v>
          </cell>
          <cell r="C3714">
            <v>30</v>
          </cell>
          <cell r="D3714">
            <v>6120</v>
          </cell>
          <cell r="F3714">
            <v>0</v>
          </cell>
        </row>
        <row r="3715">
          <cell r="A3715">
            <v>1</v>
          </cell>
          <cell r="B3715">
            <v>16</v>
          </cell>
          <cell r="C3715">
            <v>30</v>
          </cell>
          <cell r="D3715">
            <v>6125</v>
          </cell>
          <cell r="F3715">
            <v>0</v>
          </cell>
        </row>
        <row r="3716">
          <cell r="A3716">
            <v>1</v>
          </cell>
          <cell r="B3716">
            <v>16</v>
          </cell>
          <cell r="C3716">
            <v>30</v>
          </cell>
          <cell r="D3716">
            <v>6130</v>
          </cell>
          <cell r="F3716">
            <v>0</v>
          </cell>
        </row>
        <row r="3717">
          <cell r="A3717">
            <v>1</v>
          </cell>
          <cell r="B3717">
            <v>16</v>
          </cell>
          <cell r="C3717">
            <v>30</v>
          </cell>
          <cell r="D3717">
            <v>6135</v>
          </cell>
          <cell r="F3717">
            <v>0</v>
          </cell>
        </row>
        <row r="3718">
          <cell r="A3718">
            <v>1</v>
          </cell>
          <cell r="B3718">
            <v>16</v>
          </cell>
          <cell r="C3718">
            <v>30</v>
          </cell>
          <cell r="D3718">
            <v>6140</v>
          </cell>
          <cell r="F3718">
            <v>0</v>
          </cell>
        </row>
        <row r="3719">
          <cell r="A3719">
            <v>1</v>
          </cell>
          <cell r="B3719">
            <v>16</v>
          </cell>
          <cell r="C3719">
            <v>30</v>
          </cell>
          <cell r="D3719">
            <v>6145</v>
          </cell>
          <cell r="F3719">
            <v>0</v>
          </cell>
        </row>
        <row r="3720">
          <cell r="A3720">
            <v>1</v>
          </cell>
          <cell r="B3720">
            <v>16</v>
          </cell>
          <cell r="C3720">
            <v>30</v>
          </cell>
          <cell r="D3720">
            <v>6150</v>
          </cell>
          <cell r="F3720">
            <v>0</v>
          </cell>
        </row>
        <row r="3721">
          <cell r="A3721">
            <v>1</v>
          </cell>
          <cell r="B3721">
            <v>16</v>
          </cell>
          <cell r="C3721">
            <v>40</v>
          </cell>
          <cell r="D3721">
            <v>6010</v>
          </cell>
          <cell r="F3721">
            <v>37378.120000000003</v>
          </cell>
        </row>
        <row r="3722">
          <cell r="A3722">
            <v>1</v>
          </cell>
          <cell r="B3722">
            <v>16</v>
          </cell>
          <cell r="C3722">
            <v>40</v>
          </cell>
          <cell r="D3722">
            <v>6015</v>
          </cell>
          <cell r="F3722">
            <v>18689.39</v>
          </cell>
        </row>
        <row r="3723">
          <cell r="A3723">
            <v>1</v>
          </cell>
          <cell r="B3723">
            <v>16</v>
          </cell>
          <cell r="C3723">
            <v>40</v>
          </cell>
          <cell r="D3723">
            <v>6020</v>
          </cell>
          <cell r="F3723">
            <v>0</v>
          </cell>
        </row>
        <row r="3724">
          <cell r="A3724">
            <v>1</v>
          </cell>
          <cell r="B3724">
            <v>16</v>
          </cell>
          <cell r="C3724">
            <v>40</v>
          </cell>
          <cell r="D3724">
            <v>6025</v>
          </cell>
          <cell r="F3724">
            <v>2758.32</v>
          </cell>
        </row>
        <row r="3725">
          <cell r="A3725">
            <v>1</v>
          </cell>
          <cell r="B3725">
            <v>16</v>
          </cell>
          <cell r="C3725">
            <v>40</v>
          </cell>
          <cell r="D3725">
            <v>6030</v>
          </cell>
          <cell r="F3725">
            <v>2454.17</v>
          </cell>
        </row>
        <row r="3726">
          <cell r="A3726">
            <v>1</v>
          </cell>
          <cell r="B3726">
            <v>16</v>
          </cell>
          <cell r="C3726">
            <v>40</v>
          </cell>
          <cell r="D3726">
            <v>6035</v>
          </cell>
          <cell r="F3726">
            <v>0</v>
          </cell>
        </row>
        <row r="3727">
          <cell r="A3727">
            <v>1</v>
          </cell>
          <cell r="B3727">
            <v>16</v>
          </cell>
          <cell r="C3727">
            <v>40</v>
          </cell>
          <cell r="D3727">
            <v>6040</v>
          </cell>
          <cell r="F3727">
            <v>2859.85</v>
          </cell>
        </row>
        <row r="3728">
          <cell r="A3728">
            <v>1</v>
          </cell>
          <cell r="B3728">
            <v>16</v>
          </cell>
          <cell r="C3728">
            <v>40</v>
          </cell>
          <cell r="D3728">
            <v>6045</v>
          </cell>
          <cell r="F3728">
            <v>0</v>
          </cell>
        </row>
        <row r="3729">
          <cell r="A3729">
            <v>1</v>
          </cell>
          <cell r="B3729">
            <v>16</v>
          </cell>
          <cell r="C3729">
            <v>40</v>
          </cell>
          <cell r="D3729">
            <v>6050</v>
          </cell>
          <cell r="F3729">
            <v>1333</v>
          </cell>
        </row>
        <row r="3730">
          <cell r="A3730">
            <v>1</v>
          </cell>
          <cell r="B3730">
            <v>16</v>
          </cell>
          <cell r="C3730">
            <v>40</v>
          </cell>
          <cell r="D3730">
            <v>6055</v>
          </cell>
          <cell r="F3730">
            <v>0</v>
          </cell>
        </row>
        <row r="3731">
          <cell r="A3731">
            <v>1</v>
          </cell>
          <cell r="B3731">
            <v>16</v>
          </cell>
          <cell r="C3731">
            <v>40</v>
          </cell>
          <cell r="D3731">
            <v>6060</v>
          </cell>
          <cell r="F3731">
            <v>0</v>
          </cell>
        </row>
        <row r="3732">
          <cell r="A3732">
            <v>1</v>
          </cell>
          <cell r="B3732">
            <v>16</v>
          </cell>
          <cell r="C3732">
            <v>40</v>
          </cell>
          <cell r="D3732">
            <v>6065</v>
          </cell>
          <cell r="F3732">
            <v>0</v>
          </cell>
        </row>
        <row r="3733">
          <cell r="A3733">
            <v>1</v>
          </cell>
          <cell r="B3733">
            <v>16</v>
          </cell>
          <cell r="C3733">
            <v>40</v>
          </cell>
          <cell r="D3733">
            <v>6070</v>
          </cell>
          <cell r="F3733">
            <v>0</v>
          </cell>
        </row>
        <row r="3734">
          <cell r="A3734">
            <v>1</v>
          </cell>
          <cell r="B3734">
            <v>16</v>
          </cell>
          <cell r="C3734">
            <v>40</v>
          </cell>
          <cell r="D3734">
            <v>6075</v>
          </cell>
          <cell r="F3734">
            <v>0</v>
          </cell>
        </row>
        <row r="3735">
          <cell r="A3735">
            <v>1</v>
          </cell>
          <cell r="B3735">
            <v>16</v>
          </cell>
          <cell r="C3735">
            <v>40</v>
          </cell>
          <cell r="D3735">
            <v>6080</v>
          </cell>
          <cell r="F3735">
            <v>0</v>
          </cell>
        </row>
        <row r="3736">
          <cell r="A3736">
            <v>1</v>
          </cell>
          <cell r="B3736">
            <v>16</v>
          </cell>
          <cell r="C3736">
            <v>40</v>
          </cell>
          <cell r="D3736">
            <v>6085</v>
          </cell>
          <cell r="F3736">
            <v>0</v>
          </cell>
        </row>
        <row r="3737">
          <cell r="A3737">
            <v>1</v>
          </cell>
          <cell r="B3737">
            <v>16</v>
          </cell>
          <cell r="C3737">
            <v>40</v>
          </cell>
          <cell r="D3737">
            <v>6090</v>
          </cell>
          <cell r="F3737">
            <v>0</v>
          </cell>
        </row>
        <row r="3738">
          <cell r="A3738">
            <v>1</v>
          </cell>
          <cell r="B3738">
            <v>16</v>
          </cell>
          <cell r="C3738">
            <v>40</v>
          </cell>
          <cell r="D3738">
            <v>6095</v>
          </cell>
          <cell r="F3738">
            <v>860.25</v>
          </cell>
        </row>
        <row r="3739">
          <cell r="A3739">
            <v>1</v>
          </cell>
          <cell r="B3739">
            <v>16</v>
          </cell>
          <cell r="C3739">
            <v>40</v>
          </cell>
          <cell r="D3739">
            <v>6100</v>
          </cell>
          <cell r="F3739">
            <v>772.26</v>
          </cell>
        </row>
        <row r="3740">
          <cell r="A3740">
            <v>1</v>
          </cell>
          <cell r="B3740">
            <v>16</v>
          </cell>
          <cell r="C3740">
            <v>40</v>
          </cell>
          <cell r="D3740">
            <v>6105</v>
          </cell>
          <cell r="F3740">
            <v>0</v>
          </cell>
        </row>
        <row r="3741">
          <cell r="A3741">
            <v>1</v>
          </cell>
          <cell r="B3741">
            <v>16</v>
          </cell>
          <cell r="C3741">
            <v>40</v>
          </cell>
          <cell r="D3741">
            <v>6110</v>
          </cell>
          <cell r="F3741">
            <v>0</v>
          </cell>
        </row>
        <row r="3742">
          <cell r="A3742">
            <v>1</v>
          </cell>
          <cell r="B3742">
            <v>16</v>
          </cell>
          <cell r="C3742">
            <v>40</v>
          </cell>
          <cell r="D3742">
            <v>6110</v>
          </cell>
          <cell r="F3742">
            <v>0</v>
          </cell>
        </row>
        <row r="3743">
          <cell r="A3743">
            <v>1</v>
          </cell>
          <cell r="B3743">
            <v>16</v>
          </cell>
          <cell r="C3743">
            <v>40</v>
          </cell>
          <cell r="D3743">
            <v>6110</v>
          </cell>
          <cell r="F3743">
            <v>0</v>
          </cell>
        </row>
        <row r="3744">
          <cell r="A3744">
            <v>1</v>
          </cell>
          <cell r="B3744">
            <v>16</v>
          </cell>
          <cell r="C3744">
            <v>40</v>
          </cell>
          <cell r="D3744">
            <v>6110</v>
          </cell>
          <cell r="F3744">
            <v>0</v>
          </cell>
        </row>
        <row r="3745">
          <cell r="A3745">
            <v>1</v>
          </cell>
          <cell r="B3745">
            <v>16</v>
          </cell>
          <cell r="C3745">
            <v>40</v>
          </cell>
          <cell r="D3745">
            <v>6110</v>
          </cell>
          <cell r="F3745">
            <v>0</v>
          </cell>
        </row>
        <row r="3746">
          <cell r="A3746">
            <v>1</v>
          </cell>
          <cell r="B3746">
            <v>16</v>
          </cell>
          <cell r="C3746">
            <v>40</v>
          </cell>
          <cell r="D3746">
            <v>6110</v>
          </cell>
          <cell r="F3746">
            <v>0</v>
          </cell>
        </row>
        <row r="3747">
          <cell r="A3747">
            <v>1</v>
          </cell>
          <cell r="B3747">
            <v>16</v>
          </cell>
          <cell r="C3747">
            <v>40</v>
          </cell>
          <cell r="D3747">
            <v>6115</v>
          </cell>
          <cell r="F3747">
            <v>0</v>
          </cell>
        </row>
        <row r="3748">
          <cell r="A3748">
            <v>1</v>
          </cell>
          <cell r="B3748">
            <v>16</v>
          </cell>
          <cell r="C3748">
            <v>40</v>
          </cell>
          <cell r="D3748">
            <v>6120</v>
          </cell>
          <cell r="F3748">
            <v>0</v>
          </cell>
        </row>
        <row r="3749">
          <cell r="A3749">
            <v>1</v>
          </cell>
          <cell r="B3749">
            <v>16</v>
          </cell>
          <cell r="C3749">
            <v>40</v>
          </cell>
          <cell r="D3749">
            <v>6125</v>
          </cell>
          <cell r="F3749">
            <v>0</v>
          </cell>
        </row>
        <row r="3750">
          <cell r="A3750">
            <v>1</v>
          </cell>
          <cell r="B3750">
            <v>16</v>
          </cell>
          <cell r="C3750">
            <v>40</v>
          </cell>
          <cell r="D3750">
            <v>6130</v>
          </cell>
          <cell r="F3750">
            <v>0</v>
          </cell>
        </row>
        <row r="3751">
          <cell r="A3751">
            <v>1</v>
          </cell>
          <cell r="B3751">
            <v>16</v>
          </cell>
          <cell r="C3751">
            <v>40</v>
          </cell>
          <cell r="D3751">
            <v>6135</v>
          </cell>
          <cell r="F3751">
            <v>0</v>
          </cell>
        </row>
        <row r="3752">
          <cell r="A3752">
            <v>1</v>
          </cell>
          <cell r="B3752">
            <v>16</v>
          </cell>
          <cell r="C3752">
            <v>40</v>
          </cell>
          <cell r="D3752">
            <v>6140</v>
          </cell>
          <cell r="F3752">
            <v>0</v>
          </cell>
        </row>
        <row r="3753">
          <cell r="A3753">
            <v>1</v>
          </cell>
          <cell r="B3753">
            <v>16</v>
          </cell>
          <cell r="C3753">
            <v>40</v>
          </cell>
          <cell r="D3753">
            <v>6145</v>
          </cell>
          <cell r="F3753">
            <v>0</v>
          </cell>
        </row>
        <row r="3754">
          <cell r="A3754">
            <v>1</v>
          </cell>
          <cell r="B3754">
            <v>16</v>
          </cell>
          <cell r="C3754">
            <v>40</v>
          </cell>
          <cell r="D3754">
            <v>6150</v>
          </cell>
          <cell r="F3754">
            <v>0</v>
          </cell>
        </row>
        <row r="3755">
          <cell r="A3755">
            <v>1</v>
          </cell>
          <cell r="B3755">
            <v>16</v>
          </cell>
          <cell r="C3755">
            <v>40</v>
          </cell>
          <cell r="D3755">
            <v>6155</v>
          </cell>
          <cell r="F3755">
            <v>0</v>
          </cell>
        </row>
        <row r="3756">
          <cell r="A3756">
            <v>1</v>
          </cell>
          <cell r="B3756">
            <v>16</v>
          </cell>
          <cell r="C3756">
            <v>50</v>
          </cell>
          <cell r="D3756">
            <v>6010</v>
          </cell>
          <cell r="F3756">
            <v>6332.4</v>
          </cell>
        </row>
        <row r="3757">
          <cell r="A3757">
            <v>1</v>
          </cell>
          <cell r="B3757">
            <v>16</v>
          </cell>
          <cell r="C3757">
            <v>50</v>
          </cell>
          <cell r="D3757">
            <v>6015</v>
          </cell>
          <cell r="F3757">
            <v>0</v>
          </cell>
        </row>
        <row r="3758">
          <cell r="A3758">
            <v>1</v>
          </cell>
          <cell r="B3758">
            <v>16</v>
          </cell>
          <cell r="C3758">
            <v>50</v>
          </cell>
          <cell r="D3758">
            <v>6020</v>
          </cell>
          <cell r="F3758">
            <v>0</v>
          </cell>
        </row>
        <row r="3759">
          <cell r="A3759">
            <v>1</v>
          </cell>
          <cell r="B3759">
            <v>16</v>
          </cell>
          <cell r="C3759">
            <v>50</v>
          </cell>
          <cell r="D3759">
            <v>6025</v>
          </cell>
          <cell r="F3759">
            <v>454.36</v>
          </cell>
        </row>
        <row r="3760">
          <cell r="A3760">
            <v>1</v>
          </cell>
          <cell r="B3760">
            <v>16</v>
          </cell>
          <cell r="C3760">
            <v>50</v>
          </cell>
          <cell r="D3760">
            <v>6030</v>
          </cell>
          <cell r="F3760">
            <v>585.92999999999995</v>
          </cell>
        </row>
        <row r="3761">
          <cell r="A3761">
            <v>1</v>
          </cell>
          <cell r="B3761">
            <v>16</v>
          </cell>
          <cell r="C3761">
            <v>50</v>
          </cell>
          <cell r="D3761">
            <v>6035</v>
          </cell>
          <cell r="F3761">
            <v>0</v>
          </cell>
        </row>
        <row r="3762">
          <cell r="A3762">
            <v>1</v>
          </cell>
          <cell r="B3762">
            <v>16</v>
          </cell>
          <cell r="C3762">
            <v>50</v>
          </cell>
          <cell r="D3762">
            <v>6040</v>
          </cell>
          <cell r="F3762">
            <v>641.07000000000005</v>
          </cell>
        </row>
        <row r="3763">
          <cell r="A3763">
            <v>1</v>
          </cell>
          <cell r="B3763">
            <v>16</v>
          </cell>
          <cell r="C3763">
            <v>50</v>
          </cell>
          <cell r="D3763">
            <v>6045</v>
          </cell>
          <cell r="F3763">
            <v>0</v>
          </cell>
        </row>
        <row r="3764">
          <cell r="A3764">
            <v>1</v>
          </cell>
          <cell r="B3764">
            <v>16</v>
          </cell>
          <cell r="C3764">
            <v>50</v>
          </cell>
          <cell r="D3764">
            <v>6050</v>
          </cell>
          <cell r="F3764">
            <v>0</v>
          </cell>
        </row>
        <row r="3765">
          <cell r="A3765">
            <v>1</v>
          </cell>
          <cell r="B3765">
            <v>16</v>
          </cell>
          <cell r="C3765">
            <v>50</v>
          </cell>
          <cell r="D3765">
            <v>6055</v>
          </cell>
          <cell r="F3765">
            <v>1325</v>
          </cell>
        </row>
        <row r="3766">
          <cell r="A3766">
            <v>1</v>
          </cell>
          <cell r="B3766">
            <v>16</v>
          </cell>
          <cell r="C3766">
            <v>50</v>
          </cell>
          <cell r="D3766">
            <v>6060</v>
          </cell>
          <cell r="F3766">
            <v>0</v>
          </cell>
        </row>
        <row r="3767">
          <cell r="A3767">
            <v>1</v>
          </cell>
          <cell r="B3767">
            <v>16</v>
          </cell>
          <cell r="C3767">
            <v>50</v>
          </cell>
          <cell r="D3767">
            <v>6065</v>
          </cell>
          <cell r="F3767">
            <v>0</v>
          </cell>
        </row>
        <row r="3768">
          <cell r="A3768">
            <v>1</v>
          </cell>
          <cell r="B3768">
            <v>16</v>
          </cell>
          <cell r="C3768">
            <v>50</v>
          </cell>
          <cell r="D3768">
            <v>6070</v>
          </cell>
          <cell r="F3768">
            <v>0</v>
          </cell>
        </row>
        <row r="3769">
          <cell r="A3769">
            <v>1</v>
          </cell>
          <cell r="B3769">
            <v>16</v>
          </cell>
          <cell r="C3769">
            <v>50</v>
          </cell>
          <cell r="D3769">
            <v>6075</v>
          </cell>
          <cell r="F3769">
            <v>0</v>
          </cell>
        </row>
        <row r="3770">
          <cell r="A3770">
            <v>1</v>
          </cell>
          <cell r="B3770">
            <v>16</v>
          </cell>
          <cell r="C3770">
            <v>50</v>
          </cell>
          <cell r="D3770">
            <v>6080</v>
          </cell>
          <cell r="F3770">
            <v>0</v>
          </cell>
        </row>
        <row r="3771">
          <cell r="A3771">
            <v>1</v>
          </cell>
          <cell r="B3771">
            <v>16</v>
          </cell>
          <cell r="C3771">
            <v>50</v>
          </cell>
          <cell r="D3771">
            <v>6085</v>
          </cell>
          <cell r="F3771">
            <v>0</v>
          </cell>
        </row>
        <row r="3772">
          <cell r="A3772">
            <v>1</v>
          </cell>
          <cell r="B3772">
            <v>16</v>
          </cell>
          <cell r="C3772">
            <v>50</v>
          </cell>
          <cell r="D3772">
            <v>6090</v>
          </cell>
          <cell r="F3772">
            <v>0</v>
          </cell>
        </row>
        <row r="3773">
          <cell r="A3773">
            <v>1</v>
          </cell>
          <cell r="B3773">
            <v>16</v>
          </cell>
          <cell r="C3773">
            <v>50</v>
          </cell>
          <cell r="D3773">
            <v>6095</v>
          </cell>
          <cell r="F3773">
            <v>20.41</v>
          </cell>
        </row>
        <row r="3774">
          <cell r="A3774">
            <v>1</v>
          </cell>
          <cell r="B3774">
            <v>16</v>
          </cell>
          <cell r="C3774">
            <v>50</v>
          </cell>
          <cell r="D3774">
            <v>6100</v>
          </cell>
          <cell r="F3774">
            <v>57.13</v>
          </cell>
        </row>
        <row r="3775">
          <cell r="A3775">
            <v>1</v>
          </cell>
          <cell r="B3775">
            <v>16</v>
          </cell>
          <cell r="C3775">
            <v>50</v>
          </cell>
          <cell r="D3775">
            <v>6105</v>
          </cell>
          <cell r="F3775">
            <v>0</v>
          </cell>
        </row>
        <row r="3776">
          <cell r="A3776">
            <v>1</v>
          </cell>
          <cell r="B3776">
            <v>16</v>
          </cell>
          <cell r="C3776">
            <v>50</v>
          </cell>
          <cell r="D3776">
            <v>6110</v>
          </cell>
          <cell r="F3776">
            <v>0</v>
          </cell>
        </row>
        <row r="3777">
          <cell r="A3777">
            <v>1</v>
          </cell>
          <cell r="B3777">
            <v>16</v>
          </cell>
          <cell r="C3777">
            <v>50</v>
          </cell>
          <cell r="D3777">
            <v>6115</v>
          </cell>
          <cell r="F3777">
            <v>0</v>
          </cell>
        </row>
        <row r="3778">
          <cell r="A3778">
            <v>1</v>
          </cell>
          <cell r="B3778">
            <v>16</v>
          </cell>
          <cell r="C3778">
            <v>50</v>
          </cell>
          <cell r="D3778">
            <v>6120</v>
          </cell>
          <cell r="F3778">
            <v>0</v>
          </cell>
        </row>
        <row r="3779">
          <cell r="A3779">
            <v>1</v>
          </cell>
          <cell r="B3779">
            <v>16</v>
          </cell>
          <cell r="C3779">
            <v>50</v>
          </cell>
          <cell r="D3779">
            <v>6125</v>
          </cell>
          <cell r="F3779">
            <v>0</v>
          </cell>
        </row>
        <row r="3780">
          <cell r="A3780">
            <v>1</v>
          </cell>
          <cell r="B3780">
            <v>16</v>
          </cell>
          <cell r="C3780">
            <v>50</v>
          </cell>
          <cell r="D3780">
            <v>6130</v>
          </cell>
          <cell r="F3780">
            <v>0</v>
          </cell>
        </row>
        <row r="3781">
          <cell r="A3781">
            <v>1</v>
          </cell>
          <cell r="B3781">
            <v>16</v>
          </cell>
          <cell r="C3781">
            <v>50</v>
          </cell>
          <cell r="D3781">
            <v>6135</v>
          </cell>
          <cell r="F3781">
            <v>0</v>
          </cell>
        </row>
        <row r="3782">
          <cell r="A3782">
            <v>1</v>
          </cell>
          <cell r="B3782">
            <v>16</v>
          </cell>
          <cell r="C3782">
            <v>50</v>
          </cell>
          <cell r="D3782">
            <v>6140</v>
          </cell>
          <cell r="F3782">
            <v>0</v>
          </cell>
        </row>
        <row r="3783">
          <cell r="A3783">
            <v>1</v>
          </cell>
          <cell r="B3783">
            <v>16</v>
          </cell>
          <cell r="C3783">
            <v>50</v>
          </cell>
          <cell r="D3783">
            <v>6145</v>
          </cell>
          <cell r="F3783">
            <v>0</v>
          </cell>
        </row>
        <row r="3784">
          <cell r="A3784">
            <v>1</v>
          </cell>
          <cell r="B3784">
            <v>16</v>
          </cell>
          <cell r="C3784">
            <v>50</v>
          </cell>
          <cell r="D3784">
            <v>6150</v>
          </cell>
          <cell r="F3784">
            <v>0</v>
          </cell>
        </row>
        <row r="3785">
          <cell r="A3785">
            <v>1</v>
          </cell>
          <cell r="B3785">
            <v>16</v>
          </cell>
          <cell r="C3785">
            <v>50</v>
          </cell>
          <cell r="D3785">
            <v>6155</v>
          </cell>
          <cell r="F3785">
            <v>0</v>
          </cell>
        </row>
        <row r="3786">
          <cell r="A3786">
            <v>1</v>
          </cell>
          <cell r="B3786">
            <v>17</v>
          </cell>
          <cell r="C3786">
            <v>0</v>
          </cell>
          <cell r="D3786">
            <v>1032</v>
          </cell>
          <cell r="F3786">
            <v>0</v>
          </cell>
        </row>
        <row r="3787">
          <cell r="A3787">
            <v>1</v>
          </cell>
          <cell r="B3787">
            <v>17</v>
          </cell>
          <cell r="C3787">
            <v>0</v>
          </cell>
          <cell r="D3787">
            <v>1050</v>
          </cell>
          <cell r="F3787">
            <v>10791.82</v>
          </cell>
        </row>
        <row r="3788">
          <cell r="A3788">
            <v>1</v>
          </cell>
          <cell r="B3788">
            <v>17</v>
          </cell>
          <cell r="C3788">
            <v>0</v>
          </cell>
          <cell r="D3788">
            <v>1050</v>
          </cell>
          <cell r="F3788">
            <v>7.01</v>
          </cell>
        </row>
        <row r="3789">
          <cell r="A3789">
            <v>1</v>
          </cell>
          <cell r="B3789">
            <v>17</v>
          </cell>
          <cell r="C3789">
            <v>0</v>
          </cell>
          <cell r="D3789">
            <v>1051</v>
          </cell>
          <cell r="F3789">
            <v>1355.62</v>
          </cell>
        </row>
        <row r="3790">
          <cell r="A3790">
            <v>1</v>
          </cell>
          <cell r="B3790">
            <v>17</v>
          </cell>
          <cell r="C3790">
            <v>0</v>
          </cell>
          <cell r="D3790">
            <v>1052</v>
          </cell>
          <cell r="F3790">
            <v>0</v>
          </cell>
        </row>
        <row r="3791">
          <cell r="A3791">
            <v>1</v>
          </cell>
          <cell r="B3791">
            <v>17</v>
          </cell>
          <cell r="C3791">
            <v>0</v>
          </cell>
          <cell r="D3791">
            <v>1052</v>
          </cell>
          <cell r="F3791">
            <v>0</v>
          </cell>
        </row>
        <row r="3792">
          <cell r="A3792">
            <v>1</v>
          </cell>
          <cell r="B3792">
            <v>17</v>
          </cell>
          <cell r="C3792">
            <v>0</v>
          </cell>
          <cell r="D3792">
            <v>1052</v>
          </cell>
          <cell r="F3792">
            <v>0</v>
          </cell>
        </row>
        <row r="3793">
          <cell r="A3793">
            <v>1</v>
          </cell>
          <cell r="B3793">
            <v>17</v>
          </cell>
          <cell r="C3793">
            <v>0</v>
          </cell>
          <cell r="D3793">
            <v>1055</v>
          </cell>
          <cell r="F3793">
            <v>0</v>
          </cell>
        </row>
        <row r="3794">
          <cell r="A3794">
            <v>1</v>
          </cell>
          <cell r="B3794">
            <v>17</v>
          </cell>
          <cell r="C3794">
            <v>0</v>
          </cell>
          <cell r="D3794">
            <v>1060</v>
          </cell>
          <cell r="F3794">
            <v>-13174.32</v>
          </cell>
        </row>
        <row r="3795">
          <cell r="A3795">
            <v>1</v>
          </cell>
          <cell r="B3795">
            <v>17</v>
          </cell>
          <cell r="C3795">
            <v>0</v>
          </cell>
          <cell r="D3795">
            <v>1065</v>
          </cell>
          <cell r="F3795">
            <v>0</v>
          </cell>
        </row>
        <row r="3796">
          <cell r="A3796">
            <v>1</v>
          </cell>
          <cell r="B3796">
            <v>17</v>
          </cell>
          <cell r="C3796">
            <v>0</v>
          </cell>
          <cell r="D3796">
            <v>4010</v>
          </cell>
          <cell r="F3796">
            <v>-312796.84999999998</v>
          </cell>
        </row>
        <row r="3797">
          <cell r="A3797">
            <v>1</v>
          </cell>
          <cell r="B3797">
            <v>17</v>
          </cell>
          <cell r="C3797">
            <v>0</v>
          </cell>
          <cell r="D3797">
            <v>4010</v>
          </cell>
          <cell r="F3797">
            <v>17976.939999999999</v>
          </cell>
        </row>
        <row r="3798">
          <cell r="A3798">
            <v>1</v>
          </cell>
          <cell r="B3798">
            <v>17</v>
          </cell>
          <cell r="C3798">
            <v>0</v>
          </cell>
          <cell r="D3798">
            <v>4020</v>
          </cell>
          <cell r="F3798">
            <v>-380416.3</v>
          </cell>
        </row>
        <row r="3799">
          <cell r="A3799">
            <v>1</v>
          </cell>
          <cell r="B3799">
            <v>17</v>
          </cell>
          <cell r="C3799">
            <v>0</v>
          </cell>
          <cell r="D3799">
            <v>4020</v>
          </cell>
          <cell r="F3799">
            <v>0</v>
          </cell>
        </row>
        <row r="3800">
          <cell r="A3800">
            <v>1</v>
          </cell>
          <cell r="B3800">
            <v>17</v>
          </cell>
          <cell r="C3800">
            <v>0</v>
          </cell>
          <cell r="D3800">
            <v>4030</v>
          </cell>
          <cell r="F3800">
            <v>364.02</v>
          </cell>
        </row>
        <row r="3801">
          <cell r="A3801">
            <v>1</v>
          </cell>
          <cell r="B3801">
            <v>17</v>
          </cell>
          <cell r="C3801">
            <v>0</v>
          </cell>
          <cell r="D3801">
            <v>4040</v>
          </cell>
          <cell r="F3801">
            <v>0</v>
          </cell>
        </row>
        <row r="3802">
          <cell r="A3802">
            <v>1</v>
          </cell>
          <cell r="B3802">
            <v>17</v>
          </cell>
          <cell r="C3802">
            <v>0</v>
          </cell>
          <cell r="D3802">
            <v>4050</v>
          </cell>
          <cell r="F3802">
            <v>-1387.41</v>
          </cell>
        </row>
        <row r="3803">
          <cell r="A3803">
            <v>1</v>
          </cell>
          <cell r="B3803">
            <v>17</v>
          </cell>
          <cell r="C3803">
            <v>0</v>
          </cell>
          <cell r="D3803">
            <v>4060</v>
          </cell>
          <cell r="F3803">
            <v>0</v>
          </cell>
        </row>
        <row r="3804">
          <cell r="A3804">
            <v>1</v>
          </cell>
          <cell r="B3804">
            <v>17</v>
          </cell>
          <cell r="C3804">
            <v>0</v>
          </cell>
          <cell r="D3804">
            <v>5010</v>
          </cell>
          <cell r="F3804">
            <v>246025.14</v>
          </cell>
        </row>
        <row r="3805">
          <cell r="A3805">
            <v>1</v>
          </cell>
          <cell r="B3805">
            <v>17</v>
          </cell>
          <cell r="C3805">
            <v>0</v>
          </cell>
          <cell r="D3805">
            <v>5011</v>
          </cell>
          <cell r="F3805">
            <v>-1561.9</v>
          </cell>
        </row>
        <row r="3806">
          <cell r="A3806">
            <v>1</v>
          </cell>
          <cell r="B3806">
            <v>17</v>
          </cell>
          <cell r="C3806">
            <v>0</v>
          </cell>
          <cell r="D3806">
            <v>5011</v>
          </cell>
          <cell r="F3806">
            <v>0</v>
          </cell>
        </row>
        <row r="3807">
          <cell r="A3807">
            <v>1</v>
          </cell>
          <cell r="B3807">
            <v>17</v>
          </cell>
          <cell r="C3807">
            <v>0</v>
          </cell>
          <cell r="D3807">
            <v>5011</v>
          </cell>
          <cell r="F3807">
            <v>0</v>
          </cell>
        </row>
        <row r="3808">
          <cell r="A3808">
            <v>1</v>
          </cell>
          <cell r="B3808">
            <v>17</v>
          </cell>
          <cell r="C3808">
            <v>0</v>
          </cell>
          <cell r="D3808">
            <v>5012</v>
          </cell>
          <cell r="F3808">
            <v>0</v>
          </cell>
        </row>
        <row r="3809">
          <cell r="A3809">
            <v>1</v>
          </cell>
          <cell r="B3809">
            <v>17</v>
          </cell>
          <cell r="C3809">
            <v>0</v>
          </cell>
          <cell r="D3809">
            <v>5012</v>
          </cell>
          <cell r="F3809">
            <v>-269.73</v>
          </cell>
        </row>
        <row r="3810">
          <cell r="A3810">
            <v>1</v>
          </cell>
          <cell r="B3810">
            <v>17</v>
          </cell>
          <cell r="C3810">
            <v>0</v>
          </cell>
          <cell r="D3810">
            <v>5012</v>
          </cell>
          <cell r="F3810">
            <v>-222.65</v>
          </cell>
        </row>
        <row r="3811">
          <cell r="A3811">
            <v>1</v>
          </cell>
          <cell r="B3811">
            <v>17</v>
          </cell>
          <cell r="C3811">
            <v>0</v>
          </cell>
          <cell r="D3811">
            <v>5020</v>
          </cell>
          <cell r="F3811">
            <v>349525.37</v>
          </cell>
        </row>
        <row r="3812">
          <cell r="A3812">
            <v>1</v>
          </cell>
          <cell r="B3812">
            <v>17</v>
          </cell>
          <cell r="C3812">
            <v>0</v>
          </cell>
          <cell r="D3812">
            <v>5030</v>
          </cell>
          <cell r="F3812">
            <v>-1070.48</v>
          </cell>
        </row>
        <row r="3813">
          <cell r="A3813">
            <v>1</v>
          </cell>
          <cell r="B3813">
            <v>17</v>
          </cell>
          <cell r="C3813">
            <v>0</v>
          </cell>
          <cell r="D3813">
            <v>5030</v>
          </cell>
          <cell r="F3813">
            <v>0</v>
          </cell>
        </row>
        <row r="3814">
          <cell r="A3814">
            <v>1</v>
          </cell>
          <cell r="B3814">
            <v>17</v>
          </cell>
          <cell r="C3814">
            <v>0</v>
          </cell>
          <cell r="D3814">
            <v>5040</v>
          </cell>
          <cell r="F3814">
            <v>-6232.02</v>
          </cell>
        </row>
        <row r="3815">
          <cell r="A3815">
            <v>1</v>
          </cell>
          <cell r="B3815">
            <v>17</v>
          </cell>
          <cell r="C3815">
            <v>0</v>
          </cell>
          <cell r="D3815">
            <v>5050</v>
          </cell>
          <cell r="F3815">
            <v>-12360.38</v>
          </cell>
        </row>
        <row r="3816">
          <cell r="A3816">
            <v>1</v>
          </cell>
          <cell r="B3816">
            <v>17</v>
          </cell>
          <cell r="C3816">
            <v>0</v>
          </cell>
          <cell r="D3816">
            <v>7010</v>
          </cell>
          <cell r="F3816">
            <v>0</v>
          </cell>
        </row>
        <row r="3817">
          <cell r="A3817">
            <v>1</v>
          </cell>
          <cell r="B3817">
            <v>17</v>
          </cell>
          <cell r="C3817">
            <v>0</v>
          </cell>
          <cell r="D3817">
            <v>7015</v>
          </cell>
          <cell r="F3817">
            <v>0</v>
          </cell>
        </row>
        <row r="3818">
          <cell r="A3818">
            <v>1</v>
          </cell>
          <cell r="B3818">
            <v>17</v>
          </cell>
          <cell r="C3818">
            <v>0</v>
          </cell>
          <cell r="D3818">
            <v>7020</v>
          </cell>
          <cell r="F3818">
            <v>0</v>
          </cell>
        </row>
        <row r="3819">
          <cell r="A3819">
            <v>1</v>
          </cell>
          <cell r="B3819">
            <v>17</v>
          </cell>
          <cell r="C3819">
            <v>0</v>
          </cell>
          <cell r="D3819">
            <v>7025</v>
          </cell>
          <cell r="F3819">
            <v>385</v>
          </cell>
        </row>
        <row r="3820">
          <cell r="A3820">
            <v>1</v>
          </cell>
          <cell r="B3820">
            <v>17</v>
          </cell>
          <cell r="C3820">
            <v>0</v>
          </cell>
          <cell r="D3820">
            <v>7030</v>
          </cell>
          <cell r="F3820">
            <v>215.5</v>
          </cell>
        </row>
        <row r="3821">
          <cell r="A3821">
            <v>1</v>
          </cell>
          <cell r="B3821">
            <v>17</v>
          </cell>
          <cell r="C3821">
            <v>0</v>
          </cell>
          <cell r="D3821">
            <v>7035</v>
          </cell>
          <cell r="F3821">
            <v>1957.05</v>
          </cell>
        </row>
        <row r="3822">
          <cell r="A3822">
            <v>1</v>
          </cell>
          <cell r="B3822">
            <v>17</v>
          </cell>
          <cell r="C3822">
            <v>0</v>
          </cell>
          <cell r="D3822">
            <v>7040</v>
          </cell>
          <cell r="F3822">
            <v>0</v>
          </cell>
        </row>
        <row r="3823">
          <cell r="A3823">
            <v>1</v>
          </cell>
          <cell r="B3823">
            <v>17</v>
          </cell>
          <cell r="C3823">
            <v>0</v>
          </cell>
          <cell r="D3823">
            <v>7045</v>
          </cell>
          <cell r="F3823">
            <v>0</v>
          </cell>
        </row>
        <row r="3824">
          <cell r="A3824">
            <v>1</v>
          </cell>
          <cell r="B3824">
            <v>17</v>
          </cell>
          <cell r="C3824">
            <v>0</v>
          </cell>
          <cell r="D3824">
            <v>7050</v>
          </cell>
          <cell r="F3824">
            <v>732.11</v>
          </cell>
        </row>
        <row r="3825">
          <cell r="A3825">
            <v>1</v>
          </cell>
          <cell r="B3825">
            <v>17</v>
          </cell>
          <cell r="C3825">
            <v>0</v>
          </cell>
          <cell r="D3825">
            <v>7055</v>
          </cell>
          <cell r="F3825">
            <v>0</v>
          </cell>
        </row>
        <row r="3826">
          <cell r="A3826">
            <v>1</v>
          </cell>
          <cell r="B3826">
            <v>17</v>
          </cell>
          <cell r="C3826">
            <v>0</v>
          </cell>
          <cell r="D3826">
            <v>7060</v>
          </cell>
          <cell r="F3826">
            <v>1300</v>
          </cell>
        </row>
        <row r="3827">
          <cell r="A3827">
            <v>1</v>
          </cell>
          <cell r="B3827">
            <v>17</v>
          </cell>
          <cell r="C3827">
            <v>0</v>
          </cell>
          <cell r="D3827">
            <v>7065</v>
          </cell>
          <cell r="F3827">
            <v>0</v>
          </cell>
        </row>
        <row r="3828">
          <cell r="A3828">
            <v>1</v>
          </cell>
          <cell r="B3828">
            <v>17</v>
          </cell>
          <cell r="C3828">
            <v>0</v>
          </cell>
          <cell r="D3828">
            <v>7070</v>
          </cell>
          <cell r="F3828">
            <v>0</v>
          </cell>
        </row>
        <row r="3829">
          <cell r="A3829">
            <v>1</v>
          </cell>
          <cell r="B3829">
            <v>17</v>
          </cell>
          <cell r="C3829">
            <v>0</v>
          </cell>
          <cell r="D3829">
            <v>7075</v>
          </cell>
          <cell r="F3829">
            <v>0</v>
          </cell>
        </row>
        <row r="3830">
          <cell r="A3830">
            <v>1</v>
          </cell>
          <cell r="B3830">
            <v>17</v>
          </cell>
          <cell r="C3830">
            <v>0</v>
          </cell>
          <cell r="D3830">
            <v>7080</v>
          </cell>
          <cell r="F3830">
            <v>0</v>
          </cell>
        </row>
        <row r="3831">
          <cell r="A3831">
            <v>1</v>
          </cell>
          <cell r="B3831">
            <v>17</v>
          </cell>
          <cell r="C3831">
            <v>0</v>
          </cell>
          <cell r="D3831">
            <v>7085</v>
          </cell>
          <cell r="F3831">
            <v>4776</v>
          </cell>
        </row>
        <row r="3832">
          <cell r="A3832">
            <v>1</v>
          </cell>
          <cell r="B3832">
            <v>17</v>
          </cell>
          <cell r="C3832">
            <v>0</v>
          </cell>
          <cell r="D3832">
            <v>7086</v>
          </cell>
          <cell r="F3832">
            <v>715.2</v>
          </cell>
        </row>
        <row r="3833">
          <cell r="A3833">
            <v>1</v>
          </cell>
          <cell r="B3833">
            <v>17</v>
          </cell>
          <cell r="C3833">
            <v>0</v>
          </cell>
          <cell r="D3833">
            <v>7090</v>
          </cell>
          <cell r="F3833">
            <v>923.84</v>
          </cell>
        </row>
        <row r="3834">
          <cell r="A3834">
            <v>1</v>
          </cell>
          <cell r="B3834">
            <v>17</v>
          </cell>
          <cell r="C3834">
            <v>0</v>
          </cell>
          <cell r="D3834">
            <v>7095</v>
          </cell>
          <cell r="F3834">
            <v>1022.53</v>
          </cell>
        </row>
        <row r="3835">
          <cell r="A3835">
            <v>1</v>
          </cell>
          <cell r="B3835">
            <v>17</v>
          </cell>
          <cell r="C3835">
            <v>0</v>
          </cell>
          <cell r="D3835">
            <v>7100</v>
          </cell>
          <cell r="F3835">
            <v>633.24</v>
          </cell>
        </row>
        <row r="3836">
          <cell r="A3836">
            <v>1</v>
          </cell>
          <cell r="B3836">
            <v>17</v>
          </cell>
          <cell r="C3836">
            <v>0</v>
          </cell>
          <cell r="D3836">
            <v>7105</v>
          </cell>
          <cell r="F3836">
            <v>394.35</v>
          </cell>
        </row>
        <row r="3837">
          <cell r="A3837">
            <v>1</v>
          </cell>
          <cell r="B3837">
            <v>17</v>
          </cell>
          <cell r="C3837">
            <v>0</v>
          </cell>
          <cell r="D3837">
            <v>7110</v>
          </cell>
          <cell r="F3837">
            <v>46.96</v>
          </cell>
        </row>
        <row r="3838">
          <cell r="A3838">
            <v>1</v>
          </cell>
          <cell r="B3838">
            <v>17</v>
          </cell>
          <cell r="C3838">
            <v>0</v>
          </cell>
          <cell r="D3838">
            <v>7120</v>
          </cell>
          <cell r="F3838">
            <v>0</v>
          </cell>
        </row>
        <row r="3839">
          <cell r="A3839">
            <v>1</v>
          </cell>
          <cell r="B3839">
            <v>17</v>
          </cell>
          <cell r="C3839">
            <v>0</v>
          </cell>
          <cell r="D3839">
            <v>7125</v>
          </cell>
          <cell r="F3839">
            <v>0</v>
          </cell>
        </row>
        <row r="3840">
          <cell r="A3840">
            <v>1</v>
          </cell>
          <cell r="B3840">
            <v>17</v>
          </cell>
          <cell r="C3840">
            <v>0</v>
          </cell>
          <cell r="D3840">
            <v>7130</v>
          </cell>
          <cell r="F3840">
            <v>71.59</v>
          </cell>
        </row>
        <row r="3841">
          <cell r="A3841">
            <v>1</v>
          </cell>
          <cell r="B3841">
            <v>17</v>
          </cell>
          <cell r="C3841">
            <v>0</v>
          </cell>
          <cell r="D3841">
            <v>8010</v>
          </cell>
          <cell r="F3841">
            <v>11979</v>
          </cell>
        </row>
        <row r="3842">
          <cell r="A3842">
            <v>1</v>
          </cell>
          <cell r="B3842">
            <v>17</v>
          </cell>
          <cell r="C3842">
            <v>0</v>
          </cell>
          <cell r="D3842">
            <v>8020</v>
          </cell>
          <cell r="F3842">
            <v>3381</v>
          </cell>
        </row>
        <row r="3843">
          <cell r="A3843">
            <v>1</v>
          </cell>
          <cell r="B3843">
            <v>17</v>
          </cell>
          <cell r="C3843">
            <v>0</v>
          </cell>
          <cell r="D3843">
            <v>8025</v>
          </cell>
          <cell r="F3843">
            <v>0</v>
          </cell>
        </row>
        <row r="3844">
          <cell r="A3844">
            <v>1</v>
          </cell>
          <cell r="B3844">
            <v>17</v>
          </cell>
          <cell r="C3844">
            <v>0</v>
          </cell>
          <cell r="D3844">
            <v>8030</v>
          </cell>
          <cell r="F3844">
            <v>0</v>
          </cell>
        </row>
        <row r="3845">
          <cell r="A3845">
            <v>1</v>
          </cell>
          <cell r="B3845">
            <v>17</v>
          </cell>
          <cell r="C3845">
            <v>0</v>
          </cell>
          <cell r="D3845">
            <v>8040</v>
          </cell>
          <cell r="F3845">
            <v>-1358.64</v>
          </cell>
        </row>
        <row r="3846">
          <cell r="A3846">
            <v>1</v>
          </cell>
          <cell r="B3846">
            <v>17</v>
          </cell>
          <cell r="C3846">
            <v>0</v>
          </cell>
          <cell r="D3846">
            <v>8050</v>
          </cell>
          <cell r="F3846">
            <v>0</v>
          </cell>
        </row>
        <row r="3847">
          <cell r="A3847">
            <v>1</v>
          </cell>
          <cell r="B3847">
            <v>17</v>
          </cell>
          <cell r="C3847">
            <v>0</v>
          </cell>
          <cell r="D3847">
            <v>8060</v>
          </cell>
          <cell r="F3847">
            <v>0</v>
          </cell>
        </row>
        <row r="3848">
          <cell r="A3848">
            <v>1</v>
          </cell>
          <cell r="B3848">
            <v>17</v>
          </cell>
          <cell r="C3848">
            <v>0</v>
          </cell>
          <cell r="D3848">
            <v>8070</v>
          </cell>
          <cell r="F3848">
            <v>16535.5</v>
          </cell>
        </row>
        <row r="3849">
          <cell r="A3849">
            <v>1</v>
          </cell>
          <cell r="B3849">
            <v>17</v>
          </cell>
          <cell r="C3849">
            <v>0</v>
          </cell>
          <cell r="D3849">
            <v>8080</v>
          </cell>
          <cell r="F3849">
            <v>0</v>
          </cell>
        </row>
        <row r="3850">
          <cell r="A3850">
            <v>1</v>
          </cell>
          <cell r="B3850">
            <v>17</v>
          </cell>
          <cell r="C3850">
            <v>0</v>
          </cell>
          <cell r="D3850">
            <v>8090</v>
          </cell>
          <cell r="F3850">
            <v>-200.88</v>
          </cell>
        </row>
        <row r="3851">
          <cell r="A3851">
            <v>1</v>
          </cell>
          <cell r="B3851">
            <v>17</v>
          </cell>
          <cell r="C3851">
            <v>10</v>
          </cell>
          <cell r="D3851">
            <v>6010</v>
          </cell>
          <cell r="F3851">
            <v>1404</v>
          </cell>
        </row>
        <row r="3852">
          <cell r="A3852">
            <v>1</v>
          </cell>
          <cell r="B3852">
            <v>17</v>
          </cell>
          <cell r="C3852">
            <v>10</v>
          </cell>
          <cell r="D3852">
            <v>6015</v>
          </cell>
          <cell r="F3852">
            <v>0</v>
          </cell>
        </row>
        <row r="3853">
          <cell r="A3853">
            <v>1</v>
          </cell>
          <cell r="B3853">
            <v>17</v>
          </cell>
          <cell r="C3853">
            <v>10</v>
          </cell>
          <cell r="D3853">
            <v>6020</v>
          </cell>
          <cell r="F3853">
            <v>78.75</v>
          </cell>
        </row>
        <row r="3854">
          <cell r="A3854">
            <v>1</v>
          </cell>
          <cell r="B3854">
            <v>17</v>
          </cell>
          <cell r="C3854">
            <v>10</v>
          </cell>
          <cell r="D3854">
            <v>6025</v>
          </cell>
          <cell r="F3854">
            <v>102.89</v>
          </cell>
        </row>
        <row r="3855">
          <cell r="A3855">
            <v>1</v>
          </cell>
          <cell r="B3855">
            <v>17</v>
          </cell>
          <cell r="C3855">
            <v>10</v>
          </cell>
          <cell r="D3855">
            <v>6030</v>
          </cell>
          <cell r="F3855">
            <v>-116.89</v>
          </cell>
        </row>
        <row r="3856">
          <cell r="A3856">
            <v>1</v>
          </cell>
          <cell r="B3856">
            <v>17</v>
          </cell>
          <cell r="C3856">
            <v>10</v>
          </cell>
          <cell r="D3856">
            <v>6035</v>
          </cell>
          <cell r="F3856">
            <v>0</v>
          </cell>
        </row>
        <row r="3857">
          <cell r="A3857">
            <v>1</v>
          </cell>
          <cell r="B3857">
            <v>17</v>
          </cell>
          <cell r="C3857">
            <v>10</v>
          </cell>
          <cell r="D3857">
            <v>6040</v>
          </cell>
          <cell r="F3857">
            <v>0</v>
          </cell>
        </row>
        <row r="3858">
          <cell r="A3858">
            <v>1</v>
          </cell>
          <cell r="B3858">
            <v>17</v>
          </cell>
          <cell r="C3858">
            <v>10</v>
          </cell>
          <cell r="D3858">
            <v>6045</v>
          </cell>
          <cell r="F3858">
            <v>0</v>
          </cell>
        </row>
        <row r="3859">
          <cell r="A3859">
            <v>1</v>
          </cell>
          <cell r="B3859">
            <v>17</v>
          </cell>
          <cell r="C3859">
            <v>10</v>
          </cell>
          <cell r="D3859">
            <v>6050</v>
          </cell>
          <cell r="F3859">
            <v>434.82</v>
          </cell>
        </row>
        <row r="3860">
          <cell r="A3860">
            <v>1</v>
          </cell>
          <cell r="B3860">
            <v>17</v>
          </cell>
          <cell r="C3860">
            <v>10</v>
          </cell>
          <cell r="D3860">
            <v>6055</v>
          </cell>
          <cell r="F3860">
            <v>0</v>
          </cell>
        </row>
        <row r="3861">
          <cell r="A3861">
            <v>1</v>
          </cell>
          <cell r="B3861">
            <v>17</v>
          </cell>
          <cell r="C3861">
            <v>10</v>
          </cell>
          <cell r="D3861">
            <v>6060</v>
          </cell>
          <cell r="F3861">
            <v>558.38</v>
          </cell>
        </row>
        <row r="3862">
          <cell r="A3862">
            <v>1</v>
          </cell>
          <cell r="B3862">
            <v>17</v>
          </cell>
          <cell r="C3862">
            <v>10</v>
          </cell>
          <cell r="D3862">
            <v>6065</v>
          </cell>
          <cell r="F3862">
            <v>0</v>
          </cell>
        </row>
        <row r="3863">
          <cell r="A3863">
            <v>1</v>
          </cell>
          <cell r="B3863">
            <v>17</v>
          </cell>
          <cell r="C3863">
            <v>10</v>
          </cell>
          <cell r="D3863">
            <v>6070</v>
          </cell>
          <cell r="F3863">
            <v>0</v>
          </cell>
        </row>
        <row r="3864">
          <cell r="A3864">
            <v>1</v>
          </cell>
          <cell r="B3864">
            <v>17</v>
          </cell>
          <cell r="C3864">
            <v>10</v>
          </cell>
          <cell r="D3864">
            <v>6075</v>
          </cell>
          <cell r="F3864">
            <v>133.66</v>
          </cell>
        </row>
        <row r="3865">
          <cell r="A3865">
            <v>1</v>
          </cell>
          <cell r="B3865">
            <v>17</v>
          </cell>
          <cell r="C3865">
            <v>10</v>
          </cell>
          <cell r="D3865">
            <v>6080</v>
          </cell>
          <cell r="F3865">
            <v>0</v>
          </cell>
        </row>
        <row r="3866">
          <cell r="A3866">
            <v>1</v>
          </cell>
          <cell r="B3866">
            <v>17</v>
          </cell>
          <cell r="C3866">
            <v>10</v>
          </cell>
          <cell r="D3866">
            <v>6085</v>
          </cell>
          <cell r="F3866">
            <v>199.99</v>
          </cell>
        </row>
        <row r="3867">
          <cell r="A3867">
            <v>1</v>
          </cell>
          <cell r="B3867">
            <v>17</v>
          </cell>
          <cell r="C3867">
            <v>10</v>
          </cell>
          <cell r="D3867">
            <v>6090</v>
          </cell>
          <cell r="F3867">
            <v>0</v>
          </cell>
        </row>
        <row r="3868">
          <cell r="A3868">
            <v>1</v>
          </cell>
          <cell r="B3868">
            <v>17</v>
          </cell>
          <cell r="C3868">
            <v>10</v>
          </cell>
          <cell r="D3868">
            <v>6095</v>
          </cell>
          <cell r="F3868">
            <v>0</v>
          </cell>
        </row>
        <row r="3869">
          <cell r="A3869">
            <v>1</v>
          </cell>
          <cell r="B3869">
            <v>17</v>
          </cell>
          <cell r="C3869">
            <v>10</v>
          </cell>
          <cell r="D3869">
            <v>6100</v>
          </cell>
          <cell r="F3869">
            <v>26.39</v>
          </cell>
        </row>
        <row r="3870">
          <cell r="A3870">
            <v>1</v>
          </cell>
          <cell r="B3870">
            <v>17</v>
          </cell>
          <cell r="C3870">
            <v>10</v>
          </cell>
          <cell r="D3870">
            <v>6105</v>
          </cell>
          <cell r="F3870">
            <v>0</v>
          </cell>
        </row>
        <row r="3871">
          <cell r="A3871">
            <v>1</v>
          </cell>
          <cell r="B3871">
            <v>17</v>
          </cell>
          <cell r="C3871">
            <v>10</v>
          </cell>
          <cell r="D3871">
            <v>6110</v>
          </cell>
          <cell r="F3871">
            <v>0</v>
          </cell>
        </row>
        <row r="3872">
          <cell r="A3872">
            <v>1</v>
          </cell>
          <cell r="B3872">
            <v>17</v>
          </cell>
          <cell r="C3872">
            <v>10</v>
          </cell>
          <cell r="D3872">
            <v>6115</v>
          </cell>
          <cell r="F3872">
            <v>0</v>
          </cell>
        </row>
        <row r="3873">
          <cell r="A3873">
            <v>1</v>
          </cell>
          <cell r="B3873">
            <v>17</v>
          </cell>
          <cell r="C3873">
            <v>10</v>
          </cell>
          <cell r="D3873">
            <v>6120</v>
          </cell>
          <cell r="F3873">
            <v>0</v>
          </cell>
        </row>
        <row r="3874">
          <cell r="A3874">
            <v>1</v>
          </cell>
          <cell r="B3874">
            <v>17</v>
          </cell>
          <cell r="C3874">
            <v>10</v>
          </cell>
          <cell r="D3874">
            <v>6125</v>
          </cell>
          <cell r="F3874">
            <v>0</v>
          </cell>
        </row>
        <row r="3875">
          <cell r="A3875">
            <v>1</v>
          </cell>
          <cell r="B3875">
            <v>17</v>
          </cell>
          <cell r="C3875">
            <v>10</v>
          </cell>
          <cell r="D3875">
            <v>6130</v>
          </cell>
          <cell r="F3875">
            <v>0</v>
          </cell>
        </row>
        <row r="3876">
          <cell r="A3876">
            <v>1</v>
          </cell>
          <cell r="B3876">
            <v>17</v>
          </cell>
          <cell r="C3876">
            <v>10</v>
          </cell>
          <cell r="D3876">
            <v>6135</v>
          </cell>
          <cell r="F3876">
            <v>0</v>
          </cell>
        </row>
        <row r="3877">
          <cell r="A3877">
            <v>1</v>
          </cell>
          <cell r="B3877">
            <v>17</v>
          </cell>
          <cell r="C3877">
            <v>10</v>
          </cell>
          <cell r="D3877">
            <v>6140</v>
          </cell>
          <cell r="F3877">
            <v>0</v>
          </cell>
        </row>
        <row r="3878">
          <cell r="A3878">
            <v>1</v>
          </cell>
          <cell r="B3878">
            <v>17</v>
          </cell>
          <cell r="C3878">
            <v>10</v>
          </cell>
          <cell r="D3878">
            <v>6145</v>
          </cell>
          <cell r="F3878">
            <v>0</v>
          </cell>
        </row>
        <row r="3879">
          <cell r="A3879">
            <v>1</v>
          </cell>
          <cell r="B3879">
            <v>17</v>
          </cell>
          <cell r="C3879">
            <v>10</v>
          </cell>
          <cell r="D3879">
            <v>6150</v>
          </cell>
          <cell r="F3879">
            <v>0</v>
          </cell>
        </row>
        <row r="3880">
          <cell r="A3880">
            <v>1</v>
          </cell>
          <cell r="B3880">
            <v>17</v>
          </cell>
          <cell r="C3880">
            <v>20</v>
          </cell>
          <cell r="D3880">
            <v>6010</v>
          </cell>
          <cell r="F3880">
            <v>3539.8</v>
          </cell>
        </row>
        <row r="3881">
          <cell r="A3881">
            <v>1</v>
          </cell>
          <cell r="B3881">
            <v>17</v>
          </cell>
          <cell r="C3881">
            <v>20</v>
          </cell>
          <cell r="D3881">
            <v>6015</v>
          </cell>
          <cell r="F3881">
            <v>0</v>
          </cell>
        </row>
        <row r="3882">
          <cell r="A3882">
            <v>1</v>
          </cell>
          <cell r="B3882">
            <v>17</v>
          </cell>
          <cell r="C3882">
            <v>20</v>
          </cell>
          <cell r="D3882">
            <v>6020</v>
          </cell>
          <cell r="F3882">
            <v>283.85000000000002</v>
          </cell>
        </row>
        <row r="3883">
          <cell r="A3883">
            <v>1</v>
          </cell>
          <cell r="B3883">
            <v>17</v>
          </cell>
          <cell r="C3883">
            <v>20</v>
          </cell>
          <cell r="D3883">
            <v>6025</v>
          </cell>
          <cell r="F3883">
            <v>262.75</v>
          </cell>
        </row>
        <row r="3884">
          <cell r="A3884">
            <v>1</v>
          </cell>
          <cell r="B3884">
            <v>17</v>
          </cell>
          <cell r="C3884">
            <v>20</v>
          </cell>
          <cell r="D3884">
            <v>6030</v>
          </cell>
          <cell r="F3884">
            <v>695.43</v>
          </cell>
        </row>
        <row r="3885">
          <cell r="A3885">
            <v>1</v>
          </cell>
          <cell r="B3885">
            <v>17</v>
          </cell>
          <cell r="C3885">
            <v>20</v>
          </cell>
          <cell r="D3885">
            <v>6035</v>
          </cell>
          <cell r="F3885">
            <v>0</v>
          </cell>
        </row>
        <row r="3886">
          <cell r="A3886">
            <v>1</v>
          </cell>
          <cell r="B3886">
            <v>17</v>
          </cell>
          <cell r="C3886">
            <v>20</v>
          </cell>
          <cell r="D3886">
            <v>6040</v>
          </cell>
          <cell r="F3886">
            <v>0</v>
          </cell>
        </row>
        <row r="3887">
          <cell r="A3887">
            <v>1</v>
          </cell>
          <cell r="B3887">
            <v>17</v>
          </cell>
          <cell r="C3887">
            <v>20</v>
          </cell>
          <cell r="D3887">
            <v>6045</v>
          </cell>
          <cell r="F3887">
            <v>0</v>
          </cell>
        </row>
        <row r="3888">
          <cell r="A3888">
            <v>1</v>
          </cell>
          <cell r="B3888">
            <v>17</v>
          </cell>
          <cell r="C3888">
            <v>20</v>
          </cell>
          <cell r="D3888">
            <v>6050</v>
          </cell>
          <cell r="F3888">
            <v>777.85</v>
          </cell>
        </row>
        <row r="3889">
          <cell r="A3889">
            <v>1</v>
          </cell>
          <cell r="B3889">
            <v>17</v>
          </cell>
          <cell r="C3889">
            <v>20</v>
          </cell>
          <cell r="D3889">
            <v>6055</v>
          </cell>
          <cell r="F3889">
            <v>0</v>
          </cell>
        </row>
        <row r="3890">
          <cell r="A3890">
            <v>1</v>
          </cell>
          <cell r="B3890">
            <v>17</v>
          </cell>
          <cell r="C3890">
            <v>20</v>
          </cell>
          <cell r="D3890">
            <v>6060</v>
          </cell>
          <cell r="F3890">
            <v>0</v>
          </cell>
        </row>
        <row r="3891">
          <cell r="A3891">
            <v>1</v>
          </cell>
          <cell r="B3891">
            <v>17</v>
          </cell>
          <cell r="C3891">
            <v>20</v>
          </cell>
          <cell r="D3891">
            <v>6065</v>
          </cell>
          <cell r="F3891">
            <v>0</v>
          </cell>
        </row>
        <row r="3892">
          <cell r="A3892">
            <v>1</v>
          </cell>
          <cell r="B3892">
            <v>17</v>
          </cell>
          <cell r="C3892">
            <v>20</v>
          </cell>
          <cell r="D3892">
            <v>6070</v>
          </cell>
          <cell r="F3892">
            <v>0</v>
          </cell>
        </row>
        <row r="3893">
          <cell r="A3893">
            <v>1</v>
          </cell>
          <cell r="B3893">
            <v>17</v>
          </cell>
          <cell r="C3893">
            <v>20</v>
          </cell>
          <cell r="D3893">
            <v>6075</v>
          </cell>
          <cell r="F3893">
            <v>0</v>
          </cell>
        </row>
        <row r="3894">
          <cell r="A3894">
            <v>1</v>
          </cell>
          <cell r="B3894">
            <v>17</v>
          </cell>
          <cell r="C3894">
            <v>20</v>
          </cell>
          <cell r="D3894">
            <v>6080</v>
          </cell>
          <cell r="F3894">
            <v>0</v>
          </cell>
        </row>
        <row r="3895">
          <cell r="A3895">
            <v>1</v>
          </cell>
          <cell r="B3895">
            <v>17</v>
          </cell>
          <cell r="C3895">
            <v>20</v>
          </cell>
          <cell r="D3895">
            <v>6085</v>
          </cell>
          <cell r="F3895">
            <v>0</v>
          </cell>
        </row>
        <row r="3896">
          <cell r="A3896">
            <v>1</v>
          </cell>
          <cell r="B3896">
            <v>17</v>
          </cell>
          <cell r="C3896">
            <v>20</v>
          </cell>
          <cell r="D3896">
            <v>6090</v>
          </cell>
          <cell r="F3896">
            <v>47.78</v>
          </cell>
        </row>
        <row r="3897">
          <cell r="A3897">
            <v>1</v>
          </cell>
          <cell r="B3897">
            <v>17</v>
          </cell>
          <cell r="C3897">
            <v>20</v>
          </cell>
          <cell r="D3897">
            <v>6095</v>
          </cell>
          <cell r="F3897">
            <v>0</v>
          </cell>
        </row>
        <row r="3898">
          <cell r="A3898">
            <v>1</v>
          </cell>
          <cell r="B3898">
            <v>17</v>
          </cell>
          <cell r="C3898">
            <v>20</v>
          </cell>
          <cell r="D3898">
            <v>6100</v>
          </cell>
          <cell r="F3898">
            <v>51.88</v>
          </cell>
        </row>
        <row r="3899">
          <cell r="A3899">
            <v>1</v>
          </cell>
          <cell r="B3899">
            <v>17</v>
          </cell>
          <cell r="C3899">
            <v>20</v>
          </cell>
          <cell r="D3899">
            <v>6105</v>
          </cell>
          <cell r="F3899">
            <v>0</v>
          </cell>
        </row>
        <row r="3900">
          <cell r="A3900">
            <v>1</v>
          </cell>
          <cell r="B3900">
            <v>17</v>
          </cell>
          <cell r="C3900">
            <v>20</v>
          </cell>
          <cell r="D3900">
            <v>6110</v>
          </cell>
          <cell r="F3900">
            <v>0</v>
          </cell>
        </row>
        <row r="3901">
          <cell r="A3901">
            <v>1</v>
          </cell>
          <cell r="B3901">
            <v>17</v>
          </cell>
          <cell r="C3901">
            <v>20</v>
          </cell>
          <cell r="D3901">
            <v>6115</v>
          </cell>
          <cell r="F3901">
            <v>0</v>
          </cell>
        </row>
        <row r="3902">
          <cell r="A3902">
            <v>1</v>
          </cell>
          <cell r="B3902">
            <v>17</v>
          </cell>
          <cell r="C3902">
            <v>20</v>
          </cell>
          <cell r="D3902">
            <v>6120</v>
          </cell>
          <cell r="F3902">
            <v>0</v>
          </cell>
        </row>
        <row r="3903">
          <cell r="A3903">
            <v>1</v>
          </cell>
          <cell r="B3903">
            <v>17</v>
          </cell>
          <cell r="C3903">
            <v>20</v>
          </cell>
          <cell r="D3903">
            <v>6125</v>
          </cell>
          <cell r="F3903">
            <v>0</v>
          </cell>
        </row>
        <row r="3904">
          <cell r="A3904">
            <v>1</v>
          </cell>
          <cell r="B3904">
            <v>17</v>
          </cell>
          <cell r="C3904">
            <v>20</v>
          </cell>
          <cell r="D3904">
            <v>6130</v>
          </cell>
          <cell r="F3904">
            <v>626.23</v>
          </cell>
        </row>
        <row r="3905">
          <cell r="A3905">
            <v>1</v>
          </cell>
          <cell r="B3905">
            <v>17</v>
          </cell>
          <cell r="C3905">
            <v>20</v>
          </cell>
          <cell r="D3905">
            <v>6135</v>
          </cell>
          <cell r="F3905">
            <v>1619.56</v>
          </cell>
        </row>
        <row r="3906">
          <cell r="A3906">
            <v>1</v>
          </cell>
          <cell r="B3906">
            <v>17</v>
          </cell>
          <cell r="C3906">
            <v>20</v>
          </cell>
          <cell r="D3906">
            <v>6140</v>
          </cell>
          <cell r="F3906">
            <v>0</v>
          </cell>
        </row>
        <row r="3907">
          <cell r="A3907">
            <v>1</v>
          </cell>
          <cell r="B3907">
            <v>17</v>
          </cell>
          <cell r="C3907">
            <v>20</v>
          </cell>
          <cell r="D3907">
            <v>6145</v>
          </cell>
          <cell r="F3907">
            <v>99.35</v>
          </cell>
        </row>
        <row r="3908">
          <cell r="A3908">
            <v>1</v>
          </cell>
          <cell r="B3908">
            <v>17</v>
          </cell>
          <cell r="C3908">
            <v>20</v>
          </cell>
          <cell r="D3908">
            <v>6150</v>
          </cell>
          <cell r="F3908">
            <v>0</v>
          </cell>
        </row>
        <row r="3909">
          <cell r="A3909">
            <v>1</v>
          </cell>
          <cell r="B3909">
            <v>17</v>
          </cell>
          <cell r="C3909">
            <v>20</v>
          </cell>
          <cell r="D3909">
            <v>6160</v>
          </cell>
          <cell r="F3909">
            <v>0</v>
          </cell>
        </row>
        <row r="3910">
          <cell r="A3910">
            <v>1</v>
          </cell>
          <cell r="B3910">
            <v>17</v>
          </cell>
          <cell r="C3910">
            <v>30</v>
          </cell>
          <cell r="D3910">
            <v>6010</v>
          </cell>
          <cell r="F3910">
            <v>10647.13</v>
          </cell>
        </row>
        <row r="3911">
          <cell r="A3911">
            <v>1</v>
          </cell>
          <cell r="B3911">
            <v>17</v>
          </cell>
          <cell r="C3911">
            <v>30</v>
          </cell>
          <cell r="D3911">
            <v>6015</v>
          </cell>
          <cell r="F3911">
            <v>0</v>
          </cell>
        </row>
        <row r="3912">
          <cell r="A3912">
            <v>1</v>
          </cell>
          <cell r="B3912">
            <v>17</v>
          </cell>
          <cell r="C3912">
            <v>30</v>
          </cell>
          <cell r="D3912">
            <v>6020</v>
          </cell>
          <cell r="F3912">
            <v>21.63</v>
          </cell>
        </row>
        <row r="3913">
          <cell r="A3913">
            <v>1</v>
          </cell>
          <cell r="B3913">
            <v>17</v>
          </cell>
          <cell r="C3913">
            <v>30</v>
          </cell>
          <cell r="D3913">
            <v>6025</v>
          </cell>
          <cell r="F3913">
            <v>776.62</v>
          </cell>
        </row>
        <row r="3914">
          <cell r="A3914">
            <v>1</v>
          </cell>
          <cell r="B3914">
            <v>17</v>
          </cell>
          <cell r="C3914">
            <v>30</v>
          </cell>
          <cell r="D3914">
            <v>6030</v>
          </cell>
          <cell r="F3914">
            <v>269.29000000000002</v>
          </cell>
        </row>
        <row r="3915">
          <cell r="A3915">
            <v>1</v>
          </cell>
          <cell r="B3915">
            <v>17</v>
          </cell>
          <cell r="C3915">
            <v>30</v>
          </cell>
          <cell r="D3915">
            <v>6035</v>
          </cell>
          <cell r="F3915">
            <v>0</v>
          </cell>
        </row>
        <row r="3916">
          <cell r="A3916">
            <v>1</v>
          </cell>
          <cell r="B3916">
            <v>17</v>
          </cell>
          <cell r="C3916">
            <v>30</v>
          </cell>
          <cell r="D3916">
            <v>6040</v>
          </cell>
          <cell r="F3916">
            <v>138.07</v>
          </cell>
        </row>
        <row r="3917">
          <cell r="A3917">
            <v>1</v>
          </cell>
          <cell r="B3917">
            <v>17</v>
          </cell>
          <cell r="C3917">
            <v>30</v>
          </cell>
          <cell r="D3917">
            <v>6045</v>
          </cell>
          <cell r="F3917">
            <v>0</v>
          </cell>
        </row>
        <row r="3918">
          <cell r="A3918">
            <v>1</v>
          </cell>
          <cell r="B3918">
            <v>17</v>
          </cell>
          <cell r="C3918">
            <v>30</v>
          </cell>
          <cell r="D3918">
            <v>6050</v>
          </cell>
          <cell r="F3918">
            <v>0</v>
          </cell>
        </row>
        <row r="3919">
          <cell r="A3919">
            <v>1</v>
          </cell>
          <cell r="B3919">
            <v>17</v>
          </cell>
          <cell r="C3919">
            <v>30</v>
          </cell>
          <cell r="D3919">
            <v>6055</v>
          </cell>
          <cell r="F3919">
            <v>0</v>
          </cell>
        </row>
        <row r="3920">
          <cell r="A3920">
            <v>1</v>
          </cell>
          <cell r="B3920">
            <v>17</v>
          </cell>
          <cell r="C3920">
            <v>30</v>
          </cell>
          <cell r="D3920">
            <v>6060</v>
          </cell>
          <cell r="F3920">
            <v>0</v>
          </cell>
        </row>
        <row r="3921">
          <cell r="A3921">
            <v>1</v>
          </cell>
          <cell r="B3921">
            <v>17</v>
          </cell>
          <cell r="C3921">
            <v>30</v>
          </cell>
          <cell r="D3921">
            <v>6065</v>
          </cell>
          <cell r="F3921">
            <v>0</v>
          </cell>
        </row>
        <row r="3922">
          <cell r="A3922">
            <v>1</v>
          </cell>
          <cell r="B3922">
            <v>17</v>
          </cell>
          <cell r="C3922">
            <v>30</v>
          </cell>
          <cell r="D3922">
            <v>6070</v>
          </cell>
          <cell r="F3922">
            <v>0</v>
          </cell>
        </row>
        <row r="3923">
          <cell r="A3923">
            <v>1</v>
          </cell>
          <cell r="B3923">
            <v>17</v>
          </cell>
          <cell r="C3923">
            <v>30</v>
          </cell>
          <cell r="D3923">
            <v>6075</v>
          </cell>
          <cell r="F3923">
            <v>0</v>
          </cell>
        </row>
        <row r="3924">
          <cell r="A3924">
            <v>1</v>
          </cell>
          <cell r="B3924">
            <v>17</v>
          </cell>
          <cell r="C3924">
            <v>30</v>
          </cell>
          <cell r="D3924">
            <v>6080</v>
          </cell>
          <cell r="F3924">
            <v>0</v>
          </cell>
        </row>
        <row r="3925">
          <cell r="A3925">
            <v>1</v>
          </cell>
          <cell r="B3925">
            <v>17</v>
          </cell>
          <cell r="C3925">
            <v>30</v>
          </cell>
          <cell r="D3925">
            <v>6085</v>
          </cell>
          <cell r="F3925">
            <v>0</v>
          </cell>
        </row>
        <row r="3926">
          <cell r="A3926">
            <v>1</v>
          </cell>
          <cell r="B3926">
            <v>17</v>
          </cell>
          <cell r="C3926">
            <v>30</v>
          </cell>
          <cell r="D3926">
            <v>6090</v>
          </cell>
          <cell r="F3926">
            <v>0</v>
          </cell>
        </row>
        <row r="3927">
          <cell r="A3927">
            <v>1</v>
          </cell>
          <cell r="B3927">
            <v>17</v>
          </cell>
          <cell r="C3927">
            <v>30</v>
          </cell>
          <cell r="D3927">
            <v>6095</v>
          </cell>
          <cell r="F3927">
            <v>0</v>
          </cell>
        </row>
        <row r="3928">
          <cell r="A3928">
            <v>1</v>
          </cell>
          <cell r="B3928">
            <v>17</v>
          </cell>
          <cell r="C3928">
            <v>30</v>
          </cell>
          <cell r="D3928">
            <v>6100</v>
          </cell>
          <cell r="F3928">
            <v>224.79</v>
          </cell>
        </row>
        <row r="3929">
          <cell r="A3929">
            <v>1</v>
          </cell>
          <cell r="B3929">
            <v>17</v>
          </cell>
          <cell r="C3929">
            <v>30</v>
          </cell>
          <cell r="D3929">
            <v>6105</v>
          </cell>
          <cell r="F3929">
            <v>0</v>
          </cell>
        </row>
        <row r="3930">
          <cell r="A3930">
            <v>1</v>
          </cell>
          <cell r="B3930">
            <v>17</v>
          </cell>
          <cell r="C3930">
            <v>30</v>
          </cell>
          <cell r="D3930">
            <v>6110</v>
          </cell>
          <cell r="F3930">
            <v>0</v>
          </cell>
        </row>
        <row r="3931">
          <cell r="A3931">
            <v>1</v>
          </cell>
          <cell r="B3931">
            <v>17</v>
          </cell>
          <cell r="C3931">
            <v>30</v>
          </cell>
          <cell r="D3931">
            <v>6115</v>
          </cell>
          <cell r="F3931">
            <v>0</v>
          </cell>
        </row>
        <row r="3932">
          <cell r="A3932">
            <v>1</v>
          </cell>
          <cell r="B3932">
            <v>17</v>
          </cell>
          <cell r="C3932">
            <v>30</v>
          </cell>
          <cell r="D3932">
            <v>6120</v>
          </cell>
          <cell r="F3932">
            <v>0</v>
          </cell>
        </row>
        <row r="3933">
          <cell r="A3933">
            <v>1</v>
          </cell>
          <cell r="B3933">
            <v>17</v>
          </cell>
          <cell r="C3933">
            <v>30</v>
          </cell>
          <cell r="D3933">
            <v>6125</v>
          </cell>
          <cell r="F3933">
            <v>0</v>
          </cell>
        </row>
        <row r="3934">
          <cell r="A3934">
            <v>1</v>
          </cell>
          <cell r="B3934">
            <v>17</v>
          </cell>
          <cell r="C3934">
            <v>30</v>
          </cell>
          <cell r="D3934">
            <v>6130</v>
          </cell>
          <cell r="F3934">
            <v>0</v>
          </cell>
        </row>
        <row r="3935">
          <cell r="A3935">
            <v>1</v>
          </cell>
          <cell r="B3935">
            <v>17</v>
          </cell>
          <cell r="C3935">
            <v>30</v>
          </cell>
          <cell r="D3935">
            <v>6135</v>
          </cell>
          <cell r="F3935">
            <v>0</v>
          </cell>
        </row>
        <row r="3936">
          <cell r="A3936">
            <v>1</v>
          </cell>
          <cell r="B3936">
            <v>17</v>
          </cell>
          <cell r="C3936">
            <v>30</v>
          </cell>
          <cell r="D3936">
            <v>6140</v>
          </cell>
          <cell r="F3936">
            <v>0</v>
          </cell>
        </row>
        <row r="3937">
          <cell r="A3937">
            <v>1</v>
          </cell>
          <cell r="B3937">
            <v>17</v>
          </cell>
          <cell r="C3937">
            <v>30</v>
          </cell>
          <cell r="D3937">
            <v>6145</v>
          </cell>
          <cell r="F3937">
            <v>0</v>
          </cell>
        </row>
        <row r="3938">
          <cell r="A3938">
            <v>1</v>
          </cell>
          <cell r="B3938">
            <v>17</v>
          </cell>
          <cell r="C3938">
            <v>30</v>
          </cell>
          <cell r="D3938">
            <v>6150</v>
          </cell>
          <cell r="F3938">
            <v>0</v>
          </cell>
        </row>
        <row r="3939">
          <cell r="A3939">
            <v>1</v>
          </cell>
          <cell r="B3939">
            <v>17</v>
          </cell>
          <cell r="C3939">
            <v>40</v>
          </cell>
          <cell r="D3939">
            <v>6010</v>
          </cell>
          <cell r="F3939">
            <v>0</v>
          </cell>
        </row>
        <row r="3940">
          <cell r="A3940">
            <v>1</v>
          </cell>
          <cell r="B3940">
            <v>17</v>
          </cell>
          <cell r="C3940">
            <v>40</v>
          </cell>
          <cell r="D3940">
            <v>6015</v>
          </cell>
          <cell r="F3940">
            <v>19840.150000000001</v>
          </cell>
        </row>
        <row r="3941">
          <cell r="A3941">
            <v>1</v>
          </cell>
          <cell r="B3941">
            <v>17</v>
          </cell>
          <cell r="C3941">
            <v>40</v>
          </cell>
          <cell r="D3941">
            <v>6020</v>
          </cell>
          <cell r="F3941">
            <v>0</v>
          </cell>
        </row>
        <row r="3942">
          <cell r="A3942">
            <v>1</v>
          </cell>
          <cell r="B3942">
            <v>17</v>
          </cell>
          <cell r="C3942">
            <v>40</v>
          </cell>
          <cell r="D3942">
            <v>6025</v>
          </cell>
          <cell r="F3942">
            <v>519.38</v>
          </cell>
        </row>
        <row r="3943">
          <cell r="A3943">
            <v>1</v>
          </cell>
          <cell r="B3943">
            <v>17</v>
          </cell>
          <cell r="C3943">
            <v>40</v>
          </cell>
          <cell r="D3943">
            <v>6030</v>
          </cell>
          <cell r="F3943">
            <v>823.75</v>
          </cell>
        </row>
        <row r="3944">
          <cell r="A3944">
            <v>1</v>
          </cell>
          <cell r="B3944">
            <v>17</v>
          </cell>
          <cell r="C3944">
            <v>40</v>
          </cell>
          <cell r="D3944">
            <v>6035</v>
          </cell>
          <cell r="F3944">
            <v>0</v>
          </cell>
        </row>
        <row r="3945">
          <cell r="A3945">
            <v>1</v>
          </cell>
          <cell r="B3945">
            <v>17</v>
          </cell>
          <cell r="C3945">
            <v>40</v>
          </cell>
          <cell r="D3945">
            <v>6040</v>
          </cell>
          <cell r="F3945">
            <v>0</v>
          </cell>
        </row>
        <row r="3946">
          <cell r="A3946">
            <v>1</v>
          </cell>
          <cell r="B3946">
            <v>17</v>
          </cell>
          <cell r="C3946">
            <v>40</v>
          </cell>
          <cell r="D3946">
            <v>6045</v>
          </cell>
          <cell r="F3946">
            <v>0</v>
          </cell>
        </row>
        <row r="3947">
          <cell r="A3947">
            <v>1</v>
          </cell>
          <cell r="B3947">
            <v>17</v>
          </cell>
          <cell r="C3947">
            <v>40</v>
          </cell>
          <cell r="D3947">
            <v>6050</v>
          </cell>
          <cell r="F3947">
            <v>0</v>
          </cell>
        </row>
        <row r="3948">
          <cell r="A3948">
            <v>1</v>
          </cell>
          <cell r="B3948">
            <v>17</v>
          </cell>
          <cell r="C3948">
            <v>40</v>
          </cell>
          <cell r="D3948">
            <v>6055</v>
          </cell>
          <cell r="F3948">
            <v>0</v>
          </cell>
        </row>
        <row r="3949">
          <cell r="A3949">
            <v>1</v>
          </cell>
          <cell r="B3949">
            <v>17</v>
          </cell>
          <cell r="C3949">
            <v>40</v>
          </cell>
          <cell r="D3949">
            <v>6060</v>
          </cell>
          <cell r="F3949">
            <v>0</v>
          </cell>
        </row>
        <row r="3950">
          <cell r="A3950">
            <v>1</v>
          </cell>
          <cell r="B3950">
            <v>17</v>
          </cell>
          <cell r="C3950">
            <v>40</v>
          </cell>
          <cell r="D3950">
            <v>6065</v>
          </cell>
          <cell r="F3950">
            <v>0</v>
          </cell>
        </row>
        <row r="3951">
          <cell r="A3951">
            <v>1</v>
          </cell>
          <cell r="B3951">
            <v>17</v>
          </cell>
          <cell r="C3951">
            <v>40</v>
          </cell>
          <cell r="D3951">
            <v>6070</v>
          </cell>
          <cell r="F3951">
            <v>0</v>
          </cell>
        </row>
        <row r="3952">
          <cell r="A3952">
            <v>1</v>
          </cell>
          <cell r="B3952">
            <v>17</v>
          </cell>
          <cell r="C3952">
            <v>40</v>
          </cell>
          <cell r="D3952">
            <v>6075</v>
          </cell>
          <cell r="F3952">
            <v>0</v>
          </cell>
        </row>
        <row r="3953">
          <cell r="A3953">
            <v>1</v>
          </cell>
          <cell r="B3953">
            <v>17</v>
          </cell>
          <cell r="C3953">
            <v>40</v>
          </cell>
          <cell r="D3953">
            <v>6080</v>
          </cell>
          <cell r="F3953">
            <v>0</v>
          </cell>
        </row>
        <row r="3954">
          <cell r="A3954">
            <v>1</v>
          </cell>
          <cell r="B3954">
            <v>17</v>
          </cell>
          <cell r="C3954">
            <v>40</v>
          </cell>
          <cell r="D3954">
            <v>6085</v>
          </cell>
          <cell r="F3954">
            <v>0</v>
          </cell>
        </row>
        <row r="3955">
          <cell r="A3955">
            <v>1</v>
          </cell>
          <cell r="B3955">
            <v>17</v>
          </cell>
          <cell r="C3955">
            <v>40</v>
          </cell>
          <cell r="D3955">
            <v>6090</v>
          </cell>
          <cell r="F3955">
            <v>0</v>
          </cell>
        </row>
        <row r="3956">
          <cell r="A3956">
            <v>1</v>
          </cell>
          <cell r="B3956">
            <v>17</v>
          </cell>
          <cell r="C3956">
            <v>40</v>
          </cell>
          <cell r="D3956">
            <v>6095</v>
          </cell>
          <cell r="F3956">
            <v>0</v>
          </cell>
        </row>
        <row r="3957">
          <cell r="A3957">
            <v>1</v>
          </cell>
          <cell r="B3957">
            <v>17</v>
          </cell>
          <cell r="C3957">
            <v>40</v>
          </cell>
          <cell r="D3957">
            <v>6100</v>
          </cell>
          <cell r="F3957">
            <v>76.88</v>
          </cell>
        </row>
        <row r="3958">
          <cell r="A3958">
            <v>1</v>
          </cell>
          <cell r="B3958">
            <v>17</v>
          </cell>
          <cell r="C3958">
            <v>40</v>
          </cell>
          <cell r="D3958">
            <v>6105</v>
          </cell>
          <cell r="F3958">
            <v>0</v>
          </cell>
        </row>
        <row r="3959">
          <cell r="A3959">
            <v>1</v>
          </cell>
          <cell r="B3959">
            <v>17</v>
          </cell>
          <cell r="C3959">
            <v>40</v>
          </cell>
          <cell r="D3959">
            <v>6110</v>
          </cell>
          <cell r="F3959">
            <v>0</v>
          </cell>
        </row>
        <row r="3960">
          <cell r="A3960">
            <v>1</v>
          </cell>
          <cell r="B3960">
            <v>17</v>
          </cell>
          <cell r="C3960">
            <v>40</v>
          </cell>
          <cell r="D3960">
            <v>6110</v>
          </cell>
          <cell r="F3960">
            <v>0</v>
          </cell>
        </row>
        <row r="3961">
          <cell r="A3961">
            <v>1</v>
          </cell>
          <cell r="B3961">
            <v>17</v>
          </cell>
          <cell r="C3961">
            <v>40</v>
          </cell>
          <cell r="D3961">
            <v>6110</v>
          </cell>
          <cell r="F3961">
            <v>0</v>
          </cell>
        </row>
        <row r="3962">
          <cell r="A3962">
            <v>1</v>
          </cell>
          <cell r="B3962">
            <v>17</v>
          </cell>
          <cell r="C3962">
            <v>40</v>
          </cell>
          <cell r="D3962">
            <v>6110</v>
          </cell>
          <cell r="F3962">
            <v>0</v>
          </cell>
        </row>
        <row r="3963">
          <cell r="A3963">
            <v>1</v>
          </cell>
          <cell r="B3963">
            <v>17</v>
          </cell>
          <cell r="C3963">
            <v>40</v>
          </cell>
          <cell r="D3963">
            <v>6110</v>
          </cell>
          <cell r="F3963">
            <v>0</v>
          </cell>
        </row>
        <row r="3964">
          <cell r="A3964">
            <v>1</v>
          </cell>
          <cell r="B3964">
            <v>17</v>
          </cell>
          <cell r="C3964">
            <v>40</v>
          </cell>
          <cell r="D3964">
            <v>6110</v>
          </cell>
          <cell r="F3964">
            <v>0</v>
          </cell>
        </row>
        <row r="3965">
          <cell r="A3965">
            <v>1</v>
          </cell>
          <cell r="B3965">
            <v>17</v>
          </cell>
          <cell r="C3965">
            <v>40</v>
          </cell>
          <cell r="D3965">
            <v>6115</v>
          </cell>
          <cell r="F3965">
            <v>0</v>
          </cell>
        </row>
        <row r="3966">
          <cell r="A3966">
            <v>1</v>
          </cell>
          <cell r="B3966">
            <v>17</v>
          </cell>
          <cell r="C3966">
            <v>40</v>
          </cell>
          <cell r="D3966">
            <v>6120</v>
          </cell>
          <cell r="F3966">
            <v>0</v>
          </cell>
        </row>
        <row r="3967">
          <cell r="A3967">
            <v>1</v>
          </cell>
          <cell r="B3967">
            <v>17</v>
          </cell>
          <cell r="C3967">
            <v>40</v>
          </cell>
          <cell r="D3967">
            <v>6125</v>
          </cell>
          <cell r="F3967">
            <v>0</v>
          </cell>
        </row>
        <row r="3968">
          <cell r="A3968">
            <v>1</v>
          </cell>
          <cell r="B3968">
            <v>17</v>
          </cell>
          <cell r="C3968">
            <v>40</v>
          </cell>
          <cell r="D3968">
            <v>6130</v>
          </cell>
          <cell r="F3968">
            <v>0</v>
          </cell>
        </row>
        <row r="3969">
          <cell r="A3969">
            <v>1</v>
          </cell>
          <cell r="B3969">
            <v>17</v>
          </cell>
          <cell r="C3969">
            <v>40</v>
          </cell>
          <cell r="D3969">
            <v>6135</v>
          </cell>
          <cell r="F3969">
            <v>0</v>
          </cell>
        </row>
        <row r="3970">
          <cell r="A3970">
            <v>1</v>
          </cell>
          <cell r="B3970">
            <v>17</v>
          </cell>
          <cell r="C3970">
            <v>40</v>
          </cell>
          <cell r="D3970">
            <v>6140</v>
          </cell>
          <cell r="F3970">
            <v>0</v>
          </cell>
        </row>
        <row r="3971">
          <cell r="A3971">
            <v>1</v>
          </cell>
          <cell r="B3971">
            <v>17</v>
          </cell>
          <cell r="C3971">
            <v>40</v>
          </cell>
          <cell r="D3971">
            <v>6145</v>
          </cell>
          <cell r="F3971">
            <v>0</v>
          </cell>
        </row>
        <row r="3972">
          <cell r="A3972">
            <v>1</v>
          </cell>
          <cell r="B3972">
            <v>17</v>
          </cell>
          <cell r="C3972">
            <v>40</v>
          </cell>
          <cell r="D3972">
            <v>6150</v>
          </cell>
          <cell r="F3972">
            <v>0</v>
          </cell>
        </row>
        <row r="3973">
          <cell r="A3973">
            <v>1</v>
          </cell>
          <cell r="B3973">
            <v>17</v>
          </cell>
          <cell r="C3973">
            <v>40</v>
          </cell>
          <cell r="D3973">
            <v>6155</v>
          </cell>
          <cell r="F3973">
            <v>0</v>
          </cell>
        </row>
        <row r="3974">
          <cell r="A3974">
            <v>1</v>
          </cell>
          <cell r="B3974">
            <v>17</v>
          </cell>
          <cell r="C3974">
            <v>50</v>
          </cell>
          <cell r="D3974">
            <v>6010</v>
          </cell>
          <cell r="F3974">
            <v>8333.32</v>
          </cell>
        </row>
        <row r="3975">
          <cell r="A3975">
            <v>1</v>
          </cell>
          <cell r="B3975">
            <v>17</v>
          </cell>
          <cell r="C3975">
            <v>50</v>
          </cell>
          <cell r="D3975">
            <v>6015</v>
          </cell>
          <cell r="F3975">
            <v>0</v>
          </cell>
        </row>
        <row r="3976">
          <cell r="A3976">
            <v>1</v>
          </cell>
          <cell r="B3976">
            <v>17</v>
          </cell>
          <cell r="C3976">
            <v>50</v>
          </cell>
          <cell r="D3976">
            <v>6020</v>
          </cell>
          <cell r="F3976">
            <v>0</v>
          </cell>
        </row>
        <row r="3977">
          <cell r="A3977">
            <v>1</v>
          </cell>
          <cell r="B3977">
            <v>17</v>
          </cell>
          <cell r="C3977">
            <v>50</v>
          </cell>
          <cell r="D3977">
            <v>6025</v>
          </cell>
          <cell r="F3977">
            <v>620.46</v>
          </cell>
        </row>
        <row r="3978">
          <cell r="A3978">
            <v>1</v>
          </cell>
          <cell r="B3978">
            <v>17</v>
          </cell>
          <cell r="C3978">
            <v>50</v>
          </cell>
          <cell r="D3978">
            <v>6030</v>
          </cell>
          <cell r="F3978">
            <v>35.049999999999997</v>
          </cell>
        </row>
        <row r="3979">
          <cell r="A3979">
            <v>1</v>
          </cell>
          <cell r="B3979">
            <v>17</v>
          </cell>
          <cell r="C3979">
            <v>50</v>
          </cell>
          <cell r="D3979">
            <v>6035</v>
          </cell>
          <cell r="F3979">
            <v>0</v>
          </cell>
        </row>
        <row r="3980">
          <cell r="A3980">
            <v>1</v>
          </cell>
          <cell r="B3980">
            <v>17</v>
          </cell>
          <cell r="C3980">
            <v>50</v>
          </cell>
          <cell r="D3980">
            <v>6040</v>
          </cell>
          <cell r="F3980">
            <v>609.54999999999995</v>
          </cell>
        </row>
        <row r="3981">
          <cell r="A3981">
            <v>1</v>
          </cell>
          <cell r="B3981">
            <v>17</v>
          </cell>
          <cell r="C3981">
            <v>50</v>
          </cell>
          <cell r="D3981">
            <v>6045</v>
          </cell>
          <cell r="F3981">
            <v>0</v>
          </cell>
        </row>
        <row r="3982">
          <cell r="A3982">
            <v>1</v>
          </cell>
          <cell r="B3982">
            <v>17</v>
          </cell>
          <cell r="C3982">
            <v>50</v>
          </cell>
          <cell r="D3982">
            <v>6050</v>
          </cell>
          <cell r="F3982">
            <v>0</v>
          </cell>
        </row>
        <row r="3983">
          <cell r="A3983">
            <v>1</v>
          </cell>
          <cell r="B3983">
            <v>17</v>
          </cell>
          <cell r="C3983">
            <v>50</v>
          </cell>
          <cell r="D3983">
            <v>6055</v>
          </cell>
          <cell r="F3983">
            <v>550</v>
          </cell>
        </row>
        <row r="3984">
          <cell r="A3984">
            <v>1</v>
          </cell>
          <cell r="B3984">
            <v>17</v>
          </cell>
          <cell r="C3984">
            <v>50</v>
          </cell>
          <cell r="D3984">
            <v>6060</v>
          </cell>
          <cell r="F3984">
            <v>0</v>
          </cell>
        </row>
        <row r="3985">
          <cell r="A3985">
            <v>1</v>
          </cell>
          <cell r="B3985">
            <v>17</v>
          </cell>
          <cell r="C3985">
            <v>50</v>
          </cell>
          <cell r="D3985">
            <v>6065</v>
          </cell>
          <cell r="F3985">
            <v>0</v>
          </cell>
        </row>
        <row r="3986">
          <cell r="A3986">
            <v>1</v>
          </cell>
          <cell r="B3986">
            <v>17</v>
          </cell>
          <cell r="C3986">
            <v>50</v>
          </cell>
          <cell r="D3986">
            <v>6070</v>
          </cell>
          <cell r="F3986">
            <v>0</v>
          </cell>
        </row>
        <row r="3987">
          <cell r="A3987">
            <v>1</v>
          </cell>
          <cell r="B3987">
            <v>17</v>
          </cell>
          <cell r="C3987">
            <v>50</v>
          </cell>
          <cell r="D3987">
            <v>6075</v>
          </cell>
          <cell r="F3987">
            <v>0</v>
          </cell>
        </row>
        <row r="3988">
          <cell r="A3988">
            <v>1</v>
          </cell>
          <cell r="B3988">
            <v>17</v>
          </cell>
          <cell r="C3988">
            <v>50</v>
          </cell>
          <cell r="D3988">
            <v>6080</v>
          </cell>
          <cell r="F3988">
            <v>0</v>
          </cell>
        </row>
        <row r="3989">
          <cell r="A3989">
            <v>1</v>
          </cell>
          <cell r="B3989">
            <v>17</v>
          </cell>
          <cell r="C3989">
            <v>50</v>
          </cell>
          <cell r="D3989">
            <v>6085</v>
          </cell>
          <cell r="F3989">
            <v>0</v>
          </cell>
        </row>
        <row r="3990">
          <cell r="A3990">
            <v>1</v>
          </cell>
          <cell r="B3990">
            <v>17</v>
          </cell>
          <cell r="C3990">
            <v>50</v>
          </cell>
          <cell r="D3990">
            <v>6090</v>
          </cell>
          <cell r="F3990">
            <v>0</v>
          </cell>
        </row>
        <row r="3991">
          <cell r="A3991">
            <v>1</v>
          </cell>
          <cell r="B3991">
            <v>17</v>
          </cell>
          <cell r="C3991">
            <v>50</v>
          </cell>
          <cell r="D3991">
            <v>6095</v>
          </cell>
          <cell r="F3991">
            <v>0</v>
          </cell>
        </row>
        <row r="3992">
          <cell r="A3992">
            <v>1</v>
          </cell>
          <cell r="B3992">
            <v>17</v>
          </cell>
          <cell r="C3992">
            <v>50</v>
          </cell>
          <cell r="D3992">
            <v>6100</v>
          </cell>
          <cell r="F3992">
            <v>100.84</v>
          </cell>
        </row>
        <row r="3993">
          <cell r="A3993">
            <v>1</v>
          </cell>
          <cell r="B3993">
            <v>17</v>
          </cell>
          <cell r="C3993">
            <v>50</v>
          </cell>
          <cell r="D3993">
            <v>6105</v>
          </cell>
          <cell r="F3993">
            <v>0</v>
          </cell>
        </row>
        <row r="3994">
          <cell r="A3994">
            <v>1</v>
          </cell>
          <cell r="B3994">
            <v>17</v>
          </cell>
          <cell r="C3994">
            <v>50</v>
          </cell>
          <cell r="D3994">
            <v>6110</v>
          </cell>
          <cell r="F3994">
            <v>0</v>
          </cell>
        </row>
        <row r="3995">
          <cell r="A3995">
            <v>1</v>
          </cell>
          <cell r="B3995">
            <v>17</v>
          </cell>
          <cell r="C3995">
            <v>50</v>
          </cell>
          <cell r="D3995">
            <v>6115</v>
          </cell>
          <cell r="F3995">
            <v>0</v>
          </cell>
        </row>
        <row r="3996">
          <cell r="A3996">
            <v>1</v>
          </cell>
          <cell r="B3996">
            <v>17</v>
          </cell>
          <cell r="C3996">
            <v>50</v>
          </cell>
          <cell r="D3996">
            <v>6120</v>
          </cell>
          <cell r="F3996">
            <v>0</v>
          </cell>
        </row>
        <row r="3997">
          <cell r="A3997">
            <v>1</v>
          </cell>
          <cell r="B3997">
            <v>17</v>
          </cell>
          <cell r="C3997">
            <v>50</v>
          </cell>
          <cell r="D3997">
            <v>6125</v>
          </cell>
          <cell r="F3997">
            <v>0</v>
          </cell>
        </row>
        <row r="3998">
          <cell r="A3998">
            <v>1</v>
          </cell>
          <cell r="B3998">
            <v>17</v>
          </cell>
          <cell r="C3998">
            <v>50</v>
          </cell>
          <cell r="D3998">
            <v>6130</v>
          </cell>
          <cell r="F3998">
            <v>0</v>
          </cell>
        </row>
        <row r="3999">
          <cell r="A3999">
            <v>1</v>
          </cell>
          <cell r="B3999">
            <v>17</v>
          </cell>
          <cell r="C3999">
            <v>50</v>
          </cell>
          <cell r="D3999">
            <v>6135</v>
          </cell>
          <cell r="F3999">
            <v>0</v>
          </cell>
        </row>
        <row r="4000">
          <cell r="A4000">
            <v>1</v>
          </cell>
          <cell r="B4000">
            <v>17</v>
          </cell>
          <cell r="C4000">
            <v>50</v>
          </cell>
          <cell r="D4000">
            <v>6140</v>
          </cell>
          <cell r="F4000">
            <v>0</v>
          </cell>
        </row>
        <row r="4001">
          <cell r="A4001">
            <v>1</v>
          </cell>
          <cell r="B4001">
            <v>17</v>
          </cell>
          <cell r="C4001">
            <v>50</v>
          </cell>
          <cell r="D4001">
            <v>6145</v>
          </cell>
          <cell r="F4001">
            <v>0</v>
          </cell>
        </row>
        <row r="4002">
          <cell r="A4002">
            <v>1</v>
          </cell>
          <cell r="B4002">
            <v>17</v>
          </cell>
          <cell r="C4002">
            <v>50</v>
          </cell>
          <cell r="D4002">
            <v>6150</v>
          </cell>
          <cell r="F4002">
            <v>0</v>
          </cell>
        </row>
        <row r="4003">
          <cell r="A4003">
            <v>1</v>
          </cell>
          <cell r="B4003">
            <v>17</v>
          </cell>
          <cell r="C4003">
            <v>50</v>
          </cell>
          <cell r="D4003">
            <v>6155</v>
          </cell>
          <cell r="F4003">
            <v>0</v>
          </cell>
        </row>
        <row r="4004">
          <cell r="A4004">
            <v>1</v>
          </cell>
          <cell r="B4004">
            <v>18</v>
          </cell>
          <cell r="C4004">
            <v>0</v>
          </cell>
          <cell r="D4004">
            <v>1032</v>
          </cell>
          <cell r="F4004">
            <v>0</v>
          </cell>
        </row>
        <row r="4005">
          <cell r="A4005">
            <v>1</v>
          </cell>
          <cell r="B4005">
            <v>18</v>
          </cell>
          <cell r="C4005">
            <v>0</v>
          </cell>
          <cell r="D4005">
            <v>1050</v>
          </cell>
          <cell r="F4005">
            <v>37479.879999999997</v>
          </cell>
        </row>
        <row r="4006">
          <cell r="A4006">
            <v>1</v>
          </cell>
          <cell r="B4006">
            <v>18</v>
          </cell>
          <cell r="C4006">
            <v>0</v>
          </cell>
          <cell r="D4006">
            <v>1050</v>
          </cell>
          <cell r="F4006">
            <v>-5.98</v>
          </cell>
        </row>
        <row r="4007">
          <cell r="A4007">
            <v>1</v>
          </cell>
          <cell r="B4007">
            <v>18</v>
          </cell>
          <cell r="C4007">
            <v>0</v>
          </cell>
          <cell r="D4007">
            <v>1051</v>
          </cell>
          <cell r="F4007">
            <v>-1124.8</v>
          </cell>
        </row>
        <row r="4008">
          <cell r="A4008">
            <v>1</v>
          </cell>
          <cell r="B4008">
            <v>18</v>
          </cell>
          <cell r="C4008">
            <v>0</v>
          </cell>
          <cell r="D4008">
            <v>1052</v>
          </cell>
          <cell r="F4008">
            <v>0</v>
          </cell>
        </row>
        <row r="4009">
          <cell r="A4009">
            <v>1</v>
          </cell>
          <cell r="B4009">
            <v>18</v>
          </cell>
          <cell r="C4009">
            <v>0</v>
          </cell>
          <cell r="D4009">
            <v>1052</v>
          </cell>
          <cell r="F4009">
            <v>0</v>
          </cell>
        </row>
        <row r="4010">
          <cell r="A4010">
            <v>1</v>
          </cell>
          <cell r="B4010">
            <v>18</v>
          </cell>
          <cell r="C4010">
            <v>0</v>
          </cell>
          <cell r="D4010">
            <v>1052</v>
          </cell>
          <cell r="F4010">
            <v>0</v>
          </cell>
        </row>
        <row r="4011">
          <cell r="A4011">
            <v>1</v>
          </cell>
          <cell r="B4011">
            <v>18</v>
          </cell>
          <cell r="C4011">
            <v>0</v>
          </cell>
          <cell r="D4011">
            <v>1055</v>
          </cell>
          <cell r="F4011">
            <v>0</v>
          </cell>
        </row>
        <row r="4012">
          <cell r="A4012">
            <v>1</v>
          </cell>
          <cell r="B4012">
            <v>18</v>
          </cell>
          <cell r="C4012">
            <v>0</v>
          </cell>
          <cell r="D4012">
            <v>1060</v>
          </cell>
          <cell r="F4012">
            <v>20885.2</v>
          </cell>
        </row>
        <row r="4013">
          <cell r="A4013">
            <v>1</v>
          </cell>
          <cell r="B4013">
            <v>18</v>
          </cell>
          <cell r="C4013">
            <v>0</v>
          </cell>
          <cell r="D4013">
            <v>1065</v>
          </cell>
          <cell r="F4013">
            <v>0</v>
          </cell>
        </row>
        <row r="4014">
          <cell r="A4014">
            <v>1</v>
          </cell>
          <cell r="B4014">
            <v>18</v>
          </cell>
          <cell r="C4014">
            <v>0</v>
          </cell>
          <cell r="D4014">
            <v>2040</v>
          </cell>
          <cell r="F4014">
            <v>0</v>
          </cell>
        </row>
        <row r="4015">
          <cell r="A4015">
            <v>1</v>
          </cell>
          <cell r="B4015">
            <v>18</v>
          </cell>
          <cell r="C4015">
            <v>0</v>
          </cell>
          <cell r="D4015">
            <v>4010</v>
          </cell>
          <cell r="F4015">
            <v>-171314.46</v>
          </cell>
        </row>
        <row r="4016">
          <cell r="A4016">
            <v>1</v>
          </cell>
          <cell r="B4016">
            <v>18</v>
          </cell>
          <cell r="C4016">
            <v>0</v>
          </cell>
          <cell r="D4016">
            <v>4010</v>
          </cell>
          <cell r="F4016">
            <v>49804.67</v>
          </cell>
        </row>
        <row r="4017">
          <cell r="A4017">
            <v>1</v>
          </cell>
          <cell r="B4017">
            <v>18</v>
          </cell>
          <cell r="C4017">
            <v>0</v>
          </cell>
          <cell r="D4017">
            <v>4020</v>
          </cell>
          <cell r="F4017">
            <v>-49656</v>
          </cell>
        </row>
        <row r="4018">
          <cell r="A4018">
            <v>1</v>
          </cell>
          <cell r="B4018">
            <v>18</v>
          </cell>
          <cell r="C4018">
            <v>0</v>
          </cell>
          <cell r="D4018">
            <v>4020</v>
          </cell>
          <cell r="F4018">
            <v>0</v>
          </cell>
        </row>
        <row r="4019">
          <cell r="A4019">
            <v>1</v>
          </cell>
          <cell r="B4019">
            <v>18</v>
          </cell>
          <cell r="C4019">
            <v>0</v>
          </cell>
          <cell r="D4019">
            <v>4030</v>
          </cell>
          <cell r="F4019">
            <v>58.49</v>
          </cell>
        </row>
        <row r="4020">
          <cell r="A4020">
            <v>1</v>
          </cell>
          <cell r="B4020">
            <v>18</v>
          </cell>
          <cell r="C4020">
            <v>0</v>
          </cell>
          <cell r="D4020">
            <v>4040</v>
          </cell>
          <cell r="F4020">
            <v>0</v>
          </cell>
        </row>
        <row r="4021">
          <cell r="A4021">
            <v>1</v>
          </cell>
          <cell r="B4021">
            <v>18</v>
          </cell>
          <cell r="C4021">
            <v>0</v>
          </cell>
          <cell r="D4021">
            <v>4050</v>
          </cell>
          <cell r="F4021">
            <v>334.21</v>
          </cell>
        </row>
        <row r="4022">
          <cell r="A4022">
            <v>1</v>
          </cell>
          <cell r="B4022">
            <v>18</v>
          </cell>
          <cell r="C4022">
            <v>0</v>
          </cell>
          <cell r="D4022">
            <v>4060</v>
          </cell>
          <cell r="F4022">
            <v>0</v>
          </cell>
        </row>
        <row r="4023">
          <cell r="A4023">
            <v>1</v>
          </cell>
          <cell r="B4023">
            <v>18</v>
          </cell>
          <cell r="C4023">
            <v>0</v>
          </cell>
          <cell r="D4023">
            <v>5010</v>
          </cell>
          <cell r="F4023">
            <v>86261.75</v>
          </cell>
        </row>
        <row r="4024">
          <cell r="A4024">
            <v>1</v>
          </cell>
          <cell r="B4024">
            <v>18</v>
          </cell>
          <cell r="C4024">
            <v>0</v>
          </cell>
          <cell r="D4024">
            <v>5011</v>
          </cell>
          <cell r="F4024">
            <v>-7745.8</v>
          </cell>
        </row>
        <row r="4025">
          <cell r="A4025">
            <v>1</v>
          </cell>
          <cell r="B4025">
            <v>18</v>
          </cell>
          <cell r="C4025">
            <v>0</v>
          </cell>
          <cell r="D4025">
            <v>5011</v>
          </cell>
          <cell r="F4025">
            <v>0</v>
          </cell>
        </row>
        <row r="4026">
          <cell r="A4026">
            <v>1</v>
          </cell>
          <cell r="B4026">
            <v>18</v>
          </cell>
          <cell r="C4026">
            <v>0</v>
          </cell>
          <cell r="D4026">
            <v>5011</v>
          </cell>
          <cell r="F4026">
            <v>0</v>
          </cell>
        </row>
        <row r="4027">
          <cell r="A4027">
            <v>1</v>
          </cell>
          <cell r="B4027">
            <v>18</v>
          </cell>
          <cell r="C4027">
            <v>0</v>
          </cell>
          <cell r="D4027">
            <v>5012</v>
          </cell>
          <cell r="F4027">
            <v>0</v>
          </cell>
        </row>
        <row r="4028">
          <cell r="A4028">
            <v>1</v>
          </cell>
          <cell r="B4028">
            <v>18</v>
          </cell>
          <cell r="C4028">
            <v>0</v>
          </cell>
          <cell r="D4028">
            <v>5012</v>
          </cell>
          <cell r="F4028">
            <v>-464.91</v>
          </cell>
        </row>
        <row r="4029">
          <cell r="A4029">
            <v>1</v>
          </cell>
          <cell r="B4029">
            <v>18</v>
          </cell>
          <cell r="C4029">
            <v>0</v>
          </cell>
          <cell r="D4029">
            <v>5012</v>
          </cell>
          <cell r="F4029">
            <v>-44.75</v>
          </cell>
        </row>
        <row r="4030">
          <cell r="A4030">
            <v>1</v>
          </cell>
          <cell r="B4030">
            <v>18</v>
          </cell>
          <cell r="C4030">
            <v>0</v>
          </cell>
          <cell r="D4030">
            <v>5020</v>
          </cell>
          <cell r="F4030">
            <v>43723.6</v>
          </cell>
        </row>
        <row r="4031">
          <cell r="A4031">
            <v>1</v>
          </cell>
          <cell r="B4031">
            <v>18</v>
          </cell>
          <cell r="C4031">
            <v>0</v>
          </cell>
          <cell r="D4031">
            <v>5030</v>
          </cell>
          <cell r="F4031">
            <v>5433.75</v>
          </cell>
        </row>
        <row r="4032">
          <cell r="A4032">
            <v>1</v>
          </cell>
          <cell r="B4032">
            <v>18</v>
          </cell>
          <cell r="C4032">
            <v>0</v>
          </cell>
          <cell r="D4032">
            <v>5030</v>
          </cell>
          <cell r="F4032">
            <v>0</v>
          </cell>
        </row>
        <row r="4033">
          <cell r="A4033">
            <v>1</v>
          </cell>
          <cell r="B4033">
            <v>18</v>
          </cell>
          <cell r="C4033">
            <v>0</v>
          </cell>
          <cell r="D4033">
            <v>5040</v>
          </cell>
          <cell r="F4033">
            <v>-4150.1899999999996</v>
          </cell>
        </row>
        <row r="4034">
          <cell r="A4034">
            <v>1</v>
          </cell>
          <cell r="B4034">
            <v>18</v>
          </cell>
          <cell r="C4034">
            <v>0</v>
          </cell>
          <cell r="D4034">
            <v>5050</v>
          </cell>
          <cell r="F4034">
            <v>-3194</v>
          </cell>
        </row>
        <row r="4035">
          <cell r="A4035">
            <v>1</v>
          </cell>
          <cell r="B4035">
            <v>18</v>
          </cell>
          <cell r="C4035">
            <v>0</v>
          </cell>
          <cell r="D4035">
            <v>7010</v>
          </cell>
          <cell r="F4035">
            <v>0</v>
          </cell>
        </row>
        <row r="4036">
          <cell r="A4036">
            <v>1</v>
          </cell>
          <cell r="B4036">
            <v>18</v>
          </cell>
          <cell r="C4036">
            <v>0</v>
          </cell>
          <cell r="D4036">
            <v>7015</v>
          </cell>
          <cell r="F4036">
            <v>0</v>
          </cell>
        </row>
        <row r="4037">
          <cell r="A4037">
            <v>1</v>
          </cell>
          <cell r="B4037">
            <v>18</v>
          </cell>
          <cell r="C4037">
            <v>0</v>
          </cell>
          <cell r="D4037">
            <v>7020</v>
          </cell>
          <cell r="F4037">
            <v>0</v>
          </cell>
        </row>
        <row r="4038">
          <cell r="A4038">
            <v>1</v>
          </cell>
          <cell r="B4038">
            <v>18</v>
          </cell>
          <cell r="C4038">
            <v>0</v>
          </cell>
          <cell r="D4038">
            <v>7025</v>
          </cell>
          <cell r="F4038">
            <v>385</v>
          </cell>
        </row>
        <row r="4039">
          <cell r="A4039">
            <v>1</v>
          </cell>
          <cell r="B4039">
            <v>18</v>
          </cell>
          <cell r="C4039">
            <v>0</v>
          </cell>
          <cell r="D4039">
            <v>7030</v>
          </cell>
          <cell r="F4039">
            <v>13</v>
          </cell>
        </row>
        <row r="4040">
          <cell r="A4040">
            <v>1</v>
          </cell>
          <cell r="B4040">
            <v>18</v>
          </cell>
          <cell r="C4040">
            <v>0</v>
          </cell>
          <cell r="D4040">
            <v>7035</v>
          </cell>
          <cell r="F4040">
            <v>690.77</v>
          </cell>
        </row>
        <row r="4041">
          <cell r="A4041">
            <v>1</v>
          </cell>
          <cell r="B4041">
            <v>18</v>
          </cell>
          <cell r="C4041">
            <v>0</v>
          </cell>
          <cell r="D4041">
            <v>7040</v>
          </cell>
          <cell r="F4041">
            <v>0</v>
          </cell>
        </row>
        <row r="4042">
          <cell r="A4042">
            <v>1</v>
          </cell>
          <cell r="B4042">
            <v>18</v>
          </cell>
          <cell r="C4042">
            <v>0</v>
          </cell>
          <cell r="D4042">
            <v>7045</v>
          </cell>
          <cell r="F4042">
            <v>0</v>
          </cell>
        </row>
        <row r="4043">
          <cell r="A4043">
            <v>1</v>
          </cell>
          <cell r="B4043">
            <v>18</v>
          </cell>
          <cell r="C4043">
            <v>0</v>
          </cell>
          <cell r="D4043">
            <v>7050</v>
          </cell>
          <cell r="F4043">
            <v>749.31</v>
          </cell>
        </row>
        <row r="4044">
          <cell r="A4044">
            <v>1</v>
          </cell>
          <cell r="B4044">
            <v>18</v>
          </cell>
          <cell r="C4044">
            <v>0</v>
          </cell>
          <cell r="D4044">
            <v>7055</v>
          </cell>
          <cell r="F4044">
            <v>0</v>
          </cell>
        </row>
        <row r="4045">
          <cell r="A4045">
            <v>1</v>
          </cell>
          <cell r="B4045">
            <v>18</v>
          </cell>
          <cell r="C4045">
            <v>0</v>
          </cell>
          <cell r="D4045">
            <v>7060</v>
          </cell>
          <cell r="F4045">
            <v>700</v>
          </cell>
        </row>
        <row r="4046">
          <cell r="A4046">
            <v>1</v>
          </cell>
          <cell r="B4046">
            <v>18</v>
          </cell>
          <cell r="C4046">
            <v>0</v>
          </cell>
          <cell r="D4046">
            <v>7065</v>
          </cell>
          <cell r="F4046">
            <v>0</v>
          </cell>
        </row>
        <row r="4047">
          <cell r="A4047">
            <v>1</v>
          </cell>
          <cell r="B4047">
            <v>18</v>
          </cell>
          <cell r="C4047">
            <v>0</v>
          </cell>
          <cell r="D4047">
            <v>7070</v>
          </cell>
          <cell r="F4047">
            <v>0</v>
          </cell>
        </row>
        <row r="4048">
          <cell r="A4048">
            <v>1</v>
          </cell>
          <cell r="B4048">
            <v>18</v>
          </cell>
          <cell r="C4048">
            <v>0</v>
          </cell>
          <cell r="D4048">
            <v>7075</v>
          </cell>
          <cell r="F4048">
            <v>0</v>
          </cell>
        </row>
        <row r="4049">
          <cell r="A4049">
            <v>1</v>
          </cell>
          <cell r="B4049">
            <v>18</v>
          </cell>
          <cell r="C4049">
            <v>0</v>
          </cell>
          <cell r="D4049">
            <v>7080</v>
          </cell>
          <cell r="F4049">
            <v>0</v>
          </cell>
        </row>
        <row r="4050">
          <cell r="A4050">
            <v>1</v>
          </cell>
          <cell r="B4050">
            <v>18</v>
          </cell>
          <cell r="C4050">
            <v>0</v>
          </cell>
          <cell r="D4050">
            <v>7085</v>
          </cell>
          <cell r="F4050">
            <v>9378.82</v>
          </cell>
        </row>
        <row r="4051">
          <cell r="A4051">
            <v>1</v>
          </cell>
          <cell r="B4051">
            <v>18</v>
          </cell>
          <cell r="C4051">
            <v>0</v>
          </cell>
          <cell r="D4051">
            <v>7086</v>
          </cell>
          <cell r="F4051">
            <v>0</v>
          </cell>
        </row>
        <row r="4052">
          <cell r="A4052">
            <v>1</v>
          </cell>
          <cell r="B4052">
            <v>18</v>
          </cell>
          <cell r="C4052">
            <v>0</v>
          </cell>
          <cell r="D4052">
            <v>7090</v>
          </cell>
          <cell r="F4052">
            <v>721.3</v>
          </cell>
        </row>
        <row r="4053">
          <cell r="A4053">
            <v>1</v>
          </cell>
          <cell r="B4053">
            <v>18</v>
          </cell>
          <cell r="C4053">
            <v>0</v>
          </cell>
          <cell r="D4053">
            <v>7095</v>
          </cell>
          <cell r="F4053">
            <v>363</v>
          </cell>
        </row>
        <row r="4054">
          <cell r="A4054">
            <v>1</v>
          </cell>
          <cell r="B4054">
            <v>18</v>
          </cell>
          <cell r="C4054">
            <v>0</v>
          </cell>
          <cell r="D4054">
            <v>7100</v>
          </cell>
          <cell r="F4054">
            <v>973.86</v>
          </cell>
        </row>
        <row r="4055">
          <cell r="A4055">
            <v>1</v>
          </cell>
          <cell r="B4055">
            <v>18</v>
          </cell>
          <cell r="C4055">
            <v>0</v>
          </cell>
          <cell r="D4055">
            <v>7105</v>
          </cell>
          <cell r="F4055">
            <v>221.25</v>
          </cell>
        </row>
        <row r="4056">
          <cell r="A4056">
            <v>1</v>
          </cell>
          <cell r="B4056">
            <v>18</v>
          </cell>
          <cell r="C4056">
            <v>0</v>
          </cell>
          <cell r="D4056">
            <v>7110</v>
          </cell>
          <cell r="F4056">
            <v>0</v>
          </cell>
        </row>
        <row r="4057">
          <cell r="A4057">
            <v>1</v>
          </cell>
          <cell r="B4057">
            <v>18</v>
          </cell>
          <cell r="C4057">
            <v>0</v>
          </cell>
          <cell r="D4057">
            <v>7120</v>
          </cell>
          <cell r="F4057">
            <v>0</v>
          </cell>
        </row>
        <row r="4058">
          <cell r="A4058">
            <v>1</v>
          </cell>
          <cell r="B4058">
            <v>18</v>
          </cell>
          <cell r="C4058">
            <v>0</v>
          </cell>
          <cell r="D4058">
            <v>7125</v>
          </cell>
          <cell r="F4058">
            <v>0</v>
          </cell>
        </row>
        <row r="4059">
          <cell r="A4059">
            <v>1</v>
          </cell>
          <cell r="B4059">
            <v>18</v>
          </cell>
          <cell r="C4059">
            <v>0</v>
          </cell>
          <cell r="D4059">
            <v>7130</v>
          </cell>
          <cell r="F4059">
            <v>40.74</v>
          </cell>
        </row>
        <row r="4060">
          <cell r="A4060">
            <v>1</v>
          </cell>
          <cell r="B4060">
            <v>18</v>
          </cell>
          <cell r="C4060">
            <v>0</v>
          </cell>
          <cell r="D4060">
            <v>8010</v>
          </cell>
          <cell r="F4060">
            <v>8333</v>
          </cell>
        </row>
        <row r="4061">
          <cell r="A4061">
            <v>1</v>
          </cell>
          <cell r="B4061">
            <v>18</v>
          </cell>
          <cell r="C4061">
            <v>0</v>
          </cell>
          <cell r="D4061">
            <v>8020</v>
          </cell>
          <cell r="F4061">
            <v>854</v>
          </cell>
        </row>
        <row r="4062">
          <cell r="A4062">
            <v>1</v>
          </cell>
          <cell r="B4062">
            <v>18</v>
          </cell>
          <cell r="C4062">
            <v>0</v>
          </cell>
          <cell r="D4062">
            <v>8025</v>
          </cell>
          <cell r="F4062">
            <v>0</v>
          </cell>
        </row>
        <row r="4063">
          <cell r="A4063">
            <v>1</v>
          </cell>
          <cell r="B4063">
            <v>18</v>
          </cell>
          <cell r="C4063">
            <v>0</v>
          </cell>
          <cell r="D4063">
            <v>8030</v>
          </cell>
          <cell r="F4063">
            <v>0</v>
          </cell>
        </row>
        <row r="4064">
          <cell r="A4064">
            <v>1</v>
          </cell>
          <cell r="B4064">
            <v>18</v>
          </cell>
          <cell r="C4064">
            <v>0</v>
          </cell>
          <cell r="D4064">
            <v>8040</v>
          </cell>
          <cell r="F4064">
            <v>-278.97000000000003</v>
          </cell>
        </row>
        <row r="4065">
          <cell r="A4065">
            <v>1</v>
          </cell>
          <cell r="B4065">
            <v>18</v>
          </cell>
          <cell r="C4065">
            <v>0</v>
          </cell>
          <cell r="D4065">
            <v>8050</v>
          </cell>
          <cell r="F4065">
            <v>0</v>
          </cell>
        </row>
        <row r="4066">
          <cell r="A4066">
            <v>1</v>
          </cell>
          <cell r="B4066">
            <v>18</v>
          </cell>
          <cell r="C4066">
            <v>0</v>
          </cell>
          <cell r="D4066">
            <v>8060</v>
          </cell>
          <cell r="F4066">
            <v>0</v>
          </cell>
        </row>
        <row r="4067">
          <cell r="A4067">
            <v>1</v>
          </cell>
          <cell r="B4067">
            <v>18</v>
          </cell>
          <cell r="C4067">
            <v>0</v>
          </cell>
          <cell r="D4067">
            <v>8070</v>
          </cell>
          <cell r="F4067">
            <v>4877.55</v>
          </cell>
        </row>
        <row r="4068">
          <cell r="A4068">
            <v>1</v>
          </cell>
          <cell r="B4068">
            <v>18</v>
          </cell>
          <cell r="C4068">
            <v>0</v>
          </cell>
          <cell r="D4068">
            <v>8080</v>
          </cell>
          <cell r="F4068">
            <v>0</v>
          </cell>
        </row>
        <row r="4069">
          <cell r="A4069">
            <v>1</v>
          </cell>
          <cell r="B4069">
            <v>18</v>
          </cell>
          <cell r="C4069">
            <v>0</v>
          </cell>
          <cell r="D4069">
            <v>8090</v>
          </cell>
          <cell r="F4069">
            <v>0</v>
          </cell>
        </row>
        <row r="4070">
          <cell r="A4070">
            <v>1</v>
          </cell>
          <cell r="B4070">
            <v>18</v>
          </cell>
          <cell r="C4070">
            <v>10</v>
          </cell>
          <cell r="D4070">
            <v>6010</v>
          </cell>
          <cell r="F4070">
            <v>5162.62</v>
          </cell>
        </row>
        <row r="4071">
          <cell r="A4071">
            <v>1</v>
          </cell>
          <cell r="B4071">
            <v>18</v>
          </cell>
          <cell r="C4071">
            <v>10</v>
          </cell>
          <cell r="D4071">
            <v>6015</v>
          </cell>
          <cell r="F4071">
            <v>0</v>
          </cell>
        </row>
        <row r="4072">
          <cell r="A4072">
            <v>1</v>
          </cell>
          <cell r="B4072">
            <v>18</v>
          </cell>
          <cell r="C4072">
            <v>10</v>
          </cell>
          <cell r="D4072">
            <v>6020</v>
          </cell>
          <cell r="F4072">
            <v>165.64</v>
          </cell>
        </row>
        <row r="4073">
          <cell r="A4073">
            <v>1</v>
          </cell>
          <cell r="B4073">
            <v>18</v>
          </cell>
          <cell r="C4073">
            <v>10</v>
          </cell>
          <cell r="D4073">
            <v>6025</v>
          </cell>
          <cell r="F4073">
            <v>352.27</v>
          </cell>
        </row>
        <row r="4074">
          <cell r="A4074">
            <v>1</v>
          </cell>
          <cell r="B4074">
            <v>18</v>
          </cell>
          <cell r="C4074">
            <v>10</v>
          </cell>
          <cell r="D4074">
            <v>6030</v>
          </cell>
          <cell r="F4074">
            <v>852.59</v>
          </cell>
        </row>
        <row r="4075">
          <cell r="A4075">
            <v>1</v>
          </cell>
          <cell r="B4075">
            <v>18</v>
          </cell>
          <cell r="C4075">
            <v>10</v>
          </cell>
          <cell r="D4075">
            <v>6035</v>
          </cell>
          <cell r="F4075">
            <v>0</v>
          </cell>
        </row>
        <row r="4076">
          <cell r="A4076">
            <v>1</v>
          </cell>
          <cell r="B4076">
            <v>18</v>
          </cell>
          <cell r="C4076">
            <v>10</v>
          </cell>
          <cell r="D4076">
            <v>6040</v>
          </cell>
          <cell r="F4076">
            <v>0</v>
          </cell>
        </row>
        <row r="4077">
          <cell r="A4077">
            <v>1</v>
          </cell>
          <cell r="B4077">
            <v>18</v>
          </cell>
          <cell r="C4077">
            <v>10</v>
          </cell>
          <cell r="D4077">
            <v>6045</v>
          </cell>
          <cell r="F4077">
            <v>0</v>
          </cell>
        </row>
        <row r="4078">
          <cell r="A4078">
            <v>1</v>
          </cell>
          <cell r="B4078">
            <v>18</v>
          </cell>
          <cell r="C4078">
            <v>10</v>
          </cell>
          <cell r="D4078">
            <v>6050</v>
          </cell>
          <cell r="F4078">
            <v>86.87</v>
          </cell>
        </row>
        <row r="4079">
          <cell r="A4079">
            <v>1</v>
          </cell>
          <cell r="B4079">
            <v>18</v>
          </cell>
          <cell r="C4079">
            <v>10</v>
          </cell>
          <cell r="D4079">
            <v>6055</v>
          </cell>
          <cell r="F4079">
            <v>0</v>
          </cell>
        </row>
        <row r="4080">
          <cell r="A4080">
            <v>1</v>
          </cell>
          <cell r="B4080">
            <v>18</v>
          </cell>
          <cell r="C4080">
            <v>10</v>
          </cell>
          <cell r="D4080">
            <v>6060</v>
          </cell>
          <cell r="F4080">
            <v>638.21</v>
          </cell>
        </row>
        <row r="4081">
          <cell r="A4081">
            <v>1</v>
          </cell>
          <cell r="B4081">
            <v>18</v>
          </cell>
          <cell r="C4081">
            <v>10</v>
          </cell>
          <cell r="D4081">
            <v>6065</v>
          </cell>
          <cell r="F4081">
            <v>0</v>
          </cell>
        </row>
        <row r="4082">
          <cell r="A4082">
            <v>1</v>
          </cell>
          <cell r="B4082">
            <v>18</v>
          </cell>
          <cell r="C4082">
            <v>10</v>
          </cell>
          <cell r="D4082">
            <v>6070</v>
          </cell>
          <cell r="F4082">
            <v>0</v>
          </cell>
        </row>
        <row r="4083">
          <cell r="A4083">
            <v>1</v>
          </cell>
          <cell r="B4083">
            <v>18</v>
          </cell>
          <cell r="C4083">
            <v>10</v>
          </cell>
          <cell r="D4083">
            <v>6075</v>
          </cell>
          <cell r="F4083">
            <v>181.9</v>
          </cell>
        </row>
        <row r="4084">
          <cell r="A4084">
            <v>1</v>
          </cell>
          <cell r="B4084">
            <v>18</v>
          </cell>
          <cell r="C4084">
            <v>10</v>
          </cell>
          <cell r="D4084">
            <v>6080</v>
          </cell>
          <cell r="F4084">
            <v>0</v>
          </cell>
        </row>
        <row r="4085">
          <cell r="A4085">
            <v>1</v>
          </cell>
          <cell r="B4085">
            <v>18</v>
          </cell>
          <cell r="C4085">
            <v>10</v>
          </cell>
          <cell r="D4085">
            <v>6085</v>
          </cell>
          <cell r="F4085">
            <v>0</v>
          </cell>
        </row>
        <row r="4086">
          <cell r="A4086">
            <v>1</v>
          </cell>
          <cell r="B4086">
            <v>18</v>
          </cell>
          <cell r="C4086">
            <v>10</v>
          </cell>
          <cell r="D4086">
            <v>6090</v>
          </cell>
          <cell r="F4086">
            <v>0</v>
          </cell>
        </row>
        <row r="4087">
          <cell r="A4087">
            <v>1</v>
          </cell>
          <cell r="B4087">
            <v>18</v>
          </cell>
          <cell r="C4087">
            <v>10</v>
          </cell>
          <cell r="D4087">
            <v>6095</v>
          </cell>
          <cell r="F4087">
            <v>0</v>
          </cell>
        </row>
        <row r="4088">
          <cell r="A4088">
            <v>1</v>
          </cell>
          <cell r="B4088">
            <v>18</v>
          </cell>
          <cell r="C4088">
            <v>10</v>
          </cell>
          <cell r="D4088">
            <v>6100</v>
          </cell>
          <cell r="F4088">
            <v>201.94</v>
          </cell>
        </row>
        <row r="4089">
          <cell r="A4089">
            <v>1</v>
          </cell>
          <cell r="B4089">
            <v>18</v>
          </cell>
          <cell r="C4089">
            <v>10</v>
          </cell>
          <cell r="D4089">
            <v>6105</v>
          </cell>
          <cell r="F4089">
            <v>0</v>
          </cell>
        </row>
        <row r="4090">
          <cell r="A4090">
            <v>1</v>
          </cell>
          <cell r="B4090">
            <v>18</v>
          </cell>
          <cell r="C4090">
            <v>10</v>
          </cell>
          <cell r="D4090">
            <v>6110</v>
          </cell>
          <cell r="F4090">
            <v>0</v>
          </cell>
        </row>
        <row r="4091">
          <cell r="A4091">
            <v>1</v>
          </cell>
          <cell r="B4091">
            <v>18</v>
          </cell>
          <cell r="C4091">
            <v>10</v>
          </cell>
          <cell r="D4091">
            <v>6115</v>
          </cell>
          <cell r="F4091">
            <v>0</v>
          </cell>
        </row>
        <row r="4092">
          <cell r="A4092">
            <v>1</v>
          </cell>
          <cell r="B4092">
            <v>18</v>
          </cell>
          <cell r="C4092">
            <v>10</v>
          </cell>
          <cell r="D4092">
            <v>6120</v>
          </cell>
          <cell r="F4092">
            <v>0</v>
          </cell>
        </row>
        <row r="4093">
          <cell r="A4093">
            <v>1</v>
          </cell>
          <cell r="B4093">
            <v>18</v>
          </cell>
          <cell r="C4093">
            <v>10</v>
          </cell>
          <cell r="D4093">
            <v>6125</v>
          </cell>
          <cell r="F4093">
            <v>0</v>
          </cell>
        </row>
        <row r="4094">
          <cell r="A4094">
            <v>1</v>
          </cell>
          <cell r="B4094">
            <v>18</v>
          </cell>
          <cell r="C4094">
            <v>10</v>
          </cell>
          <cell r="D4094">
            <v>6130</v>
          </cell>
          <cell r="F4094">
            <v>0</v>
          </cell>
        </row>
        <row r="4095">
          <cell r="A4095">
            <v>1</v>
          </cell>
          <cell r="B4095">
            <v>18</v>
          </cell>
          <cell r="C4095">
            <v>10</v>
          </cell>
          <cell r="D4095">
            <v>6135</v>
          </cell>
          <cell r="F4095">
            <v>0</v>
          </cell>
        </row>
        <row r="4096">
          <cell r="A4096">
            <v>1</v>
          </cell>
          <cell r="B4096">
            <v>18</v>
          </cell>
          <cell r="C4096">
            <v>10</v>
          </cell>
          <cell r="D4096">
            <v>6140</v>
          </cell>
          <cell r="F4096">
            <v>0</v>
          </cell>
        </row>
        <row r="4097">
          <cell r="A4097">
            <v>1</v>
          </cell>
          <cell r="B4097">
            <v>18</v>
          </cell>
          <cell r="C4097">
            <v>10</v>
          </cell>
          <cell r="D4097">
            <v>6145</v>
          </cell>
          <cell r="F4097">
            <v>0</v>
          </cell>
        </row>
        <row r="4098">
          <cell r="A4098">
            <v>1</v>
          </cell>
          <cell r="B4098">
            <v>18</v>
          </cell>
          <cell r="C4098">
            <v>10</v>
          </cell>
          <cell r="D4098">
            <v>6150</v>
          </cell>
          <cell r="F4098">
            <v>0</v>
          </cell>
        </row>
        <row r="4099">
          <cell r="A4099">
            <v>1</v>
          </cell>
          <cell r="B4099">
            <v>18</v>
          </cell>
          <cell r="C4099">
            <v>20</v>
          </cell>
          <cell r="D4099">
            <v>6010</v>
          </cell>
          <cell r="F4099">
            <v>0</v>
          </cell>
        </row>
        <row r="4100">
          <cell r="A4100">
            <v>1</v>
          </cell>
          <cell r="B4100">
            <v>18</v>
          </cell>
          <cell r="C4100">
            <v>20</v>
          </cell>
          <cell r="D4100">
            <v>6015</v>
          </cell>
          <cell r="F4100">
            <v>0</v>
          </cell>
        </row>
        <row r="4101">
          <cell r="A4101">
            <v>1</v>
          </cell>
          <cell r="B4101">
            <v>18</v>
          </cell>
          <cell r="C4101">
            <v>20</v>
          </cell>
          <cell r="D4101">
            <v>6020</v>
          </cell>
          <cell r="F4101">
            <v>0</v>
          </cell>
        </row>
        <row r="4102">
          <cell r="A4102">
            <v>1</v>
          </cell>
          <cell r="B4102">
            <v>18</v>
          </cell>
          <cell r="C4102">
            <v>20</v>
          </cell>
          <cell r="D4102">
            <v>6025</v>
          </cell>
          <cell r="F4102">
            <v>0</v>
          </cell>
        </row>
        <row r="4103">
          <cell r="A4103">
            <v>1</v>
          </cell>
          <cell r="B4103">
            <v>18</v>
          </cell>
          <cell r="C4103">
            <v>20</v>
          </cell>
          <cell r="D4103">
            <v>6030</v>
          </cell>
          <cell r="F4103">
            <v>0</v>
          </cell>
        </row>
        <row r="4104">
          <cell r="A4104">
            <v>1</v>
          </cell>
          <cell r="B4104">
            <v>18</v>
          </cell>
          <cell r="C4104">
            <v>20</v>
          </cell>
          <cell r="D4104">
            <v>6035</v>
          </cell>
          <cell r="F4104">
            <v>0</v>
          </cell>
        </row>
        <row r="4105">
          <cell r="A4105">
            <v>1</v>
          </cell>
          <cell r="B4105">
            <v>18</v>
          </cell>
          <cell r="C4105">
            <v>20</v>
          </cell>
          <cell r="D4105">
            <v>6040</v>
          </cell>
          <cell r="F4105">
            <v>0</v>
          </cell>
        </row>
        <row r="4106">
          <cell r="A4106">
            <v>1</v>
          </cell>
          <cell r="B4106">
            <v>18</v>
          </cell>
          <cell r="C4106">
            <v>20</v>
          </cell>
          <cell r="D4106">
            <v>6045</v>
          </cell>
          <cell r="F4106">
            <v>0</v>
          </cell>
        </row>
        <row r="4107">
          <cell r="A4107">
            <v>1</v>
          </cell>
          <cell r="B4107">
            <v>18</v>
          </cell>
          <cell r="C4107">
            <v>20</v>
          </cell>
          <cell r="D4107">
            <v>6050</v>
          </cell>
          <cell r="F4107">
            <v>0</v>
          </cell>
        </row>
        <row r="4108">
          <cell r="A4108">
            <v>1</v>
          </cell>
          <cell r="B4108">
            <v>18</v>
          </cell>
          <cell r="C4108">
            <v>20</v>
          </cell>
          <cell r="D4108">
            <v>6055</v>
          </cell>
          <cell r="F4108">
            <v>0</v>
          </cell>
        </row>
        <row r="4109">
          <cell r="A4109">
            <v>1</v>
          </cell>
          <cell r="B4109">
            <v>18</v>
          </cell>
          <cell r="C4109">
            <v>20</v>
          </cell>
          <cell r="D4109">
            <v>6060</v>
          </cell>
          <cell r="F4109">
            <v>0</v>
          </cell>
        </row>
        <row r="4110">
          <cell r="A4110">
            <v>1</v>
          </cell>
          <cell r="B4110">
            <v>18</v>
          </cell>
          <cell r="C4110">
            <v>20</v>
          </cell>
          <cell r="D4110">
            <v>6065</v>
          </cell>
          <cell r="F4110">
            <v>0</v>
          </cell>
        </row>
        <row r="4111">
          <cell r="A4111">
            <v>1</v>
          </cell>
          <cell r="B4111">
            <v>18</v>
          </cell>
          <cell r="C4111">
            <v>20</v>
          </cell>
          <cell r="D4111">
            <v>6070</v>
          </cell>
          <cell r="F4111">
            <v>0</v>
          </cell>
        </row>
        <row r="4112">
          <cell r="A4112">
            <v>1</v>
          </cell>
          <cell r="B4112">
            <v>18</v>
          </cell>
          <cell r="C4112">
            <v>20</v>
          </cell>
          <cell r="D4112">
            <v>6075</v>
          </cell>
          <cell r="F4112">
            <v>0</v>
          </cell>
        </row>
        <row r="4113">
          <cell r="A4113">
            <v>1</v>
          </cell>
          <cell r="B4113">
            <v>18</v>
          </cell>
          <cell r="C4113">
            <v>20</v>
          </cell>
          <cell r="D4113">
            <v>6080</v>
          </cell>
          <cell r="F4113">
            <v>0</v>
          </cell>
        </row>
        <row r="4114">
          <cell r="A4114">
            <v>1</v>
          </cell>
          <cell r="B4114">
            <v>18</v>
          </cell>
          <cell r="C4114">
            <v>20</v>
          </cell>
          <cell r="D4114">
            <v>6085</v>
          </cell>
          <cell r="F4114">
            <v>0</v>
          </cell>
        </row>
        <row r="4115">
          <cell r="A4115">
            <v>1</v>
          </cell>
          <cell r="B4115">
            <v>18</v>
          </cell>
          <cell r="C4115">
            <v>20</v>
          </cell>
          <cell r="D4115">
            <v>6090</v>
          </cell>
          <cell r="F4115">
            <v>58.67</v>
          </cell>
        </row>
        <row r="4116">
          <cell r="A4116">
            <v>1</v>
          </cell>
          <cell r="B4116">
            <v>18</v>
          </cell>
          <cell r="C4116">
            <v>20</v>
          </cell>
          <cell r="D4116">
            <v>6095</v>
          </cell>
          <cell r="F4116">
            <v>0</v>
          </cell>
        </row>
        <row r="4117">
          <cell r="A4117">
            <v>1</v>
          </cell>
          <cell r="B4117">
            <v>18</v>
          </cell>
          <cell r="C4117">
            <v>20</v>
          </cell>
          <cell r="D4117">
            <v>6100</v>
          </cell>
          <cell r="F4117">
            <v>37.65</v>
          </cell>
        </row>
        <row r="4118">
          <cell r="A4118">
            <v>1</v>
          </cell>
          <cell r="B4118">
            <v>18</v>
          </cell>
          <cell r="C4118">
            <v>20</v>
          </cell>
          <cell r="D4118">
            <v>6105</v>
          </cell>
          <cell r="F4118">
            <v>0</v>
          </cell>
        </row>
        <row r="4119">
          <cell r="A4119">
            <v>1</v>
          </cell>
          <cell r="B4119">
            <v>18</v>
          </cell>
          <cell r="C4119">
            <v>20</v>
          </cell>
          <cell r="D4119">
            <v>6110</v>
          </cell>
          <cell r="F4119">
            <v>0</v>
          </cell>
        </row>
        <row r="4120">
          <cell r="A4120">
            <v>1</v>
          </cell>
          <cell r="B4120">
            <v>18</v>
          </cell>
          <cell r="C4120">
            <v>20</v>
          </cell>
          <cell r="D4120">
            <v>6115</v>
          </cell>
          <cell r="F4120">
            <v>0</v>
          </cell>
        </row>
        <row r="4121">
          <cell r="A4121">
            <v>1</v>
          </cell>
          <cell r="B4121">
            <v>18</v>
          </cell>
          <cell r="C4121">
            <v>20</v>
          </cell>
          <cell r="D4121">
            <v>6120</v>
          </cell>
          <cell r="F4121">
            <v>0</v>
          </cell>
        </row>
        <row r="4122">
          <cell r="A4122">
            <v>1</v>
          </cell>
          <cell r="B4122">
            <v>18</v>
          </cell>
          <cell r="C4122">
            <v>20</v>
          </cell>
          <cell r="D4122">
            <v>6125</v>
          </cell>
          <cell r="F4122">
            <v>0</v>
          </cell>
        </row>
        <row r="4123">
          <cell r="A4123">
            <v>1</v>
          </cell>
          <cell r="B4123">
            <v>18</v>
          </cell>
          <cell r="C4123">
            <v>20</v>
          </cell>
          <cell r="D4123">
            <v>6130</v>
          </cell>
          <cell r="F4123">
            <v>509.71</v>
          </cell>
        </row>
        <row r="4124">
          <cell r="A4124">
            <v>1</v>
          </cell>
          <cell r="B4124">
            <v>18</v>
          </cell>
          <cell r="C4124">
            <v>20</v>
          </cell>
          <cell r="D4124">
            <v>6135</v>
          </cell>
          <cell r="F4124">
            <v>0</v>
          </cell>
        </row>
        <row r="4125">
          <cell r="A4125">
            <v>1</v>
          </cell>
          <cell r="B4125">
            <v>18</v>
          </cell>
          <cell r="C4125">
            <v>20</v>
          </cell>
          <cell r="D4125">
            <v>6140</v>
          </cell>
          <cell r="F4125">
            <v>0</v>
          </cell>
        </row>
        <row r="4126">
          <cell r="A4126">
            <v>1</v>
          </cell>
          <cell r="B4126">
            <v>18</v>
          </cell>
          <cell r="C4126">
            <v>20</v>
          </cell>
          <cell r="D4126">
            <v>6145</v>
          </cell>
          <cell r="F4126">
            <v>201.28</v>
          </cell>
        </row>
        <row r="4127">
          <cell r="A4127">
            <v>1</v>
          </cell>
          <cell r="B4127">
            <v>18</v>
          </cell>
          <cell r="C4127">
            <v>20</v>
          </cell>
          <cell r="D4127">
            <v>6150</v>
          </cell>
          <cell r="F4127">
            <v>0</v>
          </cell>
        </row>
        <row r="4128">
          <cell r="A4128">
            <v>1</v>
          </cell>
          <cell r="B4128">
            <v>18</v>
          </cell>
          <cell r="C4128">
            <v>20</v>
          </cell>
          <cell r="D4128">
            <v>6160</v>
          </cell>
          <cell r="F4128">
            <v>0</v>
          </cell>
        </row>
        <row r="4129">
          <cell r="A4129">
            <v>1</v>
          </cell>
          <cell r="B4129">
            <v>18</v>
          </cell>
          <cell r="C4129">
            <v>30</v>
          </cell>
          <cell r="D4129">
            <v>6010</v>
          </cell>
          <cell r="F4129">
            <v>4605.0200000000004</v>
          </cell>
        </row>
        <row r="4130">
          <cell r="A4130">
            <v>1</v>
          </cell>
          <cell r="B4130">
            <v>18</v>
          </cell>
          <cell r="C4130">
            <v>30</v>
          </cell>
          <cell r="D4130">
            <v>6015</v>
          </cell>
          <cell r="F4130">
            <v>0</v>
          </cell>
        </row>
        <row r="4131">
          <cell r="A4131">
            <v>1</v>
          </cell>
          <cell r="B4131">
            <v>18</v>
          </cell>
          <cell r="C4131">
            <v>30</v>
          </cell>
          <cell r="D4131">
            <v>6020</v>
          </cell>
          <cell r="F4131">
            <v>9.6999999999999993</v>
          </cell>
        </row>
        <row r="4132">
          <cell r="A4132">
            <v>1</v>
          </cell>
          <cell r="B4132">
            <v>18</v>
          </cell>
          <cell r="C4132">
            <v>30</v>
          </cell>
          <cell r="D4132">
            <v>6025</v>
          </cell>
          <cell r="F4132">
            <v>335.52</v>
          </cell>
        </row>
        <row r="4133">
          <cell r="A4133">
            <v>1</v>
          </cell>
          <cell r="B4133">
            <v>18</v>
          </cell>
          <cell r="C4133">
            <v>30</v>
          </cell>
          <cell r="D4133">
            <v>6030</v>
          </cell>
          <cell r="F4133">
            <v>67.989999999999995</v>
          </cell>
        </row>
        <row r="4134">
          <cell r="A4134">
            <v>1</v>
          </cell>
          <cell r="B4134">
            <v>18</v>
          </cell>
          <cell r="C4134">
            <v>30</v>
          </cell>
          <cell r="D4134">
            <v>6035</v>
          </cell>
          <cell r="F4134">
            <v>0</v>
          </cell>
        </row>
        <row r="4135">
          <cell r="A4135">
            <v>1</v>
          </cell>
          <cell r="B4135">
            <v>18</v>
          </cell>
          <cell r="C4135">
            <v>30</v>
          </cell>
          <cell r="D4135">
            <v>6040</v>
          </cell>
          <cell r="F4135">
            <v>0</v>
          </cell>
        </row>
        <row r="4136">
          <cell r="A4136">
            <v>1</v>
          </cell>
          <cell r="B4136">
            <v>18</v>
          </cell>
          <cell r="C4136">
            <v>30</v>
          </cell>
          <cell r="D4136">
            <v>6045</v>
          </cell>
          <cell r="F4136">
            <v>0</v>
          </cell>
        </row>
        <row r="4137">
          <cell r="A4137">
            <v>1</v>
          </cell>
          <cell r="B4137">
            <v>18</v>
          </cell>
          <cell r="C4137">
            <v>30</v>
          </cell>
          <cell r="D4137">
            <v>6050</v>
          </cell>
          <cell r="F4137">
            <v>0</v>
          </cell>
        </row>
        <row r="4138">
          <cell r="A4138">
            <v>1</v>
          </cell>
          <cell r="B4138">
            <v>18</v>
          </cell>
          <cell r="C4138">
            <v>30</v>
          </cell>
          <cell r="D4138">
            <v>6055</v>
          </cell>
          <cell r="F4138">
            <v>0</v>
          </cell>
        </row>
        <row r="4139">
          <cell r="A4139">
            <v>1</v>
          </cell>
          <cell r="B4139">
            <v>18</v>
          </cell>
          <cell r="C4139">
            <v>30</v>
          </cell>
          <cell r="D4139">
            <v>6060</v>
          </cell>
          <cell r="F4139">
            <v>0</v>
          </cell>
        </row>
        <row r="4140">
          <cell r="A4140">
            <v>1</v>
          </cell>
          <cell r="B4140">
            <v>18</v>
          </cell>
          <cell r="C4140">
            <v>30</v>
          </cell>
          <cell r="D4140">
            <v>6065</v>
          </cell>
          <cell r="F4140">
            <v>0</v>
          </cell>
        </row>
        <row r="4141">
          <cell r="A4141">
            <v>1</v>
          </cell>
          <cell r="B4141">
            <v>18</v>
          </cell>
          <cell r="C4141">
            <v>30</v>
          </cell>
          <cell r="D4141">
            <v>6070</v>
          </cell>
          <cell r="F4141">
            <v>0</v>
          </cell>
        </row>
        <row r="4142">
          <cell r="A4142">
            <v>1</v>
          </cell>
          <cell r="B4142">
            <v>18</v>
          </cell>
          <cell r="C4142">
            <v>30</v>
          </cell>
          <cell r="D4142">
            <v>6075</v>
          </cell>
          <cell r="F4142">
            <v>0</v>
          </cell>
        </row>
        <row r="4143">
          <cell r="A4143">
            <v>1</v>
          </cell>
          <cell r="B4143">
            <v>18</v>
          </cell>
          <cell r="C4143">
            <v>30</v>
          </cell>
          <cell r="D4143">
            <v>6080</v>
          </cell>
          <cell r="F4143">
            <v>0</v>
          </cell>
        </row>
        <row r="4144">
          <cell r="A4144">
            <v>1</v>
          </cell>
          <cell r="B4144">
            <v>18</v>
          </cell>
          <cell r="C4144">
            <v>30</v>
          </cell>
          <cell r="D4144">
            <v>6085</v>
          </cell>
          <cell r="F4144">
            <v>0</v>
          </cell>
        </row>
        <row r="4145">
          <cell r="A4145">
            <v>1</v>
          </cell>
          <cell r="B4145">
            <v>18</v>
          </cell>
          <cell r="C4145">
            <v>30</v>
          </cell>
          <cell r="D4145">
            <v>6090</v>
          </cell>
          <cell r="F4145">
            <v>0</v>
          </cell>
        </row>
        <row r="4146">
          <cell r="A4146">
            <v>1</v>
          </cell>
          <cell r="B4146">
            <v>18</v>
          </cell>
          <cell r="C4146">
            <v>30</v>
          </cell>
          <cell r="D4146">
            <v>6095</v>
          </cell>
          <cell r="F4146">
            <v>0</v>
          </cell>
        </row>
        <row r="4147">
          <cell r="A4147">
            <v>1</v>
          </cell>
          <cell r="B4147">
            <v>18</v>
          </cell>
          <cell r="C4147">
            <v>30</v>
          </cell>
          <cell r="D4147">
            <v>6100</v>
          </cell>
          <cell r="F4147">
            <v>38.19</v>
          </cell>
        </row>
        <row r="4148">
          <cell r="A4148">
            <v>1</v>
          </cell>
          <cell r="B4148">
            <v>18</v>
          </cell>
          <cell r="C4148">
            <v>30</v>
          </cell>
          <cell r="D4148">
            <v>6105</v>
          </cell>
          <cell r="F4148">
            <v>0</v>
          </cell>
        </row>
        <row r="4149">
          <cell r="A4149">
            <v>1</v>
          </cell>
          <cell r="B4149">
            <v>18</v>
          </cell>
          <cell r="C4149">
            <v>30</v>
          </cell>
          <cell r="D4149">
            <v>6110</v>
          </cell>
          <cell r="F4149">
            <v>0</v>
          </cell>
        </row>
        <row r="4150">
          <cell r="A4150">
            <v>1</v>
          </cell>
          <cell r="B4150">
            <v>18</v>
          </cell>
          <cell r="C4150">
            <v>30</v>
          </cell>
          <cell r="D4150">
            <v>6115</v>
          </cell>
          <cell r="F4150">
            <v>0</v>
          </cell>
        </row>
        <row r="4151">
          <cell r="A4151">
            <v>1</v>
          </cell>
          <cell r="B4151">
            <v>18</v>
          </cell>
          <cell r="C4151">
            <v>30</v>
          </cell>
          <cell r="D4151">
            <v>6120</v>
          </cell>
          <cell r="F4151">
            <v>0</v>
          </cell>
        </row>
        <row r="4152">
          <cell r="A4152">
            <v>1</v>
          </cell>
          <cell r="B4152">
            <v>18</v>
          </cell>
          <cell r="C4152">
            <v>30</v>
          </cell>
          <cell r="D4152">
            <v>6125</v>
          </cell>
          <cell r="F4152">
            <v>0</v>
          </cell>
        </row>
        <row r="4153">
          <cell r="A4153">
            <v>1</v>
          </cell>
          <cell r="B4153">
            <v>18</v>
          </cell>
          <cell r="C4153">
            <v>30</v>
          </cell>
          <cell r="D4153">
            <v>6130</v>
          </cell>
          <cell r="F4153">
            <v>0</v>
          </cell>
        </row>
        <row r="4154">
          <cell r="A4154">
            <v>1</v>
          </cell>
          <cell r="B4154">
            <v>18</v>
          </cell>
          <cell r="C4154">
            <v>30</v>
          </cell>
          <cell r="D4154">
            <v>6135</v>
          </cell>
          <cell r="F4154">
            <v>0</v>
          </cell>
        </row>
        <row r="4155">
          <cell r="A4155">
            <v>1</v>
          </cell>
          <cell r="B4155">
            <v>18</v>
          </cell>
          <cell r="C4155">
            <v>30</v>
          </cell>
          <cell r="D4155">
            <v>6140</v>
          </cell>
          <cell r="F4155">
            <v>0</v>
          </cell>
        </row>
        <row r="4156">
          <cell r="A4156">
            <v>1</v>
          </cell>
          <cell r="B4156">
            <v>18</v>
          </cell>
          <cell r="C4156">
            <v>30</v>
          </cell>
          <cell r="D4156">
            <v>6145</v>
          </cell>
          <cell r="F4156">
            <v>0</v>
          </cell>
        </row>
        <row r="4157">
          <cell r="A4157">
            <v>1</v>
          </cell>
          <cell r="B4157">
            <v>18</v>
          </cell>
          <cell r="C4157">
            <v>30</v>
          </cell>
          <cell r="D4157">
            <v>6150</v>
          </cell>
          <cell r="F4157">
            <v>0</v>
          </cell>
        </row>
        <row r="4158">
          <cell r="A4158">
            <v>1</v>
          </cell>
          <cell r="B4158">
            <v>18</v>
          </cell>
          <cell r="C4158">
            <v>40</v>
          </cell>
          <cell r="D4158">
            <v>6010</v>
          </cell>
          <cell r="F4158">
            <v>0</v>
          </cell>
        </row>
        <row r="4159">
          <cell r="A4159">
            <v>1</v>
          </cell>
          <cell r="B4159">
            <v>18</v>
          </cell>
          <cell r="C4159">
            <v>40</v>
          </cell>
          <cell r="D4159">
            <v>6015</v>
          </cell>
          <cell r="F4159">
            <v>9540.43</v>
          </cell>
        </row>
        <row r="4160">
          <cell r="A4160">
            <v>1</v>
          </cell>
          <cell r="B4160">
            <v>18</v>
          </cell>
          <cell r="C4160">
            <v>40</v>
          </cell>
          <cell r="D4160">
            <v>6020</v>
          </cell>
          <cell r="F4160">
            <v>0</v>
          </cell>
        </row>
        <row r="4161">
          <cell r="A4161">
            <v>1</v>
          </cell>
          <cell r="B4161">
            <v>18</v>
          </cell>
          <cell r="C4161">
            <v>40</v>
          </cell>
          <cell r="D4161">
            <v>6025</v>
          </cell>
          <cell r="F4161">
            <v>1377.17</v>
          </cell>
        </row>
        <row r="4162">
          <cell r="A4162">
            <v>1</v>
          </cell>
          <cell r="B4162">
            <v>18</v>
          </cell>
          <cell r="C4162">
            <v>40</v>
          </cell>
          <cell r="D4162">
            <v>6030</v>
          </cell>
          <cell r="F4162">
            <v>986.32</v>
          </cell>
        </row>
        <row r="4163">
          <cell r="A4163">
            <v>1</v>
          </cell>
          <cell r="B4163">
            <v>18</v>
          </cell>
          <cell r="C4163">
            <v>40</v>
          </cell>
          <cell r="D4163">
            <v>6035</v>
          </cell>
          <cell r="F4163">
            <v>0</v>
          </cell>
        </row>
        <row r="4164">
          <cell r="A4164">
            <v>1</v>
          </cell>
          <cell r="B4164">
            <v>18</v>
          </cell>
          <cell r="C4164">
            <v>40</v>
          </cell>
          <cell r="D4164">
            <v>6040</v>
          </cell>
          <cell r="F4164">
            <v>0</v>
          </cell>
        </row>
        <row r="4165">
          <cell r="A4165">
            <v>1</v>
          </cell>
          <cell r="B4165">
            <v>18</v>
          </cell>
          <cell r="C4165">
            <v>40</v>
          </cell>
          <cell r="D4165">
            <v>6045</v>
          </cell>
          <cell r="F4165">
            <v>0</v>
          </cell>
        </row>
        <row r="4166">
          <cell r="A4166">
            <v>1</v>
          </cell>
          <cell r="B4166">
            <v>18</v>
          </cell>
          <cell r="C4166">
            <v>40</v>
          </cell>
          <cell r="D4166">
            <v>6050</v>
          </cell>
          <cell r="F4166">
            <v>0</v>
          </cell>
        </row>
        <row r="4167">
          <cell r="A4167">
            <v>1</v>
          </cell>
          <cell r="B4167">
            <v>18</v>
          </cell>
          <cell r="C4167">
            <v>40</v>
          </cell>
          <cell r="D4167">
            <v>6055</v>
          </cell>
          <cell r="F4167">
            <v>0</v>
          </cell>
        </row>
        <row r="4168">
          <cell r="A4168">
            <v>1</v>
          </cell>
          <cell r="B4168">
            <v>18</v>
          </cell>
          <cell r="C4168">
            <v>40</v>
          </cell>
          <cell r="D4168">
            <v>6060</v>
          </cell>
          <cell r="F4168">
            <v>0</v>
          </cell>
        </row>
        <row r="4169">
          <cell r="A4169">
            <v>1</v>
          </cell>
          <cell r="B4169">
            <v>18</v>
          </cell>
          <cell r="C4169">
            <v>40</v>
          </cell>
          <cell r="D4169">
            <v>6065</v>
          </cell>
          <cell r="F4169">
            <v>0</v>
          </cell>
        </row>
        <row r="4170">
          <cell r="A4170">
            <v>1</v>
          </cell>
          <cell r="B4170">
            <v>18</v>
          </cell>
          <cell r="C4170">
            <v>40</v>
          </cell>
          <cell r="D4170">
            <v>6070</v>
          </cell>
          <cell r="F4170">
            <v>0</v>
          </cell>
        </row>
        <row r="4171">
          <cell r="A4171">
            <v>1</v>
          </cell>
          <cell r="B4171">
            <v>18</v>
          </cell>
          <cell r="C4171">
            <v>40</v>
          </cell>
          <cell r="D4171">
            <v>6075</v>
          </cell>
          <cell r="F4171">
            <v>0</v>
          </cell>
        </row>
        <row r="4172">
          <cell r="A4172">
            <v>1</v>
          </cell>
          <cell r="B4172">
            <v>18</v>
          </cell>
          <cell r="C4172">
            <v>40</v>
          </cell>
          <cell r="D4172">
            <v>6080</v>
          </cell>
          <cell r="F4172">
            <v>0</v>
          </cell>
        </row>
        <row r="4173">
          <cell r="A4173">
            <v>1</v>
          </cell>
          <cell r="B4173">
            <v>18</v>
          </cell>
          <cell r="C4173">
            <v>40</v>
          </cell>
          <cell r="D4173">
            <v>6085</v>
          </cell>
          <cell r="F4173">
            <v>0</v>
          </cell>
        </row>
        <row r="4174">
          <cell r="A4174">
            <v>1</v>
          </cell>
          <cell r="B4174">
            <v>18</v>
          </cell>
          <cell r="C4174">
            <v>40</v>
          </cell>
          <cell r="D4174">
            <v>6090</v>
          </cell>
          <cell r="F4174">
            <v>0</v>
          </cell>
        </row>
        <row r="4175">
          <cell r="A4175">
            <v>1</v>
          </cell>
          <cell r="B4175">
            <v>18</v>
          </cell>
          <cell r="C4175">
            <v>40</v>
          </cell>
          <cell r="D4175">
            <v>6095</v>
          </cell>
          <cell r="F4175">
            <v>0</v>
          </cell>
        </row>
        <row r="4176">
          <cell r="A4176">
            <v>1</v>
          </cell>
          <cell r="B4176">
            <v>18</v>
          </cell>
          <cell r="C4176">
            <v>40</v>
          </cell>
          <cell r="D4176">
            <v>6100</v>
          </cell>
          <cell r="F4176">
            <v>0</v>
          </cell>
        </row>
        <row r="4177">
          <cell r="A4177">
            <v>1</v>
          </cell>
          <cell r="B4177">
            <v>18</v>
          </cell>
          <cell r="C4177">
            <v>40</v>
          </cell>
          <cell r="D4177">
            <v>6105</v>
          </cell>
          <cell r="F4177">
            <v>262.35000000000002</v>
          </cell>
        </row>
        <row r="4178">
          <cell r="A4178">
            <v>1</v>
          </cell>
          <cell r="B4178">
            <v>18</v>
          </cell>
          <cell r="C4178">
            <v>40</v>
          </cell>
          <cell r="D4178">
            <v>6110</v>
          </cell>
          <cell r="F4178">
            <v>0</v>
          </cell>
        </row>
        <row r="4179">
          <cell r="A4179">
            <v>1</v>
          </cell>
          <cell r="B4179">
            <v>18</v>
          </cell>
          <cell r="C4179">
            <v>40</v>
          </cell>
          <cell r="D4179">
            <v>6110</v>
          </cell>
          <cell r="F4179">
            <v>0</v>
          </cell>
        </row>
        <row r="4180">
          <cell r="A4180">
            <v>1</v>
          </cell>
          <cell r="B4180">
            <v>18</v>
          </cell>
          <cell r="C4180">
            <v>40</v>
          </cell>
          <cell r="D4180">
            <v>6110</v>
          </cell>
          <cell r="F4180">
            <v>0</v>
          </cell>
        </row>
        <row r="4181">
          <cell r="A4181">
            <v>1</v>
          </cell>
          <cell r="B4181">
            <v>18</v>
          </cell>
          <cell r="C4181">
            <v>40</v>
          </cell>
          <cell r="D4181">
            <v>6110</v>
          </cell>
          <cell r="F4181">
            <v>0</v>
          </cell>
        </row>
        <row r="4182">
          <cell r="A4182">
            <v>1</v>
          </cell>
          <cell r="B4182">
            <v>18</v>
          </cell>
          <cell r="C4182">
            <v>40</v>
          </cell>
          <cell r="D4182">
            <v>6110</v>
          </cell>
          <cell r="F4182">
            <v>0</v>
          </cell>
        </row>
        <row r="4183">
          <cell r="A4183">
            <v>1</v>
          </cell>
          <cell r="B4183">
            <v>18</v>
          </cell>
          <cell r="C4183">
            <v>40</v>
          </cell>
          <cell r="D4183">
            <v>6110</v>
          </cell>
          <cell r="F4183">
            <v>0</v>
          </cell>
        </row>
        <row r="4184">
          <cell r="A4184">
            <v>1</v>
          </cell>
          <cell r="B4184">
            <v>18</v>
          </cell>
          <cell r="C4184">
            <v>40</v>
          </cell>
          <cell r="D4184">
            <v>6115</v>
          </cell>
          <cell r="F4184">
            <v>0</v>
          </cell>
        </row>
        <row r="4185">
          <cell r="A4185">
            <v>1</v>
          </cell>
          <cell r="B4185">
            <v>18</v>
          </cell>
          <cell r="C4185">
            <v>40</v>
          </cell>
          <cell r="D4185">
            <v>6120</v>
          </cell>
          <cell r="F4185">
            <v>0</v>
          </cell>
        </row>
        <row r="4186">
          <cell r="A4186">
            <v>1</v>
          </cell>
          <cell r="B4186">
            <v>18</v>
          </cell>
          <cell r="C4186">
            <v>40</v>
          </cell>
          <cell r="D4186">
            <v>6125</v>
          </cell>
          <cell r="F4186">
            <v>0</v>
          </cell>
        </row>
        <row r="4187">
          <cell r="A4187">
            <v>1</v>
          </cell>
          <cell r="B4187">
            <v>18</v>
          </cell>
          <cell r="C4187">
            <v>40</v>
          </cell>
          <cell r="D4187">
            <v>6130</v>
          </cell>
          <cell r="F4187">
            <v>0</v>
          </cell>
        </row>
        <row r="4188">
          <cell r="A4188">
            <v>1</v>
          </cell>
          <cell r="B4188">
            <v>18</v>
          </cell>
          <cell r="C4188">
            <v>40</v>
          </cell>
          <cell r="D4188">
            <v>6135</v>
          </cell>
          <cell r="F4188">
            <v>0</v>
          </cell>
        </row>
        <row r="4189">
          <cell r="A4189">
            <v>1</v>
          </cell>
          <cell r="B4189">
            <v>18</v>
          </cell>
          <cell r="C4189">
            <v>40</v>
          </cell>
          <cell r="D4189">
            <v>6140</v>
          </cell>
          <cell r="F4189">
            <v>0</v>
          </cell>
        </row>
        <row r="4190">
          <cell r="A4190">
            <v>1</v>
          </cell>
          <cell r="B4190">
            <v>18</v>
          </cell>
          <cell r="C4190">
            <v>40</v>
          </cell>
          <cell r="D4190">
            <v>6145</v>
          </cell>
          <cell r="F4190">
            <v>0</v>
          </cell>
        </row>
        <row r="4191">
          <cell r="A4191">
            <v>1</v>
          </cell>
          <cell r="B4191">
            <v>18</v>
          </cell>
          <cell r="C4191">
            <v>40</v>
          </cell>
          <cell r="D4191">
            <v>6150</v>
          </cell>
          <cell r="F4191">
            <v>0</v>
          </cell>
        </row>
        <row r="4192">
          <cell r="A4192">
            <v>1</v>
          </cell>
          <cell r="B4192">
            <v>18</v>
          </cell>
          <cell r="C4192">
            <v>50</v>
          </cell>
          <cell r="D4192">
            <v>6010</v>
          </cell>
          <cell r="F4192">
            <v>0</v>
          </cell>
        </row>
        <row r="4193">
          <cell r="A4193">
            <v>1</v>
          </cell>
          <cell r="B4193">
            <v>18</v>
          </cell>
          <cell r="C4193">
            <v>50</v>
          </cell>
          <cell r="D4193">
            <v>6015</v>
          </cell>
          <cell r="F4193">
            <v>0</v>
          </cell>
        </row>
        <row r="4194">
          <cell r="A4194">
            <v>1</v>
          </cell>
          <cell r="B4194">
            <v>18</v>
          </cell>
          <cell r="C4194">
            <v>50</v>
          </cell>
          <cell r="D4194">
            <v>6020</v>
          </cell>
          <cell r="F4194">
            <v>0</v>
          </cell>
        </row>
        <row r="4195">
          <cell r="A4195">
            <v>1</v>
          </cell>
          <cell r="B4195">
            <v>18</v>
          </cell>
          <cell r="C4195">
            <v>50</v>
          </cell>
          <cell r="D4195">
            <v>6025</v>
          </cell>
          <cell r="F4195">
            <v>0</v>
          </cell>
        </row>
        <row r="4196">
          <cell r="A4196">
            <v>1</v>
          </cell>
          <cell r="B4196">
            <v>18</v>
          </cell>
          <cell r="C4196">
            <v>50</v>
          </cell>
          <cell r="D4196">
            <v>6030</v>
          </cell>
          <cell r="F4196">
            <v>0</v>
          </cell>
        </row>
        <row r="4197">
          <cell r="A4197">
            <v>1</v>
          </cell>
          <cell r="B4197">
            <v>18</v>
          </cell>
          <cell r="C4197">
            <v>50</v>
          </cell>
          <cell r="D4197">
            <v>6035</v>
          </cell>
          <cell r="F4197">
            <v>0</v>
          </cell>
        </row>
        <row r="4198">
          <cell r="A4198">
            <v>1</v>
          </cell>
          <cell r="B4198">
            <v>18</v>
          </cell>
          <cell r="C4198">
            <v>50</v>
          </cell>
          <cell r="D4198">
            <v>6040</v>
          </cell>
          <cell r="F4198">
            <v>0</v>
          </cell>
        </row>
        <row r="4199">
          <cell r="A4199">
            <v>1</v>
          </cell>
          <cell r="B4199">
            <v>18</v>
          </cell>
          <cell r="C4199">
            <v>50</v>
          </cell>
          <cell r="D4199">
            <v>6045</v>
          </cell>
          <cell r="F4199">
            <v>0</v>
          </cell>
        </row>
        <row r="4200">
          <cell r="A4200">
            <v>1</v>
          </cell>
          <cell r="B4200">
            <v>18</v>
          </cell>
          <cell r="C4200">
            <v>50</v>
          </cell>
          <cell r="D4200">
            <v>6050</v>
          </cell>
          <cell r="F4200">
            <v>0</v>
          </cell>
        </row>
        <row r="4201">
          <cell r="A4201">
            <v>1</v>
          </cell>
          <cell r="B4201">
            <v>18</v>
          </cell>
          <cell r="C4201">
            <v>50</v>
          </cell>
          <cell r="D4201">
            <v>6055</v>
          </cell>
          <cell r="F4201">
            <v>0</v>
          </cell>
        </row>
        <row r="4202">
          <cell r="A4202">
            <v>1</v>
          </cell>
          <cell r="B4202">
            <v>18</v>
          </cell>
          <cell r="C4202">
            <v>50</v>
          </cell>
          <cell r="D4202">
            <v>6060</v>
          </cell>
          <cell r="F4202">
            <v>0</v>
          </cell>
        </row>
        <row r="4203">
          <cell r="A4203">
            <v>1</v>
          </cell>
          <cell r="B4203">
            <v>18</v>
          </cell>
          <cell r="C4203">
            <v>50</v>
          </cell>
          <cell r="D4203">
            <v>6065</v>
          </cell>
          <cell r="F4203">
            <v>0</v>
          </cell>
        </row>
        <row r="4204">
          <cell r="A4204">
            <v>1</v>
          </cell>
          <cell r="B4204">
            <v>18</v>
          </cell>
          <cell r="C4204">
            <v>50</v>
          </cell>
          <cell r="D4204">
            <v>6070</v>
          </cell>
          <cell r="F4204">
            <v>0</v>
          </cell>
        </row>
        <row r="4205">
          <cell r="A4205">
            <v>1</v>
          </cell>
          <cell r="B4205">
            <v>18</v>
          </cell>
          <cell r="C4205">
            <v>50</v>
          </cell>
          <cell r="D4205">
            <v>6075</v>
          </cell>
          <cell r="F4205">
            <v>0</v>
          </cell>
        </row>
        <row r="4206">
          <cell r="A4206">
            <v>1</v>
          </cell>
          <cell r="B4206">
            <v>18</v>
          </cell>
          <cell r="C4206">
            <v>50</v>
          </cell>
          <cell r="D4206">
            <v>6080</v>
          </cell>
          <cell r="F4206">
            <v>0</v>
          </cell>
        </row>
        <row r="4207">
          <cell r="A4207">
            <v>1</v>
          </cell>
          <cell r="B4207">
            <v>18</v>
          </cell>
          <cell r="C4207">
            <v>50</v>
          </cell>
          <cell r="D4207">
            <v>6085</v>
          </cell>
          <cell r="F4207">
            <v>0</v>
          </cell>
        </row>
        <row r="4208">
          <cell r="A4208">
            <v>1</v>
          </cell>
          <cell r="B4208">
            <v>18</v>
          </cell>
          <cell r="C4208">
            <v>50</v>
          </cell>
          <cell r="D4208">
            <v>6090</v>
          </cell>
          <cell r="F4208">
            <v>0</v>
          </cell>
        </row>
        <row r="4209">
          <cell r="A4209">
            <v>1</v>
          </cell>
          <cell r="B4209">
            <v>18</v>
          </cell>
          <cell r="C4209">
            <v>50</v>
          </cell>
          <cell r="D4209">
            <v>6095</v>
          </cell>
          <cell r="F4209">
            <v>0</v>
          </cell>
        </row>
        <row r="4210">
          <cell r="A4210">
            <v>1</v>
          </cell>
          <cell r="B4210">
            <v>18</v>
          </cell>
          <cell r="C4210">
            <v>50</v>
          </cell>
          <cell r="D4210">
            <v>6100</v>
          </cell>
          <cell r="F4210">
            <v>0</v>
          </cell>
        </row>
        <row r="4211">
          <cell r="A4211">
            <v>1</v>
          </cell>
          <cell r="B4211">
            <v>18</v>
          </cell>
          <cell r="C4211">
            <v>50</v>
          </cell>
          <cell r="D4211">
            <v>6105</v>
          </cell>
          <cell r="F4211">
            <v>0</v>
          </cell>
        </row>
        <row r="4212">
          <cell r="A4212">
            <v>1</v>
          </cell>
          <cell r="B4212">
            <v>18</v>
          </cell>
          <cell r="C4212">
            <v>50</v>
          </cell>
          <cell r="D4212">
            <v>6110</v>
          </cell>
          <cell r="F4212">
            <v>0</v>
          </cell>
        </row>
        <row r="4213">
          <cell r="A4213">
            <v>1</v>
          </cell>
          <cell r="B4213">
            <v>18</v>
          </cell>
          <cell r="C4213">
            <v>50</v>
          </cell>
          <cell r="D4213">
            <v>6115</v>
          </cell>
          <cell r="F4213">
            <v>0</v>
          </cell>
        </row>
        <row r="4214">
          <cell r="A4214">
            <v>1</v>
          </cell>
          <cell r="B4214">
            <v>18</v>
          </cell>
          <cell r="C4214">
            <v>50</v>
          </cell>
          <cell r="D4214">
            <v>6120</v>
          </cell>
          <cell r="F4214">
            <v>0</v>
          </cell>
        </row>
        <row r="4215">
          <cell r="A4215">
            <v>1</v>
          </cell>
          <cell r="B4215">
            <v>18</v>
          </cell>
          <cell r="C4215">
            <v>50</v>
          </cell>
          <cell r="D4215">
            <v>6125</v>
          </cell>
          <cell r="F4215">
            <v>0</v>
          </cell>
        </row>
        <row r="4216">
          <cell r="A4216">
            <v>1</v>
          </cell>
          <cell r="B4216">
            <v>18</v>
          </cell>
          <cell r="C4216">
            <v>50</v>
          </cell>
          <cell r="D4216">
            <v>6130</v>
          </cell>
          <cell r="F4216">
            <v>0</v>
          </cell>
        </row>
        <row r="4217">
          <cell r="A4217">
            <v>1</v>
          </cell>
          <cell r="B4217">
            <v>18</v>
          </cell>
          <cell r="C4217">
            <v>50</v>
          </cell>
          <cell r="D4217">
            <v>6135</v>
          </cell>
          <cell r="F4217">
            <v>0</v>
          </cell>
        </row>
        <row r="4218">
          <cell r="A4218">
            <v>1</v>
          </cell>
          <cell r="B4218">
            <v>18</v>
          </cell>
          <cell r="C4218">
            <v>50</v>
          </cell>
          <cell r="D4218">
            <v>6140</v>
          </cell>
          <cell r="F4218">
            <v>0</v>
          </cell>
        </row>
        <row r="4219">
          <cell r="A4219">
            <v>1</v>
          </cell>
          <cell r="B4219">
            <v>18</v>
          </cell>
          <cell r="C4219">
            <v>50</v>
          </cell>
          <cell r="D4219">
            <v>6145</v>
          </cell>
          <cell r="F4219">
            <v>0</v>
          </cell>
        </row>
        <row r="4220">
          <cell r="A4220">
            <v>1</v>
          </cell>
          <cell r="B4220">
            <v>18</v>
          </cell>
          <cell r="C4220">
            <v>50</v>
          </cell>
          <cell r="D4220">
            <v>6150</v>
          </cell>
          <cell r="F4220">
            <v>0</v>
          </cell>
        </row>
        <row r="4221">
          <cell r="A4221">
            <v>1</v>
          </cell>
          <cell r="B4221">
            <v>19</v>
          </cell>
          <cell r="C4221">
            <v>0</v>
          </cell>
          <cell r="D4221">
            <v>1032</v>
          </cell>
          <cell r="F4221">
            <v>0</v>
          </cell>
        </row>
        <row r="4222">
          <cell r="A4222">
            <v>1</v>
          </cell>
          <cell r="B4222">
            <v>19</v>
          </cell>
          <cell r="C4222">
            <v>0</v>
          </cell>
          <cell r="D4222">
            <v>1050</v>
          </cell>
          <cell r="F4222">
            <v>36846.160000000003</v>
          </cell>
        </row>
        <row r="4223">
          <cell r="A4223">
            <v>1</v>
          </cell>
          <cell r="B4223">
            <v>19</v>
          </cell>
          <cell r="C4223">
            <v>0</v>
          </cell>
          <cell r="D4223">
            <v>1050</v>
          </cell>
          <cell r="F4223">
            <v>0</v>
          </cell>
        </row>
        <row r="4224">
          <cell r="A4224">
            <v>1</v>
          </cell>
          <cell r="B4224">
            <v>19</v>
          </cell>
          <cell r="C4224">
            <v>0</v>
          </cell>
          <cell r="D4224">
            <v>1051</v>
          </cell>
          <cell r="F4224">
            <v>44.29</v>
          </cell>
        </row>
        <row r="4225">
          <cell r="A4225">
            <v>1</v>
          </cell>
          <cell r="B4225">
            <v>19</v>
          </cell>
          <cell r="C4225">
            <v>0</v>
          </cell>
          <cell r="D4225">
            <v>1052</v>
          </cell>
          <cell r="F4225">
            <v>0</v>
          </cell>
        </row>
        <row r="4226">
          <cell r="A4226">
            <v>1</v>
          </cell>
          <cell r="B4226">
            <v>19</v>
          </cell>
          <cell r="C4226">
            <v>0</v>
          </cell>
          <cell r="D4226">
            <v>1052</v>
          </cell>
          <cell r="F4226">
            <v>0</v>
          </cell>
        </row>
        <row r="4227">
          <cell r="A4227">
            <v>1</v>
          </cell>
          <cell r="B4227">
            <v>19</v>
          </cell>
          <cell r="C4227">
            <v>0</v>
          </cell>
          <cell r="D4227">
            <v>1052</v>
          </cell>
          <cell r="F4227">
            <v>0</v>
          </cell>
        </row>
        <row r="4228">
          <cell r="A4228">
            <v>1</v>
          </cell>
          <cell r="B4228">
            <v>19</v>
          </cell>
          <cell r="C4228">
            <v>0</v>
          </cell>
          <cell r="D4228">
            <v>1055</v>
          </cell>
          <cell r="F4228">
            <v>0</v>
          </cell>
        </row>
        <row r="4229">
          <cell r="A4229">
            <v>1</v>
          </cell>
          <cell r="B4229">
            <v>19</v>
          </cell>
          <cell r="C4229">
            <v>0</v>
          </cell>
          <cell r="D4229">
            <v>1060</v>
          </cell>
          <cell r="F4229">
            <v>56673.34</v>
          </cell>
        </row>
        <row r="4230">
          <cell r="A4230">
            <v>1</v>
          </cell>
          <cell r="B4230">
            <v>19</v>
          </cell>
          <cell r="C4230">
            <v>0</v>
          </cell>
          <cell r="D4230">
            <v>1065</v>
          </cell>
          <cell r="F4230">
            <v>0</v>
          </cell>
        </row>
        <row r="4231">
          <cell r="A4231">
            <v>1</v>
          </cell>
          <cell r="B4231">
            <v>19</v>
          </cell>
          <cell r="C4231">
            <v>0</v>
          </cell>
          <cell r="D4231">
            <v>2040</v>
          </cell>
          <cell r="F4231">
            <v>0</v>
          </cell>
        </row>
        <row r="4232">
          <cell r="A4232">
            <v>1</v>
          </cell>
          <cell r="B4232">
            <v>19</v>
          </cell>
          <cell r="C4232">
            <v>0</v>
          </cell>
          <cell r="D4232">
            <v>4010</v>
          </cell>
          <cell r="F4232">
            <v>-201897.60000000001</v>
          </cell>
        </row>
        <row r="4233">
          <cell r="A4233">
            <v>1</v>
          </cell>
          <cell r="B4233">
            <v>19</v>
          </cell>
          <cell r="C4233">
            <v>0</v>
          </cell>
          <cell r="D4233">
            <v>4010</v>
          </cell>
          <cell r="F4233">
            <v>39486.26</v>
          </cell>
        </row>
        <row r="4234">
          <cell r="A4234">
            <v>1</v>
          </cell>
          <cell r="B4234">
            <v>19</v>
          </cell>
          <cell r="C4234">
            <v>0</v>
          </cell>
          <cell r="D4234">
            <v>4020</v>
          </cell>
          <cell r="F4234">
            <v>-320479.39</v>
          </cell>
        </row>
        <row r="4235">
          <cell r="A4235">
            <v>1</v>
          </cell>
          <cell r="B4235">
            <v>19</v>
          </cell>
          <cell r="C4235">
            <v>0</v>
          </cell>
          <cell r="D4235">
            <v>4020</v>
          </cell>
          <cell r="F4235">
            <v>453</v>
          </cell>
        </row>
        <row r="4236">
          <cell r="A4236">
            <v>1</v>
          </cell>
          <cell r="B4236">
            <v>19</v>
          </cell>
          <cell r="C4236">
            <v>0</v>
          </cell>
          <cell r="D4236">
            <v>4030</v>
          </cell>
          <cell r="F4236">
            <v>0.2</v>
          </cell>
        </row>
        <row r="4237">
          <cell r="A4237">
            <v>1</v>
          </cell>
          <cell r="B4237">
            <v>19</v>
          </cell>
          <cell r="C4237">
            <v>0</v>
          </cell>
          <cell r="D4237">
            <v>4040</v>
          </cell>
          <cell r="F4237">
            <v>0</v>
          </cell>
        </row>
        <row r="4238">
          <cell r="A4238">
            <v>1</v>
          </cell>
          <cell r="B4238">
            <v>19</v>
          </cell>
          <cell r="C4238">
            <v>0</v>
          </cell>
          <cell r="D4238">
            <v>4050</v>
          </cell>
          <cell r="F4238">
            <v>1592</v>
          </cell>
        </row>
        <row r="4239">
          <cell r="A4239">
            <v>1</v>
          </cell>
          <cell r="B4239">
            <v>19</v>
          </cell>
          <cell r="C4239">
            <v>0</v>
          </cell>
          <cell r="D4239">
            <v>4060</v>
          </cell>
          <cell r="F4239">
            <v>0</v>
          </cell>
        </row>
        <row r="4240">
          <cell r="A4240">
            <v>1</v>
          </cell>
          <cell r="B4240">
            <v>19</v>
          </cell>
          <cell r="C4240">
            <v>0</v>
          </cell>
          <cell r="D4240">
            <v>5010</v>
          </cell>
          <cell r="F4240">
            <v>125685.01</v>
          </cell>
        </row>
        <row r="4241">
          <cell r="A4241">
            <v>1</v>
          </cell>
          <cell r="B4241">
            <v>19</v>
          </cell>
          <cell r="C4241">
            <v>0</v>
          </cell>
          <cell r="D4241">
            <v>5011</v>
          </cell>
          <cell r="F4241">
            <v>1039.06</v>
          </cell>
        </row>
        <row r="4242">
          <cell r="A4242">
            <v>1</v>
          </cell>
          <cell r="B4242">
            <v>19</v>
          </cell>
          <cell r="C4242">
            <v>0</v>
          </cell>
          <cell r="D4242">
            <v>5011</v>
          </cell>
          <cell r="F4242">
            <v>0</v>
          </cell>
        </row>
        <row r="4243">
          <cell r="A4243">
            <v>1</v>
          </cell>
          <cell r="B4243">
            <v>19</v>
          </cell>
          <cell r="C4243">
            <v>0</v>
          </cell>
          <cell r="D4243">
            <v>5011</v>
          </cell>
          <cell r="F4243">
            <v>0</v>
          </cell>
        </row>
        <row r="4244">
          <cell r="A4244">
            <v>1</v>
          </cell>
          <cell r="B4244">
            <v>19</v>
          </cell>
          <cell r="C4244">
            <v>0</v>
          </cell>
          <cell r="D4244">
            <v>5012</v>
          </cell>
          <cell r="F4244">
            <v>0</v>
          </cell>
        </row>
        <row r="4245">
          <cell r="A4245">
            <v>1</v>
          </cell>
          <cell r="B4245">
            <v>19</v>
          </cell>
          <cell r="C4245">
            <v>0</v>
          </cell>
          <cell r="D4245">
            <v>5012</v>
          </cell>
          <cell r="F4245">
            <v>-44.28</v>
          </cell>
        </row>
        <row r="4246">
          <cell r="A4246">
            <v>1</v>
          </cell>
          <cell r="B4246">
            <v>19</v>
          </cell>
          <cell r="C4246">
            <v>0</v>
          </cell>
          <cell r="D4246">
            <v>5012</v>
          </cell>
          <cell r="F4246">
            <v>-427.45</v>
          </cell>
        </row>
        <row r="4247">
          <cell r="A4247">
            <v>1</v>
          </cell>
          <cell r="B4247">
            <v>19</v>
          </cell>
          <cell r="C4247">
            <v>0</v>
          </cell>
          <cell r="D4247">
            <v>5020</v>
          </cell>
          <cell r="F4247">
            <v>289200.34999999998</v>
          </cell>
        </row>
        <row r="4248">
          <cell r="A4248">
            <v>1</v>
          </cell>
          <cell r="B4248">
            <v>19</v>
          </cell>
          <cell r="C4248">
            <v>0</v>
          </cell>
          <cell r="D4248">
            <v>5030</v>
          </cell>
          <cell r="F4248">
            <v>6767.97</v>
          </cell>
        </row>
        <row r="4249">
          <cell r="A4249">
            <v>1</v>
          </cell>
          <cell r="B4249">
            <v>19</v>
          </cell>
          <cell r="C4249">
            <v>0</v>
          </cell>
          <cell r="D4249">
            <v>5030</v>
          </cell>
          <cell r="F4249">
            <v>0</v>
          </cell>
        </row>
        <row r="4250">
          <cell r="A4250">
            <v>1</v>
          </cell>
          <cell r="B4250">
            <v>19</v>
          </cell>
          <cell r="C4250">
            <v>0</v>
          </cell>
          <cell r="D4250">
            <v>5040</v>
          </cell>
          <cell r="F4250">
            <v>-6632.97</v>
          </cell>
        </row>
        <row r="4251">
          <cell r="A4251">
            <v>1</v>
          </cell>
          <cell r="B4251">
            <v>19</v>
          </cell>
          <cell r="C4251">
            <v>0</v>
          </cell>
          <cell r="D4251">
            <v>5050</v>
          </cell>
          <cell r="F4251">
            <v>-15731.01</v>
          </cell>
        </row>
        <row r="4252">
          <cell r="A4252">
            <v>1</v>
          </cell>
          <cell r="B4252">
            <v>19</v>
          </cell>
          <cell r="C4252">
            <v>0</v>
          </cell>
          <cell r="D4252">
            <v>7010</v>
          </cell>
          <cell r="F4252">
            <v>0</v>
          </cell>
        </row>
        <row r="4253">
          <cell r="A4253">
            <v>1</v>
          </cell>
          <cell r="B4253">
            <v>19</v>
          </cell>
          <cell r="C4253">
            <v>0</v>
          </cell>
          <cell r="D4253">
            <v>7015</v>
          </cell>
          <cell r="F4253">
            <v>0</v>
          </cell>
        </row>
        <row r="4254">
          <cell r="A4254">
            <v>1</v>
          </cell>
          <cell r="B4254">
            <v>19</v>
          </cell>
          <cell r="C4254">
            <v>0</v>
          </cell>
          <cell r="D4254">
            <v>7020</v>
          </cell>
          <cell r="F4254">
            <v>0</v>
          </cell>
        </row>
        <row r="4255">
          <cell r="A4255">
            <v>1</v>
          </cell>
          <cell r="B4255">
            <v>19</v>
          </cell>
          <cell r="C4255">
            <v>0</v>
          </cell>
          <cell r="D4255">
            <v>7025</v>
          </cell>
          <cell r="F4255">
            <v>385</v>
          </cell>
        </row>
        <row r="4256">
          <cell r="A4256">
            <v>1</v>
          </cell>
          <cell r="B4256">
            <v>19</v>
          </cell>
          <cell r="C4256">
            <v>0</v>
          </cell>
          <cell r="D4256">
            <v>7030</v>
          </cell>
          <cell r="F4256">
            <v>117.18</v>
          </cell>
        </row>
        <row r="4257">
          <cell r="A4257">
            <v>1</v>
          </cell>
          <cell r="B4257">
            <v>19</v>
          </cell>
          <cell r="C4257">
            <v>0</v>
          </cell>
          <cell r="D4257">
            <v>7035</v>
          </cell>
          <cell r="F4257">
            <v>614.15</v>
          </cell>
        </row>
        <row r="4258">
          <cell r="A4258">
            <v>1</v>
          </cell>
          <cell r="B4258">
            <v>19</v>
          </cell>
          <cell r="C4258">
            <v>0</v>
          </cell>
          <cell r="D4258">
            <v>7040</v>
          </cell>
          <cell r="F4258">
            <v>0</v>
          </cell>
        </row>
        <row r="4259">
          <cell r="A4259">
            <v>1</v>
          </cell>
          <cell r="B4259">
            <v>19</v>
          </cell>
          <cell r="C4259">
            <v>0</v>
          </cell>
          <cell r="D4259">
            <v>7045</v>
          </cell>
          <cell r="F4259">
            <v>0</v>
          </cell>
        </row>
        <row r="4260">
          <cell r="A4260">
            <v>1</v>
          </cell>
          <cell r="B4260">
            <v>19</v>
          </cell>
          <cell r="C4260">
            <v>0</v>
          </cell>
          <cell r="D4260">
            <v>7050</v>
          </cell>
          <cell r="F4260">
            <v>1528.8</v>
          </cell>
        </row>
        <row r="4261">
          <cell r="A4261">
            <v>1</v>
          </cell>
          <cell r="B4261">
            <v>19</v>
          </cell>
          <cell r="C4261">
            <v>0</v>
          </cell>
          <cell r="D4261">
            <v>7055</v>
          </cell>
          <cell r="F4261">
            <v>0</v>
          </cell>
        </row>
        <row r="4262">
          <cell r="A4262">
            <v>1</v>
          </cell>
          <cell r="B4262">
            <v>19</v>
          </cell>
          <cell r="C4262">
            <v>0</v>
          </cell>
          <cell r="D4262">
            <v>7060</v>
          </cell>
          <cell r="F4262">
            <v>1900</v>
          </cell>
        </row>
        <row r="4263">
          <cell r="A4263">
            <v>1</v>
          </cell>
          <cell r="B4263">
            <v>19</v>
          </cell>
          <cell r="C4263">
            <v>0</v>
          </cell>
          <cell r="D4263">
            <v>7065</v>
          </cell>
          <cell r="F4263">
            <v>0</v>
          </cell>
        </row>
        <row r="4264">
          <cell r="A4264">
            <v>1</v>
          </cell>
          <cell r="B4264">
            <v>19</v>
          </cell>
          <cell r="C4264">
            <v>0</v>
          </cell>
          <cell r="D4264">
            <v>7070</v>
          </cell>
          <cell r="F4264">
            <v>0</v>
          </cell>
        </row>
        <row r="4265">
          <cell r="A4265">
            <v>1</v>
          </cell>
          <cell r="B4265">
            <v>19</v>
          </cell>
          <cell r="C4265">
            <v>0</v>
          </cell>
          <cell r="D4265">
            <v>7075</v>
          </cell>
          <cell r="F4265">
            <v>0</v>
          </cell>
        </row>
        <row r="4266">
          <cell r="A4266">
            <v>1</v>
          </cell>
          <cell r="B4266">
            <v>19</v>
          </cell>
          <cell r="C4266">
            <v>0</v>
          </cell>
          <cell r="D4266">
            <v>7080</v>
          </cell>
          <cell r="F4266">
            <v>0</v>
          </cell>
        </row>
        <row r="4267">
          <cell r="A4267">
            <v>1</v>
          </cell>
          <cell r="B4267">
            <v>19</v>
          </cell>
          <cell r="C4267">
            <v>0</v>
          </cell>
          <cell r="D4267">
            <v>7085</v>
          </cell>
          <cell r="F4267">
            <v>15549</v>
          </cell>
        </row>
        <row r="4268">
          <cell r="A4268">
            <v>1</v>
          </cell>
          <cell r="B4268">
            <v>19</v>
          </cell>
          <cell r="C4268">
            <v>0</v>
          </cell>
          <cell r="D4268">
            <v>7086</v>
          </cell>
          <cell r="F4268">
            <v>0</v>
          </cell>
        </row>
        <row r="4269">
          <cell r="A4269">
            <v>1</v>
          </cell>
          <cell r="B4269">
            <v>19</v>
          </cell>
          <cell r="C4269">
            <v>0</v>
          </cell>
          <cell r="D4269">
            <v>7090</v>
          </cell>
          <cell r="F4269">
            <v>1073.69</v>
          </cell>
        </row>
        <row r="4270">
          <cell r="A4270">
            <v>1</v>
          </cell>
          <cell r="B4270">
            <v>19</v>
          </cell>
          <cell r="C4270">
            <v>0</v>
          </cell>
          <cell r="D4270">
            <v>7095</v>
          </cell>
          <cell r="F4270">
            <v>3463</v>
          </cell>
        </row>
        <row r="4271">
          <cell r="A4271">
            <v>1</v>
          </cell>
          <cell r="B4271">
            <v>19</v>
          </cell>
          <cell r="C4271">
            <v>0</v>
          </cell>
          <cell r="D4271">
            <v>7100</v>
          </cell>
          <cell r="F4271">
            <v>1284.24</v>
          </cell>
        </row>
        <row r="4272">
          <cell r="A4272">
            <v>1</v>
          </cell>
          <cell r="B4272">
            <v>19</v>
          </cell>
          <cell r="C4272">
            <v>0</v>
          </cell>
          <cell r="D4272">
            <v>7105</v>
          </cell>
          <cell r="F4272">
            <v>247.19</v>
          </cell>
        </row>
        <row r="4273">
          <cell r="A4273">
            <v>1</v>
          </cell>
          <cell r="B4273">
            <v>19</v>
          </cell>
          <cell r="C4273">
            <v>0</v>
          </cell>
          <cell r="D4273">
            <v>7110</v>
          </cell>
          <cell r="F4273">
            <v>0</v>
          </cell>
        </row>
        <row r="4274">
          <cell r="A4274">
            <v>1</v>
          </cell>
          <cell r="B4274">
            <v>19</v>
          </cell>
          <cell r="C4274">
            <v>0</v>
          </cell>
          <cell r="D4274">
            <v>7120</v>
          </cell>
          <cell r="F4274">
            <v>0</v>
          </cell>
        </row>
        <row r="4275">
          <cell r="A4275">
            <v>1</v>
          </cell>
          <cell r="B4275">
            <v>19</v>
          </cell>
          <cell r="C4275">
            <v>0</v>
          </cell>
          <cell r="D4275">
            <v>7125</v>
          </cell>
          <cell r="F4275">
            <v>0</v>
          </cell>
        </row>
        <row r="4276">
          <cell r="A4276">
            <v>1</v>
          </cell>
          <cell r="B4276">
            <v>19</v>
          </cell>
          <cell r="C4276">
            <v>0</v>
          </cell>
          <cell r="D4276">
            <v>7130</v>
          </cell>
          <cell r="F4276">
            <v>137.85</v>
          </cell>
        </row>
        <row r="4277">
          <cell r="A4277">
            <v>1</v>
          </cell>
          <cell r="B4277">
            <v>19</v>
          </cell>
          <cell r="C4277">
            <v>0</v>
          </cell>
          <cell r="D4277">
            <v>8010</v>
          </cell>
          <cell r="F4277">
            <v>16667</v>
          </cell>
        </row>
        <row r="4278">
          <cell r="A4278">
            <v>1</v>
          </cell>
          <cell r="B4278">
            <v>19</v>
          </cell>
          <cell r="C4278">
            <v>0</v>
          </cell>
          <cell r="D4278">
            <v>8020</v>
          </cell>
          <cell r="F4278">
            <v>2404</v>
          </cell>
        </row>
        <row r="4279">
          <cell r="A4279">
            <v>1</v>
          </cell>
          <cell r="B4279">
            <v>19</v>
          </cell>
          <cell r="C4279">
            <v>0</v>
          </cell>
          <cell r="D4279">
            <v>8025</v>
          </cell>
          <cell r="F4279">
            <v>0</v>
          </cell>
        </row>
        <row r="4280">
          <cell r="A4280">
            <v>1</v>
          </cell>
          <cell r="B4280">
            <v>19</v>
          </cell>
          <cell r="C4280">
            <v>0</v>
          </cell>
          <cell r="D4280">
            <v>8030</v>
          </cell>
          <cell r="F4280">
            <v>0</v>
          </cell>
        </row>
        <row r="4281">
          <cell r="A4281">
            <v>1</v>
          </cell>
          <cell r="B4281">
            <v>19</v>
          </cell>
          <cell r="C4281">
            <v>0</v>
          </cell>
          <cell r="D4281">
            <v>8040</v>
          </cell>
          <cell r="F4281">
            <v>-722.25</v>
          </cell>
        </row>
        <row r="4282">
          <cell r="A4282">
            <v>1</v>
          </cell>
          <cell r="B4282">
            <v>19</v>
          </cell>
          <cell r="C4282">
            <v>0</v>
          </cell>
          <cell r="D4282">
            <v>8050</v>
          </cell>
          <cell r="F4282">
            <v>0</v>
          </cell>
        </row>
        <row r="4283">
          <cell r="A4283">
            <v>1</v>
          </cell>
          <cell r="B4283">
            <v>19</v>
          </cell>
          <cell r="C4283">
            <v>0</v>
          </cell>
          <cell r="D4283">
            <v>8060</v>
          </cell>
          <cell r="F4283">
            <v>0</v>
          </cell>
        </row>
        <row r="4284">
          <cell r="A4284">
            <v>1</v>
          </cell>
          <cell r="B4284">
            <v>19</v>
          </cell>
          <cell r="C4284">
            <v>0</v>
          </cell>
          <cell r="D4284">
            <v>8070</v>
          </cell>
          <cell r="F4284">
            <v>4576.96</v>
          </cell>
        </row>
        <row r="4285">
          <cell r="A4285">
            <v>1</v>
          </cell>
          <cell r="B4285">
            <v>19</v>
          </cell>
          <cell r="C4285">
            <v>0</v>
          </cell>
          <cell r="D4285">
            <v>8080</v>
          </cell>
          <cell r="F4285">
            <v>0</v>
          </cell>
        </row>
        <row r="4286">
          <cell r="A4286">
            <v>1</v>
          </cell>
          <cell r="B4286">
            <v>19</v>
          </cell>
          <cell r="C4286">
            <v>0</v>
          </cell>
          <cell r="D4286">
            <v>8090</v>
          </cell>
          <cell r="F4286">
            <v>-30</v>
          </cell>
        </row>
        <row r="4287">
          <cell r="A4287">
            <v>1</v>
          </cell>
          <cell r="B4287">
            <v>19</v>
          </cell>
          <cell r="C4287">
            <v>10</v>
          </cell>
          <cell r="D4287">
            <v>6010</v>
          </cell>
          <cell r="F4287">
            <v>1460.8</v>
          </cell>
        </row>
        <row r="4288">
          <cell r="A4288">
            <v>1</v>
          </cell>
          <cell r="B4288">
            <v>19</v>
          </cell>
          <cell r="C4288">
            <v>10</v>
          </cell>
          <cell r="D4288">
            <v>6015</v>
          </cell>
          <cell r="F4288">
            <v>0</v>
          </cell>
        </row>
        <row r="4289">
          <cell r="A4289">
            <v>1</v>
          </cell>
          <cell r="B4289">
            <v>19</v>
          </cell>
          <cell r="C4289">
            <v>10</v>
          </cell>
          <cell r="D4289">
            <v>6020</v>
          </cell>
          <cell r="F4289">
            <v>0</v>
          </cell>
        </row>
        <row r="4290">
          <cell r="A4290">
            <v>1</v>
          </cell>
          <cell r="B4290">
            <v>19</v>
          </cell>
          <cell r="C4290">
            <v>10</v>
          </cell>
          <cell r="D4290">
            <v>6025</v>
          </cell>
          <cell r="F4290">
            <v>111.75</v>
          </cell>
        </row>
        <row r="4291">
          <cell r="A4291">
            <v>1</v>
          </cell>
          <cell r="B4291">
            <v>19</v>
          </cell>
          <cell r="C4291">
            <v>10</v>
          </cell>
          <cell r="D4291">
            <v>6030</v>
          </cell>
          <cell r="F4291">
            <v>0</v>
          </cell>
        </row>
        <row r="4292">
          <cell r="A4292">
            <v>1</v>
          </cell>
          <cell r="B4292">
            <v>19</v>
          </cell>
          <cell r="C4292">
            <v>10</v>
          </cell>
          <cell r="D4292">
            <v>6035</v>
          </cell>
          <cell r="F4292">
            <v>0</v>
          </cell>
        </row>
        <row r="4293">
          <cell r="A4293">
            <v>1</v>
          </cell>
          <cell r="B4293">
            <v>19</v>
          </cell>
          <cell r="C4293">
            <v>10</v>
          </cell>
          <cell r="D4293">
            <v>6040</v>
          </cell>
          <cell r="F4293">
            <v>0</v>
          </cell>
        </row>
        <row r="4294">
          <cell r="A4294">
            <v>1</v>
          </cell>
          <cell r="B4294">
            <v>19</v>
          </cell>
          <cell r="C4294">
            <v>10</v>
          </cell>
          <cell r="D4294">
            <v>6045</v>
          </cell>
          <cell r="F4294">
            <v>0</v>
          </cell>
        </row>
        <row r="4295">
          <cell r="A4295">
            <v>1</v>
          </cell>
          <cell r="B4295">
            <v>19</v>
          </cell>
          <cell r="C4295">
            <v>10</v>
          </cell>
          <cell r="D4295">
            <v>6050</v>
          </cell>
          <cell r="F4295">
            <v>409.25</v>
          </cell>
        </row>
        <row r="4296">
          <cell r="A4296">
            <v>1</v>
          </cell>
          <cell r="B4296">
            <v>19</v>
          </cell>
          <cell r="C4296">
            <v>10</v>
          </cell>
          <cell r="D4296">
            <v>6055</v>
          </cell>
          <cell r="F4296">
            <v>0</v>
          </cell>
        </row>
        <row r="4297">
          <cell r="A4297">
            <v>1</v>
          </cell>
          <cell r="B4297">
            <v>19</v>
          </cell>
          <cell r="C4297">
            <v>10</v>
          </cell>
          <cell r="D4297">
            <v>6060</v>
          </cell>
          <cell r="F4297">
            <v>0</v>
          </cell>
        </row>
        <row r="4298">
          <cell r="A4298">
            <v>1</v>
          </cell>
          <cell r="B4298">
            <v>19</v>
          </cell>
          <cell r="C4298">
            <v>10</v>
          </cell>
          <cell r="D4298">
            <v>6065</v>
          </cell>
          <cell r="F4298">
            <v>0</v>
          </cell>
        </row>
        <row r="4299">
          <cell r="A4299">
            <v>1</v>
          </cell>
          <cell r="B4299">
            <v>19</v>
          </cell>
          <cell r="C4299">
            <v>10</v>
          </cell>
          <cell r="D4299">
            <v>6070</v>
          </cell>
          <cell r="F4299">
            <v>0</v>
          </cell>
        </row>
        <row r="4300">
          <cell r="A4300">
            <v>1</v>
          </cell>
          <cell r="B4300">
            <v>19</v>
          </cell>
          <cell r="C4300">
            <v>10</v>
          </cell>
          <cell r="D4300">
            <v>6075</v>
          </cell>
          <cell r="F4300">
            <v>0</v>
          </cell>
        </row>
        <row r="4301">
          <cell r="A4301">
            <v>1</v>
          </cell>
          <cell r="B4301">
            <v>19</v>
          </cell>
          <cell r="C4301">
            <v>10</v>
          </cell>
          <cell r="D4301">
            <v>6080</v>
          </cell>
          <cell r="F4301">
            <v>0</v>
          </cell>
        </row>
        <row r="4302">
          <cell r="A4302">
            <v>1</v>
          </cell>
          <cell r="B4302">
            <v>19</v>
          </cell>
          <cell r="C4302">
            <v>10</v>
          </cell>
          <cell r="D4302">
            <v>6085</v>
          </cell>
          <cell r="F4302">
            <v>142.58000000000001</v>
          </cell>
        </row>
        <row r="4303">
          <cell r="A4303">
            <v>1</v>
          </cell>
          <cell r="B4303">
            <v>19</v>
          </cell>
          <cell r="C4303">
            <v>10</v>
          </cell>
          <cell r="D4303">
            <v>6090</v>
          </cell>
          <cell r="F4303">
            <v>0</v>
          </cell>
        </row>
        <row r="4304">
          <cell r="A4304">
            <v>1</v>
          </cell>
          <cell r="B4304">
            <v>19</v>
          </cell>
          <cell r="C4304">
            <v>10</v>
          </cell>
          <cell r="D4304">
            <v>6095</v>
          </cell>
          <cell r="F4304">
            <v>0</v>
          </cell>
        </row>
        <row r="4305">
          <cell r="A4305">
            <v>1</v>
          </cell>
          <cell r="B4305">
            <v>19</v>
          </cell>
          <cell r="C4305">
            <v>10</v>
          </cell>
          <cell r="D4305">
            <v>6100</v>
          </cell>
          <cell r="F4305">
            <v>52.28</v>
          </cell>
        </row>
        <row r="4306">
          <cell r="A4306">
            <v>1</v>
          </cell>
          <cell r="B4306">
            <v>19</v>
          </cell>
          <cell r="C4306">
            <v>10</v>
          </cell>
          <cell r="D4306">
            <v>6105</v>
          </cell>
          <cell r="F4306">
            <v>0</v>
          </cell>
        </row>
        <row r="4307">
          <cell r="A4307">
            <v>1</v>
          </cell>
          <cell r="B4307">
            <v>19</v>
          </cell>
          <cell r="C4307">
            <v>10</v>
          </cell>
          <cell r="D4307">
            <v>6110</v>
          </cell>
          <cell r="F4307">
            <v>0</v>
          </cell>
        </row>
        <row r="4308">
          <cell r="A4308">
            <v>1</v>
          </cell>
          <cell r="B4308">
            <v>19</v>
          </cell>
          <cell r="C4308">
            <v>10</v>
          </cell>
          <cell r="D4308">
            <v>6115</v>
          </cell>
          <cell r="F4308">
            <v>0</v>
          </cell>
        </row>
        <row r="4309">
          <cell r="A4309">
            <v>1</v>
          </cell>
          <cell r="B4309">
            <v>19</v>
          </cell>
          <cell r="C4309">
            <v>10</v>
          </cell>
          <cell r="D4309">
            <v>6120</v>
          </cell>
          <cell r="F4309">
            <v>0</v>
          </cell>
        </row>
        <row r="4310">
          <cell r="A4310">
            <v>1</v>
          </cell>
          <cell r="B4310">
            <v>19</v>
          </cell>
          <cell r="C4310">
            <v>10</v>
          </cell>
          <cell r="D4310">
            <v>6125</v>
          </cell>
          <cell r="F4310">
            <v>0</v>
          </cell>
        </row>
        <row r="4311">
          <cell r="A4311">
            <v>1</v>
          </cell>
          <cell r="B4311">
            <v>19</v>
          </cell>
          <cell r="C4311">
            <v>10</v>
          </cell>
          <cell r="D4311">
            <v>6130</v>
          </cell>
          <cell r="F4311">
            <v>0</v>
          </cell>
        </row>
        <row r="4312">
          <cell r="A4312">
            <v>1</v>
          </cell>
          <cell r="B4312">
            <v>19</v>
          </cell>
          <cell r="C4312">
            <v>10</v>
          </cell>
          <cell r="D4312">
            <v>6135</v>
          </cell>
          <cell r="F4312">
            <v>0</v>
          </cell>
        </row>
        <row r="4313">
          <cell r="A4313">
            <v>1</v>
          </cell>
          <cell r="B4313">
            <v>19</v>
          </cell>
          <cell r="C4313">
            <v>10</v>
          </cell>
          <cell r="D4313">
            <v>6140</v>
          </cell>
          <cell r="F4313">
            <v>0</v>
          </cell>
        </row>
        <row r="4314">
          <cell r="A4314">
            <v>1</v>
          </cell>
          <cell r="B4314">
            <v>19</v>
          </cell>
          <cell r="C4314">
            <v>10</v>
          </cell>
          <cell r="D4314">
            <v>6145</v>
          </cell>
          <cell r="F4314">
            <v>0</v>
          </cell>
        </row>
        <row r="4315">
          <cell r="A4315">
            <v>1</v>
          </cell>
          <cell r="B4315">
            <v>19</v>
          </cell>
          <cell r="C4315">
            <v>10</v>
          </cell>
          <cell r="D4315">
            <v>6150</v>
          </cell>
          <cell r="F4315">
            <v>0</v>
          </cell>
        </row>
        <row r="4316">
          <cell r="A4316">
            <v>1</v>
          </cell>
          <cell r="B4316">
            <v>19</v>
          </cell>
          <cell r="C4316">
            <v>20</v>
          </cell>
          <cell r="D4316">
            <v>6010</v>
          </cell>
          <cell r="F4316">
            <v>4729.34</v>
          </cell>
        </row>
        <row r="4317">
          <cell r="A4317">
            <v>1</v>
          </cell>
          <cell r="B4317">
            <v>19</v>
          </cell>
          <cell r="C4317">
            <v>20</v>
          </cell>
          <cell r="D4317">
            <v>6015</v>
          </cell>
          <cell r="F4317">
            <v>0</v>
          </cell>
        </row>
        <row r="4318">
          <cell r="A4318">
            <v>1</v>
          </cell>
          <cell r="B4318">
            <v>19</v>
          </cell>
          <cell r="C4318">
            <v>20</v>
          </cell>
          <cell r="D4318">
            <v>6020</v>
          </cell>
          <cell r="F4318">
            <v>0</v>
          </cell>
        </row>
        <row r="4319">
          <cell r="A4319">
            <v>1</v>
          </cell>
          <cell r="B4319">
            <v>19</v>
          </cell>
          <cell r="C4319">
            <v>20</v>
          </cell>
          <cell r="D4319">
            <v>6025</v>
          </cell>
          <cell r="F4319">
            <v>321.44</v>
          </cell>
        </row>
        <row r="4320">
          <cell r="A4320">
            <v>1</v>
          </cell>
          <cell r="B4320">
            <v>19</v>
          </cell>
          <cell r="C4320">
            <v>20</v>
          </cell>
          <cell r="D4320">
            <v>6030</v>
          </cell>
          <cell r="F4320">
            <v>582.91999999999996</v>
          </cell>
        </row>
        <row r="4321">
          <cell r="A4321">
            <v>1</v>
          </cell>
          <cell r="B4321">
            <v>19</v>
          </cell>
          <cell r="C4321">
            <v>20</v>
          </cell>
          <cell r="D4321">
            <v>6035</v>
          </cell>
          <cell r="F4321">
            <v>0</v>
          </cell>
        </row>
        <row r="4322">
          <cell r="A4322">
            <v>1</v>
          </cell>
          <cell r="B4322">
            <v>19</v>
          </cell>
          <cell r="C4322">
            <v>20</v>
          </cell>
          <cell r="D4322">
            <v>6040</v>
          </cell>
          <cell r="F4322">
            <v>0</v>
          </cell>
        </row>
        <row r="4323">
          <cell r="A4323">
            <v>1</v>
          </cell>
          <cell r="B4323">
            <v>19</v>
          </cell>
          <cell r="C4323">
            <v>20</v>
          </cell>
          <cell r="D4323">
            <v>6045</v>
          </cell>
          <cell r="F4323">
            <v>0</v>
          </cell>
        </row>
        <row r="4324">
          <cell r="A4324">
            <v>1</v>
          </cell>
          <cell r="B4324">
            <v>19</v>
          </cell>
          <cell r="C4324">
            <v>20</v>
          </cell>
          <cell r="D4324">
            <v>6050</v>
          </cell>
          <cell r="F4324">
            <v>2849.7</v>
          </cell>
        </row>
        <row r="4325">
          <cell r="A4325">
            <v>1</v>
          </cell>
          <cell r="B4325">
            <v>19</v>
          </cell>
          <cell r="C4325">
            <v>20</v>
          </cell>
          <cell r="D4325">
            <v>6055</v>
          </cell>
          <cell r="F4325">
            <v>0</v>
          </cell>
        </row>
        <row r="4326">
          <cell r="A4326">
            <v>1</v>
          </cell>
          <cell r="B4326">
            <v>19</v>
          </cell>
          <cell r="C4326">
            <v>20</v>
          </cell>
          <cell r="D4326">
            <v>6060</v>
          </cell>
          <cell r="F4326">
            <v>0</v>
          </cell>
        </row>
        <row r="4327">
          <cell r="A4327">
            <v>1</v>
          </cell>
          <cell r="B4327">
            <v>19</v>
          </cell>
          <cell r="C4327">
            <v>20</v>
          </cell>
          <cell r="D4327">
            <v>6065</v>
          </cell>
          <cell r="F4327">
            <v>0</v>
          </cell>
        </row>
        <row r="4328">
          <cell r="A4328">
            <v>1</v>
          </cell>
          <cell r="B4328">
            <v>19</v>
          </cell>
          <cell r="C4328">
            <v>20</v>
          </cell>
          <cell r="D4328">
            <v>6070</v>
          </cell>
          <cell r="F4328">
            <v>0</v>
          </cell>
        </row>
        <row r="4329">
          <cell r="A4329">
            <v>1</v>
          </cell>
          <cell r="B4329">
            <v>19</v>
          </cell>
          <cell r="C4329">
            <v>20</v>
          </cell>
          <cell r="D4329">
            <v>6075</v>
          </cell>
          <cell r="F4329">
            <v>0</v>
          </cell>
        </row>
        <row r="4330">
          <cell r="A4330">
            <v>1</v>
          </cell>
          <cell r="B4330">
            <v>19</v>
          </cell>
          <cell r="C4330">
            <v>20</v>
          </cell>
          <cell r="D4330">
            <v>6080</v>
          </cell>
          <cell r="F4330">
            <v>0</v>
          </cell>
        </row>
        <row r="4331">
          <cell r="A4331">
            <v>1</v>
          </cell>
          <cell r="B4331">
            <v>19</v>
          </cell>
          <cell r="C4331">
            <v>20</v>
          </cell>
          <cell r="D4331">
            <v>6085</v>
          </cell>
          <cell r="F4331">
            <v>0</v>
          </cell>
        </row>
        <row r="4332">
          <cell r="A4332">
            <v>1</v>
          </cell>
          <cell r="B4332">
            <v>19</v>
          </cell>
          <cell r="C4332">
            <v>20</v>
          </cell>
          <cell r="D4332">
            <v>6090</v>
          </cell>
          <cell r="F4332">
            <v>72.87</v>
          </cell>
        </row>
        <row r="4333">
          <cell r="A4333">
            <v>1</v>
          </cell>
          <cell r="B4333">
            <v>19</v>
          </cell>
          <cell r="C4333">
            <v>20</v>
          </cell>
          <cell r="D4333">
            <v>6095</v>
          </cell>
          <cell r="F4333">
            <v>0</v>
          </cell>
        </row>
        <row r="4334">
          <cell r="A4334">
            <v>1</v>
          </cell>
          <cell r="B4334">
            <v>19</v>
          </cell>
          <cell r="C4334">
            <v>20</v>
          </cell>
          <cell r="D4334">
            <v>6100</v>
          </cell>
          <cell r="F4334">
            <v>28.38</v>
          </cell>
        </row>
        <row r="4335">
          <cell r="A4335">
            <v>1</v>
          </cell>
          <cell r="B4335">
            <v>19</v>
          </cell>
          <cell r="C4335">
            <v>20</v>
          </cell>
          <cell r="D4335">
            <v>6105</v>
          </cell>
          <cell r="F4335">
            <v>0</v>
          </cell>
        </row>
        <row r="4336">
          <cell r="A4336">
            <v>1</v>
          </cell>
          <cell r="B4336">
            <v>19</v>
          </cell>
          <cell r="C4336">
            <v>20</v>
          </cell>
          <cell r="D4336">
            <v>6110</v>
          </cell>
          <cell r="F4336">
            <v>0</v>
          </cell>
        </row>
        <row r="4337">
          <cell r="A4337">
            <v>1</v>
          </cell>
          <cell r="B4337">
            <v>19</v>
          </cell>
          <cell r="C4337">
            <v>20</v>
          </cell>
          <cell r="D4337">
            <v>6115</v>
          </cell>
          <cell r="F4337">
            <v>0</v>
          </cell>
        </row>
        <row r="4338">
          <cell r="A4338">
            <v>1</v>
          </cell>
          <cell r="B4338">
            <v>19</v>
          </cell>
          <cell r="C4338">
            <v>20</v>
          </cell>
          <cell r="D4338">
            <v>6120</v>
          </cell>
          <cell r="F4338">
            <v>0</v>
          </cell>
        </row>
        <row r="4339">
          <cell r="A4339">
            <v>1</v>
          </cell>
          <cell r="B4339">
            <v>19</v>
          </cell>
          <cell r="C4339">
            <v>20</v>
          </cell>
          <cell r="D4339">
            <v>6125</v>
          </cell>
          <cell r="F4339">
            <v>0</v>
          </cell>
        </row>
        <row r="4340">
          <cell r="A4340">
            <v>1</v>
          </cell>
          <cell r="B4340">
            <v>19</v>
          </cell>
          <cell r="C4340">
            <v>20</v>
          </cell>
          <cell r="D4340">
            <v>6130</v>
          </cell>
          <cell r="F4340">
            <v>2462.34</v>
          </cell>
        </row>
        <row r="4341">
          <cell r="A4341">
            <v>1</v>
          </cell>
          <cell r="B4341">
            <v>19</v>
          </cell>
          <cell r="C4341">
            <v>20</v>
          </cell>
          <cell r="D4341">
            <v>6135</v>
          </cell>
          <cell r="F4341">
            <v>0</v>
          </cell>
        </row>
        <row r="4342">
          <cell r="A4342">
            <v>1</v>
          </cell>
          <cell r="B4342">
            <v>19</v>
          </cell>
          <cell r="C4342">
            <v>20</v>
          </cell>
          <cell r="D4342">
            <v>6140</v>
          </cell>
          <cell r="F4342">
            <v>34.4</v>
          </cell>
        </row>
        <row r="4343">
          <cell r="A4343">
            <v>1</v>
          </cell>
          <cell r="B4343">
            <v>19</v>
          </cell>
          <cell r="C4343">
            <v>20</v>
          </cell>
          <cell r="D4343">
            <v>6145</v>
          </cell>
          <cell r="F4343">
            <v>380.05</v>
          </cell>
        </row>
        <row r="4344">
          <cell r="A4344">
            <v>1</v>
          </cell>
          <cell r="B4344">
            <v>19</v>
          </cell>
          <cell r="C4344">
            <v>20</v>
          </cell>
          <cell r="D4344">
            <v>6150</v>
          </cell>
          <cell r="F4344">
            <v>0</v>
          </cell>
        </row>
        <row r="4345">
          <cell r="A4345">
            <v>1</v>
          </cell>
          <cell r="B4345">
            <v>19</v>
          </cell>
          <cell r="C4345">
            <v>20</v>
          </cell>
          <cell r="D4345">
            <v>6160</v>
          </cell>
          <cell r="F4345">
            <v>70</v>
          </cell>
        </row>
        <row r="4346">
          <cell r="A4346">
            <v>1</v>
          </cell>
          <cell r="B4346">
            <v>19</v>
          </cell>
          <cell r="C4346">
            <v>30</v>
          </cell>
          <cell r="D4346">
            <v>6010</v>
          </cell>
          <cell r="F4346">
            <v>4592.37</v>
          </cell>
        </row>
        <row r="4347">
          <cell r="A4347">
            <v>1</v>
          </cell>
          <cell r="B4347">
            <v>19</v>
          </cell>
          <cell r="C4347">
            <v>30</v>
          </cell>
          <cell r="D4347">
            <v>6015</v>
          </cell>
          <cell r="F4347">
            <v>0</v>
          </cell>
        </row>
        <row r="4348">
          <cell r="A4348">
            <v>1</v>
          </cell>
          <cell r="B4348">
            <v>19</v>
          </cell>
          <cell r="C4348">
            <v>30</v>
          </cell>
          <cell r="D4348">
            <v>6020</v>
          </cell>
          <cell r="F4348">
            <v>0</v>
          </cell>
        </row>
        <row r="4349">
          <cell r="A4349">
            <v>1</v>
          </cell>
          <cell r="B4349">
            <v>19</v>
          </cell>
          <cell r="C4349">
            <v>30</v>
          </cell>
          <cell r="D4349">
            <v>6025</v>
          </cell>
          <cell r="F4349">
            <v>340.74</v>
          </cell>
        </row>
        <row r="4350">
          <cell r="A4350">
            <v>1</v>
          </cell>
          <cell r="B4350">
            <v>19</v>
          </cell>
          <cell r="C4350">
            <v>30</v>
          </cell>
          <cell r="D4350">
            <v>6030</v>
          </cell>
          <cell r="F4350">
            <v>42.74</v>
          </cell>
        </row>
        <row r="4351">
          <cell r="A4351">
            <v>1</v>
          </cell>
          <cell r="B4351">
            <v>19</v>
          </cell>
          <cell r="C4351">
            <v>30</v>
          </cell>
          <cell r="D4351">
            <v>6035</v>
          </cell>
          <cell r="F4351">
            <v>0</v>
          </cell>
        </row>
        <row r="4352">
          <cell r="A4352">
            <v>1</v>
          </cell>
          <cell r="B4352">
            <v>19</v>
          </cell>
          <cell r="C4352">
            <v>30</v>
          </cell>
          <cell r="D4352">
            <v>6040</v>
          </cell>
          <cell r="F4352">
            <v>0</v>
          </cell>
        </row>
        <row r="4353">
          <cell r="A4353">
            <v>1</v>
          </cell>
          <cell r="B4353">
            <v>19</v>
          </cell>
          <cell r="C4353">
            <v>30</v>
          </cell>
          <cell r="D4353">
            <v>6045</v>
          </cell>
          <cell r="F4353">
            <v>0</v>
          </cell>
        </row>
        <row r="4354">
          <cell r="A4354">
            <v>1</v>
          </cell>
          <cell r="B4354">
            <v>19</v>
          </cell>
          <cell r="C4354">
            <v>30</v>
          </cell>
          <cell r="D4354">
            <v>6050</v>
          </cell>
          <cell r="F4354">
            <v>0</v>
          </cell>
        </row>
        <row r="4355">
          <cell r="A4355">
            <v>1</v>
          </cell>
          <cell r="B4355">
            <v>19</v>
          </cell>
          <cell r="C4355">
            <v>30</v>
          </cell>
          <cell r="D4355">
            <v>6055</v>
          </cell>
          <cell r="F4355">
            <v>0</v>
          </cell>
        </row>
        <row r="4356">
          <cell r="A4356">
            <v>1</v>
          </cell>
          <cell r="B4356">
            <v>19</v>
          </cell>
          <cell r="C4356">
            <v>30</v>
          </cell>
          <cell r="D4356">
            <v>6060</v>
          </cell>
          <cell r="F4356">
            <v>0</v>
          </cell>
        </row>
        <row r="4357">
          <cell r="A4357">
            <v>1</v>
          </cell>
          <cell r="B4357">
            <v>19</v>
          </cell>
          <cell r="C4357">
            <v>30</v>
          </cell>
          <cell r="D4357">
            <v>6065</v>
          </cell>
          <cell r="F4357">
            <v>0</v>
          </cell>
        </row>
        <row r="4358">
          <cell r="A4358">
            <v>1</v>
          </cell>
          <cell r="B4358">
            <v>19</v>
          </cell>
          <cell r="C4358">
            <v>30</v>
          </cell>
          <cell r="D4358">
            <v>6070</v>
          </cell>
          <cell r="F4358">
            <v>0</v>
          </cell>
        </row>
        <row r="4359">
          <cell r="A4359">
            <v>1</v>
          </cell>
          <cell r="B4359">
            <v>19</v>
          </cell>
          <cell r="C4359">
            <v>30</v>
          </cell>
          <cell r="D4359">
            <v>6075</v>
          </cell>
          <cell r="F4359">
            <v>0</v>
          </cell>
        </row>
        <row r="4360">
          <cell r="A4360">
            <v>1</v>
          </cell>
          <cell r="B4360">
            <v>19</v>
          </cell>
          <cell r="C4360">
            <v>30</v>
          </cell>
          <cell r="D4360">
            <v>6080</v>
          </cell>
          <cell r="F4360">
            <v>0</v>
          </cell>
        </row>
        <row r="4361">
          <cell r="A4361">
            <v>1</v>
          </cell>
          <cell r="B4361">
            <v>19</v>
          </cell>
          <cell r="C4361">
            <v>30</v>
          </cell>
          <cell r="D4361">
            <v>6085</v>
          </cell>
          <cell r="F4361">
            <v>0</v>
          </cell>
        </row>
        <row r="4362">
          <cell r="A4362">
            <v>1</v>
          </cell>
          <cell r="B4362">
            <v>19</v>
          </cell>
          <cell r="C4362">
            <v>30</v>
          </cell>
          <cell r="D4362">
            <v>6090</v>
          </cell>
          <cell r="F4362">
            <v>0</v>
          </cell>
        </row>
        <row r="4363">
          <cell r="A4363">
            <v>1</v>
          </cell>
          <cell r="B4363">
            <v>19</v>
          </cell>
          <cell r="C4363">
            <v>30</v>
          </cell>
          <cell r="D4363">
            <v>6095</v>
          </cell>
          <cell r="F4363">
            <v>0</v>
          </cell>
        </row>
        <row r="4364">
          <cell r="A4364">
            <v>1</v>
          </cell>
          <cell r="B4364">
            <v>19</v>
          </cell>
          <cell r="C4364">
            <v>30</v>
          </cell>
          <cell r="D4364">
            <v>6100</v>
          </cell>
          <cell r="F4364">
            <v>51.88</v>
          </cell>
        </row>
        <row r="4365">
          <cell r="A4365">
            <v>1</v>
          </cell>
          <cell r="B4365">
            <v>19</v>
          </cell>
          <cell r="C4365">
            <v>30</v>
          </cell>
          <cell r="D4365">
            <v>6105</v>
          </cell>
          <cell r="F4365">
            <v>0</v>
          </cell>
        </row>
        <row r="4366">
          <cell r="A4366">
            <v>1</v>
          </cell>
          <cell r="B4366">
            <v>19</v>
          </cell>
          <cell r="C4366">
            <v>30</v>
          </cell>
          <cell r="D4366">
            <v>6110</v>
          </cell>
          <cell r="F4366">
            <v>0</v>
          </cell>
        </row>
        <row r="4367">
          <cell r="A4367">
            <v>1</v>
          </cell>
          <cell r="B4367">
            <v>19</v>
          </cell>
          <cell r="C4367">
            <v>30</v>
          </cell>
          <cell r="D4367">
            <v>6115</v>
          </cell>
          <cell r="F4367">
            <v>0</v>
          </cell>
        </row>
        <row r="4368">
          <cell r="A4368">
            <v>1</v>
          </cell>
          <cell r="B4368">
            <v>19</v>
          </cell>
          <cell r="C4368">
            <v>30</v>
          </cell>
          <cell r="D4368">
            <v>6120</v>
          </cell>
          <cell r="F4368">
            <v>0</v>
          </cell>
        </row>
        <row r="4369">
          <cell r="A4369">
            <v>1</v>
          </cell>
          <cell r="B4369">
            <v>19</v>
          </cell>
          <cell r="C4369">
            <v>30</v>
          </cell>
          <cell r="D4369">
            <v>6125</v>
          </cell>
          <cell r="F4369">
            <v>0</v>
          </cell>
        </row>
        <row r="4370">
          <cell r="A4370">
            <v>1</v>
          </cell>
          <cell r="B4370">
            <v>19</v>
          </cell>
          <cell r="C4370">
            <v>30</v>
          </cell>
          <cell r="D4370">
            <v>6130</v>
          </cell>
          <cell r="F4370">
            <v>0</v>
          </cell>
        </row>
        <row r="4371">
          <cell r="A4371">
            <v>1</v>
          </cell>
          <cell r="B4371">
            <v>19</v>
          </cell>
          <cell r="C4371">
            <v>30</v>
          </cell>
          <cell r="D4371">
            <v>6135</v>
          </cell>
          <cell r="F4371">
            <v>0</v>
          </cell>
        </row>
        <row r="4372">
          <cell r="A4372">
            <v>1</v>
          </cell>
          <cell r="B4372">
            <v>19</v>
          </cell>
          <cell r="C4372">
            <v>30</v>
          </cell>
          <cell r="D4372">
            <v>6140</v>
          </cell>
          <cell r="F4372">
            <v>0</v>
          </cell>
        </row>
        <row r="4373">
          <cell r="A4373">
            <v>1</v>
          </cell>
          <cell r="B4373">
            <v>19</v>
          </cell>
          <cell r="C4373">
            <v>30</v>
          </cell>
          <cell r="D4373">
            <v>6145</v>
          </cell>
          <cell r="F4373">
            <v>0</v>
          </cell>
        </row>
        <row r="4374">
          <cell r="A4374">
            <v>1</v>
          </cell>
          <cell r="B4374">
            <v>19</v>
          </cell>
          <cell r="C4374">
            <v>30</v>
          </cell>
          <cell r="D4374">
            <v>6150</v>
          </cell>
          <cell r="F4374">
            <v>0</v>
          </cell>
        </row>
        <row r="4375">
          <cell r="A4375">
            <v>1</v>
          </cell>
          <cell r="B4375">
            <v>19</v>
          </cell>
          <cell r="C4375">
            <v>40</v>
          </cell>
          <cell r="D4375">
            <v>6010</v>
          </cell>
          <cell r="F4375">
            <v>14482.4</v>
          </cell>
        </row>
        <row r="4376">
          <cell r="A4376">
            <v>1</v>
          </cell>
          <cell r="B4376">
            <v>19</v>
          </cell>
          <cell r="C4376">
            <v>40</v>
          </cell>
          <cell r="D4376">
            <v>6015</v>
          </cell>
          <cell r="F4376">
            <v>8251.77</v>
          </cell>
        </row>
        <row r="4377">
          <cell r="A4377">
            <v>1</v>
          </cell>
          <cell r="B4377">
            <v>19</v>
          </cell>
          <cell r="C4377">
            <v>40</v>
          </cell>
          <cell r="D4377">
            <v>6020</v>
          </cell>
          <cell r="F4377">
            <v>0</v>
          </cell>
        </row>
        <row r="4378">
          <cell r="A4378">
            <v>1</v>
          </cell>
          <cell r="B4378">
            <v>19</v>
          </cell>
          <cell r="C4378">
            <v>40</v>
          </cell>
          <cell r="D4378">
            <v>6025</v>
          </cell>
          <cell r="F4378">
            <v>431.33</v>
          </cell>
        </row>
        <row r="4379">
          <cell r="A4379">
            <v>1</v>
          </cell>
          <cell r="B4379">
            <v>19</v>
          </cell>
          <cell r="C4379">
            <v>40</v>
          </cell>
          <cell r="D4379">
            <v>6030</v>
          </cell>
          <cell r="F4379">
            <v>1317.87</v>
          </cell>
        </row>
        <row r="4380">
          <cell r="A4380">
            <v>1</v>
          </cell>
          <cell r="B4380">
            <v>19</v>
          </cell>
          <cell r="C4380">
            <v>40</v>
          </cell>
          <cell r="D4380">
            <v>6035</v>
          </cell>
          <cell r="F4380">
            <v>0</v>
          </cell>
        </row>
        <row r="4381">
          <cell r="A4381">
            <v>1</v>
          </cell>
          <cell r="B4381">
            <v>19</v>
          </cell>
          <cell r="C4381">
            <v>40</v>
          </cell>
          <cell r="D4381">
            <v>6040</v>
          </cell>
          <cell r="F4381">
            <v>564.52</v>
          </cell>
        </row>
        <row r="4382">
          <cell r="A4382">
            <v>1</v>
          </cell>
          <cell r="B4382">
            <v>19</v>
          </cell>
          <cell r="C4382">
            <v>40</v>
          </cell>
          <cell r="D4382">
            <v>6045</v>
          </cell>
          <cell r="F4382">
            <v>0</v>
          </cell>
        </row>
        <row r="4383">
          <cell r="A4383">
            <v>1</v>
          </cell>
          <cell r="B4383">
            <v>19</v>
          </cell>
          <cell r="C4383">
            <v>40</v>
          </cell>
          <cell r="D4383">
            <v>6050</v>
          </cell>
          <cell r="F4383">
            <v>0</v>
          </cell>
        </row>
        <row r="4384">
          <cell r="A4384">
            <v>1</v>
          </cell>
          <cell r="B4384">
            <v>19</v>
          </cell>
          <cell r="C4384">
            <v>40</v>
          </cell>
          <cell r="D4384">
            <v>6055</v>
          </cell>
          <cell r="F4384">
            <v>0</v>
          </cell>
        </row>
        <row r="4385">
          <cell r="A4385">
            <v>1</v>
          </cell>
          <cell r="B4385">
            <v>19</v>
          </cell>
          <cell r="C4385">
            <v>40</v>
          </cell>
          <cell r="D4385">
            <v>6060</v>
          </cell>
          <cell r="F4385">
            <v>0</v>
          </cell>
        </row>
        <row r="4386">
          <cell r="A4386">
            <v>1</v>
          </cell>
          <cell r="B4386">
            <v>19</v>
          </cell>
          <cell r="C4386">
            <v>40</v>
          </cell>
          <cell r="D4386">
            <v>6065</v>
          </cell>
          <cell r="F4386">
            <v>0</v>
          </cell>
        </row>
        <row r="4387">
          <cell r="A4387">
            <v>1</v>
          </cell>
          <cell r="B4387">
            <v>19</v>
          </cell>
          <cell r="C4387">
            <v>40</v>
          </cell>
          <cell r="D4387">
            <v>6070</v>
          </cell>
          <cell r="F4387">
            <v>0</v>
          </cell>
        </row>
        <row r="4388">
          <cell r="A4388">
            <v>1</v>
          </cell>
          <cell r="B4388">
            <v>19</v>
          </cell>
          <cell r="C4388">
            <v>40</v>
          </cell>
          <cell r="D4388">
            <v>6075</v>
          </cell>
          <cell r="F4388">
            <v>0</v>
          </cell>
        </row>
        <row r="4389">
          <cell r="A4389">
            <v>1</v>
          </cell>
          <cell r="B4389">
            <v>19</v>
          </cell>
          <cell r="C4389">
            <v>40</v>
          </cell>
          <cell r="D4389">
            <v>6080</v>
          </cell>
          <cell r="F4389">
            <v>0</v>
          </cell>
        </row>
        <row r="4390">
          <cell r="A4390">
            <v>1</v>
          </cell>
          <cell r="B4390">
            <v>19</v>
          </cell>
          <cell r="C4390">
            <v>40</v>
          </cell>
          <cell r="D4390">
            <v>6085</v>
          </cell>
          <cell r="F4390">
            <v>0</v>
          </cell>
        </row>
        <row r="4391">
          <cell r="A4391">
            <v>1</v>
          </cell>
          <cell r="B4391">
            <v>19</v>
          </cell>
          <cell r="C4391">
            <v>40</v>
          </cell>
          <cell r="D4391">
            <v>6090</v>
          </cell>
          <cell r="F4391">
            <v>0</v>
          </cell>
        </row>
        <row r="4392">
          <cell r="A4392">
            <v>1</v>
          </cell>
          <cell r="B4392">
            <v>19</v>
          </cell>
          <cell r="C4392">
            <v>40</v>
          </cell>
          <cell r="D4392">
            <v>6095</v>
          </cell>
          <cell r="F4392">
            <v>37.04</v>
          </cell>
        </row>
        <row r="4393">
          <cell r="A4393">
            <v>1</v>
          </cell>
          <cell r="B4393">
            <v>19</v>
          </cell>
          <cell r="C4393">
            <v>40</v>
          </cell>
          <cell r="D4393">
            <v>6100</v>
          </cell>
          <cell r="F4393">
            <v>588</v>
          </cell>
        </row>
        <row r="4394">
          <cell r="A4394">
            <v>1</v>
          </cell>
          <cell r="B4394">
            <v>19</v>
          </cell>
          <cell r="C4394">
            <v>40</v>
          </cell>
          <cell r="D4394">
            <v>6105</v>
          </cell>
          <cell r="F4394">
            <v>649.58000000000004</v>
          </cell>
        </row>
        <row r="4395">
          <cell r="A4395">
            <v>1</v>
          </cell>
          <cell r="B4395">
            <v>19</v>
          </cell>
          <cell r="C4395">
            <v>40</v>
          </cell>
          <cell r="D4395">
            <v>6110</v>
          </cell>
          <cell r="F4395">
            <v>0</v>
          </cell>
        </row>
        <row r="4396">
          <cell r="A4396">
            <v>1</v>
          </cell>
          <cell r="B4396">
            <v>19</v>
          </cell>
          <cell r="C4396">
            <v>40</v>
          </cell>
          <cell r="D4396">
            <v>6110</v>
          </cell>
          <cell r="F4396">
            <v>0</v>
          </cell>
        </row>
        <row r="4397">
          <cell r="A4397">
            <v>1</v>
          </cell>
          <cell r="B4397">
            <v>19</v>
          </cell>
          <cell r="C4397">
            <v>40</v>
          </cell>
          <cell r="D4397">
            <v>6110</v>
          </cell>
          <cell r="F4397">
            <v>0</v>
          </cell>
        </row>
        <row r="4398">
          <cell r="A4398">
            <v>1</v>
          </cell>
          <cell r="B4398">
            <v>19</v>
          </cell>
          <cell r="C4398">
            <v>40</v>
          </cell>
          <cell r="D4398">
            <v>6110</v>
          </cell>
          <cell r="F4398">
            <v>0</v>
          </cell>
        </row>
        <row r="4399">
          <cell r="A4399">
            <v>1</v>
          </cell>
          <cell r="B4399">
            <v>19</v>
          </cell>
          <cell r="C4399">
            <v>40</v>
          </cell>
          <cell r="D4399">
            <v>6110</v>
          </cell>
          <cell r="F4399">
            <v>0</v>
          </cell>
        </row>
        <row r="4400">
          <cell r="A4400">
            <v>1</v>
          </cell>
          <cell r="B4400">
            <v>19</v>
          </cell>
          <cell r="C4400">
            <v>40</v>
          </cell>
          <cell r="D4400">
            <v>6110</v>
          </cell>
          <cell r="F4400">
            <v>0</v>
          </cell>
        </row>
        <row r="4401">
          <cell r="A4401">
            <v>1</v>
          </cell>
          <cell r="B4401">
            <v>19</v>
          </cell>
          <cell r="C4401">
            <v>40</v>
          </cell>
          <cell r="D4401">
            <v>6115</v>
          </cell>
          <cell r="F4401">
            <v>0</v>
          </cell>
        </row>
        <row r="4402">
          <cell r="A4402">
            <v>1</v>
          </cell>
          <cell r="B4402">
            <v>19</v>
          </cell>
          <cell r="C4402">
            <v>40</v>
          </cell>
          <cell r="D4402">
            <v>6120</v>
          </cell>
          <cell r="F4402">
            <v>0</v>
          </cell>
        </row>
        <row r="4403">
          <cell r="A4403">
            <v>1</v>
          </cell>
          <cell r="B4403">
            <v>19</v>
          </cell>
          <cell r="C4403">
            <v>40</v>
          </cell>
          <cell r="D4403">
            <v>6125</v>
          </cell>
          <cell r="F4403">
            <v>1184.4100000000001</v>
          </cell>
        </row>
        <row r="4404">
          <cell r="A4404">
            <v>1</v>
          </cell>
          <cell r="B4404">
            <v>19</v>
          </cell>
          <cell r="C4404">
            <v>40</v>
          </cell>
          <cell r="D4404">
            <v>6130</v>
          </cell>
          <cell r="F4404">
            <v>0</v>
          </cell>
        </row>
        <row r="4405">
          <cell r="A4405">
            <v>1</v>
          </cell>
          <cell r="B4405">
            <v>19</v>
          </cell>
          <cell r="C4405">
            <v>40</v>
          </cell>
          <cell r="D4405">
            <v>6135</v>
          </cell>
          <cell r="F4405">
            <v>0</v>
          </cell>
        </row>
        <row r="4406">
          <cell r="A4406">
            <v>1</v>
          </cell>
          <cell r="B4406">
            <v>19</v>
          </cell>
          <cell r="C4406">
            <v>40</v>
          </cell>
          <cell r="D4406">
            <v>6140</v>
          </cell>
          <cell r="F4406">
            <v>0</v>
          </cell>
        </row>
        <row r="4407">
          <cell r="A4407">
            <v>1</v>
          </cell>
          <cell r="B4407">
            <v>19</v>
          </cell>
          <cell r="C4407">
            <v>40</v>
          </cell>
          <cell r="D4407">
            <v>6145</v>
          </cell>
          <cell r="F4407">
            <v>0</v>
          </cell>
        </row>
        <row r="4408">
          <cell r="A4408">
            <v>1</v>
          </cell>
          <cell r="B4408">
            <v>19</v>
          </cell>
          <cell r="C4408">
            <v>40</v>
          </cell>
          <cell r="D4408">
            <v>6150</v>
          </cell>
          <cell r="F4408">
            <v>0</v>
          </cell>
        </row>
        <row r="4409">
          <cell r="A4409">
            <v>1</v>
          </cell>
          <cell r="B4409">
            <v>19</v>
          </cell>
          <cell r="C4409">
            <v>40</v>
          </cell>
          <cell r="D4409">
            <v>6155</v>
          </cell>
          <cell r="F4409">
            <v>0</v>
          </cell>
        </row>
        <row r="4410">
          <cell r="A4410">
            <v>1</v>
          </cell>
          <cell r="B4410">
            <v>19</v>
          </cell>
          <cell r="C4410">
            <v>50</v>
          </cell>
          <cell r="D4410">
            <v>6010</v>
          </cell>
          <cell r="F4410">
            <v>7224.22</v>
          </cell>
        </row>
        <row r="4411">
          <cell r="A4411">
            <v>1</v>
          </cell>
          <cell r="B4411">
            <v>19</v>
          </cell>
          <cell r="C4411">
            <v>50</v>
          </cell>
          <cell r="D4411">
            <v>6015</v>
          </cell>
          <cell r="F4411">
            <v>0</v>
          </cell>
        </row>
        <row r="4412">
          <cell r="A4412">
            <v>1</v>
          </cell>
          <cell r="B4412">
            <v>19</v>
          </cell>
          <cell r="C4412">
            <v>50</v>
          </cell>
          <cell r="D4412">
            <v>6020</v>
          </cell>
          <cell r="F4412">
            <v>0</v>
          </cell>
        </row>
        <row r="4413">
          <cell r="A4413">
            <v>1</v>
          </cell>
          <cell r="B4413">
            <v>19</v>
          </cell>
          <cell r="C4413">
            <v>50</v>
          </cell>
          <cell r="D4413">
            <v>6025</v>
          </cell>
          <cell r="F4413">
            <v>449.8</v>
          </cell>
        </row>
        <row r="4414">
          <cell r="A4414">
            <v>1</v>
          </cell>
          <cell r="B4414">
            <v>19</v>
          </cell>
          <cell r="C4414">
            <v>50</v>
          </cell>
          <cell r="D4414">
            <v>6030</v>
          </cell>
          <cell r="F4414">
            <v>821.57</v>
          </cell>
        </row>
        <row r="4415">
          <cell r="A4415">
            <v>1</v>
          </cell>
          <cell r="B4415">
            <v>19</v>
          </cell>
          <cell r="C4415">
            <v>50</v>
          </cell>
          <cell r="D4415">
            <v>6035</v>
          </cell>
          <cell r="F4415">
            <v>0</v>
          </cell>
        </row>
        <row r="4416">
          <cell r="A4416">
            <v>1</v>
          </cell>
          <cell r="B4416">
            <v>19</v>
          </cell>
          <cell r="C4416">
            <v>50</v>
          </cell>
          <cell r="D4416">
            <v>6040</v>
          </cell>
          <cell r="F4416">
            <v>385.33</v>
          </cell>
        </row>
        <row r="4417">
          <cell r="A4417">
            <v>1</v>
          </cell>
          <cell r="B4417">
            <v>19</v>
          </cell>
          <cell r="C4417">
            <v>50</v>
          </cell>
          <cell r="D4417">
            <v>6045</v>
          </cell>
          <cell r="F4417">
            <v>0</v>
          </cell>
        </row>
        <row r="4418">
          <cell r="A4418">
            <v>1</v>
          </cell>
          <cell r="B4418">
            <v>19</v>
          </cell>
          <cell r="C4418">
            <v>50</v>
          </cell>
          <cell r="D4418">
            <v>6050</v>
          </cell>
          <cell r="F4418">
            <v>0</v>
          </cell>
        </row>
        <row r="4419">
          <cell r="A4419">
            <v>1</v>
          </cell>
          <cell r="B4419">
            <v>19</v>
          </cell>
          <cell r="C4419">
            <v>50</v>
          </cell>
          <cell r="D4419">
            <v>6055</v>
          </cell>
          <cell r="F4419">
            <v>595</v>
          </cell>
        </row>
        <row r="4420">
          <cell r="A4420">
            <v>1</v>
          </cell>
          <cell r="B4420">
            <v>19</v>
          </cell>
          <cell r="C4420">
            <v>50</v>
          </cell>
          <cell r="D4420">
            <v>6060</v>
          </cell>
          <cell r="F4420">
            <v>0</v>
          </cell>
        </row>
        <row r="4421">
          <cell r="A4421">
            <v>1</v>
          </cell>
          <cell r="B4421">
            <v>19</v>
          </cell>
          <cell r="C4421">
            <v>50</v>
          </cell>
          <cell r="D4421">
            <v>6065</v>
          </cell>
          <cell r="F4421">
            <v>0</v>
          </cell>
        </row>
        <row r="4422">
          <cell r="A4422">
            <v>1</v>
          </cell>
          <cell r="B4422">
            <v>19</v>
          </cell>
          <cell r="C4422">
            <v>50</v>
          </cell>
          <cell r="D4422">
            <v>6070</v>
          </cell>
          <cell r="F4422">
            <v>0</v>
          </cell>
        </row>
        <row r="4423">
          <cell r="A4423">
            <v>1</v>
          </cell>
          <cell r="B4423">
            <v>19</v>
          </cell>
          <cell r="C4423">
            <v>50</v>
          </cell>
          <cell r="D4423">
            <v>6075</v>
          </cell>
          <cell r="F4423">
            <v>0</v>
          </cell>
        </row>
        <row r="4424">
          <cell r="A4424">
            <v>1</v>
          </cell>
          <cell r="B4424">
            <v>19</v>
          </cell>
          <cell r="C4424">
            <v>50</v>
          </cell>
          <cell r="D4424">
            <v>6080</v>
          </cell>
          <cell r="F4424">
            <v>0</v>
          </cell>
        </row>
        <row r="4425">
          <cell r="A4425">
            <v>1</v>
          </cell>
          <cell r="B4425">
            <v>19</v>
          </cell>
          <cell r="C4425">
            <v>50</v>
          </cell>
          <cell r="D4425">
            <v>6085</v>
          </cell>
          <cell r="F4425">
            <v>0</v>
          </cell>
        </row>
        <row r="4426">
          <cell r="A4426">
            <v>1</v>
          </cell>
          <cell r="B4426">
            <v>19</v>
          </cell>
          <cell r="C4426">
            <v>50</v>
          </cell>
          <cell r="D4426">
            <v>6090</v>
          </cell>
          <cell r="F4426">
            <v>0</v>
          </cell>
        </row>
        <row r="4427">
          <cell r="A4427">
            <v>1</v>
          </cell>
          <cell r="B4427">
            <v>19</v>
          </cell>
          <cell r="C4427">
            <v>50</v>
          </cell>
          <cell r="D4427">
            <v>6095</v>
          </cell>
          <cell r="F4427">
            <v>0</v>
          </cell>
        </row>
        <row r="4428">
          <cell r="A4428">
            <v>1</v>
          </cell>
          <cell r="B4428">
            <v>19</v>
          </cell>
          <cell r="C4428">
            <v>50</v>
          </cell>
          <cell r="D4428">
            <v>6100</v>
          </cell>
          <cell r="F4428">
            <v>112.37</v>
          </cell>
        </row>
        <row r="4429">
          <cell r="A4429">
            <v>1</v>
          </cell>
          <cell r="B4429">
            <v>19</v>
          </cell>
          <cell r="C4429">
            <v>50</v>
          </cell>
          <cell r="D4429">
            <v>6105</v>
          </cell>
          <cell r="F4429">
            <v>0</v>
          </cell>
        </row>
        <row r="4430">
          <cell r="A4430">
            <v>1</v>
          </cell>
          <cell r="B4430">
            <v>19</v>
          </cell>
          <cell r="C4430">
            <v>50</v>
          </cell>
          <cell r="D4430">
            <v>6110</v>
          </cell>
          <cell r="F4430">
            <v>0</v>
          </cell>
        </row>
        <row r="4431">
          <cell r="A4431">
            <v>1</v>
          </cell>
          <cell r="B4431">
            <v>19</v>
          </cell>
          <cell r="C4431">
            <v>50</v>
          </cell>
          <cell r="D4431">
            <v>6115</v>
          </cell>
          <cell r="F4431">
            <v>0</v>
          </cell>
        </row>
        <row r="4432">
          <cell r="A4432">
            <v>1</v>
          </cell>
          <cell r="B4432">
            <v>19</v>
          </cell>
          <cell r="C4432">
            <v>50</v>
          </cell>
          <cell r="D4432">
            <v>6120</v>
          </cell>
          <cell r="F4432">
            <v>0</v>
          </cell>
        </row>
        <row r="4433">
          <cell r="A4433">
            <v>1</v>
          </cell>
          <cell r="B4433">
            <v>19</v>
          </cell>
          <cell r="C4433">
            <v>50</v>
          </cell>
          <cell r="D4433">
            <v>6125</v>
          </cell>
          <cell r="F4433">
            <v>0</v>
          </cell>
        </row>
        <row r="4434">
          <cell r="A4434">
            <v>1</v>
          </cell>
          <cell r="B4434">
            <v>19</v>
          </cell>
          <cell r="C4434">
            <v>50</v>
          </cell>
          <cell r="D4434">
            <v>6130</v>
          </cell>
          <cell r="F4434">
            <v>0</v>
          </cell>
        </row>
        <row r="4435">
          <cell r="A4435">
            <v>1</v>
          </cell>
          <cell r="B4435">
            <v>19</v>
          </cell>
          <cell r="C4435">
            <v>50</v>
          </cell>
          <cell r="D4435">
            <v>6135</v>
          </cell>
          <cell r="F4435">
            <v>0</v>
          </cell>
        </row>
        <row r="4436">
          <cell r="A4436">
            <v>1</v>
          </cell>
          <cell r="B4436">
            <v>19</v>
          </cell>
          <cell r="C4436">
            <v>50</v>
          </cell>
          <cell r="D4436">
            <v>6140</v>
          </cell>
          <cell r="F4436">
            <v>0</v>
          </cell>
        </row>
        <row r="4437">
          <cell r="A4437">
            <v>1</v>
          </cell>
          <cell r="B4437">
            <v>19</v>
          </cell>
          <cell r="C4437">
            <v>50</v>
          </cell>
          <cell r="D4437">
            <v>6145</v>
          </cell>
          <cell r="F4437">
            <v>0</v>
          </cell>
        </row>
        <row r="4438">
          <cell r="A4438">
            <v>1</v>
          </cell>
          <cell r="B4438">
            <v>19</v>
          </cell>
          <cell r="C4438">
            <v>50</v>
          </cell>
          <cell r="D4438">
            <v>6150</v>
          </cell>
          <cell r="F4438">
            <v>0</v>
          </cell>
        </row>
        <row r="4439">
          <cell r="A4439">
            <v>1</v>
          </cell>
          <cell r="B4439">
            <v>19</v>
          </cell>
          <cell r="C4439">
            <v>50</v>
          </cell>
          <cell r="D4439">
            <v>6155</v>
          </cell>
          <cell r="F4439">
            <v>0</v>
          </cell>
        </row>
        <row r="4440">
          <cell r="A4440">
            <v>1</v>
          </cell>
          <cell r="B4440">
            <v>20</v>
          </cell>
          <cell r="C4440">
            <v>0</v>
          </cell>
          <cell r="D4440">
            <v>1032</v>
          </cell>
          <cell r="F4440">
            <v>0</v>
          </cell>
        </row>
        <row r="4441">
          <cell r="A4441">
            <v>1</v>
          </cell>
          <cell r="B4441">
            <v>20</v>
          </cell>
          <cell r="C4441">
            <v>0</v>
          </cell>
          <cell r="D4441">
            <v>1050</v>
          </cell>
          <cell r="F4441">
            <v>92.64</v>
          </cell>
        </row>
        <row r="4442">
          <cell r="A4442">
            <v>1</v>
          </cell>
          <cell r="B4442">
            <v>20</v>
          </cell>
          <cell r="C4442">
            <v>0</v>
          </cell>
          <cell r="D4442">
            <v>1050</v>
          </cell>
          <cell r="F4442">
            <v>-92.64</v>
          </cell>
        </row>
        <row r="4443">
          <cell r="A4443">
            <v>1</v>
          </cell>
          <cell r="B4443">
            <v>20</v>
          </cell>
          <cell r="C4443">
            <v>0</v>
          </cell>
          <cell r="D4443">
            <v>1051</v>
          </cell>
          <cell r="F4443">
            <v>0</v>
          </cell>
        </row>
        <row r="4444">
          <cell r="A4444">
            <v>1</v>
          </cell>
          <cell r="B4444">
            <v>20</v>
          </cell>
          <cell r="C4444">
            <v>0</v>
          </cell>
          <cell r="D4444">
            <v>1052</v>
          </cell>
          <cell r="F4444">
            <v>0</v>
          </cell>
        </row>
        <row r="4445">
          <cell r="A4445">
            <v>1</v>
          </cell>
          <cell r="B4445">
            <v>20</v>
          </cell>
          <cell r="C4445">
            <v>0</v>
          </cell>
          <cell r="D4445">
            <v>1052</v>
          </cell>
          <cell r="F4445">
            <v>0</v>
          </cell>
        </row>
        <row r="4446">
          <cell r="A4446">
            <v>1</v>
          </cell>
          <cell r="B4446">
            <v>20</v>
          </cell>
          <cell r="C4446">
            <v>0</v>
          </cell>
          <cell r="D4446">
            <v>1052</v>
          </cell>
          <cell r="F4446">
            <v>0</v>
          </cell>
        </row>
        <row r="4447">
          <cell r="A4447">
            <v>1</v>
          </cell>
          <cell r="B4447">
            <v>20</v>
          </cell>
          <cell r="C4447">
            <v>0</v>
          </cell>
          <cell r="D4447">
            <v>1055</v>
          </cell>
          <cell r="F4447">
            <v>0</v>
          </cell>
        </row>
        <row r="4448">
          <cell r="A4448">
            <v>1</v>
          </cell>
          <cell r="B4448">
            <v>20</v>
          </cell>
          <cell r="C4448">
            <v>0</v>
          </cell>
          <cell r="D4448">
            <v>1060</v>
          </cell>
          <cell r="F4448">
            <v>0</v>
          </cell>
        </row>
        <row r="4449">
          <cell r="A4449">
            <v>1</v>
          </cell>
          <cell r="B4449">
            <v>20</v>
          </cell>
          <cell r="C4449">
            <v>0</v>
          </cell>
          <cell r="D4449">
            <v>1065</v>
          </cell>
          <cell r="F4449">
            <v>0</v>
          </cell>
        </row>
        <row r="4450">
          <cell r="A4450">
            <v>1</v>
          </cell>
          <cell r="B4450">
            <v>20</v>
          </cell>
          <cell r="C4450">
            <v>0</v>
          </cell>
          <cell r="D4450">
            <v>2040</v>
          </cell>
          <cell r="F4450">
            <v>0</v>
          </cell>
        </row>
        <row r="4451">
          <cell r="A4451">
            <v>1</v>
          </cell>
          <cell r="B4451">
            <v>20</v>
          </cell>
          <cell r="C4451">
            <v>0</v>
          </cell>
          <cell r="D4451">
            <v>4010</v>
          </cell>
          <cell r="F4451">
            <v>0</v>
          </cell>
        </row>
        <row r="4452">
          <cell r="A4452">
            <v>1</v>
          </cell>
          <cell r="B4452">
            <v>20</v>
          </cell>
          <cell r="C4452">
            <v>0</v>
          </cell>
          <cell r="D4452">
            <v>4010</v>
          </cell>
          <cell r="F4452">
            <v>0</v>
          </cell>
        </row>
        <row r="4453">
          <cell r="A4453">
            <v>1</v>
          </cell>
          <cell r="B4453">
            <v>20</v>
          </cell>
          <cell r="C4453">
            <v>0</v>
          </cell>
          <cell r="D4453">
            <v>4020</v>
          </cell>
          <cell r="F4453">
            <v>0</v>
          </cell>
        </row>
        <row r="4454">
          <cell r="A4454">
            <v>1</v>
          </cell>
          <cell r="B4454">
            <v>20</v>
          </cell>
          <cell r="C4454">
            <v>0</v>
          </cell>
          <cell r="D4454">
            <v>4020</v>
          </cell>
          <cell r="F4454">
            <v>0</v>
          </cell>
        </row>
        <row r="4455">
          <cell r="A4455">
            <v>1</v>
          </cell>
          <cell r="B4455">
            <v>20</v>
          </cell>
          <cell r="C4455">
            <v>0</v>
          </cell>
          <cell r="D4455">
            <v>4030</v>
          </cell>
          <cell r="F4455">
            <v>0</v>
          </cell>
        </row>
        <row r="4456">
          <cell r="A4456">
            <v>1</v>
          </cell>
          <cell r="B4456">
            <v>20</v>
          </cell>
          <cell r="C4456">
            <v>0</v>
          </cell>
          <cell r="D4456">
            <v>4040</v>
          </cell>
          <cell r="F4456">
            <v>0</v>
          </cell>
        </row>
        <row r="4457">
          <cell r="A4457">
            <v>1</v>
          </cell>
          <cell r="B4457">
            <v>20</v>
          </cell>
          <cell r="C4457">
            <v>0</v>
          </cell>
          <cell r="D4457">
            <v>4050</v>
          </cell>
          <cell r="F4457">
            <v>0</v>
          </cell>
        </row>
        <row r="4458">
          <cell r="A4458">
            <v>1</v>
          </cell>
          <cell r="B4458">
            <v>20</v>
          </cell>
          <cell r="C4458">
            <v>0</v>
          </cell>
          <cell r="D4458">
            <v>4060</v>
          </cell>
          <cell r="F4458">
            <v>0</v>
          </cell>
        </row>
        <row r="4459">
          <cell r="A4459">
            <v>1</v>
          </cell>
          <cell r="B4459">
            <v>20</v>
          </cell>
          <cell r="C4459">
            <v>0</v>
          </cell>
          <cell r="D4459">
            <v>5010</v>
          </cell>
          <cell r="F4459">
            <v>0</v>
          </cell>
        </row>
        <row r="4460">
          <cell r="A4460">
            <v>1</v>
          </cell>
          <cell r="B4460">
            <v>20</v>
          </cell>
          <cell r="C4460">
            <v>0</v>
          </cell>
          <cell r="D4460">
            <v>5011</v>
          </cell>
          <cell r="F4460">
            <v>0</v>
          </cell>
        </row>
        <row r="4461">
          <cell r="A4461">
            <v>1</v>
          </cell>
          <cell r="B4461">
            <v>20</v>
          </cell>
          <cell r="C4461">
            <v>0</v>
          </cell>
          <cell r="D4461">
            <v>5011</v>
          </cell>
          <cell r="F4461">
            <v>0</v>
          </cell>
        </row>
        <row r="4462">
          <cell r="A4462">
            <v>1</v>
          </cell>
          <cell r="B4462">
            <v>20</v>
          </cell>
          <cell r="C4462">
            <v>0</v>
          </cell>
          <cell r="D4462">
            <v>5011</v>
          </cell>
          <cell r="F4462">
            <v>0</v>
          </cell>
        </row>
        <row r="4463">
          <cell r="A4463">
            <v>1</v>
          </cell>
          <cell r="B4463">
            <v>20</v>
          </cell>
          <cell r="C4463">
            <v>0</v>
          </cell>
          <cell r="D4463">
            <v>5012</v>
          </cell>
          <cell r="F4463">
            <v>0</v>
          </cell>
        </row>
        <row r="4464">
          <cell r="A4464">
            <v>1</v>
          </cell>
          <cell r="B4464">
            <v>20</v>
          </cell>
          <cell r="C4464">
            <v>0</v>
          </cell>
          <cell r="D4464">
            <v>5012</v>
          </cell>
          <cell r="F4464">
            <v>0</v>
          </cell>
        </row>
        <row r="4465">
          <cell r="A4465">
            <v>1</v>
          </cell>
          <cell r="B4465">
            <v>20</v>
          </cell>
          <cell r="C4465">
            <v>0</v>
          </cell>
          <cell r="D4465">
            <v>5012</v>
          </cell>
          <cell r="F4465">
            <v>0</v>
          </cell>
        </row>
        <row r="4466">
          <cell r="A4466">
            <v>1</v>
          </cell>
          <cell r="B4466">
            <v>20</v>
          </cell>
          <cell r="C4466">
            <v>0</v>
          </cell>
          <cell r="D4466">
            <v>5020</v>
          </cell>
          <cell r="F4466">
            <v>0</v>
          </cell>
        </row>
        <row r="4467">
          <cell r="A4467">
            <v>1</v>
          </cell>
          <cell r="B4467">
            <v>20</v>
          </cell>
          <cell r="C4467">
            <v>0</v>
          </cell>
          <cell r="D4467">
            <v>5030</v>
          </cell>
          <cell r="F4467">
            <v>0</v>
          </cell>
        </row>
        <row r="4468">
          <cell r="A4468">
            <v>1</v>
          </cell>
          <cell r="B4468">
            <v>20</v>
          </cell>
          <cell r="C4468">
            <v>0</v>
          </cell>
          <cell r="D4468">
            <v>5030</v>
          </cell>
          <cell r="F4468">
            <v>0</v>
          </cell>
        </row>
        <row r="4469">
          <cell r="A4469">
            <v>1</v>
          </cell>
          <cell r="B4469">
            <v>20</v>
          </cell>
          <cell r="C4469">
            <v>0</v>
          </cell>
          <cell r="D4469">
            <v>5040</v>
          </cell>
          <cell r="F4469">
            <v>0</v>
          </cell>
        </row>
        <row r="4470">
          <cell r="A4470">
            <v>1</v>
          </cell>
          <cell r="B4470">
            <v>20</v>
          </cell>
          <cell r="C4470">
            <v>0</v>
          </cell>
          <cell r="D4470">
            <v>5050</v>
          </cell>
          <cell r="F4470">
            <v>0</v>
          </cell>
        </row>
        <row r="4471">
          <cell r="A4471">
            <v>1</v>
          </cell>
          <cell r="B4471">
            <v>20</v>
          </cell>
          <cell r="C4471">
            <v>0</v>
          </cell>
          <cell r="D4471">
            <v>7010</v>
          </cell>
          <cell r="F4471">
            <v>0</v>
          </cell>
        </row>
        <row r="4472">
          <cell r="A4472">
            <v>1</v>
          </cell>
          <cell r="B4472">
            <v>20</v>
          </cell>
          <cell r="C4472">
            <v>0</v>
          </cell>
          <cell r="D4472">
            <v>7015</v>
          </cell>
          <cell r="F4472">
            <v>0</v>
          </cell>
        </row>
        <row r="4473">
          <cell r="A4473">
            <v>1</v>
          </cell>
          <cell r="B4473">
            <v>20</v>
          </cell>
          <cell r="C4473">
            <v>0</v>
          </cell>
          <cell r="D4473">
            <v>7020</v>
          </cell>
          <cell r="F4473">
            <v>0</v>
          </cell>
        </row>
        <row r="4474">
          <cell r="A4474">
            <v>1</v>
          </cell>
          <cell r="B4474">
            <v>20</v>
          </cell>
          <cell r="C4474">
            <v>0</v>
          </cell>
          <cell r="D4474">
            <v>7025</v>
          </cell>
          <cell r="F4474">
            <v>385</v>
          </cell>
        </row>
        <row r="4475">
          <cell r="A4475">
            <v>1</v>
          </cell>
          <cell r="B4475">
            <v>20</v>
          </cell>
          <cell r="C4475">
            <v>0</v>
          </cell>
          <cell r="D4475">
            <v>7030</v>
          </cell>
          <cell r="F4475">
            <v>347.76</v>
          </cell>
        </row>
        <row r="4476">
          <cell r="A4476">
            <v>1</v>
          </cell>
          <cell r="B4476">
            <v>20</v>
          </cell>
          <cell r="C4476">
            <v>0</v>
          </cell>
          <cell r="D4476">
            <v>7035</v>
          </cell>
          <cell r="F4476">
            <v>0</v>
          </cell>
        </row>
        <row r="4477">
          <cell r="A4477">
            <v>1</v>
          </cell>
          <cell r="B4477">
            <v>20</v>
          </cell>
          <cell r="C4477">
            <v>0</v>
          </cell>
          <cell r="D4477">
            <v>7040</v>
          </cell>
          <cell r="F4477">
            <v>0</v>
          </cell>
        </row>
        <row r="4478">
          <cell r="A4478">
            <v>1</v>
          </cell>
          <cell r="B4478">
            <v>20</v>
          </cell>
          <cell r="C4478">
            <v>0</v>
          </cell>
          <cell r="D4478">
            <v>7045</v>
          </cell>
          <cell r="F4478">
            <v>0</v>
          </cell>
        </row>
        <row r="4479">
          <cell r="A4479">
            <v>1</v>
          </cell>
          <cell r="B4479">
            <v>20</v>
          </cell>
          <cell r="C4479">
            <v>0</v>
          </cell>
          <cell r="D4479">
            <v>7050</v>
          </cell>
          <cell r="F4479">
            <v>367.73</v>
          </cell>
        </row>
        <row r="4480">
          <cell r="A4480">
            <v>1</v>
          </cell>
          <cell r="B4480">
            <v>20</v>
          </cell>
          <cell r="C4480">
            <v>0</v>
          </cell>
          <cell r="D4480">
            <v>7055</v>
          </cell>
          <cell r="F4480">
            <v>0</v>
          </cell>
        </row>
        <row r="4481">
          <cell r="A4481">
            <v>1</v>
          </cell>
          <cell r="B4481">
            <v>20</v>
          </cell>
          <cell r="C4481">
            <v>0</v>
          </cell>
          <cell r="D4481">
            <v>7060</v>
          </cell>
          <cell r="F4481">
            <v>1600</v>
          </cell>
        </row>
        <row r="4482">
          <cell r="A4482">
            <v>1</v>
          </cell>
          <cell r="B4482">
            <v>20</v>
          </cell>
          <cell r="C4482">
            <v>0</v>
          </cell>
          <cell r="D4482">
            <v>7065</v>
          </cell>
          <cell r="F4482">
            <v>0</v>
          </cell>
        </row>
        <row r="4483">
          <cell r="A4483">
            <v>1</v>
          </cell>
          <cell r="B4483">
            <v>20</v>
          </cell>
          <cell r="C4483">
            <v>0</v>
          </cell>
          <cell r="D4483">
            <v>7070</v>
          </cell>
          <cell r="F4483">
            <v>0</v>
          </cell>
        </row>
        <row r="4484">
          <cell r="A4484">
            <v>1</v>
          </cell>
          <cell r="B4484">
            <v>20</v>
          </cell>
          <cell r="C4484">
            <v>0</v>
          </cell>
          <cell r="D4484">
            <v>7075</v>
          </cell>
          <cell r="F4484">
            <v>0</v>
          </cell>
        </row>
        <row r="4485">
          <cell r="A4485">
            <v>1</v>
          </cell>
          <cell r="B4485">
            <v>20</v>
          </cell>
          <cell r="C4485">
            <v>0</v>
          </cell>
          <cell r="D4485">
            <v>7080</v>
          </cell>
          <cell r="F4485">
            <v>0</v>
          </cell>
        </row>
        <row r="4486">
          <cell r="A4486">
            <v>1</v>
          </cell>
          <cell r="B4486">
            <v>20</v>
          </cell>
          <cell r="C4486">
            <v>0</v>
          </cell>
          <cell r="D4486">
            <v>7085</v>
          </cell>
          <cell r="F4486">
            <v>0</v>
          </cell>
        </row>
        <row r="4487">
          <cell r="A4487">
            <v>1</v>
          </cell>
          <cell r="B4487">
            <v>20</v>
          </cell>
          <cell r="C4487">
            <v>0</v>
          </cell>
          <cell r="D4487">
            <v>7086</v>
          </cell>
          <cell r="F4487">
            <v>0</v>
          </cell>
        </row>
        <row r="4488">
          <cell r="A4488">
            <v>1</v>
          </cell>
          <cell r="B4488">
            <v>20</v>
          </cell>
          <cell r="C4488">
            <v>0</v>
          </cell>
          <cell r="D4488">
            <v>7090</v>
          </cell>
          <cell r="F4488">
            <v>400.45</v>
          </cell>
        </row>
        <row r="4489">
          <cell r="A4489">
            <v>1</v>
          </cell>
          <cell r="B4489">
            <v>20</v>
          </cell>
          <cell r="C4489">
            <v>0</v>
          </cell>
          <cell r="D4489">
            <v>7095</v>
          </cell>
          <cell r="F4489">
            <v>21</v>
          </cell>
        </row>
        <row r="4490">
          <cell r="A4490">
            <v>1</v>
          </cell>
          <cell r="B4490">
            <v>20</v>
          </cell>
          <cell r="C4490">
            <v>0</v>
          </cell>
          <cell r="D4490">
            <v>7100</v>
          </cell>
          <cell r="F4490">
            <v>15.16</v>
          </cell>
        </row>
        <row r="4491">
          <cell r="A4491">
            <v>1</v>
          </cell>
          <cell r="B4491">
            <v>20</v>
          </cell>
          <cell r="C4491">
            <v>0</v>
          </cell>
          <cell r="D4491">
            <v>7105</v>
          </cell>
          <cell r="F4491">
            <v>0</v>
          </cell>
        </row>
        <row r="4492">
          <cell r="A4492">
            <v>1</v>
          </cell>
          <cell r="B4492">
            <v>20</v>
          </cell>
          <cell r="C4492">
            <v>0</v>
          </cell>
          <cell r="D4492">
            <v>7110</v>
          </cell>
          <cell r="F4492">
            <v>0</v>
          </cell>
        </row>
        <row r="4493">
          <cell r="A4493">
            <v>1</v>
          </cell>
          <cell r="B4493">
            <v>20</v>
          </cell>
          <cell r="C4493">
            <v>0</v>
          </cell>
          <cell r="D4493">
            <v>7120</v>
          </cell>
          <cell r="F4493">
            <v>0</v>
          </cell>
        </row>
        <row r="4494">
          <cell r="A4494">
            <v>1</v>
          </cell>
          <cell r="B4494">
            <v>20</v>
          </cell>
          <cell r="C4494">
            <v>0</v>
          </cell>
          <cell r="D4494">
            <v>7125</v>
          </cell>
          <cell r="F4494">
            <v>0</v>
          </cell>
        </row>
        <row r="4495">
          <cell r="A4495">
            <v>1</v>
          </cell>
          <cell r="B4495">
            <v>20</v>
          </cell>
          <cell r="C4495">
            <v>0</v>
          </cell>
          <cell r="D4495">
            <v>7130</v>
          </cell>
          <cell r="F4495">
            <v>165.84</v>
          </cell>
        </row>
        <row r="4496">
          <cell r="A4496">
            <v>1</v>
          </cell>
          <cell r="B4496">
            <v>20</v>
          </cell>
          <cell r="C4496">
            <v>0</v>
          </cell>
          <cell r="D4496">
            <v>8010</v>
          </cell>
          <cell r="F4496">
            <v>0</v>
          </cell>
        </row>
        <row r="4497">
          <cell r="A4497">
            <v>1</v>
          </cell>
          <cell r="B4497">
            <v>20</v>
          </cell>
          <cell r="C4497">
            <v>0</v>
          </cell>
          <cell r="D4497">
            <v>8020</v>
          </cell>
          <cell r="F4497">
            <v>0</v>
          </cell>
        </row>
        <row r="4498">
          <cell r="A4498">
            <v>1</v>
          </cell>
          <cell r="B4498">
            <v>20</v>
          </cell>
          <cell r="C4498">
            <v>0</v>
          </cell>
          <cell r="D4498">
            <v>8025</v>
          </cell>
          <cell r="F4498">
            <v>0</v>
          </cell>
        </row>
        <row r="4499">
          <cell r="A4499">
            <v>1</v>
          </cell>
          <cell r="B4499">
            <v>20</v>
          </cell>
          <cell r="C4499">
            <v>0</v>
          </cell>
          <cell r="D4499">
            <v>8030</v>
          </cell>
          <cell r="F4499">
            <v>0</v>
          </cell>
        </row>
        <row r="4500">
          <cell r="A4500">
            <v>1</v>
          </cell>
          <cell r="B4500">
            <v>20</v>
          </cell>
          <cell r="C4500">
            <v>0</v>
          </cell>
          <cell r="D4500">
            <v>8040</v>
          </cell>
          <cell r="F4500">
            <v>0</v>
          </cell>
        </row>
        <row r="4501">
          <cell r="A4501">
            <v>1</v>
          </cell>
          <cell r="B4501">
            <v>20</v>
          </cell>
          <cell r="C4501">
            <v>0</v>
          </cell>
          <cell r="D4501">
            <v>8050</v>
          </cell>
          <cell r="F4501">
            <v>0</v>
          </cell>
        </row>
        <row r="4502">
          <cell r="A4502">
            <v>1</v>
          </cell>
          <cell r="B4502">
            <v>20</v>
          </cell>
          <cell r="C4502">
            <v>0</v>
          </cell>
          <cell r="D4502">
            <v>8060</v>
          </cell>
          <cell r="F4502">
            <v>0</v>
          </cell>
        </row>
        <row r="4503">
          <cell r="A4503">
            <v>1</v>
          </cell>
          <cell r="B4503">
            <v>20</v>
          </cell>
          <cell r="C4503">
            <v>0</v>
          </cell>
          <cell r="D4503">
            <v>8070</v>
          </cell>
          <cell r="F4503">
            <v>15.5</v>
          </cell>
        </row>
        <row r="4504">
          <cell r="A4504">
            <v>1</v>
          </cell>
          <cell r="B4504">
            <v>20</v>
          </cell>
          <cell r="C4504">
            <v>0</v>
          </cell>
          <cell r="D4504">
            <v>8080</v>
          </cell>
          <cell r="F4504">
            <v>0</v>
          </cell>
        </row>
        <row r="4505">
          <cell r="A4505">
            <v>1</v>
          </cell>
          <cell r="B4505">
            <v>20</v>
          </cell>
          <cell r="C4505">
            <v>0</v>
          </cell>
          <cell r="D4505">
            <v>8090</v>
          </cell>
          <cell r="F4505">
            <v>0</v>
          </cell>
        </row>
        <row r="4506">
          <cell r="A4506">
            <v>1</v>
          </cell>
          <cell r="B4506">
            <v>20</v>
          </cell>
          <cell r="C4506">
            <v>10</v>
          </cell>
          <cell r="D4506">
            <v>6010</v>
          </cell>
          <cell r="F4506">
            <v>0</v>
          </cell>
        </row>
        <row r="4507">
          <cell r="A4507">
            <v>1</v>
          </cell>
          <cell r="B4507">
            <v>20</v>
          </cell>
          <cell r="C4507">
            <v>10</v>
          </cell>
          <cell r="D4507">
            <v>6015</v>
          </cell>
          <cell r="F4507">
            <v>0</v>
          </cell>
        </row>
        <row r="4508">
          <cell r="A4508">
            <v>1</v>
          </cell>
          <cell r="B4508">
            <v>20</v>
          </cell>
          <cell r="C4508">
            <v>10</v>
          </cell>
          <cell r="D4508">
            <v>6020</v>
          </cell>
          <cell r="F4508">
            <v>0</v>
          </cell>
        </row>
        <row r="4509">
          <cell r="A4509">
            <v>1</v>
          </cell>
          <cell r="B4509">
            <v>20</v>
          </cell>
          <cell r="C4509">
            <v>10</v>
          </cell>
          <cell r="D4509">
            <v>6025</v>
          </cell>
          <cell r="F4509">
            <v>0</v>
          </cell>
        </row>
        <row r="4510">
          <cell r="A4510">
            <v>1</v>
          </cell>
          <cell r="B4510">
            <v>20</v>
          </cell>
          <cell r="C4510">
            <v>10</v>
          </cell>
          <cell r="D4510">
            <v>6030</v>
          </cell>
          <cell r="F4510">
            <v>0</v>
          </cell>
        </row>
        <row r="4511">
          <cell r="A4511">
            <v>1</v>
          </cell>
          <cell r="B4511">
            <v>20</v>
          </cell>
          <cell r="C4511">
            <v>10</v>
          </cell>
          <cell r="D4511">
            <v>6035</v>
          </cell>
          <cell r="F4511">
            <v>0</v>
          </cell>
        </row>
        <row r="4512">
          <cell r="A4512">
            <v>1</v>
          </cell>
          <cell r="B4512">
            <v>20</v>
          </cell>
          <cell r="C4512">
            <v>10</v>
          </cell>
          <cell r="D4512">
            <v>6040</v>
          </cell>
          <cell r="F4512">
            <v>0</v>
          </cell>
        </row>
        <row r="4513">
          <cell r="A4513">
            <v>1</v>
          </cell>
          <cell r="B4513">
            <v>20</v>
          </cell>
          <cell r="C4513">
            <v>10</v>
          </cell>
          <cell r="D4513">
            <v>6045</v>
          </cell>
          <cell r="F4513">
            <v>0</v>
          </cell>
        </row>
        <row r="4514">
          <cell r="A4514">
            <v>1</v>
          </cell>
          <cell r="B4514">
            <v>20</v>
          </cell>
          <cell r="C4514">
            <v>10</v>
          </cell>
          <cell r="D4514">
            <v>6050</v>
          </cell>
          <cell r="F4514">
            <v>158.81</v>
          </cell>
        </row>
        <row r="4515">
          <cell r="A4515">
            <v>1</v>
          </cell>
          <cell r="B4515">
            <v>20</v>
          </cell>
          <cell r="C4515">
            <v>10</v>
          </cell>
          <cell r="D4515">
            <v>6055</v>
          </cell>
          <cell r="F4515">
            <v>0</v>
          </cell>
        </row>
        <row r="4516">
          <cell r="A4516">
            <v>1</v>
          </cell>
          <cell r="B4516">
            <v>20</v>
          </cell>
          <cell r="C4516">
            <v>10</v>
          </cell>
          <cell r="D4516">
            <v>6060</v>
          </cell>
          <cell r="F4516">
            <v>0</v>
          </cell>
        </row>
        <row r="4517">
          <cell r="A4517">
            <v>1</v>
          </cell>
          <cell r="B4517">
            <v>20</v>
          </cell>
          <cell r="C4517">
            <v>10</v>
          </cell>
          <cell r="D4517">
            <v>6065</v>
          </cell>
          <cell r="F4517">
            <v>0</v>
          </cell>
        </row>
        <row r="4518">
          <cell r="A4518">
            <v>1</v>
          </cell>
          <cell r="B4518">
            <v>20</v>
          </cell>
          <cell r="C4518">
            <v>10</v>
          </cell>
          <cell r="D4518">
            <v>6070</v>
          </cell>
          <cell r="F4518">
            <v>0</v>
          </cell>
        </row>
        <row r="4519">
          <cell r="A4519">
            <v>1</v>
          </cell>
          <cell r="B4519">
            <v>20</v>
          </cell>
          <cell r="C4519">
            <v>10</v>
          </cell>
          <cell r="D4519">
            <v>6075</v>
          </cell>
          <cell r="F4519">
            <v>0</v>
          </cell>
        </row>
        <row r="4520">
          <cell r="A4520">
            <v>1</v>
          </cell>
          <cell r="B4520">
            <v>20</v>
          </cell>
          <cell r="C4520">
            <v>10</v>
          </cell>
          <cell r="D4520">
            <v>6080</v>
          </cell>
          <cell r="F4520">
            <v>0</v>
          </cell>
        </row>
        <row r="4521">
          <cell r="A4521">
            <v>1</v>
          </cell>
          <cell r="B4521">
            <v>20</v>
          </cell>
          <cell r="C4521">
            <v>10</v>
          </cell>
          <cell r="D4521">
            <v>6085</v>
          </cell>
          <cell r="F4521">
            <v>0</v>
          </cell>
        </row>
        <row r="4522">
          <cell r="A4522">
            <v>1</v>
          </cell>
          <cell r="B4522">
            <v>20</v>
          </cell>
          <cell r="C4522">
            <v>10</v>
          </cell>
          <cell r="D4522">
            <v>6090</v>
          </cell>
          <cell r="F4522">
            <v>0</v>
          </cell>
        </row>
        <row r="4523">
          <cell r="A4523">
            <v>1</v>
          </cell>
          <cell r="B4523">
            <v>20</v>
          </cell>
          <cell r="C4523">
            <v>10</v>
          </cell>
          <cell r="D4523">
            <v>6095</v>
          </cell>
          <cell r="F4523">
            <v>0</v>
          </cell>
        </row>
        <row r="4524">
          <cell r="A4524">
            <v>1</v>
          </cell>
          <cell r="B4524">
            <v>20</v>
          </cell>
          <cell r="C4524">
            <v>10</v>
          </cell>
          <cell r="D4524">
            <v>6100</v>
          </cell>
          <cell r="F4524">
            <v>0</v>
          </cell>
        </row>
        <row r="4525">
          <cell r="A4525">
            <v>1</v>
          </cell>
          <cell r="B4525">
            <v>20</v>
          </cell>
          <cell r="C4525">
            <v>10</v>
          </cell>
          <cell r="D4525">
            <v>6105</v>
          </cell>
          <cell r="F4525">
            <v>0</v>
          </cell>
        </row>
        <row r="4526">
          <cell r="A4526">
            <v>1</v>
          </cell>
          <cell r="B4526">
            <v>20</v>
          </cell>
          <cell r="C4526">
            <v>10</v>
          </cell>
          <cell r="D4526">
            <v>6110</v>
          </cell>
          <cell r="F4526">
            <v>0</v>
          </cell>
        </row>
        <row r="4527">
          <cell r="A4527">
            <v>1</v>
          </cell>
          <cell r="B4527">
            <v>20</v>
          </cell>
          <cell r="C4527">
            <v>10</v>
          </cell>
          <cell r="D4527">
            <v>6115</v>
          </cell>
          <cell r="F4527">
            <v>0</v>
          </cell>
        </row>
        <row r="4528">
          <cell r="A4528">
            <v>1</v>
          </cell>
          <cell r="B4528">
            <v>20</v>
          </cell>
          <cell r="C4528">
            <v>10</v>
          </cell>
          <cell r="D4528">
            <v>6120</v>
          </cell>
          <cell r="F4528">
            <v>0</v>
          </cell>
        </row>
        <row r="4529">
          <cell r="A4529">
            <v>1</v>
          </cell>
          <cell r="B4529">
            <v>20</v>
          </cell>
          <cell r="C4529">
            <v>10</v>
          </cell>
          <cell r="D4529">
            <v>6125</v>
          </cell>
          <cell r="F4529">
            <v>0</v>
          </cell>
        </row>
        <row r="4530">
          <cell r="A4530">
            <v>1</v>
          </cell>
          <cell r="B4530">
            <v>20</v>
          </cell>
          <cell r="C4530">
            <v>10</v>
          </cell>
          <cell r="D4530">
            <v>6130</v>
          </cell>
          <cell r="F4530">
            <v>0</v>
          </cell>
        </row>
        <row r="4531">
          <cell r="A4531">
            <v>1</v>
          </cell>
          <cell r="B4531">
            <v>20</v>
          </cell>
          <cell r="C4531">
            <v>10</v>
          </cell>
          <cell r="D4531">
            <v>6135</v>
          </cell>
          <cell r="F4531">
            <v>0</v>
          </cell>
        </row>
        <row r="4532">
          <cell r="A4532">
            <v>1</v>
          </cell>
          <cell r="B4532">
            <v>20</v>
          </cell>
          <cell r="C4532">
            <v>10</v>
          </cell>
          <cell r="D4532">
            <v>6140</v>
          </cell>
          <cell r="F4532">
            <v>0</v>
          </cell>
        </row>
        <row r="4533">
          <cell r="A4533">
            <v>1</v>
          </cell>
          <cell r="B4533">
            <v>20</v>
          </cell>
          <cell r="C4533">
            <v>10</v>
          </cell>
          <cell r="D4533">
            <v>6145</v>
          </cell>
          <cell r="F4533">
            <v>0</v>
          </cell>
        </row>
        <row r="4534">
          <cell r="A4534">
            <v>1</v>
          </cell>
          <cell r="B4534">
            <v>20</v>
          </cell>
          <cell r="C4534">
            <v>10</v>
          </cell>
          <cell r="D4534">
            <v>6150</v>
          </cell>
          <cell r="F4534">
            <v>0</v>
          </cell>
        </row>
        <row r="4535">
          <cell r="A4535">
            <v>1</v>
          </cell>
          <cell r="B4535">
            <v>20</v>
          </cell>
          <cell r="C4535">
            <v>20</v>
          </cell>
          <cell r="D4535">
            <v>6010</v>
          </cell>
          <cell r="F4535">
            <v>0</v>
          </cell>
        </row>
        <row r="4536">
          <cell r="A4536">
            <v>1</v>
          </cell>
          <cell r="B4536">
            <v>20</v>
          </cell>
          <cell r="C4536">
            <v>20</v>
          </cell>
          <cell r="D4536">
            <v>6015</v>
          </cell>
          <cell r="F4536">
            <v>0</v>
          </cell>
        </row>
        <row r="4537">
          <cell r="A4537">
            <v>1</v>
          </cell>
          <cell r="B4537">
            <v>20</v>
          </cell>
          <cell r="C4537">
            <v>20</v>
          </cell>
          <cell r="D4537">
            <v>6020</v>
          </cell>
          <cell r="F4537">
            <v>0</v>
          </cell>
        </row>
        <row r="4538">
          <cell r="A4538">
            <v>1</v>
          </cell>
          <cell r="B4538">
            <v>20</v>
          </cell>
          <cell r="C4538">
            <v>20</v>
          </cell>
          <cell r="D4538">
            <v>6025</v>
          </cell>
          <cell r="F4538">
            <v>0</v>
          </cell>
        </row>
        <row r="4539">
          <cell r="A4539">
            <v>1</v>
          </cell>
          <cell r="B4539">
            <v>20</v>
          </cell>
          <cell r="C4539">
            <v>20</v>
          </cell>
          <cell r="D4539">
            <v>6030</v>
          </cell>
          <cell r="F4539">
            <v>0</v>
          </cell>
        </row>
        <row r="4540">
          <cell r="A4540">
            <v>1</v>
          </cell>
          <cell r="B4540">
            <v>20</v>
          </cell>
          <cell r="C4540">
            <v>20</v>
          </cell>
          <cell r="D4540">
            <v>6035</v>
          </cell>
          <cell r="F4540">
            <v>0</v>
          </cell>
        </row>
        <row r="4541">
          <cell r="A4541">
            <v>1</v>
          </cell>
          <cell r="B4541">
            <v>20</v>
          </cell>
          <cell r="C4541">
            <v>20</v>
          </cell>
          <cell r="D4541">
            <v>6040</v>
          </cell>
          <cell r="F4541">
            <v>0</v>
          </cell>
        </row>
        <row r="4542">
          <cell r="A4542">
            <v>1</v>
          </cell>
          <cell r="B4542">
            <v>20</v>
          </cell>
          <cell r="C4542">
            <v>20</v>
          </cell>
          <cell r="D4542">
            <v>6045</v>
          </cell>
          <cell r="F4542">
            <v>0</v>
          </cell>
        </row>
        <row r="4543">
          <cell r="A4543">
            <v>1</v>
          </cell>
          <cell r="B4543">
            <v>20</v>
          </cell>
          <cell r="C4543">
            <v>20</v>
          </cell>
          <cell r="D4543">
            <v>6050</v>
          </cell>
          <cell r="F4543">
            <v>0</v>
          </cell>
        </row>
        <row r="4544">
          <cell r="A4544">
            <v>1</v>
          </cell>
          <cell r="B4544">
            <v>20</v>
          </cell>
          <cell r="C4544">
            <v>20</v>
          </cell>
          <cell r="D4544">
            <v>6055</v>
          </cell>
          <cell r="F4544">
            <v>0</v>
          </cell>
        </row>
        <row r="4545">
          <cell r="A4545">
            <v>1</v>
          </cell>
          <cell r="B4545">
            <v>20</v>
          </cell>
          <cell r="C4545">
            <v>20</v>
          </cell>
          <cell r="D4545">
            <v>6060</v>
          </cell>
          <cell r="F4545">
            <v>0</v>
          </cell>
        </row>
        <row r="4546">
          <cell r="A4546">
            <v>1</v>
          </cell>
          <cell r="B4546">
            <v>20</v>
          </cell>
          <cell r="C4546">
            <v>20</v>
          </cell>
          <cell r="D4546">
            <v>6065</v>
          </cell>
          <cell r="F4546">
            <v>0</v>
          </cell>
        </row>
        <row r="4547">
          <cell r="A4547">
            <v>1</v>
          </cell>
          <cell r="B4547">
            <v>20</v>
          </cell>
          <cell r="C4547">
            <v>20</v>
          </cell>
          <cell r="D4547">
            <v>6070</v>
          </cell>
          <cell r="F4547">
            <v>0</v>
          </cell>
        </row>
        <row r="4548">
          <cell r="A4548">
            <v>1</v>
          </cell>
          <cell r="B4548">
            <v>20</v>
          </cell>
          <cell r="C4548">
            <v>20</v>
          </cell>
          <cell r="D4548">
            <v>6075</v>
          </cell>
          <cell r="F4548">
            <v>0</v>
          </cell>
        </row>
        <row r="4549">
          <cell r="A4549">
            <v>1</v>
          </cell>
          <cell r="B4549">
            <v>20</v>
          </cell>
          <cell r="C4549">
            <v>20</v>
          </cell>
          <cell r="D4549">
            <v>6080</v>
          </cell>
          <cell r="F4549">
            <v>0</v>
          </cell>
        </row>
        <row r="4550">
          <cell r="A4550">
            <v>1</v>
          </cell>
          <cell r="B4550">
            <v>20</v>
          </cell>
          <cell r="C4550">
            <v>20</v>
          </cell>
          <cell r="D4550">
            <v>6085</v>
          </cell>
          <cell r="F4550">
            <v>0</v>
          </cell>
        </row>
        <row r="4551">
          <cell r="A4551">
            <v>1</v>
          </cell>
          <cell r="B4551">
            <v>20</v>
          </cell>
          <cell r="C4551">
            <v>20</v>
          </cell>
          <cell r="D4551">
            <v>6090</v>
          </cell>
          <cell r="F4551">
            <v>0</v>
          </cell>
        </row>
        <row r="4552">
          <cell r="A4552">
            <v>1</v>
          </cell>
          <cell r="B4552">
            <v>20</v>
          </cell>
          <cell r="C4552">
            <v>20</v>
          </cell>
          <cell r="D4552">
            <v>6095</v>
          </cell>
          <cell r="F4552">
            <v>0</v>
          </cell>
        </row>
        <row r="4553">
          <cell r="A4553">
            <v>1</v>
          </cell>
          <cell r="B4553">
            <v>20</v>
          </cell>
          <cell r="C4553">
            <v>20</v>
          </cell>
          <cell r="D4553">
            <v>6100</v>
          </cell>
          <cell r="F4553">
            <v>0</v>
          </cell>
        </row>
        <row r="4554">
          <cell r="A4554">
            <v>1</v>
          </cell>
          <cell r="B4554">
            <v>20</v>
          </cell>
          <cell r="C4554">
            <v>20</v>
          </cell>
          <cell r="D4554">
            <v>6105</v>
          </cell>
          <cell r="F4554">
            <v>0</v>
          </cell>
        </row>
        <row r="4555">
          <cell r="A4555">
            <v>1</v>
          </cell>
          <cell r="B4555">
            <v>20</v>
          </cell>
          <cell r="C4555">
            <v>20</v>
          </cell>
          <cell r="D4555">
            <v>6110</v>
          </cell>
          <cell r="F4555">
            <v>0</v>
          </cell>
        </row>
        <row r="4556">
          <cell r="A4556">
            <v>1</v>
          </cell>
          <cell r="B4556">
            <v>20</v>
          </cell>
          <cell r="C4556">
            <v>20</v>
          </cell>
          <cell r="D4556">
            <v>6115</v>
          </cell>
          <cell r="F4556">
            <v>0</v>
          </cell>
        </row>
        <row r="4557">
          <cell r="A4557">
            <v>1</v>
          </cell>
          <cell r="B4557">
            <v>20</v>
          </cell>
          <cell r="C4557">
            <v>20</v>
          </cell>
          <cell r="D4557">
            <v>6120</v>
          </cell>
          <cell r="F4557">
            <v>0</v>
          </cell>
        </row>
        <row r="4558">
          <cell r="A4558">
            <v>1</v>
          </cell>
          <cell r="B4558">
            <v>20</v>
          </cell>
          <cell r="C4558">
            <v>20</v>
          </cell>
          <cell r="D4558">
            <v>6125</v>
          </cell>
          <cell r="F4558">
            <v>0</v>
          </cell>
        </row>
        <row r="4559">
          <cell r="A4559">
            <v>1</v>
          </cell>
          <cell r="B4559">
            <v>20</v>
          </cell>
          <cell r="C4559">
            <v>20</v>
          </cell>
          <cell r="D4559">
            <v>6130</v>
          </cell>
          <cell r="F4559">
            <v>0</v>
          </cell>
        </row>
        <row r="4560">
          <cell r="A4560">
            <v>1</v>
          </cell>
          <cell r="B4560">
            <v>20</v>
          </cell>
          <cell r="C4560">
            <v>20</v>
          </cell>
          <cell r="D4560">
            <v>6135</v>
          </cell>
          <cell r="F4560">
            <v>0</v>
          </cell>
        </row>
        <row r="4561">
          <cell r="A4561">
            <v>1</v>
          </cell>
          <cell r="B4561">
            <v>20</v>
          </cell>
          <cell r="C4561">
            <v>20</v>
          </cell>
          <cell r="D4561">
            <v>6140</v>
          </cell>
          <cell r="F4561">
            <v>0</v>
          </cell>
        </row>
        <row r="4562">
          <cell r="A4562">
            <v>1</v>
          </cell>
          <cell r="B4562">
            <v>20</v>
          </cell>
          <cell r="C4562">
            <v>20</v>
          </cell>
          <cell r="D4562">
            <v>6145</v>
          </cell>
          <cell r="F4562">
            <v>0</v>
          </cell>
        </row>
        <row r="4563">
          <cell r="A4563">
            <v>1</v>
          </cell>
          <cell r="B4563">
            <v>20</v>
          </cell>
          <cell r="C4563">
            <v>20</v>
          </cell>
          <cell r="D4563">
            <v>6150</v>
          </cell>
          <cell r="F4563">
            <v>0</v>
          </cell>
        </row>
        <row r="4564">
          <cell r="A4564">
            <v>1</v>
          </cell>
          <cell r="B4564">
            <v>20</v>
          </cell>
          <cell r="C4564">
            <v>20</v>
          </cell>
          <cell r="D4564">
            <v>6160</v>
          </cell>
          <cell r="F4564">
            <v>0</v>
          </cell>
        </row>
        <row r="4565">
          <cell r="A4565">
            <v>1</v>
          </cell>
          <cell r="B4565">
            <v>20</v>
          </cell>
          <cell r="C4565">
            <v>30</v>
          </cell>
          <cell r="D4565">
            <v>6010</v>
          </cell>
          <cell r="F4565">
            <v>0</v>
          </cell>
        </row>
        <row r="4566">
          <cell r="A4566">
            <v>1</v>
          </cell>
          <cell r="B4566">
            <v>20</v>
          </cell>
          <cell r="C4566">
            <v>30</v>
          </cell>
          <cell r="D4566">
            <v>6015</v>
          </cell>
          <cell r="F4566">
            <v>0</v>
          </cell>
        </row>
        <row r="4567">
          <cell r="A4567">
            <v>1</v>
          </cell>
          <cell r="B4567">
            <v>20</v>
          </cell>
          <cell r="C4567">
            <v>30</v>
          </cell>
          <cell r="D4567">
            <v>6020</v>
          </cell>
          <cell r="F4567">
            <v>0</v>
          </cell>
        </row>
        <row r="4568">
          <cell r="A4568">
            <v>1</v>
          </cell>
          <cell r="B4568">
            <v>20</v>
          </cell>
          <cell r="C4568">
            <v>30</v>
          </cell>
          <cell r="D4568">
            <v>6025</v>
          </cell>
          <cell r="F4568">
            <v>0</v>
          </cell>
        </row>
        <row r="4569">
          <cell r="A4569">
            <v>1</v>
          </cell>
          <cell r="B4569">
            <v>20</v>
          </cell>
          <cell r="C4569">
            <v>30</v>
          </cell>
          <cell r="D4569">
            <v>6030</v>
          </cell>
          <cell r="F4569">
            <v>0</v>
          </cell>
        </row>
        <row r="4570">
          <cell r="A4570">
            <v>1</v>
          </cell>
          <cell r="B4570">
            <v>20</v>
          </cell>
          <cell r="C4570">
            <v>30</v>
          </cell>
          <cell r="D4570">
            <v>6035</v>
          </cell>
          <cell r="F4570">
            <v>0</v>
          </cell>
        </row>
        <row r="4571">
          <cell r="A4571">
            <v>1</v>
          </cell>
          <cell r="B4571">
            <v>20</v>
          </cell>
          <cell r="C4571">
            <v>30</v>
          </cell>
          <cell r="D4571">
            <v>6040</v>
          </cell>
          <cell r="F4571">
            <v>0</v>
          </cell>
        </row>
        <row r="4572">
          <cell r="A4572">
            <v>1</v>
          </cell>
          <cell r="B4572">
            <v>20</v>
          </cell>
          <cell r="C4572">
            <v>30</v>
          </cell>
          <cell r="D4572">
            <v>6045</v>
          </cell>
          <cell r="F4572">
            <v>0</v>
          </cell>
        </row>
        <row r="4573">
          <cell r="A4573">
            <v>1</v>
          </cell>
          <cell r="B4573">
            <v>20</v>
          </cell>
          <cell r="C4573">
            <v>30</v>
          </cell>
          <cell r="D4573">
            <v>6050</v>
          </cell>
          <cell r="F4573">
            <v>0</v>
          </cell>
        </row>
        <row r="4574">
          <cell r="A4574">
            <v>1</v>
          </cell>
          <cell r="B4574">
            <v>20</v>
          </cell>
          <cell r="C4574">
            <v>30</v>
          </cell>
          <cell r="D4574">
            <v>6055</v>
          </cell>
          <cell r="F4574">
            <v>0</v>
          </cell>
        </row>
        <row r="4575">
          <cell r="A4575">
            <v>1</v>
          </cell>
          <cell r="B4575">
            <v>20</v>
          </cell>
          <cell r="C4575">
            <v>30</v>
          </cell>
          <cell r="D4575">
            <v>6060</v>
          </cell>
          <cell r="F4575">
            <v>0</v>
          </cell>
        </row>
        <row r="4576">
          <cell r="A4576">
            <v>1</v>
          </cell>
          <cell r="B4576">
            <v>20</v>
          </cell>
          <cell r="C4576">
            <v>30</v>
          </cell>
          <cell r="D4576">
            <v>6065</v>
          </cell>
          <cell r="F4576">
            <v>0</v>
          </cell>
        </row>
        <row r="4577">
          <cell r="A4577">
            <v>1</v>
          </cell>
          <cell r="B4577">
            <v>20</v>
          </cell>
          <cell r="C4577">
            <v>30</v>
          </cell>
          <cell r="D4577">
            <v>6070</v>
          </cell>
          <cell r="F4577">
            <v>0</v>
          </cell>
        </row>
        <row r="4578">
          <cell r="A4578">
            <v>1</v>
          </cell>
          <cell r="B4578">
            <v>20</v>
          </cell>
          <cell r="C4578">
            <v>30</v>
          </cell>
          <cell r="D4578">
            <v>6075</v>
          </cell>
          <cell r="F4578">
            <v>0</v>
          </cell>
        </row>
        <row r="4579">
          <cell r="A4579">
            <v>1</v>
          </cell>
          <cell r="B4579">
            <v>20</v>
          </cell>
          <cell r="C4579">
            <v>30</v>
          </cell>
          <cell r="D4579">
            <v>6080</v>
          </cell>
          <cell r="F4579">
            <v>0</v>
          </cell>
        </row>
        <row r="4580">
          <cell r="A4580">
            <v>1</v>
          </cell>
          <cell r="B4580">
            <v>20</v>
          </cell>
          <cell r="C4580">
            <v>30</v>
          </cell>
          <cell r="D4580">
            <v>6085</v>
          </cell>
          <cell r="F4580">
            <v>0</v>
          </cell>
        </row>
        <row r="4581">
          <cell r="A4581">
            <v>1</v>
          </cell>
          <cell r="B4581">
            <v>20</v>
          </cell>
          <cell r="C4581">
            <v>30</v>
          </cell>
          <cell r="D4581">
            <v>6090</v>
          </cell>
          <cell r="F4581">
            <v>0</v>
          </cell>
        </row>
        <row r="4582">
          <cell r="A4582">
            <v>1</v>
          </cell>
          <cell r="B4582">
            <v>20</v>
          </cell>
          <cell r="C4582">
            <v>30</v>
          </cell>
          <cell r="D4582">
            <v>6095</v>
          </cell>
          <cell r="F4582">
            <v>0</v>
          </cell>
        </row>
        <row r="4583">
          <cell r="A4583">
            <v>1</v>
          </cell>
          <cell r="B4583">
            <v>20</v>
          </cell>
          <cell r="C4583">
            <v>30</v>
          </cell>
          <cell r="D4583">
            <v>6100</v>
          </cell>
          <cell r="F4583">
            <v>0</v>
          </cell>
        </row>
        <row r="4584">
          <cell r="A4584">
            <v>1</v>
          </cell>
          <cell r="B4584">
            <v>20</v>
          </cell>
          <cell r="C4584">
            <v>30</v>
          </cell>
          <cell r="D4584">
            <v>6105</v>
          </cell>
          <cell r="F4584">
            <v>0</v>
          </cell>
        </row>
        <row r="4585">
          <cell r="A4585">
            <v>1</v>
          </cell>
          <cell r="B4585">
            <v>20</v>
          </cell>
          <cell r="C4585">
            <v>30</v>
          </cell>
          <cell r="D4585">
            <v>6110</v>
          </cell>
          <cell r="F4585">
            <v>0</v>
          </cell>
        </row>
        <row r="4586">
          <cell r="A4586">
            <v>1</v>
          </cell>
          <cell r="B4586">
            <v>20</v>
          </cell>
          <cell r="C4586">
            <v>30</v>
          </cell>
          <cell r="D4586">
            <v>6115</v>
          </cell>
          <cell r="F4586">
            <v>0</v>
          </cell>
        </row>
        <row r="4587">
          <cell r="A4587">
            <v>1</v>
          </cell>
          <cell r="B4587">
            <v>20</v>
          </cell>
          <cell r="C4587">
            <v>30</v>
          </cell>
          <cell r="D4587">
            <v>6120</v>
          </cell>
          <cell r="F4587">
            <v>0</v>
          </cell>
        </row>
        <row r="4588">
          <cell r="A4588">
            <v>1</v>
          </cell>
          <cell r="B4588">
            <v>20</v>
          </cell>
          <cell r="C4588">
            <v>30</v>
          </cell>
          <cell r="D4588">
            <v>6125</v>
          </cell>
          <cell r="F4588">
            <v>0</v>
          </cell>
        </row>
        <row r="4589">
          <cell r="A4589">
            <v>1</v>
          </cell>
          <cell r="B4589">
            <v>20</v>
          </cell>
          <cell r="C4589">
            <v>30</v>
          </cell>
          <cell r="D4589">
            <v>6130</v>
          </cell>
          <cell r="F4589">
            <v>0</v>
          </cell>
        </row>
        <row r="4590">
          <cell r="A4590">
            <v>1</v>
          </cell>
          <cell r="B4590">
            <v>20</v>
          </cell>
          <cell r="C4590">
            <v>30</v>
          </cell>
          <cell r="D4590">
            <v>6135</v>
          </cell>
          <cell r="F4590">
            <v>0</v>
          </cell>
        </row>
        <row r="4591">
          <cell r="A4591">
            <v>1</v>
          </cell>
          <cell r="B4591">
            <v>20</v>
          </cell>
          <cell r="C4591">
            <v>30</v>
          </cell>
          <cell r="D4591">
            <v>6140</v>
          </cell>
          <cell r="F4591">
            <v>0</v>
          </cell>
        </row>
        <row r="4592">
          <cell r="A4592">
            <v>1</v>
          </cell>
          <cell r="B4592">
            <v>20</v>
          </cell>
          <cell r="C4592">
            <v>30</v>
          </cell>
          <cell r="D4592">
            <v>6145</v>
          </cell>
          <cell r="F4592">
            <v>0</v>
          </cell>
        </row>
        <row r="4593">
          <cell r="A4593">
            <v>1</v>
          </cell>
          <cell r="B4593">
            <v>20</v>
          </cell>
          <cell r="C4593">
            <v>30</v>
          </cell>
          <cell r="D4593">
            <v>6150</v>
          </cell>
          <cell r="F4593">
            <v>0</v>
          </cell>
        </row>
        <row r="4594">
          <cell r="A4594">
            <v>1</v>
          </cell>
          <cell r="B4594">
            <v>20</v>
          </cell>
          <cell r="C4594">
            <v>40</v>
          </cell>
          <cell r="D4594">
            <v>6010</v>
          </cell>
          <cell r="F4594">
            <v>0</v>
          </cell>
        </row>
        <row r="4595">
          <cell r="A4595">
            <v>1</v>
          </cell>
          <cell r="B4595">
            <v>20</v>
          </cell>
          <cell r="C4595">
            <v>40</v>
          </cell>
          <cell r="D4595">
            <v>6015</v>
          </cell>
          <cell r="F4595">
            <v>0</v>
          </cell>
        </row>
        <row r="4596">
          <cell r="A4596">
            <v>1</v>
          </cell>
          <cell r="B4596">
            <v>20</v>
          </cell>
          <cell r="C4596">
            <v>40</v>
          </cell>
          <cell r="D4596">
            <v>6020</v>
          </cell>
          <cell r="F4596">
            <v>0</v>
          </cell>
        </row>
        <row r="4597">
          <cell r="A4597">
            <v>1</v>
          </cell>
          <cell r="B4597">
            <v>20</v>
          </cell>
          <cell r="C4597">
            <v>40</v>
          </cell>
          <cell r="D4597">
            <v>6025</v>
          </cell>
          <cell r="F4597">
            <v>0</v>
          </cell>
        </row>
        <row r="4598">
          <cell r="A4598">
            <v>1</v>
          </cell>
          <cell r="B4598">
            <v>20</v>
          </cell>
          <cell r="C4598">
            <v>40</v>
          </cell>
          <cell r="D4598">
            <v>6030</v>
          </cell>
          <cell r="F4598">
            <v>0</v>
          </cell>
        </row>
        <row r="4599">
          <cell r="A4599">
            <v>1</v>
          </cell>
          <cell r="B4599">
            <v>20</v>
          </cell>
          <cell r="C4599">
            <v>40</v>
          </cell>
          <cell r="D4599">
            <v>6035</v>
          </cell>
          <cell r="F4599">
            <v>0</v>
          </cell>
        </row>
        <row r="4600">
          <cell r="A4600">
            <v>1</v>
          </cell>
          <cell r="B4600">
            <v>20</v>
          </cell>
          <cell r="C4600">
            <v>40</v>
          </cell>
          <cell r="D4600">
            <v>6040</v>
          </cell>
          <cell r="F4600">
            <v>0</v>
          </cell>
        </row>
        <row r="4601">
          <cell r="A4601">
            <v>1</v>
          </cell>
          <cell r="B4601">
            <v>20</v>
          </cell>
          <cell r="C4601">
            <v>40</v>
          </cell>
          <cell r="D4601">
            <v>6045</v>
          </cell>
          <cell r="F4601">
            <v>0</v>
          </cell>
        </row>
        <row r="4602">
          <cell r="A4602">
            <v>1</v>
          </cell>
          <cell r="B4602">
            <v>20</v>
          </cell>
          <cell r="C4602">
            <v>40</v>
          </cell>
          <cell r="D4602">
            <v>6050</v>
          </cell>
          <cell r="F4602">
            <v>0</v>
          </cell>
        </row>
        <row r="4603">
          <cell r="A4603">
            <v>1</v>
          </cell>
          <cell r="B4603">
            <v>20</v>
          </cell>
          <cell r="C4603">
            <v>40</v>
          </cell>
          <cell r="D4603">
            <v>6055</v>
          </cell>
          <cell r="F4603">
            <v>0</v>
          </cell>
        </row>
        <row r="4604">
          <cell r="A4604">
            <v>1</v>
          </cell>
          <cell r="B4604">
            <v>20</v>
          </cell>
          <cell r="C4604">
            <v>40</v>
          </cell>
          <cell r="D4604">
            <v>6060</v>
          </cell>
          <cell r="F4604">
            <v>0</v>
          </cell>
        </row>
        <row r="4605">
          <cell r="A4605">
            <v>1</v>
          </cell>
          <cell r="B4605">
            <v>20</v>
          </cell>
          <cell r="C4605">
            <v>40</v>
          </cell>
          <cell r="D4605">
            <v>6065</v>
          </cell>
          <cell r="F4605">
            <v>0</v>
          </cell>
        </row>
        <row r="4606">
          <cell r="A4606">
            <v>1</v>
          </cell>
          <cell r="B4606">
            <v>20</v>
          </cell>
          <cell r="C4606">
            <v>40</v>
          </cell>
          <cell r="D4606">
            <v>6070</v>
          </cell>
          <cell r="F4606">
            <v>0</v>
          </cell>
        </row>
        <row r="4607">
          <cell r="A4607">
            <v>1</v>
          </cell>
          <cell r="B4607">
            <v>20</v>
          </cell>
          <cell r="C4607">
            <v>40</v>
          </cell>
          <cell r="D4607">
            <v>6075</v>
          </cell>
          <cell r="F4607">
            <v>0</v>
          </cell>
        </row>
        <row r="4608">
          <cell r="A4608">
            <v>1</v>
          </cell>
          <cell r="B4608">
            <v>20</v>
          </cell>
          <cell r="C4608">
            <v>40</v>
          </cell>
          <cell r="D4608">
            <v>6080</v>
          </cell>
          <cell r="F4608">
            <v>0</v>
          </cell>
        </row>
        <row r="4609">
          <cell r="A4609">
            <v>1</v>
          </cell>
          <cell r="B4609">
            <v>20</v>
          </cell>
          <cell r="C4609">
            <v>40</v>
          </cell>
          <cell r="D4609">
            <v>6085</v>
          </cell>
          <cell r="F4609">
            <v>0</v>
          </cell>
        </row>
        <row r="4610">
          <cell r="A4610">
            <v>1</v>
          </cell>
          <cell r="B4610">
            <v>20</v>
          </cell>
          <cell r="C4610">
            <v>40</v>
          </cell>
          <cell r="D4610">
            <v>6090</v>
          </cell>
          <cell r="F4610">
            <v>0</v>
          </cell>
        </row>
        <row r="4611">
          <cell r="A4611">
            <v>1</v>
          </cell>
          <cell r="B4611">
            <v>20</v>
          </cell>
          <cell r="C4611">
            <v>40</v>
          </cell>
          <cell r="D4611">
            <v>6095</v>
          </cell>
          <cell r="F4611">
            <v>0</v>
          </cell>
        </row>
        <row r="4612">
          <cell r="A4612">
            <v>1</v>
          </cell>
          <cell r="B4612">
            <v>20</v>
          </cell>
          <cell r="C4612">
            <v>40</v>
          </cell>
          <cell r="D4612">
            <v>6100</v>
          </cell>
          <cell r="F4612">
            <v>0</v>
          </cell>
        </row>
        <row r="4613">
          <cell r="A4613">
            <v>1</v>
          </cell>
          <cell r="B4613">
            <v>20</v>
          </cell>
          <cell r="C4613">
            <v>40</v>
          </cell>
          <cell r="D4613">
            <v>6105</v>
          </cell>
          <cell r="F4613">
            <v>0</v>
          </cell>
        </row>
        <row r="4614">
          <cell r="A4614">
            <v>1</v>
          </cell>
          <cell r="B4614">
            <v>20</v>
          </cell>
          <cell r="C4614">
            <v>40</v>
          </cell>
          <cell r="D4614">
            <v>6110</v>
          </cell>
          <cell r="F4614">
            <v>0</v>
          </cell>
        </row>
        <row r="4615">
          <cell r="A4615">
            <v>1</v>
          </cell>
          <cell r="B4615">
            <v>20</v>
          </cell>
          <cell r="C4615">
            <v>40</v>
          </cell>
          <cell r="D4615">
            <v>6110</v>
          </cell>
          <cell r="F4615">
            <v>0</v>
          </cell>
        </row>
        <row r="4616">
          <cell r="A4616">
            <v>1</v>
          </cell>
          <cell r="B4616">
            <v>20</v>
          </cell>
          <cell r="C4616">
            <v>40</v>
          </cell>
          <cell r="D4616">
            <v>6110</v>
          </cell>
          <cell r="F4616">
            <v>0</v>
          </cell>
        </row>
        <row r="4617">
          <cell r="A4617">
            <v>1</v>
          </cell>
          <cell r="B4617">
            <v>20</v>
          </cell>
          <cell r="C4617">
            <v>40</v>
          </cell>
          <cell r="D4617">
            <v>6110</v>
          </cell>
          <cell r="F4617">
            <v>0</v>
          </cell>
        </row>
        <row r="4618">
          <cell r="A4618">
            <v>1</v>
          </cell>
          <cell r="B4618">
            <v>20</v>
          </cell>
          <cell r="C4618">
            <v>40</v>
          </cell>
          <cell r="D4618">
            <v>6110</v>
          </cell>
          <cell r="F4618">
            <v>0</v>
          </cell>
        </row>
        <row r="4619">
          <cell r="A4619">
            <v>1</v>
          </cell>
          <cell r="B4619">
            <v>20</v>
          </cell>
          <cell r="C4619">
            <v>40</v>
          </cell>
          <cell r="D4619">
            <v>6110</v>
          </cell>
          <cell r="F4619">
            <v>0</v>
          </cell>
        </row>
        <row r="4620">
          <cell r="A4620">
            <v>1</v>
          </cell>
          <cell r="B4620">
            <v>20</v>
          </cell>
          <cell r="C4620">
            <v>40</v>
          </cell>
          <cell r="D4620">
            <v>6115</v>
          </cell>
          <cell r="F4620">
            <v>0</v>
          </cell>
        </row>
        <row r="4621">
          <cell r="A4621">
            <v>1</v>
          </cell>
          <cell r="B4621">
            <v>20</v>
          </cell>
          <cell r="C4621">
            <v>40</v>
          </cell>
          <cell r="D4621">
            <v>6120</v>
          </cell>
          <cell r="F4621">
            <v>0</v>
          </cell>
        </row>
        <row r="4622">
          <cell r="A4622">
            <v>1</v>
          </cell>
          <cell r="B4622">
            <v>20</v>
          </cell>
          <cell r="C4622">
            <v>40</v>
          </cell>
          <cell r="D4622">
            <v>6125</v>
          </cell>
          <cell r="F4622">
            <v>0</v>
          </cell>
        </row>
        <row r="4623">
          <cell r="A4623">
            <v>1</v>
          </cell>
          <cell r="B4623">
            <v>20</v>
          </cell>
          <cell r="C4623">
            <v>40</v>
          </cell>
          <cell r="D4623">
            <v>6130</v>
          </cell>
          <cell r="F4623">
            <v>0</v>
          </cell>
        </row>
        <row r="4624">
          <cell r="A4624">
            <v>1</v>
          </cell>
          <cell r="B4624">
            <v>20</v>
          </cell>
          <cell r="C4624">
            <v>40</v>
          </cell>
          <cell r="D4624">
            <v>6135</v>
          </cell>
          <cell r="F4624">
            <v>0</v>
          </cell>
        </row>
        <row r="4625">
          <cell r="A4625">
            <v>1</v>
          </cell>
          <cell r="B4625">
            <v>20</v>
          </cell>
          <cell r="C4625">
            <v>40</v>
          </cell>
          <cell r="D4625">
            <v>6140</v>
          </cell>
          <cell r="F4625">
            <v>0</v>
          </cell>
        </row>
        <row r="4626">
          <cell r="A4626">
            <v>1</v>
          </cell>
          <cell r="B4626">
            <v>20</v>
          </cell>
          <cell r="C4626">
            <v>40</v>
          </cell>
          <cell r="D4626">
            <v>6145</v>
          </cell>
          <cell r="F4626">
            <v>0</v>
          </cell>
        </row>
        <row r="4627">
          <cell r="A4627">
            <v>1</v>
          </cell>
          <cell r="B4627">
            <v>20</v>
          </cell>
          <cell r="C4627">
            <v>40</v>
          </cell>
          <cell r="D4627">
            <v>6150</v>
          </cell>
          <cell r="F4627">
            <v>0</v>
          </cell>
        </row>
        <row r="4628">
          <cell r="A4628">
            <v>1</v>
          </cell>
          <cell r="B4628">
            <v>20</v>
          </cell>
          <cell r="C4628">
            <v>40</v>
          </cell>
          <cell r="D4628">
            <v>6155</v>
          </cell>
          <cell r="F4628">
            <v>0</v>
          </cell>
        </row>
        <row r="4629">
          <cell r="A4629">
            <v>1</v>
          </cell>
          <cell r="B4629">
            <v>20</v>
          </cell>
          <cell r="C4629">
            <v>50</v>
          </cell>
          <cell r="D4629">
            <v>6010</v>
          </cell>
          <cell r="F4629">
            <v>0</v>
          </cell>
        </row>
        <row r="4630">
          <cell r="A4630">
            <v>1</v>
          </cell>
          <cell r="B4630">
            <v>20</v>
          </cell>
          <cell r="C4630">
            <v>50</v>
          </cell>
          <cell r="D4630">
            <v>6015</v>
          </cell>
          <cell r="F4630">
            <v>0</v>
          </cell>
        </row>
        <row r="4631">
          <cell r="A4631">
            <v>1</v>
          </cell>
          <cell r="B4631">
            <v>20</v>
          </cell>
          <cell r="C4631">
            <v>50</v>
          </cell>
          <cell r="D4631">
            <v>6020</v>
          </cell>
          <cell r="F4631">
            <v>0</v>
          </cell>
        </row>
        <row r="4632">
          <cell r="A4632">
            <v>1</v>
          </cell>
          <cell r="B4632">
            <v>20</v>
          </cell>
          <cell r="C4632">
            <v>50</v>
          </cell>
          <cell r="D4632">
            <v>6025</v>
          </cell>
          <cell r="F4632">
            <v>0</v>
          </cell>
        </row>
        <row r="4633">
          <cell r="A4633">
            <v>1</v>
          </cell>
          <cell r="B4633">
            <v>20</v>
          </cell>
          <cell r="C4633">
            <v>50</v>
          </cell>
          <cell r="D4633">
            <v>6030</v>
          </cell>
          <cell r="F4633">
            <v>0</v>
          </cell>
        </row>
        <row r="4634">
          <cell r="A4634">
            <v>1</v>
          </cell>
          <cell r="B4634">
            <v>20</v>
          </cell>
          <cell r="C4634">
            <v>50</v>
          </cell>
          <cell r="D4634">
            <v>6035</v>
          </cell>
          <cell r="F4634">
            <v>0</v>
          </cell>
        </row>
        <row r="4635">
          <cell r="A4635">
            <v>1</v>
          </cell>
          <cell r="B4635">
            <v>20</v>
          </cell>
          <cell r="C4635">
            <v>50</v>
          </cell>
          <cell r="D4635">
            <v>6040</v>
          </cell>
          <cell r="F4635">
            <v>0</v>
          </cell>
        </row>
        <row r="4636">
          <cell r="A4636">
            <v>1</v>
          </cell>
          <cell r="B4636">
            <v>20</v>
          </cell>
          <cell r="C4636">
            <v>50</v>
          </cell>
          <cell r="D4636">
            <v>6045</v>
          </cell>
          <cell r="F4636">
            <v>0</v>
          </cell>
        </row>
        <row r="4637">
          <cell r="A4637">
            <v>1</v>
          </cell>
          <cell r="B4637">
            <v>20</v>
          </cell>
          <cell r="C4637">
            <v>50</v>
          </cell>
          <cell r="D4637">
            <v>6050</v>
          </cell>
          <cell r="F4637">
            <v>0</v>
          </cell>
        </row>
        <row r="4638">
          <cell r="A4638">
            <v>1</v>
          </cell>
          <cell r="B4638">
            <v>20</v>
          </cell>
          <cell r="C4638">
            <v>50</v>
          </cell>
          <cell r="D4638">
            <v>6055</v>
          </cell>
          <cell r="F4638">
            <v>0</v>
          </cell>
        </row>
        <row r="4639">
          <cell r="A4639">
            <v>1</v>
          </cell>
          <cell r="B4639">
            <v>20</v>
          </cell>
          <cell r="C4639">
            <v>50</v>
          </cell>
          <cell r="D4639">
            <v>6060</v>
          </cell>
          <cell r="F4639">
            <v>0</v>
          </cell>
        </row>
        <row r="4640">
          <cell r="A4640">
            <v>1</v>
          </cell>
          <cell r="B4640">
            <v>20</v>
          </cell>
          <cell r="C4640">
            <v>50</v>
          </cell>
          <cell r="D4640">
            <v>6065</v>
          </cell>
          <cell r="F4640">
            <v>0</v>
          </cell>
        </row>
        <row r="4641">
          <cell r="A4641">
            <v>1</v>
          </cell>
          <cell r="B4641">
            <v>20</v>
          </cell>
          <cell r="C4641">
            <v>50</v>
          </cell>
          <cell r="D4641">
            <v>6070</v>
          </cell>
          <cell r="F4641">
            <v>0</v>
          </cell>
        </row>
        <row r="4642">
          <cell r="A4642">
            <v>1</v>
          </cell>
          <cell r="B4642">
            <v>20</v>
          </cell>
          <cell r="C4642">
            <v>50</v>
          </cell>
          <cell r="D4642">
            <v>6075</v>
          </cell>
          <cell r="F4642">
            <v>0</v>
          </cell>
        </row>
        <row r="4643">
          <cell r="A4643">
            <v>1</v>
          </cell>
          <cell r="B4643">
            <v>20</v>
          </cell>
          <cell r="C4643">
            <v>50</v>
          </cell>
          <cell r="D4643">
            <v>6080</v>
          </cell>
          <cell r="F4643">
            <v>0</v>
          </cell>
        </row>
        <row r="4644">
          <cell r="A4644">
            <v>1</v>
          </cell>
          <cell r="B4644">
            <v>20</v>
          </cell>
          <cell r="C4644">
            <v>50</v>
          </cell>
          <cell r="D4644">
            <v>6085</v>
          </cell>
          <cell r="F4644">
            <v>0</v>
          </cell>
        </row>
        <row r="4645">
          <cell r="A4645">
            <v>1</v>
          </cell>
          <cell r="B4645">
            <v>20</v>
          </cell>
          <cell r="C4645">
            <v>50</v>
          </cell>
          <cell r="D4645">
            <v>6090</v>
          </cell>
          <cell r="F4645">
            <v>0</v>
          </cell>
        </row>
        <row r="4646">
          <cell r="A4646">
            <v>1</v>
          </cell>
          <cell r="B4646">
            <v>20</v>
          </cell>
          <cell r="C4646">
            <v>50</v>
          </cell>
          <cell r="D4646">
            <v>6095</v>
          </cell>
          <cell r="F4646">
            <v>0</v>
          </cell>
        </row>
        <row r="4647">
          <cell r="A4647">
            <v>1</v>
          </cell>
          <cell r="B4647">
            <v>20</v>
          </cell>
          <cell r="C4647">
            <v>50</v>
          </cell>
          <cell r="D4647">
            <v>6100</v>
          </cell>
          <cell r="F4647">
            <v>0</v>
          </cell>
        </row>
        <row r="4648">
          <cell r="A4648">
            <v>1</v>
          </cell>
          <cell r="B4648">
            <v>20</v>
          </cell>
          <cell r="C4648">
            <v>50</v>
          </cell>
          <cell r="D4648">
            <v>6105</v>
          </cell>
          <cell r="F4648">
            <v>0</v>
          </cell>
        </row>
        <row r="4649">
          <cell r="A4649">
            <v>1</v>
          </cell>
          <cell r="B4649">
            <v>20</v>
          </cell>
          <cell r="C4649">
            <v>50</v>
          </cell>
          <cell r="D4649">
            <v>6110</v>
          </cell>
          <cell r="F4649">
            <v>0</v>
          </cell>
        </row>
        <row r="4650">
          <cell r="A4650">
            <v>1</v>
          </cell>
          <cell r="B4650">
            <v>20</v>
          </cell>
          <cell r="C4650">
            <v>50</v>
          </cell>
          <cell r="D4650">
            <v>6115</v>
          </cell>
          <cell r="F4650">
            <v>0</v>
          </cell>
        </row>
        <row r="4651">
          <cell r="A4651">
            <v>1</v>
          </cell>
          <cell r="B4651">
            <v>20</v>
          </cell>
          <cell r="C4651">
            <v>50</v>
          </cell>
          <cell r="D4651">
            <v>6120</v>
          </cell>
          <cell r="F4651">
            <v>0</v>
          </cell>
        </row>
        <row r="4652">
          <cell r="A4652">
            <v>1</v>
          </cell>
          <cell r="B4652">
            <v>20</v>
          </cell>
          <cell r="C4652">
            <v>50</v>
          </cell>
          <cell r="D4652">
            <v>6125</v>
          </cell>
          <cell r="F4652">
            <v>0</v>
          </cell>
        </row>
        <row r="4653">
          <cell r="A4653">
            <v>1</v>
          </cell>
          <cell r="B4653">
            <v>20</v>
          </cell>
          <cell r="C4653">
            <v>50</v>
          </cell>
          <cell r="D4653">
            <v>6130</v>
          </cell>
          <cell r="F4653">
            <v>0</v>
          </cell>
        </row>
        <row r="4654">
          <cell r="A4654">
            <v>1</v>
          </cell>
          <cell r="B4654">
            <v>20</v>
          </cell>
          <cell r="C4654">
            <v>50</v>
          </cell>
          <cell r="D4654">
            <v>6135</v>
          </cell>
          <cell r="F4654">
            <v>0</v>
          </cell>
        </row>
        <row r="4655">
          <cell r="A4655">
            <v>1</v>
          </cell>
          <cell r="B4655">
            <v>20</v>
          </cell>
          <cell r="C4655">
            <v>50</v>
          </cell>
          <cell r="D4655">
            <v>6140</v>
          </cell>
          <cell r="F4655">
            <v>0</v>
          </cell>
        </row>
        <row r="4656">
          <cell r="A4656">
            <v>1</v>
          </cell>
          <cell r="B4656">
            <v>20</v>
          </cell>
          <cell r="C4656">
            <v>50</v>
          </cell>
          <cell r="D4656">
            <v>6145</v>
          </cell>
          <cell r="F4656">
            <v>0</v>
          </cell>
        </row>
        <row r="4657">
          <cell r="A4657">
            <v>1</v>
          </cell>
          <cell r="B4657">
            <v>20</v>
          </cell>
          <cell r="C4657">
            <v>50</v>
          </cell>
          <cell r="D4657">
            <v>6150</v>
          </cell>
          <cell r="F4657">
            <v>0</v>
          </cell>
        </row>
        <row r="4658">
          <cell r="A4658">
            <v>1</v>
          </cell>
          <cell r="B4658">
            <v>20</v>
          </cell>
          <cell r="C4658">
            <v>50</v>
          </cell>
          <cell r="D4658">
            <v>6155</v>
          </cell>
          <cell r="F4658">
            <v>0</v>
          </cell>
        </row>
        <row r="4659">
          <cell r="A4659">
            <v>1</v>
          </cell>
          <cell r="B4659">
            <v>21</v>
          </cell>
          <cell r="C4659">
            <v>0</v>
          </cell>
          <cell r="D4659">
            <v>1032</v>
          </cell>
          <cell r="F4659">
            <v>0</v>
          </cell>
        </row>
        <row r="4660">
          <cell r="A4660">
            <v>1</v>
          </cell>
          <cell r="B4660">
            <v>21</v>
          </cell>
          <cell r="C4660">
            <v>0</v>
          </cell>
          <cell r="D4660">
            <v>1050</v>
          </cell>
          <cell r="F4660">
            <v>-275086.61</v>
          </cell>
        </row>
        <row r="4661">
          <cell r="A4661">
            <v>1</v>
          </cell>
          <cell r="B4661">
            <v>21</v>
          </cell>
          <cell r="C4661">
            <v>0</v>
          </cell>
          <cell r="D4661">
            <v>1050</v>
          </cell>
          <cell r="F4661">
            <v>0</v>
          </cell>
        </row>
        <row r="4662">
          <cell r="A4662">
            <v>1</v>
          </cell>
          <cell r="B4662">
            <v>21</v>
          </cell>
          <cell r="C4662">
            <v>0</v>
          </cell>
          <cell r="D4662">
            <v>1051</v>
          </cell>
          <cell r="F4662">
            <v>-4460.67</v>
          </cell>
        </row>
        <row r="4663">
          <cell r="A4663">
            <v>1</v>
          </cell>
          <cell r="B4663">
            <v>21</v>
          </cell>
          <cell r="C4663">
            <v>0</v>
          </cell>
          <cell r="D4663">
            <v>1052</v>
          </cell>
          <cell r="F4663">
            <v>0</v>
          </cell>
        </row>
        <row r="4664">
          <cell r="A4664">
            <v>1</v>
          </cell>
          <cell r="B4664">
            <v>21</v>
          </cell>
          <cell r="C4664">
            <v>0</v>
          </cell>
          <cell r="D4664">
            <v>1052</v>
          </cell>
          <cell r="F4664">
            <v>0</v>
          </cell>
        </row>
        <row r="4665">
          <cell r="A4665">
            <v>1</v>
          </cell>
          <cell r="B4665">
            <v>21</v>
          </cell>
          <cell r="C4665">
            <v>0</v>
          </cell>
          <cell r="D4665">
            <v>1052</v>
          </cell>
          <cell r="F4665">
            <v>0</v>
          </cell>
        </row>
        <row r="4666">
          <cell r="A4666">
            <v>1</v>
          </cell>
          <cell r="B4666">
            <v>21</v>
          </cell>
          <cell r="C4666">
            <v>0</v>
          </cell>
          <cell r="D4666">
            <v>1055</v>
          </cell>
          <cell r="F4666">
            <v>0</v>
          </cell>
        </row>
        <row r="4667">
          <cell r="A4667">
            <v>1</v>
          </cell>
          <cell r="B4667">
            <v>21</v>
          </cell>
          <cell r="C4667">
            <v>0</v>
          </cell>
          <cell r="D4667">
            <v>1060</v>
          </cell>
          <cell r="F4667">
            <v>-7371.82</v>
          </cell>
        </row>
        <row r="4668">
          <cell r="A4668">
            <v>1</v>
          </cell>
          <cell r="B4668">
            <v>21</v>
          </cell>
          <cell r="C4668">
            <v>0</v>
          </cell>
          <cell r="D4668">
            <v>1065</v>
          </cell>
          <cell r="F4668">
            <v>0</v>
          </cell>
        </row>
        <row r="4669">
          <cell r="A4669">
            <v>1</v>
          </cell>
          <cell r="B4669">
            <v>21</v>
          </cell>
          <cell r="C4669">
            <v>0</v>
          </cell>
          <cell r="D4669">
            <v>2040</v>
          </cell>
          <cell r="F4669">
            <v>0</v>
          </cell>
        </row>
        <row r="4670">
          <cell r="A4670">
            <v>1</v>
          </cell>
          <cell r="B4670">
            <v>21</v>
          </cell>
          <cell r="C4670">
            <v>0</v>
          </cell>
          <cell r="D4670">
            <v>4010</v>
          </cell>
          <cell r="F4670">
            <v>-1710130.68</v>
          </cell>
        </row>
        <row r="4671">
          <cell r="A4671">
            <v>1</v>
          </cell>
          <cell r="B4671">
            <v>21</v>
          </cell>
          <cell r="C4671">
            <v>0</v>
          </cell>
          <cell r="D4671">
            <v>4010</v>
          </cell>
          <cell r="F4671">
            <v>106186.79</v>
          </cell>
        </row>
        <row r="4672">
          <cell r="A4672">
            <v>1</v>
          </cell>
          <cell r="B4672">
            <v>21</v>
          </cell>
          <cell r="C4672">
            <v>0</v>
          </cell>
          <cell r="D4672">
            <v>4020</v>
          </cell>
          <cell r="F4672">
            <v>-778008.14</v>
          </cell>
        </row>
        <row r="4673">
          <cell r="A4673">
            <v>1</v>
          </cell>
          <cell r="B4673">
            <v>21</v>
          </cell>
          <cell r="C4673">
            <v>0</v>
          </cell>
          <cell r="D4673">
            <v>4020</v>
          </cell>
          <cell r="F4673">
            <v>9876.77</v>
          </cell>
        </row>
        <row r="4674">
          <cell r="A4674">
            <v>1</v>
          </cell>
          <cell r="B4674">
            <v>21</v>
          </cell>
          <cell r="C4674">
            <v>0</v>
          </cell>
          <cell r="D4674">
            <v>4030</v>
          </cell>
          <cell r="F4674">
            <v>12361.16</v>
          </cell>
        </row>
        <row r="4675">
          <cell r="A4675">
            <v>1</v>
          </cell>
          <cell r="B4675">
            <v>21</v>
          </cell>
          <cell r="C4675">
            <v>0</v>
          </cell>
          <cell r="D4675">
            <v>4040</v>
          </cell>
          <cell r="F4675">
            <v>0</v>
          </cell>
        </row>
        <row r="4676">
          <cell r="A4676">
            <v>1</v>
          </cell>
          <cell r="B4676">
            <v>21</v>
          </cell>
          <cell r="C4676">
            <v>0</v>
          </cell>
          <cell r="D4676">
            <v>4050</v>
          </cell>
          <cell r="F4676">
            <v>5601.98</v>
          </cell>
        </row>
        <row r="4677">
          <cell r="A4677">
            <v>1</v>
          </cell>
          <cell r="B4677">
            <v>21</v>
          </cell>
          <cell r="C4677">
            <v>0</v>
          </cell>
          <cell r="D4677">
            <v>4060</v>
          </cell>
          <cell r="F4677">
            <v>0</v>
          </cell>
        </row>
        <row r="4678">
          <cell r="A4678">
            <v>1</v>
          </cell>
          <cell r="B4678">
            <v>21</v>
          </cell>
          <cell r="C4678">
            <v>0</v>
          </cell>
          <cell r="D4678">
            <v>5010</v>
          </cell>
          <cell r="F4678">
            <v>1355996.47</v>
          </cell>
        </row>
        <row r="4679">
          <cell r="A4679">
            <v>1</v>
          </cell>
          <cell r="B4679">
            <v>21</v>
          </cell>
          <cell r="C4679">
            <v>0</v>
          </cell>
          <cell r="D4679">
            <v>5011</v>
          </cell>
          <cell r="F4679">
            <v>11859.46</v>
          </cell>
        </row>
        <row r="4680">
          <cell r="A4680">
            <v>1</v>
          </cell>
          <cell r="B4680">
            <v>21</v>
          </cell>
          <cell r="C4680">
            <v>0</v>
          </cell>
          <cell r="D4680">
            <v>5011</v>
          </cell>
          <cell r="F4680">
            <v>0</v>
          </cell>
        </row>
        <row r="4681">
          <cell r="A4681">
            <v>1</v>
          </cell>
          <cell r="B4681">
            <v>21</v>
          </cell>
          <cell r="C4681">
            <v>0</v>
          </cell>
          <cell r="D4681">
            <v>5011</v>
          </cell>
          <cell r="F4681">
            <v>4994.72</v>
          </cell>
        </row>
        <row r="4682">
          <cell r="A4682">
            <v>1</v>
          </cell>
          <cell r="B4682">
            <v>21</v>
          </cell>
          <cell r="C4682">
            <v>0</v>
          </cell>
          <cell r="D4682">
            <v>5012</v>
          </cell>
          <cell r="F4682">
            <v>0</v>
          </cell>
        </row>
        <row r="4683">
          <cell r="A4683">
            <v>1</v>
          </cell>
          <cell r="B4683">
            <v>21</v>
          </cell>
          <cell r="C4683">
            <v>0</v>
          </cell>
          <cell r="D4683">
            <v>5012</v>
          </cell>
          <cell r="F4683">
            <v>4350.6499999999996</v>
          </cell>
        </row>
        <row r="4684">
          <cell r="A4684">
            <v>1</v>
          </cell>
          <cell r="B4684">
            <v>21</v>
          </cell>
          <cell r="C4684">
            <v>0</v>
          </cell>
          <cell r="D4684">
            <v>5012</v>
          </cell>
          <cell r="F4684">
            <v>221.54</v>
          </cell>
        </row>
        <row r="4685">
          <cell r="A4685">
            <v>1</v>
          </cell>
          <cell r="B4685">
            <v>21</v>
          </cell>
          <cell r="C4685">
            <v>0</v>
          </cell>
          <cell r="D4685">
            <v>5020</v>
          </cell>
          <cell r="F4685">
            <v>667920.47</v>
          </cell>
        </row>
        <row r="4686">
          <cell r="A4686">
            <v>1</v>
          </cell>
          <cell r="B4686">
            <v>21</v>
          </cell>
          <cell r="C4686">
            <v>0</v>
          </cell>
          <cell r="D4686">
            <v>5030</v>
          </cell>
          <cell r="F4686">
            <v>-10150.780000000001</v>
          </cell>
        </row>
        <row r="4687">
          <cell r="A4687">
            <v>1</v>
          </cell>
          <cell r="B4687">
            <v>21</v>
          </cell>
          <cell r="C4687">
            <v>0</v>
          </cell>
          <cell r="D4687">
            <v>5030</v>
          </cell>
          <cell r="F4687">
            <v>0</v>
          </cell>
        </row>
        <row r="4688">
          <cell r="A4688">
            <v>1</v>
          </cell>
          <cell r="B4688">
            <v>21</v>
          </cell>
          <cell r="C4688">
            <v>0</v>
          </cell>
          <cell r="D4688">
            <v>5040</v>
          </cell>
          <cell r="F4688">
            <v>-38717.629999999997</v>
          </cell>
        </row>
        <row r="4689">
          <cell r="A4689">
            <v>1</v>
          </cell>
          <cell r="B4689">
            <v>21</v>
          </cell>
          <cell r="C4689">
            <v>0</v>
          </cell>
          <cell r="D4689">
            <v>5050</v>
          </cell>
          <cell r="F4689">
            <v>-45758.73</v>
          </cell>
        </row>
        <row r="4690">
          <cell r="A4690">
            <v>1</v>
          </cell>
          <cell r="B4690">
            <v>21</v>
          </cell>
          <cell r="C4690">
            <v>0</v>
          </cell>
          <cell r="D4690">
            <v>7010</v>
          </cell>
          <cell r="F4690">
            <v>0</v>
          </cell>
        </row>
        <row r="4691">
          <cell r="A4691">
            <v>1</v>
          </cell>
          <cell r="B4691">
            <v>21</v>
          </cell>
          <cell r="C4691">
            <v>0</v>
          </cell>
          <cell r="D4691">
            <v>7015</v>
          </cell>
          <cell r="F4691">
            <v>0</v>
          </cell>
        </row>
        <row r="4692">
          <cell r="A4692">
            <v>1</v>
          </cell>
          <cell r="B4692">
            <v>21</v>
          </cell>
          <cell r="C4692">
            <v>0</v>
          </cell>
          <cell r="D4692">
            <v>7020</v>
          </cell>
          <cell r="F4692">
            <v>0</v>
          </cell>
        </row>
        <row r="4693">
          <cell r="A4693">
            <v>1</v>
          </cell>
          <cell r="B4693">
            <v>21</v>
          </cell>
          <cell r="C4693">
            <v>0</v>
          </cell>
          <cell r="D4693">
            <v>7025</v>
          </cell>
          <cell r="F4693">
            <v>385</v>
          </cell>
        </row>
        <row r="4694">
          <cell r="A4694">
            <v>1</v>
          </cell>
          <cell r="B4694">
            <v>21</v>
          </cell>
          <cell r="C4694">
            <v>0</v>
          </cell>
          <cell r="D4694">
            <v>7030</v>
          </cell>
          <cell r="F4694">
            <v>504.05</v>
          </cell>
        </row>
        <row r="4695">
          <cell r="A4695">
            <v>1</v>
          </cell>
          <cell r="B4695">
            <v>21</v>
          </cell>
          <cell r="C4695">
            <v>0</v>
          </cell>
          <cell r="D4695">
            <v>7035</v>
          </cell>
          <cell r="F4695">
            <v>1158.21</v>
          </cell>
        </row>
        <row r="4696">
          <cell r="A4696">
            <v>1</v>
          </cell>
          <cell r="B4696">
            <v>21</v>
          </cell>
          <cell r="C4696">
            <v>0</v>
          </cell>
          <cell r="D4696">
            <v>7040</v>
          </cell>
          <cell r="F4696">
            <v>0</v>
          </cell>
        </row>
        <row r="4697">
          <cell r="A4697">
            <v>1</v>
          </cell>
          <cell r="B4697">
            <v>21</v>
          </cell>
          <cell r="C4697">
            <v>0</v>
          </cell>
          <cell r="D4697">
            <v>7045</v>
          </cell>
          <cell r="F4697">
            <v>0</v>
          </cell>
        </row>
        <row r="4698">
          <cell r="A4698">
            <v>1</v>
          </cell>
          <cell r="B4698">
            <v>21</v>
          </cell>
          <cell r="C4698">
            <v>0</v>
          </cell>
          <cell r="D4698">
            <v>7050</v>
          </cell>
          <cell r="F4698">
            <v>2169.7399999999998</v>
          </cell>
        </row>
        <row r="4699">
          <cell r="A4699">
            <v>1</v>
          </cell>
          <cell r="B4699">
            <v>21</v>
          </cell>
          <cell r="C4699">
            <v>0</v>
          </cell>
          <cell r="D4699">
            <v>7055</v>
          </cell>
          <cell r="F4699">
            <v>0</v>
          </cell>
        </row>
        <row r="4700">
          <cell r="A4700">
            <v>1</v>
          </cell>
          <cell r="B4700">
            <v>21</v>
          </cell>
          <cell r="C4700">
            <v>0</v>
          </cell>
          <cell r="D4700">
            <v>7060</v>
          </cell>
          <cell r="F4700">
            <v>3500</v>
          </cell>
        </row>
        <row r="4701">
          <cell r="A4701">
            <v>1</v>
          </cell>
          <cell r="B4701">
            <v>21</v>
          </cell>
          <cell r="C4701">
            <v>0</v>
          </cell>
          <cell r="D4701">
            <v>7065</v>
          </cell>
          <cell r="F4701">
            <v>0</v>
          </cell>
        </row>
        <row r="4702">
          <cell r="A4702">
            <v>1</v>
          </cell>
          <cell r="B4702">
            <v>21</v>
          </cell>
          <cell r="C4702">
            <v>0</v>
          </cell>
          <cell r="D4702">
            <v>7070</v>
          </cell>
          <cell r="F4702">
            <v>0</v>
          </cell>
        </row>
        <row r="4703">
          <cell r="A4703">
            <v>1</v>
          </cell>
          <cell r="B4703">
            <v>21</v>
          </cell>
          <cell r="C4703">
            <v>0</v>
          </cell>
          <cell r="D4703">
            <v>7075</v>
          </cell>
          <cell r="F4703">
            <v>0</v>
          </cell>
        </row>
        <row r="4704">
          <cell r="A4704">
            <v>1</v>
          </cell>
          <cell r="B4704">
            <v>21</v>
          </cell>
          <cell r="C4704">
            <v>0</v>
          </cell>
          <cell r="D4704">
            <v>7080</v>
          </cell>
          <cell r="F4704">
            <v>0</v>
          </cell>
        </row>
        <row r="4705">
          <cell r="A4705">
            <v>1</v>
          </cell>
          <cell r="B4705">
            <v>21</v>
          </cell>
          <cell r="C4705">
            <v>0</v>
          </cell>
          <cell r="D4705">
            <v>7085</v>
          </cell>
          <cell r="F4705">
            <v>5665</v>
          </cell>
        </row>
        <row r="4706">
          <cell r="A4706">
            <v>1</v>
          </cell>
          <cell r="B4706">
            <v>21</v>
          </cell>
          <cell r="C4706">
            <v>0</v>
          </cell>
          <cell r="D4706">
            <v>7086</v>
          </cell>
          <cell r="F4706">
            <v>1160</v>
          </cell>
        </row>
        <row r="4707">
          <cell r="A4707">
            <v>1</v>
          </cell>
          <cell r="B4707">
            <v>21</v>
          </cell>
          <cell r="C4707">
            <v>0</v>
          </cell>
          <cell r="D4707">
            <v>7090</v>
          </cell>
          <cell r="F4707">
            <v>1395.86</v>
          </cell>
        </row>
        <row r="4708">
          <cell r="A4708">
            <v>1</v>
          </cell>
          <cell r="B4708">
            <v>21</v>
          </cell>
          <cell r="C4708">
            <v>0</v>
          </cell>
          <cell r="D4708">
            <v>7095</v>
          </cell>
          <cell r="F4708">
            <v>3563.01</v>
          </cell>
        </row>
        <row r="4709">
          <cell r="A4709">
            <v>1</v>
          </cell>
          <cell r="B4709">
            <v>21</v>
          </cell>
          <cell r="C4709">
            <v>0</v>
          </cell>
          <cell r="D4709">
            <v>7100</v>
          </cell>
          <cell r="F4709">
            <v>150</v>
          </cell>
        </row>
        <row r="4710">
          <cell r="A4710">
            <v>1</v>
          </cell>
          <cell r="B4710">
            <v>21</v>
          </cell>
          <cell r="C4710">
            <v>0</v>
          </cell>
          <cell r="D4710">
            <v>7105</v>
          </cell>
          <cell r="F4710">
            <v>4782.49</v>
          </cell>
        </row>
        <row r="4711">
          <cell r="A4711">
            <v>1</v>
          </cell>
          <cell r="B4711">
            <v>21</v>
          </cell>
          <cell r="C4711">
            <v>0</v>
          </cell>
          <cell r="D4711">
            <v>7110</v>
          </cell>
          <cell r="F4711">
            <v>164.84</v>
          </cell>
        </row>
        <row r="4712">
          <cell r="A4712">
            <v>1</v>
          </cell>
          <cell r="B4712">
            <v>21</v>
          </cell>
          <cell r="C4712">
            <v>0</v>
          </cell>
          <cell r="D4712">
            <v>7120</v>
          </cell>
          <cell r="F4712">
            <v>0</v>
          </cell>
        </row>
        <row r="4713">
          <cell r="A4713">
            <v>1</v>
          </cell>
          <cell r="B4713">
            <v>21</v>
          </cell>
          <cell r="C4713">
            <v>0</v>
          </cell>
          <cell r="D4713">
            <v>7125</v>
          </cell>
          <cell r="F4713">
            <v>0</v>
          </cell>
        </row>
        <row r="4714">
          <cell r="A4714">
            <v>1</v>
          </cell>
          <cell r="B4714">
            <v>21</v>
          </cell>
          <cell r="C4714">
            <v>0</v>
          </cell>
          <cell r="D4714">
            <v>7130</v>
          </cell>
          <cell r="F4714">
            <v>261.11</v>
          </cell>
        </row>
        <row r="4715">
          <cell r="A4715">
            <v>1</v>
          </cell>
          <cell r="B4715">
            <v>21</v>
          </cell>
          <cell r="C4715">
            <v>0</v>
          </cell>
          <cell r="D4715">
            <v>8010</v>
          </cell>
          <cell r="F4715">
            <v>33333</v>
          </cell>
        </row>
        <row r="4716">
          <cell r="A4716">
            <v>1</v>
          </cell>
          <cell r="B4716">
            <v>21</v>
          </cell>
          <cell r="C4716">
            <v>0</v>
          </cell>
          <cell r="D4716">
            <v>8020</v>
          </cell>
          <cell r="F4716">
            <v>11771</v>
          </cell>
        </row>
        <row r="4717">
          <cell r="A4717">
            <v>1</v>
          </cell>
          <cell r="B4717">
            <v>21</v>
          </cell>
          <cell r="C4717">
            <v>0</v>
          </cell>
          <cell r="D4717">
            <v>8025</v>
          </cell>
          <cell r="F4717">
            <v>0</v>
          </cell>
        </row>
        <row r="4718">
          <cell r="A4718">
            <v>1</v>
          </cell>
          <cell r="B4718">
            <v>21</v>
          </cell>
          <cell r="C4718">
            <v>0</v>
          </cell>
          <cell r="D4718">
            <v>8030</v>
          </cell>
          <cell r="F4718">
            <v>0</v>
          </cell>
        </row>
        <row r="4719">
          <cell r="A4719">
            <v>1</v>
          </cell>
          <cell r="B4719">
            <v>21</v>
          </cell>
          <cell r="C4719">
            <v>0</v>
          </cell>
          <cell r="D4719">
            <v>8040</v>
          </cell>
          <cell r="F4719">
            <v>-363.76</v>
          </cell>
        </row>
        <row r="4720">
          <cell r="A4720">
            <v>1</v>
          </cell>
          <cell r="B4720">
            <v>21</v>
          </cell>
          <cell r="C4720">
            <v>0</v>
          </cell>
          <cell r="D4720">
            <v>8050</v>
          </cell>
          <cell r="F4720">
            <v>0</v>
          </cell>
        </row>
        <row r="4721">
          <cell r="A4721">
            <v>1</v>
          </cell>
          <cell r="B4721">
            <v>21</v>
          </cell>
          <cell r="C4721">
            <v>0</v>
          </cell>
          <cell r="D4721">
            <v>8060</v>
          </cell>
          <cell r="F4721">
            <v>0</v>
          </cell>
        </row>
        <row r="4722">
          <cell r="A4722">
            <v>1</v>
          </cell>
          <cell r="B4722">
            <v>21</v>
          </cell>
          <cell r="C4722">
            <v>0</v>
          </cell>
          <cell r="D4722">
            <v>8070</v>
          </cell>
          <cell r="F4722">
            <v>29794.1</v>
          </cell>
        </row>
        <row r="4723">
          <cell r="A4723">
            <v>1</v>
          </cell>
          <cell r="B4723">
            <v>21</v>
          </cell>
          <cell r="C4723">
            <v>0</v>
          </cell>
          <cell r="D4723">
            <v>8080</v>
          </cell>
          <cell r="F4723">
            <v>0</v>
          </cell>
        </row>
        <row r="4724">
          <cell r="A4724">
            <v>1</v>
          </cell>
          <cell r="B4724">
            <v>21</v>
          </cell>
          <cell r="C4724">
            <v>0</v>
          </cell>
          <cell r="D4724">
            <v>8090</v>
          </cell>
          <cell r="F4724">
            <v>-53.28</v>
          </cell>
        </row>
        <row r="4725">
          <cell r="A4725">
            <v>1</v>
          </cell>
          <cell r="B4725">
            <v>21</v>
          </cell>
          <cell r="C4725">
            <v>0</v>
          </cell>
          <cell r="D4725">
            <v>8501</v>
          </cell>
          <cell r="F4725">
            <v>0</v>
          </cell>
        </row>
        <row r="4726">
          <cell r="A4726">
            <v>1</v>
          </cell>
          <cell r="B4726">
            <v>21</v>
          </cell>
          <cell r="C4726">
            <v>0</v>
          </cell>
          <cell r="D4726">
            <v>8501</v>
          </cell>
          <cell r="F4726">
            <v>0</v>
          </cell>
        </row>
        <row r="4727">
          <cell r="A4727">
            <v>1</v>
          </cell>
          <cell r="B4727">
            <v>21</v>
          </cell>
          <cell r="C4727">
            <v>0</v>
          </cell>
          <cell r="D4727">
            <v>8505</v>
          </cell>
          <cell r="F4727">
            <v>0</v>
          </cell>
        </row>
        <row r="4728">
          <cell r="A4728">
            <v>1</v>
          </cell>
          <cell r="B4728">
            <v>21</v>
          </cell>
          <cell r="C4728">
            <v>10</v>
          </cell>
          <cell r="D4728">
            <v>6010</v>
          </cell>
          <cell r="F4728">
            <v>9287.8700000000008</v>
          </cell>
        </row>
        <row r="4729">
          <cell r="A4729">
            <v>1</v>
          </cell>
          <cell r="B4729">
            <v>21</v>
          </cell>
          <cell r="C4729">
            <v>10</v>
          </cell>
          <cell r="D4729">
            <v>6015</v>
          </cell>
          <cell r="F4729">
            <v>0</v>
          </cell>
        </row>
        <row r="4730">
          <cell r="A4730">
            <v>1</v>
          </cell>
          <cell r="B4730">
            <v>21</v>
          </cell>
          <cell r="C4730">
            <v>10</v>
          </cell>
          <cell r="D4730">
            <v>6020</v>
          </cell>
          <cell r="F4730">
            <v>724.5</v>
          </cell>
        </row>
        <row r="4731">
          <cell r="A4731">
            <v>1</v>
          </cell>
          <cell r="B4731">
            <v>21</v>
          </cell>
          <cell r="C4731">
            <v>10</v>
          </cell>
          <cell r="D4731">
            <v>6025</v>
          </cell>
          <cell r="F4731">
            <v>850.77</v>
          </cell>
        </row>
        <row r="4732">
          <cell r="A4732">
            <v>1</v>
          </cell>
          <cell r="B4732">
            <v>21</v>
          </cell>
          <cell r="C4732">
            <v>10</v>
          </cell>
          <cell r="D4732">
            <v>6030</v>
          </cell>
          <cell r="F4732">
            <v>1471.55</v>
          </cell>
        </row>
        <row r="4733">
          <cell r="A4733">
            <v>1</v>
          </cell>
          <cell r="B4733">
            <v>21</v>
          </cell>
          <cell r="C4733">
            <v>10</v>
          </cell>
          <cell r="D4733">
            <v>6035</v>
          </cell>
          <cell r="F4733">
            <v>643.22</v>
          </cell>
        </row>
        <row r="4734">
          <cell r="A4734">
            <v>1</v>
          </cell>
          <cell r="B4734">
            <v>21</v>
          </cell>
          <cell r="C4734">
            <v>10</v>
          </cell>
          <cell r="D4734">
            <v>6040</v>
          </cell>
          <cell r="F4734">
            <v>0</v>
          </cell>
        </row>
        <row r="4735">
          <cell r="A4735">
            <v>1</v>
          </cell>
          <cell r="B4735">
            <v>21</v>
          </cell>
          <cell r="C4735">
            <v>10</v>
          </cell>
          <cell r="D4735">
            <v>6045</v>
          </cell>
          <cell r="F4735">
            <v>0</v>
          </cell>
        </row>
        <row r="4736">
          <cell r="A4736">
            <v>1</v>
          </cell>
          <cell r="B4736">
            <v>21</v>
          </cell>
          <cell r="C4736">
            <v>10</v>
          </cell>
          <cell r="D4736">
            <v>6050</v>
          </cell>
          <cell r="F4736">
            <v>1612.65</v>
          </cell>
        </row>
        <row r="4737">
          <cell r="A4737">
            <v>1</v>
          </cell>
          <cell r="B4737">
            <v>21</v>
          </cell>
          <cell r="C4737">
            <v>10</v>
          </cell>
          <cell r="D4737">
            <v>6055</v>
          </cell>
          <cell r="F4737">
            <v>0</v>
          </cell>
        </row>
        <row r="4738">
          <cell r="A4738">
            <v>1</v>
          </cell>
          <cell r="B4738">
            <v>21</v>
          </cell>
          <cell r="C4738">
            <v>10</v>
          </cell>
          <cell r="D4738">
            <v>6060</v>
          </cell>
          <cell r="F4738">
            <v>1154.05</v>
          </cell>
        </row>
        <row r="4739">
          <cell r="A4739">
            <v>1</v>
          </cell>
          <cell r="B4739">
            <v>21</v>
          </cell>
          <cell r="C4739">
            <v>10</v>
          </cell>
          <cell r="D4739">
            <v>6065</v>
          </cell>
          <cell r="F4739">
            <v>0</v>
          </cell>
        </row>
        <row r="4740">
          <cell r="A4740">
            <v>1</v>
          </cell>
          <cell r="B4740">
            <v>21</v>
          </cell>
          <cell r="C4740">
            <v>10</v>
          </cell>
          <cell r="D4740">
            <v>6070</v>
          </cell>
          <cell r="F4740">
            <v>0</v>
          </cell>
        </row>
        <row r="4741">
          <cell r="A4741">
            <v>1</v>
          </cell>
          <cell r="B4741">
            <v>21</v>
          </cell>
          <cell r="C4741">
            <v>10</v>
          </cell>
          <cell r="D4741">
            <v>6075</v>
          </cell>
          <cell r="F4741">
            <v>0</v>
          </cell>
        </row>
        <row r="4742">
          <cell r="A4742">
            <v>1</v>
          </cell>
          <cell r="B4742">
            <v>21</v>
          </cell>
          <cell r="C4742">
            <v>10</v>
          </cell>
          <cell r="D4742">
            <v>6080</v>
          </cell>
          <cell r="F4742">
            <v>0</v>
          </cell>
        </row>
        <row r="4743">
          <cell r="A4743">
            <v>1</v>
          </cell>
          <cell r="B4743">
            <v>21</v>
          </cell>
          <cell r="C4743">
            <v>10</v>
          </cell>
          <cell r="D4743">
            <v>6085</v>
          </cell>
          <cell r="F4743">
            <v>476.15</v>
          </cell>
        </row>
        <row r="4744">
          <cell r="A4744">
            <v>1</v>
          </cell>
          <cell r="B4744">
            <v>21</v>
          </cell>
          <cell r="C4744">
            <v>10</v>
          </cell>
          <cell r="D4744">
            <v>6090</v>
          </cell>
          <cell r="F4744">
            <v>0</v>
          </cell>
        </row>
        <row r="4745">
          <cell r="A4745">
            <v>1</v>
          </cell>
          <cell r="B4745">
            <v>21</v>
          </cell>
          <cell r="C4745">
            <v>10</v>
          </cell>
          <cell r="D4745">
            <v>6095</v>
          </cell>
          <cell r="F4745">
            <v>0</v>
          </cell>
        </row>
        <row r="4746">
          <cell r="A4746">
            <v>1</v>
          </cell>
          <cell r="B4746">
            <v>21</v>
          </cell>
          <cell r="C4746">
            <v>10</v>
          </cell>
          <cell r="D4746">
            <v>6100</v>
          </cell>
          <cell r="F4746">
            <v>274.62</v>
          </cell>
        </row>
        <row r="4747">
          <cell r="A4747">
            <v>1</v>
          </cell>
          <cell r="B4747">
            <v>21</v>
          </cell>
          <cell r="C4747">
            <v>10</v>
          </cell>
          <cell r="D4747">
            <v>6105</v>
          </cell>
          <cell r="F4747">
            <v>0</v>
          </cell>
        </row>
        <row r="4748">
          <cell r="A4748">
            <v>1</v>
          </cell>
          <cell r="B4748">
            <v>21</v>
          </cell>
          <cell r="C4748">
            <v>10</v>
          </cell>
          <cell r="D4748">
            <v>6110</v>
          </cell>
          <cell r="F4748">
            <v>0</v>
          </cell>
        </row>
        <row r="4749">
          <cell r="A4749">
            <v>1</v>
          </cell>
          <cell r="B4749">
            <v>21</v>
          </cell>
          <cell r="C4749">
            <v>10</v>
          </cell>
          <cell r="D4749">
            <v>6115</v>
          </cell>
          <cell r="F4749">
            <v>0</v>
          </cell>
        </row>
        <row r="4750">
          <cell r="A4750">
            <v>1</v>
          </cell>
          <cell r="B4750">
            <v>21</v>
          </cell>
          <cell r="C4750">
            <v>10</v>
          </cell>
          <cell r="D4750">
            <v>6120</v>
          </cell>
          <cell r="F4750">
            <v>0</v>
          </cell>
        </row>
        <row r="4751">
          <cell r="A4751">
            <v>1</v>
          </cell>
          <cell r="B4751">
            <v>21</v>
          </cell>
          <cell r="C4751">
            <v>10</v>
          </cell>
          <cell r="D4751">
            <v>6125</v>
          </cell>
          <cell r="F4751">
            <v>0</v>
          </cell>
        </row>
        <row r="4752">
          <cell r="A4752">
            <v>1</v>
          </cell>
          <cell r="B4752">
            <v>21</v>
          </cell>
          <cell r="C4752">
            <v>10</v>
          </cell>
          <cell r="D4752">
            <v>6130</v>
          </cell>
          <cell r="F4752">
            <v>0</v>
          </cell>
        </row>
        <row r="4753">
          <cell r="A4753">
            <v>1</v>
          </cell>
          <cell r="B4753">
            <v>21</v>
          </cell>
          <cell r="C4753">
            <v>10</v>
          </cell>
          <cell r="D4753">
            <v>6135</v>
          </cell>
          <cell r="F4753">
            <v>0</v>
          </cell>
        </row>
        <row r="4754">
          <cell r="A4754">
            <v>1</v>
          </cell>
          <cell r="B4754">
            <v>21</v>
          </cell>
          <cell r="C4754">
            <v>10</v>
          </cell>
          <cell r="D4754">
            <v>6140</v>
          </cell>
          <cell r="F4754">
            <v>0</v>
          </cell>
        </row>
        <row r="4755">
          <cell r="A4755">
            <v>1</v>
          </cell>
          <cell r="B4755">
            <v>21</v>
          </cell>
          <cell r="C4755">
            <v>10</v>
          </cell>
          <cell r="D4755">
            <v>6145</v>
          </cell>
          <cell r="F4755">
            <v>0</v>
          </cell>
        </row>
        <row r="4756">
          <cell r="A4756">
            <v>1</v>
          </cell>
          <cell r="B4756">
            <v>21</v>
          </cell>
          <cell r="C4756">
            <v>10</v>
          </cell>
          <cell r="D4756">
            <v>6150</v>
          </cell>
          <cell r="F4756">
            <v>0</v>
          </cell>
        </row>
        <row r="4757">
          <cell r="A4757">
            <v>1</v>
          </cell>
          <cell r="B4757">
            <v>21</v>
          </cell>
          <cell r="C4757">
            <v>20</v>
          </cell>
          <cell r="D4757">
            <v>6010</v>
          </cell>
          <cell r="F4757">
            <v>6858</v>
          </cell>
        </row>
        <row r="4758">
          <cell r="A4758">
            <v>1</v>
          </cell>
          <cell r="B4758">
            <v>21</v>
          </cell>
          <cell r="C4758">
            <v>20</v>
          </cell>
          <cell r="D4758">
            <v>6015</v>
          </cell>
          <cell r="F4758">
            <v>0</v>
          </cell>
        </row>
        <row r="4759">
          <cell r="A4759">
            <v>1</v>
          </cell>
          <cell r="B4759">
            <v>21</v>
          </cell>
          <cell r="C4759">
            <v>20</v>
          </cell>
          <cell r="D4759">
            <v>6020</v>
          </cell>
          <cell r="F4759">
            <v>2239.13</v>
          </cell>
        </row>
        <row r="4760">
          <cell r="A4760">
            <v>1</v>
          </cell>
          <cell r="B4760">
            <v>21</v>
          </cell>
          <cell r="C4760">
            <v>20</v>
          </cell>
          <cell r="D4760">
            <v>6025</v>
          </cell>
          <cell r="F4760">
            <v>720.33</v>
          </cell>
        </row>
        <row r="4761">
          <cell r="A4761">
            <v>1</v>
          </cell>
          <cell r="B4761">
            <v>21</v>
          </cell>
          <cell r="C4761">
            <v>20</v>
          </cell>
          <cell r="D4761">
            <v>6030</v>
          </cell>
          <cell r="F4761">
            <v>336.39</v>
          </cell>
        </row>
        <row r="4762">
          <cell r="A4762">
            <v>1</v>
          </cell>
          <cell r="B4762">
            <v>21</v>
          </cell>
          <cell r="C4762">
            <v>20</v>
          </cell>
          <cell r="D4762">
            <v>6035</v>
          </cell>
          <cell r="F4762">
            <v>4457.88</v>
          </cell>
        </row>
        <row r="4763">
          <cell r="A4763">
            <v>1</v>
          </cell>
          <cell r="B4763">
            <v>21</v>
          </cell>
          <cell r="C4763">
            <v>20</v>
          </cell>
          <cell r="D4763">
            <v>6040</v>
          </cell>
          <cell r="F4763">
            <v>0</v>
          </cell>
        </row>
        <row r="4764">
          <cell r="A4764">
            <v>1</v>
          </cell>
          <cell r="B4764">
            <v>21</v>
          </cell>
          <cell r="C4764">
            <v>20</v>
          </cell>
          <cell r="D4764">
            <v>6045</v>
          </cell>
          <cell r="F4764">
            <v>0</v>
          </cell>
        </row>
        <row r="4765">
          <cell r="A4765">
            <v>1</v>
          </cell>
          <cell r="B4765">
            <v>21</v>
          </cell>
          <cell r="C4765">
            <v>20</v>
          </cell>
          <cell r="D4765">
            <v>6050</v>
          </cell>
          <cell r="F4765">
            <v>1401.06</v>
          </cell>
        </row>
        <row r="4766">
          <cell r="A4766">
            <v>1</v>
          </cell>
          <cell r="B4766">
            <v>21</v>
          </cell>
          <cell r="C4766">
            <v>20</v>
          </cell>
          <cell r="D4766">
            <v>6055</v>
          </cell>
          <cell r="F4766">
            <v>0</v>
          </cell>
        </row>
        <row r="4767">
          <cell r="A4767">
            <v>1</v>
          </cell>
          <cell r="B4767">
            <v>21</v>
          </cell>
          <cell r="C4767">
            <v>20</v>
          </cell>
          <cell r="D4767">
            <v>6060</v>
          </cell>
          <cell r="F4767">
            <v>0</v>
          </cell>
        </row>
        <row r="4768">
          <cell r="A4768">
            <v>1</v>
          </cell>
          <cell r="B4768">
            <v>21</v>
          </cell>
          <cell r="C4768">
            <v>20</v>
          </cell>
          <cell r="D4768">
            <v>6065</v>
          </cell>
          <cell r="F4768">
            <v>0</v>
          </cell>
        </row>
        <row r="4769">
          <cell r="A4769">
            <v>1</v>
          </cell>
          <cell r="B4769">
            <v>21</v>
          </cell>
          <cell r="C4769">
            <v>20</v>
          </cell>
          <cell r="D4769">
            <v>6070</v>
          </cell>
          <cell r="F4769">
            <v>0</v>
          </cell>
        </row>
        <row r="4770">
          <cell r="A4770">
            <v>1</v>
          </cell>
          <cell r="B4770">
            <v>21</v>
          </cell>
          <cell r="C4770">
            <v>20</v>
          </cell>
          <cell r="D4770">
            <v>6075</v>
          </cell>
          <cell r="F4770">
            <v>0</v>
          </cell>
        </row>
        <row r="4771">
          <cell r="A4771">
            <v>1</v>
          </cell>
          <cell r="B4771">
            <v>21</v>
          </cell>
          <cell r="C4771">
            <v>20</v>
          </cell>
          <cell r="D4771">
            <v>6080</v>
          </cell>
          <cell r="F4771">
            <v>0</v>
          </cell>
        </row>
        <row r="4772">
          <cell r="A4772">
            <v>1</v>
          </cell>
          <cell r="B4772">
            <v>21</v>
          </cell>
          <cell r="C4772">
            <v>20</v>
          </cell>
          <cell r="D4772">
            <v>6085</v>
          </cell>
          <cell r="F4772">
            <v>0</v>
          </cell>
        </row>
        <row r="4773">
          <cell r="A4773">
            <v>1</v>
          </cell>
          <cell r="B4773">
            <v>21</v>
          </cell>
          <cell r="C4773">
            <v>20</v>
          </cell>
          <cell r="D4773">
            <v>6090</v>
          </cell>
          <cell r="F4773">
            <v>241.4</v>
          </cell>
        </row>
        <row r="4774">
          <cell r="A4774">
            <v>1</v>
          </cell>
          <cell r="B4774">
            <v>21</v>
          </cell>
          <cell r="C4774">
            <v>20</v>
          </cell>
          <cell r="D4774">
            <v>6095</v>
          </cell>
          <cell r="F4774">
            <v>0</v>
          </cell>
        </row>
        <row r="4775">
          <cell r="A4775">
            <v>1</v>
          </cell>
          <cell r="B4775">
            <v>21</v>
          </cell>
          <cell r="C4775">
            <v>20</v>
          </cell>
          <cell r="D4775">
            <v>6100</v>
          </cell>
          <cell r="F4775">
            <v>68.61</v>
          </cell>
        </row>
        <row r="4776">
          <cell r="A4776">
            <v>1</v>
          </cell>
          <cell r="B4776">
            <v>21</v>
          </cell>
          <cell r="C4776">
            <v>20</v>
          </cell>
          <cell r="D4776">
            <v>6105</v>
          </cell>
          <cell r="F4776">
            <v>0</v>
          </cell>
        </row>
        <row r="4777">
          <cell r="A4777">
            <v>1</v>
          </cell>
          <cell r="B4777">
            <v>21</v>
          </cell>
          <cell r="C4777">
            <v>20</v>
          </cell>
          <cell r="D4777">
            <v>6110</v>
          </cell>
          <cell r="F4777">
            <v>0</v>
          </cell>
        </row>
        <row r="4778">
          <cell r="A4778">
            <v>1</v>
          </cell>
          <cell r="B4778">
            <v>21</v>
          </cell>
          <cell r="C4778">
            <v>20</v>
          </cell>
          <cell r="D4778">
            <v>6115</v>
          </cell>
          <cell r="F4778">
            <v>0</v>
          </cell>
        </row>
        <row r="4779">
          <cell r="A4779">
            <v>1</v>
          </cell>
          <cell r="B4779">
            <v>21</v>
          </cell>
          <cell r="C4779">
            <v>20</v>
          </cell>
          <cell r="D4779">
            <v>6120</v>
          </cell>
          <cell r="F4779">
            <v>0</v>
          </cell>
        </row>
        <row r="4780">
          <cell r="A4780">
            <v>1</v>
          </cell>
          <cell r="B4780">
            <v>21</v>
          </cell>
          <cell r="C4780">
            <v>20</v>
          </cell>
          <cell r="D4780">
            <v>6125</v>
          </cell>
          <cell r="F4780">
            <v>0</v>
          </cell>
        </row>
        <row r="4781">
          <cell r="A4781">
            <v>1</v>
          </cell>
          <cell r="B4781">
            <v>21</v>
          </cell>
          <cell r="C4781">
            <v>20</v>
          </cell>
          <cell r="D4781">
            <v>6130</v>
          </cell>
          <cell r="F4781">
            <v>5864.33</v>
          </cell>
        </row>
        <row r="4782">
          <cell r="A4782">
            <v>1</v>
          </cell>
          <cell r="B4782">
            <v>21</v>
          </cell>
          <cell r="C4782">
            <v>20</v>
          </cell>
          <cell r="D4782">
            <v>6135</v>
          </cell>
          <cell r="F4782">
            <v>1450.29</v>
          </cell>
        </row>
        <row r="4783">
          <cell r="A4783">
            <v>1</v>
          </cell>
          <cell r="B4783">
            <v>21</v>
          </cell>
          <cell r="C4783">
            <v>20</v>
          </cell>
          <cell r="D4783">
            <v>6140</v>
          </cell>
          <cell r="F4783">
            <v>4.32</v>
          </cell>
        </row>
        <row r="4784">
          <cell r="A4784">
            <v>1</v>
          </cell>
          <cell r="B4784">
            <v>21</v>
          </cell>
          <cell r="C4784">
            <v>20</v>
          </cell>
          <cell r="D4784">
            <v>6145</v>
          </cell>
          <cell r="F4784">
            <v>763.64</v>
          </cell>
        </row>
        <row r="4785">
          <cell r="A4785">
            <v>1</v>
          </cell>
          <cell r="B4785">
            <v>21</v>
          </cell>
          <cell r="C4785">
            <v>20</v>
          </cell>
          <cell r="D4785">
            <v>6150</v>
          </cell>
          <cell r="F4785">
            <v>0</v>
          </cell>
        </row>
        <row r="4786">
          <cell r="A4786">
            <v>1</v>
          </cell>
          <cell r="B4786">
            <v>21</v>
          </cell>
          <cell r="C4786">
            <v>20</v>
          </cell>
          <cell r="D4786">
            <v>6160</v>
          </cell>
          <cell r="F4786">
            <v>280</v>
          </cell>
        </row>
        <row r="4787">
          <cell r="A4787">
            <v>1</v>
          </cell>
          <cell r="B4787">
            <v>21</v>
          </cell>
          <cell r="C4787">
            <v>30</v>
          </cell>
          <cell r="D4787">
            <v>6010</v>
          </cell>
          <cell r="F4787">
            <v>19224.599999999999</v>
          </cell>
        </row>
        <row r="4788">
          <cell r="A4788">
            <v>1</v>
          </cell>
          <cell r="B4788">
            <v>21</v>
          </cell>
          <cell r="C4788">
            <v>30</v>
          </cell>
          <cell r="D4788">
            <v>6015</v>
          </cell>
          <cell r="F4788">
            <v>0</v>
          </cell>
        </row>
        <row r="4789">
          <cell r="A4789">
            <v>1</v>
          </cell>
          <cell r="B4789">
            <v>21</v>
          </cell>
          <cell r="C4789">
            <v>30</v>
          </cell>
          <cell r="D4789">
            <v>6020</v>
          </cell>
          <cell r="F4789">
            <v>2249.9</v>
          </cell>
        </row>
        <row r="4790">
          <cell r="A4790">
            <v>1</v>
          </cell>
          <cell r="B4790">
            <v>21</v>
          </cell>
          <cell r="C4790">
            <v>30</v>
          </cell>
          <cell r="D4790">
            <v>6025</v>
          </cell>
          <cell r="F4790">
            <v>1620</v>
          </cell>
        </row>
        <row r="4791">
          <cell r="A4791">
            <v>1</v>
          </cell>
          <cell r="B4791">
            <v>21</v>
          </cell>
          <cell r="C4791">
            <v>30</v>
          </cell>
          <cell r="D4791">
            <v>6030</v>
          </cell>
          <cell r="F4791">
            <v>1738.34</v>
          </cell>
        </row>
        <row r="4792">
          <cell r="A4792">
            <v>1</v>
          </cell>
          <cell r="B4792">
            <v>21</v>
          </cell>
          <cell r="C4792">
            <v>30</v>
          </cell>
          <cell r="D4792">
            <v>6035</v>
          </cell>
          <cell r="F4792">
            <v>0</v>
          </cell>
        </row>
        <row r="4793">
          <cell r="A4793">
            <v>1</v>
          </cell>
          <cell r="B4793">
            <v>21</v>
          </cell>
          <cell r="C4793">
            <v>30</v>
          </cell>
          <cell r="D4793">
            <v>6040</v>
          </cell>
          <cell r="F4793">
            <v>385.74</v>
          </cell>
        </row>
        <row r="4794">
          <cell r="A4794">
            <v>1</v>
          </cell>
          <cell r="B4794">
            <v>21</v>
          </cell>
          <cell r="C4794">
            <v>30</v>
          </cell>
          <cell r="D4794">
            <v>6045</v>
          </cell>
          <cell r="F4794">
            <v>0</v>
          </cell>
        </row>
        <row r="4795">
          <cell r="A4795">
            <v>1</v>
          </cell>
          <cell r="B4795">
            <v>21</v>
          </cell>
          <cell r="C4795">
            <v>30</v>
          </cell>
          <cell r="D4795">
            <v>6050</v>
          </cell>
          <cell r="F4795">
            <v>0</v>
          </cell>
        </row>
        <row r="4796">
          <cell r="A4796">
            <v>1</v>
          </cell>
          <cell r="B4796">
            <v>21</v>
          </cell>
          <cell r="C4796">
            <v>30</v>
          </cell>
          <cell r="D4796">
            <v>6055</v>
          </cell>
          <cell r="F4796">
            <v>0</v>
          </cell>
        </row>
        <row r="4797">
          <cell r="A4797">
            <v>1</v>
          </cell>
          <cell r="B4797">
            <v>21</v>
          </cell>
          <cell r="C4797">
            <v>30</v>
          </cell>
          <cell r="D4797">
            <v>6060</v>
          </cell>
          <cell r="F4797">
            <v>0</v>
          </cell>
        </row>
        <row r="4798">
          <cell r="A4798">
            <v>1</v>
          </cell>
          <cell r="B4798">
            <v>21</v>
          </cell>
          <cell r="C4798">
            <v>30</v>
          </cell>
          <cell r="D4798">
            <v>6065</v>
          </cell>
          <cell r="F4798">
            <v>0</v>
          </cell>
        </row>
        <row r="4799">
          <cell r="A4799">
            <v>1</v>
          </cell>
          <cell r="B4799">
            <v>21</v>
          </cell>
          <cell r="C4799">
            <v>30</v>
          </cell>
          <cell r="D4799">
            <v>6070</v>
          </cell>
          <cell r="F4799">
            <v>0</v>
          </cell>
        </row>
        <row r="4800">
          <cell r="A4800">
            <v>1</v>
          </cell>
          <cell r="B4800">
            <v>21</v>
          </cell>
          <cell r="C4800">
            <v>30</v>
          </cell>
          <cell r="D4800">
            <v>6075</v>
          </cell>
          <cell r="F4800">
            <v>0</v>
          </cell>
        </row>
        <row r="4801">
          <cell r="A4801">
            <v>1</v>
          </cell>
          <cell r="B4801">
            <v>21</v>
          </cell>
          <cell r="C4801">
            <v>30</v>
          </cell>
          <cell r="D4801">
            <v>6080</v>
          </cell>
          <cell r="F4801">
            <v>0</v>
          </cell>
        </row>
        <row r="4802">
          <cell r="A4802">
            <v>1</v>
          </cell>
          <cell r="B4802">
            <v>21</v>
          </cell>
          <cell r="C4802">
            <v>30</v>
          </cell>
          <cell r="D4802">
            <v>6085</v>
          </cell>
          <cell r="F4802">
            <v>0</v>
          </cell>
        </row>
        <row r="4803">
          <cell r="A4803">
            <v>1</v>
          </cell>
          <cell r="B4803">
            <v>21</v>
          </cell>
          <cell r="C4803">
            <v>30</v>
          </cell>
          <cell r="D4803">
            <v>6090</v>
          </cell>
          <cell r="F4803">
            <v>0</v>
          </cell>
        </row>
        <row r="4804">
          <cell r="A4804">
            <v>1</v>
          </cell>
          <cell r="B4804">
            <v>21</v>
          </cell>
          <cell r="C4804">
            <v>30</v>
          </cell>
          <cell r="D4804">
            <v>6095</v>
          </cell>
          <cell r="F4804">
            <v>0</v>
          </cell>
        </row>
        <row r="4805">
          <cell r="A4805">
            <v>1</v>
          </cell>
          <cell r="B4805">
            <v>21</v>
          </cell>
          <cell r="C4805">
            <v>30</v>
          </cell>
          <cell r="D4805">
            <v>6100</v>
          </cell>
          <cell r="F4805">
            <v>197.42</v>
          </cell>
        </row>
        <row r="4806">
          <cell r="A4806">
            <v>1</v>
          </cell>
          <cell r="B4806">
            <v>21</v>
          </cell>
          <cell r="C4806">
            <v>30</v>
          </cell>
          <cell r="D4806">
            <v>6105</v>
          </cell>
          <cell r="F4806">
            <v>0</v>
          </cell>
        </row>
        <row r="4807">
          <cell r="A4807">
            <v>1</v>
          </cell>
          <cell r="B4807">
            <v>21</v>
          </cell>
          <cell r="C4807">
            <v>30</v>
          </cell>
          <cell r="D4807">
            <v>6110</v>
          </cell>
          <cell r="F4807">
            <v>0</v>
          </cell>
        </row>
        <row r="4808">
          <cell r="A4808">
            <v>1</v>
          </cell>
          <cell r="B4808">
            <v>21</v>
          </cell>
          <cell r="C4808">
            <v>30</v>
          </cell>
          <cell r="D4808">
            <v>6115</v>
          </cell>
          <cell r="F4808">
            <v>0</v>
          </cell>
        </row>
        <row r="4809">
          <cell r="A4809">
            <v>1</v>
          </cell>
          <cell r="B4809">
            <v>21</v>
          </cell>
          <cell r="C4809">
            <v>30</v>
          </cell>
          <cell r="D4809">
            <v>6120</v>
          </cell>
          <cell r="F4809">
            <v>0</v>
          </cell>
        </row>
        <row r="4810">
          <cell r="A4810">
            <v>1</v>
          </cell>
          <cell r="B4810">
            <v>21</v>
          </cell>
          <cell r="C4810">
            <v>30</v>
          </cell>
          <cell r="D4810">
            <v>6125</v>
          </cell>
          <cell r="F4810">
            <v>0</v>
          </cell>
        </row>
        <row r="4811">
          <cell r="A4811">
            <v>1</v>
          </cell>
          <cell r="B4811">
            <v>21</v>
          </cell>
          <cell r="C4811">
            <v>30</v>
          </cell>
          <cell r="D4811">
            <v>6130</v>
          </cell>
          <cell r="F4811">
            <v>0</v>
          </cell>
        </row>
        <row r="4812">
          <cell r="A4812">
            <v>1</v>
          </cell>
          <cell r="B4812">
            <v>21</v>
          </cell>
          <cell r="C4812">
            <v>30</v>
          </cell>
          <cell r="D4812">
            <v>6135</v>
          </cell>
          <cell r="F4812">
            <v>0</v>
          </cell>
        </row>
        <row r="4813">
          <cell r="A4813">
            <v>1</v>
          </cell>
          <cell r="B4813">
            <v>21</v>
          </cell>
          <cell r="C4813">
            <v>30</v>
          </cell>
          <cell r="D4813">
            <v>6140</v>
          </cell>
          <cell r="F4813">
            <v>0</v>
          </cell>
        </row>
        <row r="4814">
          <cell r="A4814">
            <v>1</v>
          </cell>
          <cell r="B4814">
            <v>21</v>
          </cell>
          <cell r="C4814">
            <v>30</v>
          </cell>
          <cell r="D4814">
            <v>6145</v>
          </cell>
          <cell r="F4814">
            <v>0</v>
          </cell>
        </row>
        <row r="4815">
          <cell r="A4815">
            <v>1</v>
          </cell>
          <cell r="B4815">
            <v>21</v>
          </cell>
          <cell r="C4815">
            <v>30</v>
          </cell>
          <cell r="D4815">
            <v>6150</v>
          </cell>
          <cell r="F4815">
            <v>0</v>
          </cell>
        </row>
        <row r="4816">
          <cell r="A4816">
            <v>1</v>
          </cell>
          <cell r="B4816">
            <v>21</v>
          </cell>
          <cell r="C4816">
            <v>40</v>
          </cell>
          <cell r="D4816">
            <v>6010</v>
          </cell>
          <cell r="F4816">
            <v>21127.49</v>
          </cell>
        </row>
        <row r="4817">
          <cell r="A4817">
            <v>1</v>
          </cell>
          <cell r="B4817">
            <v>21</v>
          </cell>
          <cell r="C4817">
            <v>40</v>
          </cell>
          <cell r="D4817">
            <v>6015</v>
          </cell>
          <cell r="F4817">
            <v>43407.73</v>
          </cell>
        </row>
        <row r="4818">
          <cell r="A4818">
            <v>1</v>
          </cell>
          <cell r="B4818">
            <v>21</v>
          </cell>
          <cell r="C4818">
            <v>40</v>
          </cell>
          <cell r="D4818">
            <v>6020</v>
          </cell>
          <cell r="F4818">
            <v>0</v>
          </cell>
        </row>
        <row r="4819">
          <cell r="A4819">
            <v>1</v>
          </cell>
          <cell r="B4819">
            <v>21</v>
          </cell>
          <cell r="C4819">
            <v>40</v>
          </cell>
          <cell r="D4819">
            <v>6025</v>
          </cell>
          <cell r="F4819">
            <v>1611.58</v>
          </cell>
        </row>
        <row r="4820">
          <cell r="A4820">
            <v>1</v>
          </cell>
          <cell r="B4820">
            <v>21</v>
          </cell>
          <cell r="C4820">
            <v>40</v>
          </cell>
          <cell r="D4820">
            <v>6030</v>
          </cell>
          <cell r="F4820">
            <v>1507.29</v>
          </cell>
        </row>
        <row r="4821">
          <cell r="A4821">
            <v>1</v>
          </cell>
          <cell r="B4821">
            <v>21</v>
          </cell>
          <cell r="C4821">
            <v>40</v>
          </cell>
          <cell r="D4821">
            <v>6035</v>
          </cell>
          <cell r="F4821">
            <v>0</v>
          </cell>
        </row>
        <row r="4822">
          <cell r="A4822">
            <v>1</v>
          </cell>
          <cell r="B4822">
            <v>21</v>
          </cell>
          <cell r="C4822">
            <v>40</v>
          </cell>
          <cell r="D4822">
            <v>6040</v>
          </cell>
          <cell r="F4822">
            <v>1882.66</v>
          </cell>
        </row>
        <row r="4823">
          <cell r="A4823">
            <v>1</v>
          </cell>
          <cell r="B4823">
            <v>21</v>
          </cell>
          <cell r="C4823">
            <v>40</v>
          </cell>
          <cell r="D4823">
            <v>6045</v>
          </cell>
          <cell r="F4823">
            <v>0</v>
          </cell>
        </row>
        <row r="4824">
          <cell r="A4824">
            <v>1</v>
          </cell>
          <cell r="B4824">
            <v>21</v>
          </cell>
          <cell r="C4824">
            <v>40</v>
          </cell>
          <cell r="D4824">
            <v>6050</v>
          </cell>
          <cell r="F4824">
            <v>0</v>
          </cell>
        </row>
        <row r="4825">
          <cell r="A4825">
            <v>1</v>
          </cell>
          <cell r="B4825">
            <v>21</v>
          </cell>
          <cell r="C4825">
            <v>40</v>
          </cell>
          <cell r="D4825">
            <v>6055</v>
          </cell>
          <cell r="F4825">
            <v>0</v>
          </cell>
        </row>
        <row r="4826">
          <cell r="A4826">
            <v>1</v>
          </cell>
          <cell r="B4826">
            <v>21</v>
          </cell>
          <cell r="C4826">
            <v>40</v>
          </cell>
          <cell r="D4826">
            <v>6060</v>
          </cell>
          <cell r="F4826">
            <v>0</v>
          </cell>
        </row>
        <row r="4827">
          <cell r="A4827">
            <v>1</v>
          </cell>
          <cell r="B4827">
            <v>21</v>
          </cell>
          <cell r="C4827">
            <v>40</v>
          </cell>
          <cell r="D4827">
            <v>6065</v>
          </cell>
          <cell r="F4827">
            <v>0</v>
          </cell>
        </row>
        <row r="4828">
          <cell r="A4828">
            <v>1</v>
          </cell>
          <cell r="B4828">
            <v>21</v>
          </cell>
          <cell r="C4828">
            <v>40</v>
          </cell>
          <cell r="D4828">
            <v>6070</v>
          </cell>
          <cell r="F4828">
            <v>0</v>
          </cell>
        </row>
        <row r="4829">
          <cell r="A4829">
            <v>1</v>
          </cell>
          <cell r="B4829">
            <v>21</v>
          </cell>
          <cell r="C4829">
            <v>40</v>
          </cell>
          <cell r="D4829">
            <v>6075</v>
          </cell>
          <cell r="F4829">
            <v>0</v>
          </cell>
        </row>
        <row r="4830">
          <cell r="A4830">
            <v>1</v>
          </cell>
          <cell r="B4830">
            <v>21</v>
          </cell>
          <cell r="C4830">
            <v>40</v>
          </cell>
          <cell r="D4830">
            <v>6080</v>
          </cell>
          <cell r="F4830">
            <v>0</v>
          </cell>
        </row>
        <row r="4831">
          <cell r="A4831">
            <v>1</v>
          </cell>
          <cell r="B4831">
            <v>21</v>
          </cell>
          <cell r="C4831">
            <v>40</v>
          </cell>
          <cell r="D4831">
            <v>6085</v>
          </cell>
          <cell r="F4831">
            <v>0</v>
          </cell>
        </row>
        <row r="4832">
          <cell r="A4832">
            <v>1</v>
          </cell>
          <cell r="B4832">
            <v>21</v>
          </cell>
          <cell r="C4832">
            <v>40</v>
          </cell>
          <cell r="D4832">
            <v>6090</v>
          </cell>
          <cell r="F4832">
            <v>0</v>
          </cell>
        </row>
        <row r="4833">
          <cell r="A4833">
            <v>1</v>
          </cell>
          <cell r="B4833">
            <v>21</v>
          </cell>
          <cell r="C4833">
            <v>40</v>
          </cell>
          <cell r="D4833">
            <v>6095</v>
          </cell>
          <cell r="F4833">
            <v>2882.3</v>
          </cell>
        </row>
        <row r="4834">
          <cell r="A4834">
            <v>1</v>
          </cell>
          <cell r="B4834">
            <v>21</v>
          </cell>
          <cell r="C4834">
            <v>40</v>
          </cell>
          <cell r="D4834">
            <v>6100</v>
          </cell>
          <cell r="F4834">
            <v>501.55</v>
          </cell>
        </row>
        <row r="4835">
          <cell r="A4835">
            <v>1</v>
          </cell>
          <cell r="B4835">
            <v>21</v>
          </cell>
          <cell r="C4835">
            <v>40</v>
          </cell>
          <cell r="D4835">
            <v>6105</v>
          </cell>
          <cell r="F4835">
            <v>726</v>
          </cell>
        </row>
        <row r="4836">
          <cell r="A4836">
            <v>1</v>
          </cell>
          <cell r="B4836">
            <v>21</v>
          </cell>
          <cell r="C4836">
            <v>40</v>
          </cell>
          <cell r="D4836">
            <v>6110</v>
          </cell>
          <cell r="F4836">
            <v>395</v>
          </cell>
        </row>
        <row r="4837">
          <cell r="A4837">
            <v>1</v>
          </cell>
          <cell r="B4837">
            <v>21</v>
          </cell>
          <cell r="C4837">
            <v>40</v>
          </cell>
          <cell r="D4837">
            <v>6110</v>
          </cell>
          <cell r="F4837">
            <v>0</v>
          </cell>
        </row>
        <row r="4838">
          <cell r="A4838">
            <v>1</v>
          </cell>
          <cell r="B4838">
            <v>21</v>
          </cell>
          <cell r="C4838">
            <v>40</v>
          </cell>
          <cell r="D4838">
            <v>6110</v>
          </cell>
          <cell r="F4838">
            <v>0</v>
          </cell>
        </row>
        <row r="4839">
          <cell r="A4839">
            <v>1</v>
          </cell>
          <cell r="B4839">
            <v>21</v>
          </cell>
          <cell r="C4839">
            <v>40</v>
          </cell>
          <cell r="D4839">
            <v>6110</v>
          </cell>
          <cell r="F4839">
            <v>0</v>
          </cell>
        </row>
        <row r="4840">
          <cell r="A4840">
            <v>1</v>
          </cell>
          <cell r="B4840">
            <v>21</v>
          </cell>
          <cell r="C4840">
            <v>40</v>
          </cell>
          <cell r="D4840">
            <v>6110</v>
          </cell>
          <cell r="F4840">
            <v>0</v>
          </cell>
        </row>
        <row r="4841">
          <cell r="A4841">
            <v>1</v>
          </cell>
          <cell r="B4841">
            <v>21</v>
          </cell>
          <cell r="C4841">
            <v>40</v>
          </cell>
          <cell r="D4841">
            <v>6110</v>
          </cell>
          <cell r="F4841">
            <v>0</v>
          </cell>
        </row>
        <row r="4842">
          <cell r="A4842">
            <v>1</v>
          </cell>
          <cell r="B4842">
            <v>21</v>
          </cell>
          <cell r="C4842">
            <v>40</v>
          </cell>
          <cell r="D4842">
            <v>6115</v>
          </cell>
          <cell r="F4842">
            <v>0</v>
          </cell>
        </row>
        <row r="4843">
          <cell r="A4843">
            <v>1</v>
          </cell>
          <cell r="B4843">
            <v>21</v>
          </cell>
          <cell r="C4843">
            <v>40</v>
          </cell>
          <cell r="D4843">
            <v>6120</v>
          </cell>
          <cell r="F4843">
            <v>0</v>
          </cell>
        </row>
        <row r="4844">
          <cell r="A4844">
            <v>1</v>
          </cell>
          <cell r="B4844">
            <v>21</v>
          </cell>
          <cell r="C4844">
            <v>40</v>
          </cell>
          <cell r="D4844">
            <v>6125</v>
          </cell>
          <cell r="F4844">
            <v>57</v>
          </cell>
        </row>
        <row r="4845">
          <cell r="A4845">
            <v>1</v>
          </cell>
          <cell r="B4845">
            <v>21</v>
          </cell>
          <cell r="C4845">
            <v>40</v>
          </cell>
          <cell r="D4845">
            <v>6130</v>
          </cell>
          <cell r="F4845">
            <v>0</v>
          </cell>
        </row>
        <row r="4846">
          <cell r="A4846">
            <v>1</v>
          </cell>
          <cell r="B4846">
            <v>21</v>
          </cell>
          <cell r="C4846">
            <v>40</v>
          </cell>
          <cell r="D4846">
            <v>6135</v>
          </cell>
          <cell r="F4846">
            <v>0</v>
          </cell>
        </row>
        <row r="4847">
          <cell r="A4847">
            <v>1</v>
          </cell>
          <cell r="B4847">
            <v>21</v>
          </cell>
          <cell r="C4847">
            <v>40</v>
          </cell>
          <cell r="D4847">
            <v>6140</v>
          </cell>
          <cell r="F4847">
            <v>0</v>
          </cell>
        </row>
        <row r="4848">
          <cell r="A4848">
            <v>1</v>
          </cell>
          <cell r="B4848">
            <v>21</v>
          </cell>
          <cell r="C4848">
            <v>40</v>
          </cell>
          <cell r="D4848">
            <v>6145</v>
          </cell>
          <cell r="F4848">
            <v>0</v>
          </cell>
        </row>
        <row r="4849">
          <cell r="A4849">
            <v>1</v>
          </cell>
          <cell r="B4849">
            <v>21</v>
          </cell>
          <cell r="C4849">
            <v>40</v>
          </cell>
          <cell r="D4849">
            <v>6150</v>
          </cell>
          <cell r="F4849">
            <v>0</v>
          </cell>
        </row>
        <row r="4850">
          <cell r="A4850">
            <v>1</v>
          </cell>
          <cell r="B4850">
            <v>21</v>
          </cell>
          <cell r="C4850">
            <v>40</v>
          </cell>
          <cell r="D4850">
            <v>6155</v>
          </cell>
          <cell r="F4850">
            <v>0</v>
          </cell>
        </row>
        <row r="4851">
          <cell r="A4851">
            <v>1</v>
          </cell>
          <cell r="B4851">
            <v>21</v>
          </cell>
          <cell r="C4851">
            <v>50</v>
          </cell>
          <cell r="D4851">
            <v>6010</v>
          </cell>
          <cell r="F4851">
            <v>0</v>
          </cell>
        </row>
        <row r="4852">
          <cell r="A4852">
            <v>1</v>
          </cell>
          <cell r="B4852">
            <v>21</v>
          </cell>
          <cell r="C4852">
            <v>50</v>
          </cell>
          <cell r="D4852">
            <v>6015</v>
          </cell>
          <cell r="F4852">
            <v>0</v>
          </cell>
        </row>
        <row r="4853">
          <cell r="A4853">
            <v>1</v>
          </cell>
          <cell r="B4853">
            <v>21</v>
          </cell>
          <cell r="C4853">
            <v>50</v>
          </cell>
          <cell r="D4853">
            <v>6020</v>
          </cell>
          <cell r="F4853">
            <v>0</v>
          </cell>
        </row>
        <row r="4854">
          <cell r="A4854">
            <v>1</v>
          </cell>
          <cell r="B4854">
            <v>21</v>
          </cell>
          <cell r="C4854">
            <v>50</v>
          </cell>
          <cell r="D4854">
            <v>6025</v>
          </cell>
          <cell r="F4854">
            <v>0</v>
          </cell>
        </row>
        <row r="4855">
          <cell r="A4855">
            <v>1</v>
          </cell>
          <cell r="B4855">
            <v>21</v>
          </cell>
          <cell r="C4855">
            <v>50</v>
          </cell>
          <cell r="D4855">
            <v>6030</v>
          </cell>
          <cell r="F4855">
            <v>0</v>
          </cell>
        </row>
        <row r="4856">
          <cell r="A4856">
            <v>1</v>
          </cell>
          <cell r="B4856">
            <v>21</v>
          </cell>
          <cell r="C4856">
            <v>50</v>
          </cell>
          <cell r="D4856">
            <v>6035</v>
          </cell>
          <cell r="F4856">
            <v>0</v>
          </cell>
        </row>
        <row r="4857">
          <cell r="A4857">
            <v>1</v>
          </cell>
          <cell r="B4857">
            <v>21</v>
          </cell>
          <cell r="C4857">
            <v>50</v>
          </cell>
          <cell r="D4857">
            <v>6040</v>
          </cell>
          <cell r="F4857">
            <v>151</v>
          </cell>
        </row>
        <row r="4858">
          <cell r="A4858">
            <v>1</v>
          </cell>
          <cell r="B4858">
            <v>21</v>
          </cell>
          <cell r="C4858">
            <v>50</v>
          </cell>
          <cell r="D4858">
            <v>6045</v>
          </cell>
          <cell r="F4858">
            <v>0</v>
          </cell>
        </row>
        <row r="4859">
          <cell r="A4859">
            <v>1</v>
          </cell>
          <cell r="B4859">
            <v>21</v>
          </cell>
          <cell r="C4859">
            <v>50</v>
          </cell>
          <cell r="D4859">
            <v>6050</v>
          </cell>
          <cell r="F4859">
            <v>0</v>
          </cell>
        </row>
        <row r="4860">
          <cell r="A4860">
            <v>1</v>
          </cell>
          <cell r="B4860">
            <v>21</v>
          </cell>
          <cell r="C4860">
            <v>50</v>
          </cell>
          <cell r="D4860">
            <v>6055</v>
          </cell>
          <cell r="F4860">
            <v>0</v>
          </cell>
        </row>
        <row r="4861">
          <cell r="A4861">
            <v>1</v>
          </cell>
          <cell r="B4861">
            <v>21</v>
          </cell>
          <cell r="C4861">
            <v>50</v>
          </cell>
          <cell r="D4861">
            <v>6060</v>
          </cell>
          <cell r="F4861">
            <v>0</v>
          </cell>
        </row>
        <row r="4862">
          <cell r="A4862">
            <v>1</v>
          </cell>
          <cell r="B4862">
            <v>21</v>
          </cell>
          <cell r="C4862">
            <v>50</v>
          </cell>
          <cell r="D4862">
            <v>6065</v>
          </cell>
          <cell r="F4862">
            <v>0</v>
          </cell>
        </row>
        <row r="4863">
          <cell r="A4863">
            <v>1</v>
          </cell>
          <cell r="B4863">
            <v>21</v>
          </cell>
          <cell r="C4863">
            <v>50</v>
          </cell>
          <cell r="D4863">
            <v>6070</v>
          </cell>
          <cell r="F4863">
            <v>0</v>
          </cell>
        </row>
        <row r="4864">
          <cell r="A4864">
            <v>1</v>
          </cell>
          <cell r="B4864">
            <v>21</v>
          </cell>
          <cell r="C4864">
            <v>50</v>
          </cell>
          <cell r="D4864">
            <v>6075</v>
          </cell>
          <cell r="F4864">
            <v>0</v>
          </cell>
        </row>
        <row r="4865">
          <cell r="A4865">
            <v>1</v>
          </cell>
          <cell r="B4865">
            <v>21</v>
          </cell>
          <cell r="C4865">
            <v>50</v>
          </cell>
          <cell r="D4865">
            <v>6080</v>
          </cell>
          <cell r="F4865">
            <v>0</v>
          </cell>
        </row>
        <row r="4866">
          <cell r="A4866">
            <v>1</v>
          </cell>
          <cell r="B4866">
            <v>21</v>
          </cell>
          <cell r="C4866">
            <v>50</v>
          </cell>
          <cell r="D4866">
            <v>6085</v>
          </cell>
          <cell r="F4866">
            <v>0</v>
          </cell>
        </row>
        <row r="4867">
          <cell r="A4867">
            <v>1</v>
          </cell>
          <cell r="B4867">
            <v>21</v>
          </cell>
          <cell r="C4867">
            <v>50</v>
          </cell>
          <cell r="D4867">
            <v>6090</v>
          </cell>
          <cell r="F4867">
            <v>0</v>
          </cell>
        </row>
        <row r="4868">
          <cell r="A4868">
            <v>1</v>
          </cell>
          <cell r="B4868">
            <v>21</v>
          </cell>
          <cell r="C4868">
            <v>50</v>
          </cell>
          <cell r="D4868">
            <v>6095</v>
          </cell>
          <cell r="F4868">
            <v>130.82</v>
          </cell>
        </row>
        <row r="4869">
          <cell r="A4869">
            <v>1</v>
          </cell>
          <cell r="B4869">
            <v>21</v>
          </cell>
          <cell r="C4869">
            <v>50</v>
          </cell>
          <cell r="D4869">
            <v>6100</v>
          </cell>
          <cell r="F4869">
            <v>144.79</v>
          </cell>
        </row>
        <row r="4870">
          <cell r="A4870">
            <v>1</v>
          </cell>
          <cell r="B4870">
            <v>21</v>
          </cell>
          <cell r="C4870">
            <v>50</v>
          </cell>
          <cell r="D4870">
            <v>6105</v>
          </cell>
          <cell r="F4870">
            <v>0</v>
          </cell>
        </row>
        <row r="4871">
          <cell r="A4871">
            <v>1</v>
          </cell>
          <cell r="B4871">
            <v>21</v>
          </cell>
          <cell r="C4871">
            <v>50</v>
          </cell>
          <cell r="D4871">
            <v>6110</v>
          </cell>
          <cell r="F4871">
            <v>0</v>
          </cell>
        </row>
        <row r="4872">
          <cell r="A4872">
            <v>1</v>
          </cell>
          <cell r="B4872">
            <v>21</v>
          </cell>
          <cell r="C4872">
            <v>50</v>
          </cell>
          <cell r="D4872">
            <v>6115</v>
          </cell>
          <cell r="F4872">
            <v>0</v>
          </cell>
        </row>
        <row r="4873">
          <cell r="A4873">
            <v>1</v>
          </cell>
          <cell r="B4873">
            <v>21</v>
          </cell>
          <cell r="C4873">
            <v>50</v>
          </cell>
          <cell r="D4873">
            <v>6120</v>
          </cell>
          <cell r="F4873">
            <v>0</v>
          </cell>
        </row>
        <row r="4874">
          <cell r="A4874">
            <v>1</v>
          </cell>
          <cell r="B4874">
            <v>21</v>
          </cell>
          <cell r="C4874">
            <v>50</v>
          </cell>
          <cell r="D4874">
            <v>6125</v>
          </cell>
          <cell r="F4874">
            <v>829.9</v>
          </cell>
        </row>
        <row r="4875">
          <cell r="A4875">
            <v>1</v>
          </cell>
          <cell r="B4875">
            <v>21</v>
          </cell>
          <cell r="C4875">
            <v>50</v>
          </cell>
          <cell r="D4875">
            <v>6130</v>
          </cell>
          <cell r="F4875">
            <v>0</v>
          </cell>
        </row>
        <row r="4876">
          <cell r="A4876">
            <v>1</v>
          </cell>
          <cell r="B4876">
            <v>21</v>
          </cell>
          <cell r="C4876">
            <v>50</v>
          </cell>
          <cell r="D4876">
            <v>6135</v>
          </cell>
          <cell r="F4876">
            <v>0</v>
          </cell>
        </row>
        <row r="4877">
          <cell r="A4877">
            <v>1</v>
          </cell>
          <cell r="B4877">
            <v>21</v>
          </cell>
          <cell r="C4877">
            <v>50</v>
          </cell>
          <cell r="D4877">
            <v>6140</v>
          </cell>
          <cell r="F4877">
            <v>0</v>
          </cell>
        </row>
        <row r="4878">
          <cell r="A4878">
            <v>1</v>
          </cell>
          <cell r="B4878">
            <v>21</v>
          </cell>
          <cell r="C4878">
            <v>50</v>
          </cell>
          <cell r="D4878">
            <v>6145</v>
          </cell>
          <cell r="F4878">
            <v>0</v>
          </cell>
        </row>
        <row r="4879">
          <cell r="A4879">
            <v>1</v>
          </cell>
          <cell r="B4879">
            <v>21</v>
          </cell>
          <cell r="C4879">
            <v>50</v>
          </cell>
          <cell r="D4879">
            <v>6150</v>
          </cell>
          <cell r="F4879">
            <v>0</v>
          </cell>
        </row>
        <row r="4880">
          <cell r="A4880">
            <v>1</v>
          </cell>
          <cell r="B4880">
            <v>21</v>
          </cell>
          <cell r="C4880">
            <v>50</v>
          </cell>
          <cell r="D4880">
            <v>6155</v>
          </cell>
          <cell r="F4880">
            <v>0</v>
          </cell>
        </row>
        <row r="4881">
          <cell r="A4881">
            <v>1</v>
          </cell>
          <cell r="B4881">
            <v>22</v>
          </cell>
          <cell r="C4881">
            <v>0</v>
          </cell>
          <cell r="D4881">
            <v>1032</v>
          </cell>
          <cell r="F4881">
            <v>0</v>
          </cell>
        </row>
        <row r="4882">
          <cell r="A4882">
            <v>1</v>
          </cell>
          <cell r="B4882">
            <v>22</v>
          </cell>
          <cell r="C4882">
            <v>0</v>
          </cell>
          <cell r="D4882">
            <v>1050</v>
          </cell>
          <cell r="F4882">
            <v>992.27</v>
          </cell>
        </row>
        <row r="4883">
          <cell r="A4883">
            <v>1</v>
          </cell>
          <cell r="B4883">
            <v>22</v>
          </cell>
          <cell r="C4883">
            <v>0</v>
          </cell>
          <cell r="D4883">
            <v>1050</v>
          </cell>
          <cell r="F4883">
            <v>0</v>
          </cell>
        </row>
        <row r="4884">
          <cell r="A4884">
            <v>1</v>
          </cell>
          <cell r="B4884">
            <v>22</v>
          </cell>
          <cell r="C4884">
            <v>0</v>
          </cell>
          <cell r="D4884">
            <v>1051</v>
          </cell>
          <cell r="F4884">
            <v>-5002.99</v>
          </cell>
        </row>
        <row r="4885">
          <cell r="A4885">
            <v>1</v>
          </cell>
          <cell r="B4885">
            <v>22</v>
          </cell>
          <cell r="C4885">
            <v>0</v>
          </cell>
          <cell r="D4885">
            <v>1052</v>
          </cell>
          <cell r="F4885">
            <v>0</v>
          </cell>
        </row>
        <row r="4886">
          <cell r="A4886">
            <v>1</v>
          </cell>
          <cell r="B4886">
            <v>22</v>
          </cell>
          <cell r="C4886">
            <v>0</v>
          </cell>
          <cell r="D4886">
            <v>1052</v>
          </cell>
          <cell r="F4886">
            <v>0</v>
          </cell>
        </row>
        <row r="4887">
          <cell r="A4887">
            <v>1</v>
          </cell>
          <cell r="B4887">
            <v>22</v>
          </cell>
          <cell r="C4887">
            <v>0</v>
          </cell>
          <cell r="D4887">
            <v>1052</v>
          </cell>
          <cell r="F4887">
            <v>0</v>
          </cell>
        </row>
        <row r="4888">
          <cell r="A4888">
            <v>1</v>
          </cell>
          <cell r="B4888">
            <v>22</v>
          </cell>
          <cell r="C4888">
            <v>0</v>
          </cell>
          <cell r="D4888">
            <v>1055</v>
          </cell>
          <cell r="F4888">
            <v>0</v>
          </cell>
        </row>
        <row r="4889">
          <cell r="A4889">
            <v>1</v>
          </cell>
          <cell r="B4889">
            <v>22</v>
          </cell>
          <cell r="C4889">
            <v>0</v>
          </cell>
          <cell r="D4889">
            <v>1060</v>
          </cell>
          <cell r="F4889">
            <v>0</v>
          </cell>
        </row>
        <row r="4890">
          <cell r="A4890">
            <v>1</v>
          </cell>
          <cell r="B4890">
            <v>22</v>
          </cell>
          <cell r="C4890">
            <v>0</v>
          </cell>
          <cell r="D4890">
            <v>1065</v>
          </cell>
          <cell r="F4890">
            <v>0</v>
          </cell>
        </row>
        <row r="4891">
          <cell r="A4891">
            <v>1</v>
          </cell>
          <cell r="B4891">
            <v>22</v>
          </cell>
          <cell r="C4891">
            <v>0</v>
          </cell>
          <cell r="D4891">
            <v>2040</v>
          </cell>
          <cell r="F4891">
            <v>0</v>
          </cell>
        </row>
        <row r="4892">
          <cell r="A4892">
            <v>1</v>
          </cell>
          <cell r="B4892">
            <v>22</v>
          </cell>
          <cell r="C4892">
            <v>0</v>
          </cell>
          <cell r="D4892">
            <v>4010</v>
          </cell>
          <cell r="F4892">
            <v>0</v>
          </cell>
        </row>
        <row r="4893">
          <cell r="A4893">
            <v>1</v>
          </cell>
          <cell r="B4893">
            <v>22</v>
          </cell>
          <cell r="C4893">
            <v>0</v>
          </cell>
          <cell r="D4893">
            <v>4010</v>
          </cell>
          <cell r="F4893">
            <v>8690.2099999999991</v>
          </cell>
        </row>
        <row r="4894">
          <cell r="A4894">
            <v>1</v>
          </cell>
          <cell r="B4894">
            <v>22</v>
          </cell>
          <cell r="C4894">
            <v>0</v>
          </cell>
          <cell r="D4894">
            <v>4020</v>
          </cell>
          <cell r="F4894">
            <v>0</v>
          </cell>
        </row>
        <row r="4895">
          <cell r="A4895">
            <v>1</v>
          </cell>
          <cell r="B4895">
            <v>22</v>
          </cell>
          <cell r="C4895">
            <v>0</v>
          </cell>
          <cell r="D4895">
            <v>4020</v>
          </cell>
          <cell r="F4895">
            <v>0</v>
          </cell>
        </row>
        <row r="4896">
          <cell r="A4896">
            <v>1</v>
          </cell>
          <cell r="B4896">
            <v>22</v>
          </cell>
          <cell r="C4896">
            <v>0</v>
          </cell>
          <cell r="D4896">
            <v>4030</v>
          </cell>
          <cell r="F4896">
            <v>0</v>
          </cell>
        </row>
        <row r="4897">
          <cell r="A4897">
            <v>1</v>
          </cell>
          <cell r="B4897">
            <v>22</v>
          </cell>
          <cell r="C4897">
            <v>0</v>
          </cell>
          <cell r="D4897">
            <v>4040</v>
          </cell>
          <cell r="F4897">
            <v>0</v>
          </cell>
        </row>
        <row r="4898">
          <cell r="A4898">
            <v>1</v>
          </cell>
          <cell r="B4898">
            <v>22</v>
          </cell>
          <cell r="C4898">
            <v>0</v>
          </cell>
          <cell r="D4898">
            <v>4050</v>
          </cell>
          <cell r="F4898">
            <v>-184.34</v>
          </cell>
        </row>
        <row r="4899">
          <cell r="A4899">
            <v>1</v>
          </cell>
          <cell r="B4899">
            <v>22</v>
          </cell>
          <cell r="C4899">
            <v>0</v>
          </cell>
          <cell r="D4899">
            <v>4060</v>
          </cell>
          <cell r="F4899">
            <v>0</v>
          </cell>
        </row>
        <row r="4900">
          <cell r="A4900">
            <v>1</v>
          </cell>
          <cell r="B4900">
            <v>22</v>
          </cell>
          <cell r="C4900">
            <v>0</v>
          </cell>
          <cell r="D4900">
            <v>5010</v>
          </cell>
          <cell r="F4900">
            <v>-7367.42</v>
          </cell>
        </row>
        <row r="4901">
          <cell r="A4901">
            <v>1</v>
          </cell>
          <cell r="B4901">
            <v>22</v>
          </cell>
          <cell r="C4901">
            <v>0</v>
          </cell>
          <cell r="D4901">
            <v>5011</v>
          </cell>
          <cell r="F4901">
            <v>-3263.66</v>
          </cell>
        </row>
        <row r="4902">
          <cell r="A4902">
            <v>1</v>
          </cell>
          <cell r="B4902">
            <v>22</v>
          </cell>
          <cell r="C4902">
            <v>0</v>
          </cell>
          <cell r="D4902">
            <v>5011</v>
          </cell>
          <cell r="F4902">
            <v>0</v>
          </cell>
        </row>
        <row r="4903">
          <cell r="A4903">
            <v>1</v>
          </cell>
          <cell r="B4903">
            <v>22</v>
          </cell>
          <cell r="C4903">
            <v>0</v>
          </cell>
          <cell r="D4903">
            <v>5011</v>
          </cell>
          <cell r="F4903">
            <v>0</v>
          </cell>
        </row>
        <row r="4904">
          <cell r="A4904">
            <v>1</v>
          </cell>
          <cell r="B4904">
            <v>22</v>
          </cell>
          <cell r="C4904">
            <v>0</v>
          </cell>
          <cell r="D4904">
            <v>5012</v>
          </cell>
          <cell r="F4904">
            <v>0</v>
          </cell>
        </row>
        <row r="4905">
          <cell r="A4905">
            <v>1</v>
          </cell>
          <cell r="B4905">
            <v>22</v>
          </cell>
          <cell r="C4905">
            <v>0</v>
          </cell>
          <cell r="D4905">
            <v>5012</v>
          </cell>
          <cell r="F4905">
            <v>4789.88</v>
          </cell>
        </row>
        <row r="4906">
          <cell r="A4906">
            <v>1</v>
          </cell>
          <cell r="B4906">
            <v>22</v>
          </cell>
          <cell r="C4906">
            <v>0</v>
          </cell>
          <cell r="D4906">
            <v>5012</v>
          </cell>
          <cell r="F4906">
            <v>0</v>
          </cell>
        </row>
        <row r="4907">
          <cell r="A4907">
            <v>1</v>
          </cell>
          <cell r="B4907">
            <v>22</v>
          </cell>
          <cell r="C4907">
            <v>0</v>
          </cell>
          <cell r="D4907">
            <v>5020</v>
          </cell>
          <cell r="F4907">
            <v>0</v>
          </cell>
        </row>
        <row r="4908">
          <cell r="A4908">
            <v>1</v>
          </cell>
          <cell r="B4908">
            <v>22</v>
          </cell>
          <cell r="C4908">
            <v>0</v>
          </cell>
          <cell r="D4908">
            <v>5030</v>
          </cell>
          <cell r="F4908">
            <v>1397.05</v>
          </cell>
        </row>
        <row r="4909">
          <cell r="A4909">
            <v>1</v>
          </cell>
          <cell r="B4909">
            <v>22</v>
          </cell>
          <cell r="C4909">
            <v>0</v>
          </cell>
          <cell r="D4909">
            <v>5030</v>
          </cell>
          <cell r="F4909">
            <v>0</v>
          </cell>
        </row>
        <row r="4910">
          <cell r="A4910">
            <v>1</v>
          </cell>
          <cell r="B4910">
            <v>22</v>
          </cell>
          <cell r="C4910">
            <v>0</v>
          </cell>
          <cell r="D4910">
            <v>5040</v>
          </cell>
          <cell r="F4910">
            <v>0</v>
          </cell>
        </row>
        <row r="4911">
          <cell r="A4911">
            <v>1</v>
          </cell>
          <cell r="B4911">
            <v>22</v>
          </cell>
          <cell r="C4911">
            <v>0</v>
          </cell>
          <cell r="D4911">
            <v>5050</v>
          </cell>
          <cell r="F4911">
            <v>0</v>
          </cell>
        </row>
        <row r="4912">
          <cell r="A4912">
            <v>1</v>
          </cell>
          <cell r="B4912">
            <v>22</v>
          </cell>
          <cell r="C4912">
            <v>0</v>
          </cell>
          <cell r="D4912">
            <v>7010</v>
          </cell>
          <cell r="F4912">
            <v>0</v>
          </cell>
        </row>
        <row r="4913">
          <cell r="A4913">
            <v>1</v>
          </cell>
          <cell r="B4913">
            <v>22</v>
          </cell>
          <cell r="C4913">
            <v>0</v>
          </cell>
          <cell r="D4913">
            <v>7015</v>
          </cell>
          <cell r="F4913">
            <v>0</v>
          </cell>
        </row>
        <row r="4914">
          <cell r="A4914">
            <v>1</v>
          </cell>
          <cell r="B4914">
            <v>22</v>
          </cell>
          <cell r="C4914">
            <v>0</v>
          </cell>
          <cell r="D4914">
            <v>7020</v>
          </cell>
          <cell r="F4914">
            <v>0</v>
          </cell>
        </row>
        <row r="4915">
          <cell r="A4915">
            <v>1</v>
          </cell>
          <cell r="B4915">
            <v>22</v>
          </cell>
          <cell r="C4915">
            <v>0</v>
          </cell>
          <cell r="D4915">
            <v>7025</v>
          </cell>
          <cell r="F4915">
            <v>385</v>
          </cell>
        </row>
        <row r="4916">
          <cell r="A4916">
            <v>1</v>
          </cell>
          <cell r="B4916">
            <v>22</v>
          </cell>
          <cell r="C4916">
            <v>0</v>
          </cell>
          <cell r="D4916">
            <v>7030</v>
          </cell>
          <cell r="F4916">
            <v>13</v>
          </cell>
        </row>
        <row r="4917">
          <cell r="A4917">
            <v>1</v>
          </cell>
          <cell r="B4917">
            <v>22</v>
          </cell>
          <cell r="C4917">
            <v>0</v>
          </cell>
          <cell r="D4917">
            <v>7035</v>
          </cell>
          <cell r="F4917">
            <v>36.08</v>
          </cell>
        </row>
        <row r="4918">
          <cell r="A4918">
            <v>1</v>
          </cell>
          <cell r="B4918">
            <v>22</v>
          </cell>
          <cell r="C4918">
            <v>0</v>
          </cell>
          <cell r="D4918">
            <v>7040</v>
          </cell>
          <cell r="F4918">
            <v>0</v>
          </cell>
        </row>
        <row r="4919">
          <cell r="A4919">
            <v>1</v>
          </cell>
          <cell r="B4919">
            <v>22</v>
          </cell>
          <cell r="C4919">
            <v>0</v>
          </cell>
          <cell r="D4919">
            <v>7045</v>
          </cell>
          <cell r="F4919">
            <v>0</v>
          </cell>
        </row>
        <row r="4920">
          <cell r="A4920">
            <v>1</v>
          </cell>
          <cell r="B4920">
            <v>22</v>
          </cell>
          <cell r="C4920">
            <v>0</v>
          </cell>
          <cell r="D4920">
            <v>7050</v>
          </cell>
          <cell r="F4920">
            <v>556.39</v>
          </cell>
        </row>
        <row r="4921">
          <cell r="A4921">
            <v>1</v>
          </cell>
          <cell r="B4921">
            <v>22</v>
          </cell>
          <cell r="C4921">
            <v>0</v>
          </cell>
          <cell r="D4921">
            <v>7055</v>
          </cell>
          <cell r="F4921">
            <v>0</v>
          </cell>
        </row>
        <row r="4922">
          <cell r="A4922">
            <v>1</v>
          </cell>
          <cell r="B4922">
            <v>22</v>
          </cell>
          <cell r="C4922">
            <v>0</v>
          </cell>
          <cell r="D4922">
            <v>7060</v>
          </cell>
          <cell r="F4922">
            <v>1800</v>
          </cell>
        </row>
        <row r="4923">
          <cell r="A4923">
            <v>1</v>
          </cell>
          <cell r="B4923">
            <v>22</v>
          </cell>
          <cell r="C4923">
            <v>0</v>
          </cell>
          <cell r="D4923">
            <v>7065</v>
          </cell>
          <cell r="F4923">
            <v>0</v>
          </cell>
        </row>
        <row r="4924">
          <cell r="A4924">
            <v>1</v>
          </cell>
          <cell r="B4924">
            <v>22</v>
          </cell>
          <cell r="C4924">
            <v>0</v>
          </cell>
          <cell r="D4924">
            <v>7070</v>
          </cell>
          <cell r="F4924">
            <v>0</v>
          </cell>
        </row>
        <row r="4925">
          <cell r="A4925">
            <v>1</v>
          </cell>
          <cell r="B4925">
            <v>22</v>
          </cell>
          <cell r="C4925">
            <v>0</v>
          </cell>
          <cell r="D4925">
            <v>7075</v>
          </cell>
          <cell r="F4925">
            <v>0</v>
          </cell>
        </row>
        <row r="4926">
          <cell r="A4926">
            <v>1</v>
          </cell>
          <cell r="B4926">
            <v>22</v>
          </cell>
          <cell r="C4926">
            <v>0</v>
          </cell>
          <cell r="D4926">
            <v>7080</v>
          </cell>
          <cell r="F4926">
            <v>0</v>
          </cell>
        </row>
        <row r="4927">
          <cell r="A4927">
            <v>1</v>
          </cell>
          <cell r="B4927">
            <v>22</v>
          </cell>
          <cell r="C4927">
            <v>0</v>
          </cell>
          <cell r="D4927">
            <v>7085</v>
          </cell>
          <cell r="F4927">
            <v>9020</v>
          </cell>
        </row>
        <row r="4928">
          <cell r="A4928">
            <v>1</v>
          </cell>
          <cell r="B4928">
            <v>22</v>
          </cell>
          <cell r="C4928">
            <v>0</v>
          </cell>
          <cell r="D4928">
            <v>7086</v>
          </cell>
          <cell r="F4928">
            <v>0</v>
          </cell>
        </row>
        <row r="4929">
          <cell r="A4929">
            <v>1</v>
          </cell>
          <cell r="B4929">
            <v>22</v>
          </cell>
          <cell r="C4929">
            <v>0</v>
          </cell>
          <cell r="D4929">
            <v>7090</v>
          </cell>
          <cell r="F4929">
            <v>396.34</v>
          </cell>
        </row>
        <row r="4930">
          <cell r="A4930">
            <v>1</v>
          </cell>
          <cell r="B4930">
            <v>22</v>
          </cell>
          <cell r="C4930">
            <v>0</v>
          </cell>
          <cell r="D4930">
            <v>7095</v>
          </cell>
          <cell r="F4930">
            <v>533</v>
          </cell>
        </row>
        <row r="4931">
          <cell r="A4931">
            <v>1</v>
          </cell>
          <cell r="B4931">
            <v>22</v>
          </cell>
          <cell r="C4931">
            <v>0</v>
          </cell>
          <cell r="D4931">
            <v>7100</v>
          </cell>
          <cell r="F4931">
            <v>66.7</v>
          </cell>
        </row>
        <row r="4932">
          <cell r="A4932">
            <v>1</v>
          </cell>
          <cell r="B4932">
            <v>22</v>
          </cell>
          <cell r="C4932">
            <v>0</v>
          </cell>
          <cell r="D4932">
            <v>7105</v>
          </cell>
          <cell r="F4932">
            <v>251.64</v>
          </cell>
        </row>
        <row r="4933">
          <cell r="A4933">
            <v>1</v>
          </cell>
          <cell r="B4933">
            <v>22</v>
          </cell>
          <cell r="C4933">
            <v>0</v>
          </cell>
          <cell r="D4933">
            <v>7110</v>
          </cell>
          <cell r="F4933">
            <v>0</v>
          </cell>
        </row>
        <row r="4934">
          <cell r="A4934">
            <v>1</v>
          </cell>
          <cell r="B4934">
            <v>22</v>
          </cell>
          <cell r="C4934">
            <v>0</v>
          </cell>
          <cell r="D4934">
            <v>7120</v>
          </cell>
          <cell r="F4934">
            <v>0</v>
          </cell>
        </row>
        <row r="4935">
          <cell r="A4935">
            <v>1</v>
          </cell>
          <cell r="B4935">
            <v>22</v>
          </cell>
          <cell r="C4935">
            <v>0</v>
          </cell>
          <cell r="D4935">
            <v>7125</v>
          </cell>
          <cell r="F4935">
            <v>0</v>
          </cell>
        </row>
        <row r="4936">
          <cell r="A4936">
            <v>1</v>
          </cell>
          <cell r="B4936">
            <v>22</v>
          </cell>
          <cell r="C4936">
            <v>0</v>
          </cell>
          <cell r="D4936">
            <v>7130</v>
          </cell>
          <cell r="F4936">
            <v>61.7</v>
          </cell>
        </row>
        <row r="4937">
          <cell r="A4937">
            <v>1</v>
          </cell>
          <cell r="B4937">
            <v>22</v>
          </cell>
          <cell r="C4937">
            <v>0</v>
          </cell>
          <cell r="D4937">
            <v>8010</v>
          </cell>
          <cell r="F4937">
            <v>9375</v>
          </cell>
        </row>
        <row r="4938">
          <cell r="A4938">
            <v>1</v>
          </cell>
          <cell r="B4938">
            <v>22</v>
          </cell>
          <cell r="C4938">
            <v>0</v>
          </cell>
          <cell r="D4938">
            <v>8020</v>
          </cell>
          <cell r="F4938">
            <v>0</v>
          </cell>
        </row>
        <row r="4939">
          <cell r="A4939">
            <v>1</v>
          </cell>
          <cell r="B4939">
            <v>22</v>
          </cell>
          <cell r="C4939">
            <v>0</v>
          </cell>
          <cell r="D4939">
            <v>8025</v>
          </cell>
          <cell r="F4939">
            <v>0</v>
          </cell>
        </row>
        <row r="4940">
          <cell r="A4940">
            <v>1</v>
          </cell>
          <cell r="B4940">
            <v>22</v>
          </cell>
          <cell r="C4940">
            <v>0</v>
          </cell>
          <cell r="D4940">
            <v>8030</v>
          </cell>
          <cell r="F4940">
            <v>0</v>
          </cell>
        </row>
        <row r="4941">
          <cell r="A4941">
            <v>1</v>
          </cell>
          <cell r="B4941">
            <v>22</v>
          </cell>
          <cell r="C4941">
            <v>0</v>
          </cell>
          <cell r="D4941">
            <v>8040</v>
          </cell>
          <cell r="F4941">
            <v>0</v>
          </cell>
        </row>
        <row r="4942">
          <cell r="A4942">
            <v>1</v>
          </cell>
          <cell r="B4942">
            <v>22</v>
          </cell>
          <cell r="C4942">
            <v>0</v>
          </cell>
          <cell r="D4942">
            <v>8050</v>
          </cell>
          <cell r="F4942">
            <v>0</v>
          </cell>
        </row>
        <row r="4943">
          <cell r="A4943">
            <v>1</v>
          </cell>
          <cell r="B4943">
            <v>22</v>
          </cell>
          <cell r="C4943">
            <v>0</v>
          </cell>
          <cell r="D4943">
            <v>8060</v>
          </cell>
          <cell r="F4943">
            <v>0</v>
          </cell>
        </row>
        <row r="4944">
          <cell r="A4944">
            <v>1</v>
          </cell>
          <cell r="B4944">
            <v>22</v>
          </cell>
          <cell r="C4944">
            <v>0</v>
          </cell>
          <cell r="D4944">
            <v>8070</v>
          </cell>
          <cell r="F4944">
            <v>875.14</v>
          </cell>
        </row>
        <row r="4945">
          <cell r="A4945">
            <v>1</v>
          </cell>
          <cell r="B4945">
            <v>22</v>
          </cell>
          <cell r="C4945">
            <v>0</v>
          </cell>
          <cell r="D4945">
            <v>8080</v>
          </cell>
          <cell r="F4945">
            <v>0</v>
          </cell>
        </row>
        <row r="4946">
          <cell r="A4946">
            <v>1</v>
          </cell>
          <cell r="B4946">
            <v>22</v>
          </cell>
          <cell r="C4946">
            <v>0</v>
          </cell>
          <cell r="D4946">
            <v>8090</v>
          </cell>
          <cell r="F4946">
            <v>0</v>
          </cell>
        </row>
        <row r="4947">
          <cell r="A4947">
            <v>1</v>
          </cell>
          <cell r="B4947">
            <v>22</v>
          </cell>
          <cell r="C4947">
            <v>10</v>
          </cell>
          <cell r="D4947">
            <v>6010</v>
          </cell>
          <cell r="F4947">
            <v>0</v>
          </cell>
        </row>
        <row r="4948">
          <cell r="A4948">
            <v>1</v>
          </cell>
          <cell r="B4948">
            <v>22</v>
          </cell>
          <cell r="C4948">
            <v>10</v>
          </cell>
          <cell r="D4948">
            <v>6015</v>
          </cell>
          <cell r="F4948">
            <v>0</v>
          </cell>
        </row>
        <row r="4949">
          <cell r="A4949">
            <v>1</v>
          </cell>
          <cell r="B4949">
            <v>22</v>
          </cell>
          <cell r="C4949">
            <v>10</v>
          </cell>
          <cell r="D4949">
            <v>6020</v>
          </cell>
          <cell r="F4949">
            <v>0</v>
          </cell>
        </row>
        <row r="4950">
          <cell r="A4950">
            <v>1</v>
          </cell>
          <cell r="B4950">
            <v>22</v>
          </cell>
          <cell r="C4950">
            <v>10</v>
          </cell>
          <cell r="D4950">
            <v>6025</v>
          </cell>
          <cell r="F4950">
            <v>0</v>
          </cell>
        </row>
        <row r="4951">
          <cell r="A4951">
            <v>1</v>
          </cell>
          <cell r="B4951">
            <v>22</v>
          </cell>
          <cell r="C4951">
            <v>10</v>
          </cell>
          <cell r="D4951">
            <v>6030</v>
          </cell>
          <cell r="F4951">
            <v>0</v>
          </cell>
        </row>
        <row r="4952">
          <cell r="A4952">
            <v>1</v>
          </cell>
          <cell r="B4952">
            <v>22</v>
          </cell>
          <cell r="C4952">
            <v>10</v>
          </cell>
          <cell r="D4952">
            <v>6035</v>
          </cell>
          <cell r="F4952">
            <v>0</v>
          </cell>
        </row>
        <row r="4953">
          <cell r="A4953">
            <v>1</v>
          </cell>
          <cell r="B4953">
            <v>22</v>
          </cell>
          <cell r="C4953">
            <v>10</v>
          </cell>
          <cell r="D4953">
            <v>6040</v>
          </cell>
          <cell r="F4953">
            <v>0</v>
          </cell>
        </row>
        <row r="4954">
          <cell r="A4954">
            <v>1</v>
          </cell>
          <cell r="B4954">
            <v>22</v>
          </cell>
          <cell r="C4954">
            <v>10</v>
          </cell>
          <cell r="D4954">
            <v>6045</v>
          </cell>
          <cell r="F4954">
            <v>0</v>
          </cell>
        </row>
        <row r="4955">
          <cell r="A4955">
            <v>1</v>
          </cell>
          <cell r="B4955">
            <v>22</v>
          </cell>
          <cell r="C4955">
            <v>10</v>
          </cell>
          <cell r="D4955">
            <v>6050</v>
          </cell>
          <cell r="F4955">
            <v>202.63</v>
          </cell>
        </row>
        <row r="4956">
          <cell r="A4956">
            <v>1</v>
          </cell>
          <cell r="B4956">
            <v>22</v>
          </cell>
          <cell r="C4956">
            <v>10</v>
          </cell>
          <cell r="D4956">
            <v>6055</v>
          </cell>
          <cell r="F4956">
            <v>0</v>
          </cell>
        </row>
        <row r="4957">
          <cell r="A4957">
            <v>1</v>
          </cell>
          <cell r="B4957">
            <v>22</v>
          </cell>
          <cell r="C4957">
            <v>10</v>
          </cell>
          <cell r="D4957">
            <v>6060</v>
          </cell>
          <cell r="F4957">
            <v>123.15</v>
          </cell>
        </row>
        <row r="4958">
          <cell r="A4958">
            <v>1</v>
          </cell>
          <cell r="B4958">
            <v>22</v>
          </cell>
          <cell r="C4958">
            <v>10</v>
          </cell>
          <cell r="D4958">
            <v>6065</v>
          </cell>
          <cell r="F4958">
            <v>0</v>
          </cell>
        </row>
        <row r="4959">
          <cell r="A4959">
            <v>1</v>
          </cell>
          <cell r="B4959">
            <v>22</v>
          </cell>
          <cell r="C4959">
            <v>10</v>
          </cell>
          <cell r="D4959">
            <v>6070</v>
          </cell>
          <cell r="F4959">
            <v>0</v>
          </cell>
        </row>
        <row r="4960">
          <cell r="A4960">
            <v>1</v>
          </cell>
          <cell r="B4960">
            <v>22</v>
          </cell>
          <cell r="C4960">
            <v>10</v>
          </cell>
          <cell r="D4960">
            <v>6075</v>
          </cell>
          <cell r="F4960">
            <v>0</v>
          </cell>
        </row>
        <row r="4961">
          <cell r="A4961">
            <v>1</v>
          </cell>
          <cell r="B4961">
            <v>22</v>
          </cell>
          <cell r="C4961">
            <v>10</v>
          </cell>
          <cell r="D4961">
            <v>6080</v>
          </cell>
          <cell r="F4961">
            <v>0</v>
          </cell>
        </row>
        <row r="4962">
          <cell r="A4962">
            <v>1</v>
          </cell>
          <cell r="B4962">
            <v>22</v>
          </cell>
          <cell r="C4962">
            <v>10</v>
          </cell>
          <cell r="D4962">
            <v>6085</v>
          </cell>
          <cell r="F4962">
            <v>0</v>
          </cell>
        </row>
        <row r="4963">
          <cell r="A4963">
            <v>1</v>
          </cell>
          <cell r="B4963">
            <v>22</v>
          </cell>
          <cell r="C4963">
            <v>10</v>
          </cell>
          <cell r="D4963">
            <v>6090</v>
          </cell>
          <cell r="F4963">
            <v>0</v>
          </cell>
        </row>
        <row r="4964">
          <cell r="A4964">
            <v>1</v>
          </cell>
          <cell r="B4964">
            <v>22</v>
          </cell>
          <cell r="C4964">
            <v>10</v>
          </cell>
          <cell r="D4964">
            <v>6095</v>
          </cell>
          <cell r="F4964">
            <v>0</v>
          </cell>
        </row>
        <row r="4965">
          <cell r="A4965">
            <v>1</v>
          </cell>
          <cell r="B4965">
            <v>22</v>
          </cell>
          <cell r="C4965">
            <v>10</v>
          </cell>
          <cell r="D4965">
            <v>6100</v>
          </cell>
          <cell r="F4965">
            <v>0</v>
          </cell>
        </row>
        <row r="4966">
          <cell r="A4966">
            <v>1</v>
          </cell>
          <cell r="B4966">
            <v>22</v>
          </cell>
          <cell r="C4966">
            <v>10</v>
          </cell>
          <cell r="D4966">
            <v>6105</v>
          </cell>
          <cell r="F4966">
            <v>0</v>
          </cell>
        </row>
        <row r="4967">
          <cell r="A4967">
            <v>1</v>
          </cell>
          <cell r="B4967">
            <v>22</v>
          </cell>
          <cell r="C4967">
            <v>10</v>
          </cell>
          <cell r="D4967">
            <v>6110</v>
          </cell>
          <cell r="F4967">
            <v>0</v>
          </cell>
        </row>
        <row r="4968">
          <cell r="A4968">
            <v>1</v>
          </cell>
          <cell r="B4968">
            <v>22</v>
          </cell>
          <cell r="C4968">
            <v>10</v>
          </cell>
          <cell r="D4968">
            <v>6115</v>
          </cell>
          <cell r="F4968">
            <v>0</v>
          </cell>
        </row>
        <row r="4969">
          <cell r="A4969">
            <v>1</v>
          </cell>
          <cell r="B4969">
            <v>22</v>
          </cell>
          <cell r="C4969">
            <v>10</v>
          </cell>
          <cell r="D4969">
            <v>6120</v>
          </cell>
          <cell r="F4969">
            <v>0</v>
          </cell>
        </row>
        <row r="4970">
          <cell r="A4970">
            <v>1</v>
          </cell>
          <cell r="B4970">
            <v>22</v>
          </cell>
          <cell r="C4970">
            <v>10</v>
          </cell>
          <cell r="D4970">
            <v>6125</v>
          </cell>
          <cell r="F4970">
            <v>0</v>
          </cell>
        </row>
        <row r="4971">
          <cell r="A4971">
            <v>1</v>
          </cell>
          <cell r="B4971">
            <v>22</v>
          </cell>
          <cell r="C4971">
            <v>10</v>
          </cell>
          <cell r="D4971">
            <v>6130</v>
          </cell>
          <cell r="F4971">
            <v>0</v>
          </cell>
        </row>
        <row r="4972">
          <cell r="A4972">
            <v>1</v>
          </cell>
          <cell r="B4972">
            <v>22</v>
          </cell>
          <cell r="C4972">
            <v>10</v>
          </cell>
          <cell r="D4972">
            <v>6135</v>
          </cell>
          <cell r="F4972">
            <v>0</v>
          </cell>
        </row>
        <row r="4973">
          <cell r="A4973">
            <v>1</v>
          </cell>
          <cell r="B4973">
            <v>22</v>
          </cell>
          <cell r="C4973">
            <v>10</v>
          </cell>
          <cell r="D4973">
            <v>6140</v>
          </cell>
          <cell r="F4973">
            <v>0</v>
          </cell>
        </row>
        <row r="4974">
          <cell r="A4974">
            <v>1</v>
          </cell>
          <cell r="B4974">
            <v>22</v>
          </cell>
          <cell r="C4974">
            <v>10</v>
          </cell>
          <cell r="D4974">
            <v>6145</v>
          </cell>
          <cell r="F4974">
            <v>0</v>
          </cell>
        </row>
        <row r="4975">
          <cell r="A4975">
            <v>1</v>
          </cell>
          <cell r="B4975">
            <v>22</v>
          </cell>
          <cell r="C4975">
            <v>10</v>
          </cell>
          <cell r="D4975">
            <v>6150</v>
          </cell>
          <cell r="F4975">
            <v>0</v>
          </cell>
        </row>
        <row r="4976">
          <cell r="A4976">
            <v>1</v>
          </cell>
          <cell r="B4976">
            <v>22</v>
          </cell>
          <cell r="C4976">
            <v>20</v>
          </cell>
          <cell r="D4976">
            <v>6010</v>
          </cell>
          <cell r="F4976">
            <v>0</v>
          </cell>
        </row>
        <row r="4977">
          <cell r="A4977">
            <v>1</v>
          </cell>
          <cell r="B4977">
            <v>22</v>
          </cell>
          <cell r="C4977">
            <v>20</v>
          </cell>
          <cell r="D4977">
            <v>6015</v>
          </cell>
          <cell r="F4977">
            <v>0</v>
          </cell>
        </row>
        <row r="4978">
          <cell r="A4978">
            <v>1</v>
          </cell>
          <cell r="B4978">
            <v>22</v>
          </cell>
          <cell r="C4978">
            <v>20</v>
          </cell>
          <cell r="D4978">
            <v>6020</v>
          </cell>
          <cell r="F4978">
            <v>0</v>
          </cell>
        </row>
        <row r="4979">
          <cell r="A4979">
            <v>1</v>
          </cell>
          <cell r="B4979">
            <v>22</v>
          </cell>
          <cell r="C4979">
            <v>20</v>
          </cell>
          <cell r="D4979">
            <v>6025</v>
          </cell>
          <cell r="F4979">
            <v>0</v>
          </cell>
        </row>
        <row r="4980">
          <cell r="A4980">
            <v>1</v>
          </cell>
          <cell r="B4980">
            <v>22</v>
          </cell>
          <cell r="C4980">
            <v>20</v>
          </cell>
          <cell r="D4980">
            <v>6030</v>
          </cell>
          <cell r="F4980">
            <v>0</v>
          </cell>
        </row>
        <row r="4981">
          <cell r="A4981">
            <v>1</v>
          </cell>
          <cell r="B4981">
            <v>22</v>
          </cell>
          <cell r="C4981">
            <v>20</v>
          </cell>
          <cell r="D4981">
            <v>6035</v>
          </cell>
          <cell r="F4981">
            <v>0</v>
          </cell>
        </row>
        <row r="4982">
          <cell r="A4982">
            <v>1</v>
          </cell>
          <cell r="B4982">
            <v>22</v>
          </cell>
          <cell r="C4982">
            <v>20</v>
          </cell>
          <cell r="D4982">
            <v>6040</v>
          </cell>
          <cell r="F4982">
            <v>0</v>
          </cell>
        </row>
        <row r="4983">
          <cell r="A4983">
            <v>1</v>
          </cell>
          <cell r="B4983">
            <v>22</v>
          </cell>
          <cell r="C4983">
            <v>20</v>
          </cell>
          <cell r="D4983">
            <v>6045</v>
          </cell>
          <cell r="F4983">
            <v>0</v>
          </cell>
        </row>
        <row r="4984">
          <cell r="A4984">
            <v>1</v>
          </cell>
          <cell r="B4984">
            <v>22</v>
          </cell>
          <cell r="C4984">
            <v>20</v>
          </cell>
          <cell r="D4984">
            <v>6050</v>
          </cell>
          <cell r="F4984">
            <v>0</v>
          </cell>
        </row>
        <row r="4985">
          <cell r="A4985">
            <v>1</v>
          </cell>
          <cell r="B4985">
            <v>22</v>
          </cell>
          <cell r="C4985">
            <v>20</v>
          </cell>
          <cell r="D4985">
            <v>6055</v>
          </cell>
          <cell r="F4985">
            <v>0</v>
          </cell>
        </row>
        <row r="4986">
          <cell r="A4986">
            <v>1</v>
          </cell>
          <cell r="B4986">
            <v>22</v>
          </cell>
          <cell r="C4986">
            <v>20</v>
          </cell>
          <cell r="D4986">
            <v>6060</v>
          </cell>
          <cell r="F4986">
            <v>0</v>
          </cell>
        </row>
        <row r="4987">
          <cell r="A4987">
            <v>1</v>
          </cell>
          <cell r="B4987">
            <v>22</v>
          </cell>
          <cell r="C4987">
            <v>20</v>
          </cell>
          <cell r="D4987">
            <v>6065</v>
          </cell>
          <cell r="F4987">
            <v>0</v>
          </cell>
        </row>
        <row r="4988">
          <cell r="A4988">
            <v>1</v>
          </cell>
          <cell r="B4988">
            <v>22</v>
          </cell>
          <cell r="C4988">
            <v>20</v>
          </cell>
          <cell r="D4988">
            <v>6070</v>
          </cell>
          <cell r="F4988">
            <v>0</v>
          </cell>
        </row>
        <row r="4989">
          <cell r="A4989">
            <v>1</v>
          </cell>
          <cell r="B4989">
            <v>22</v>
          </cell>
          <cell r="C4989">
            <v>20</v>
          </cell>
          <cell r="D4989">
            <v>6075</v>
          </cell>
          <cell r="F4989">
            <v>0</v>
          </cell>
        </row>
        <row r="4990">
          <cell r="A4990">
            <v>1</v>
          </cell>
          <cell r="B4990">
            <v>22</v>
          </cell>
          <cell r="C4990">
            <v>20</v>
          </cell>
          <cell r="D4990">
            <v>6080</v>
          </cell>
          <cell r="F4990">
            <v>0</v>
          </cell>
        </row>
        <row r="4991">
          <cell r="A4991">
            <v>1</v>
          </cell>
          <cell r="B4991">
            <v>22</v>
          </cell>
          <cell r="C4991">
            <v>20</v>
          </cell>
          <cell r="D4991">
            <v>6085</v>
          </cell>
          <cell r="F4991">
            <v>0</v>
          </cell>
        </row>
        <row r="4992">
          <cell r="A4992">
            <v>1</v>
          </cell>
          <cell r="B4992">
            <v>22</v>
          </cell>
          <cell r="C4992">
            <v>20</v>
          </cell>
          <cell r="D4992">
            <v>6090</v>
          </cell>
          <cell r="F4992">
            <v>0</v>
          </cell>
        </row>
        <row r="4993">
          <cell r="A4993">
            <v>1</v>
          </cell>
          <cell r="B4993">
            <v>22</v>
          </cell>
          <cell r="C4993">
            <v>20</v>
          </cell>
          <cell r="D4993">
            <v>6095</v>
          </cell>
          <cell r="F4993">
            <v>0</v>
          </cell>
        </row>
        <row r="4994">
          <cell r="A4994">
            <v>1</v>
          </cell>
          <cell r="B4994">
            <v>22</v>
          </cell>
          <cell r="C4994">
            <v>20</v>
          </cell>
          <cell r="D4994">
            <v>6100</v>
          </cell>
          <cell r="F4994">
            <v>0</v>
          </cell>
        </row>
        <row r="4995">
          <cell r="A4995">
            <v>1</v>
          </cell>
          <cell r="B4995">
            <v>22</v>
          </cell>
          <cell r="C4995">
            <v>20</v>
          </cell>
          <cell r="D4995">
            <v>6105</v>
          </cell>
          <cell r="F4995">
            <v>0</v>
          </cell>
        </row>
        <row r="4996">
          <cell r="A4996">
            <v>1</v>
          </cell>
          <cell r="B4996">
            <v>22</v>
          </cell>
          <cell r="C4996">
            <v>20</v>
          </cell>
          <cell r="D4996">
            <v>6110</v>
          </cell>
          <cell r="F4996">
            <v>0</v>
          </cell>
        </row>
        <row r="4997">
          <cell r="A4997">
            <v>1</v>
          </cell>
          <cell r="B4997">
            <v>22</v>
          </cell>
          <cell r="C4997">
            <v>20</v>
          </cell>
          <cell r="D4997">
            <v>6115</v>
          </cell>
          <cell r="F4997">
            <v>0</v>
          </cell>
        </row>
        <row r="4998">
          <cell r="A4998">
            <v>1</v>
          </cell>
          <cell r="B4998">
            <v>22</v>
          </cell>
          <cell r="C4998">
            <v>20</v>
          </cell>
          <cell r="D4998">
            <v>6120</v>
          </cell>
          <cell r="F4998">
            <v>0</v>
          </cell>
        </row>
        <row r="4999">
          <cell r="A4999">
            <v>1</v>
          </cell>
          <cell r="B4999">
            <v>22</v>
          </cell>
          <cell r="C4999">
            <v>20</v>
          </cell>
          <cell r="D4999">
            <v>6125</v>
          </cell>
          <cell r="F4999">
            <v>0</v>
          </cell>
        </row>
        <row r="5000">
          <cell r="A5000">
            <v>1</v>
          </cell>
          <cell r="B5000">
            <v>22</v>
          </cell>
          <cell r="C5000">
            <v>20</v>
          </cell>
          <cell r="D5000">
            <v>6130</v>
          </cell>
          <cell r="F5000">
            <v>0</v>
          </cell>
        </row>
        <row r="5001">
          <cell r="A5001">
            <v>1</v>
          </cell>
          <cell r="B5001">
            <v>22</v>
          </cell>
          <cell r="C5001">
            <v>20</v>
          </cell>
          <cell r="D5001">
            <v>6135</v>
          </cell>
          <cell r="F5001">
            <v>0</v>
          </cell>
        </row>
        <row r="5002">
          <cell r="A5002">
            <v>1</v>
          </cell>
          <cell r="B5002">
            <v>22</v>
          </cell>
          <cell r="C5002">
            <v>20</v>
          </cell>
          <cell r="D5002">
            <v>6140</v>
          </cell>
          <cell r="F5002">
            <v>0</v>
          </cell>
        </row>
        <row r="5003">
          <cell r="A5003">
            <v>1</v>
          </cell>
          <cell r="B5003">
            <v>22</v>
          </cell>
          <cell r="C5003">
            <v>20</v>
          </cell>
          <cell r="D5003">
            <v>6145</v>
          </cell>
          <cell r="F5003">
            <v>0</v>
          </cell>
        </row>
        <row r="5004">
          <cell r="A5004">
            <v>1</v>
          </cell>
          <cell r="B5004">
            <v>22</v>
          </cell>
          <cell r="C5004">
            <v>20</v>
          </cell>
          <cell r="D5004">
            <v>6150</v>
          </cell>
          <cell r="F5004">
            <v>0</v>
          </cell>
        </row>
        <row r="5005">
          <cell r="A5005">
            <v>1</v>
          </cell>
          <cell r="B5005">
            <v>22</v>
          </cell>
          <cell r="C5005">
            <v>20</v>
          </cell>
          <cell r="D5005">
            <v>6160</v>
          </cell>
          <cell r="F5005">
            <v>0</v>
          </cell>
        </row>
        <row r="5006">
          <cell r="A5006">
            <v>1</v>
          </cell>
          <cell r="B5006">
            <v>22</v>
          </cell>
          <cell r="C5006">
            <v>30</v>
          </cell>
          <cell r="D5006">
            <v>6010</v>
          </cell>
          <cell r="F5006">
            <v>0</v>
          </cell>
        </row>
        <row r="5007">
          <cell r="A5007">
            <v>1</v>
          </cell>
          <cell r="B5007">
            <v>22</v>
          </cell>
          <cell r="C5007">
            <v>30</v>
          </cell>
          <cell r="D5007">
            <v>6015</v>
          </cell>
          <cell r="F5007">
            <v>0</v>
          </cell>
        </row>
        <row r="5008">
          <cell r="A5008">
            <v>1</v>
          </cell>
          <cell r="B5008">
            <v>22</v>
          </cell>
          <cell r="C5008">
            <v>30</v>
          </cell>
          <cell r="D5008">
            <v>6020</v>
          </cell>
          <cell r="F5008">
            <v>0</v>
          </cell>
        </row>
        <row r="5009">
          <cell r="A5009">
            <v>1</v>
          </cell>
          <cell r="B5009">
            <v>22</v>
          </cell>
          <cell r="C5009">
            <v>30</v>
          </cell>
          <cell r="D5009">
            <v>6025</v>
          </cell>
          <cell r="F5009">
            <v>0</v>
          </cell>
        </row>
        <row r="5010">
          <cell r="A5010">
            <v>1</v>
          </cell>
          <cell r="B5010">
            <v>22</v>
          </cell>
          <cell r="C5010">
            <v>30</v>
          </cell>
          <cell r="D5010">
            <v>6030</v>
          </cell>
          <cell r="F5010">
            <v>0</v>
          </cell>
        </row>
        <row r="5011">
          <cell r="A5011">
            <v>1</v>
          </cell>
          <cell r="B5011">
            <v>22</v>
          </cell>
          <cell r="C5011">
            <v>30</v>
          </cell>
          <cell r="D5011">
            <v>6035</v>
          </cell>
          <cell r="F5011">
            <v>0</v>
          </cell>
        </row>
        <row r="5012">
          <cell r="A5012">
            <v>1</v>
          </cell>
          <cell r="B5012">
            <v>22</v>
          </cell>
          <cell r="C5012">
            <v>30</v>
          </cell>
          <cell r="D5012">
            <v>6040</v>
          </cell>
          <cell r="F5012">
            <v>0</v>
          </cell>
        </row>
        <row r="5013">
          <cell r="A5013">
            <v>1</v>
          </cell>
          <cell r="B5013">
            <v>22</v>
          </cell>
          <cell r="C5013">
            <v>30</v>
          </cell>
          <cell r="D5013">
            <v>6045</v>
          </cell>
          <cell r="F5013">
            <v>0</v>
          </cell>
        </row>
        <row r="5014">
          <cell r="A5014">
            <v>1</v>
          </cell>
          <cell r="B5014">
            <v>22</v>
          </cell>
          <cell r="C5014">
            <v>30</v>
          </cell>
          <cell r="D5014">
            <v>6050</v>
          </cell>
          <cell r="F5014">
            <v>0</v>
          </cell>
        </row>
        <row r="5015">
          <cell r="A5015">
            <v>1</v>
          </cell>
          <cell r="B5015">
            <v>22</v>
          </cell>
          <cell r="C5015">
            <v>30</v>
          </cell>
          <cell r="D5015">
            <v>6055</v>
          </cell>
          <cell r="F5015">
            <v>0</v>
          </cell>
        </row>
        <row r="5016">
          <cell r="A5016">
            <v>1</v>
          </cell>
          <cell r="B5016">
            <v>22</v>
          </cell>
          <cell r="C5016">
            <v>30</v>
          </cell>
          <cell r="D5016">
            <v>6060</v>
          </cell>
          <cell r="F5016">
            <v>0</v>
          </cell>
        </row>
        <row r="5017">
          <cell r="A5017">
            <v>1</v>
          </cell>
          <cell r="B5017">
            <v>22</v>
          </cell>
          <cell r="C5017">
            <v>30</v>
          </cell>
          <cell r="D5017">
            <v>6065</v>
          </cell>
          <cell r="F5017">
            <v>0</v>
          </cell>
        </row>
        <row r="5018">
          <cell r="A5018">
            <v>1</v>
          </cell>
          <cell r="B5018">
            <v>22</v>
          </cell>
          <cell r="C5018">
            <v>30</v>
          </cell>
          <cell r="D5018">
            <v>6070</v>
          </cell>
          <cell r="F5018">
            <v>0</v>
          </cell>
        </row>
        <row r="5019">
          <cell r="A5019">
            <v>1</v>
          </cell>
          <cell r="B5019">
            <v>22</v>
          </cell>
          <cell r="C5019">
            <v>30</v>
          </cell>
          <cell r="D5019">
            <v>6075</v>
          </cell>
          <cell r="F5019">
            <v>0</v>
          </cell>
        </row>
        <row r="5020">
          <cell r="A5020">
            <v>1</v>
          </cell>
          <cell r="B5020">
            <v>22</v>
          </cell>
          <cell r="C5020">
            <v>30</v>
          </cell>
          <cell r="D5020">
            <v>6080</v>
          </cell>
          <cell r="F5020">
            <v>0</v>
          </cell>
        </row>
        <row r="5021">
          <cell r="A5021">
            <v>1</v>
          </cell>
          <cell r="B5021">
            <v>22</v>
          </cell>
          <cell r="C5021">
            <v>30</v>
          </cell>
          <cell r="D5021">
            <v>6085</v>
          </cell>
          <cell r="F5021">
            <v>0</v>
          </cell>
        </row>
        <row r="5022">
          <cell r="A5022">
            <v>1</v>
          </cell>
          <cell r="B5022">
            <v>22</v>
          </cell>
          <cell r="C5022">
            <v>30</v>
          </cell>
          <cell r="D5022">
            <v>6090</v>
          </cell>
          <cell r="F5022">
            <v>0</v>
          </cell>
        </row>
        <row r="5023">
          <cell r="A5023">
            <v>1</v>
          </cell>
          <cell r="B5023">
            <v>22</v>
          </cell>
          <cell r="C5023">
            <v>30</v>
          </cell>
          <cell r="D5023">
            <v>6095</v>
          </cell>
          <cell r="F5023">
            <v>0</v>
          </cell>
        </row>
        <row r="5024">
          <cell r="A5024">
            <v>1</v>
          </cell>
          <cell r="B5024">
            <v>22</v>
          </cell>
          <cell r="C5024">
            <v>30</v>
          </cell>
          <cell r="D5024">
            <v>6100</v>
          </cell>
          <cell r="F5024">
            <v>0</v>
          </cell>
        </row>
        <row r="5025">
          <cell r="A5025">
            <v>1</v>
          </cell>
          <cell r="B5025">
            <v>22</v>
          </cell>
          <cell r="C5025">
            <v>30</v>
          </cell>
          <cell r="D5025">
            <v>6105</v>
          </cell>
          <cell r="F5025">
            <v>0</v>
          </cell>
        </row>
        <row r="5026">
          <cell r="A5026">
            <v>1</v>
          </cell>
          <cell r="B5026">
            <v>22</v>
          </cell>
          <cell r="C5026">
            <v>30</v>
          </cell>
          <cell r="D5026">
            <v>6110</v>
          </cell>
          <cell r="F5026">
            <v>0</v>
          </cell>
        </row>
        <row r="5027">
          <cell r="A5027">
            <v>1</v>
          </cell>
          <cell r="B5027">
            <v>22</v>
          </cell>
          <cell r="C5027">
            <v>30</v>
          </cell>
          <cell r="D5027">
            <v>6115</v>
          </cell>
          <cell r="F5027">
            <v>0</v>
          </cell>
        </row>
        <row r="5028">
          <cell r="A5028">
            <v>1</v>
          </cell>
          <cell r="B5028">
            <v>22</v>
          </cell>
          <cell r="C5028">
            <v>30</v>
          </cell>
          <cell r="D5028">
            <v>6120</v>
          </cell>
          <cell r="F5028">
            <v>0</v>
          </cell>
        </row>
        <row r="5029">
          <cell r="A5029">
            <v>1</v>
          </cell>
          <cell r="B5029">
            <v>22</v>
          </cell>
          <cell r="C5029">
            <v>30</v>
          </cell>
          <cell r="D5029">
            <v>6125</v>
          </cell>
          <cell r="F5029">
            <v>0</v>
          </cell>
        </row>
        <row r="5030">
          <cell r="A5030">
            <v>1</v>
          </cell>
          <cell r="B5030">
            <v>22</v>
          </cell>
          <cell r="C5030">
            <v>30</v>
          </cell>
          <cell r="D5030">
            <v>6130</v>
          </cell>
          <cell r="F5030">
            <v>0</v>
          </cell>
        </row>
        <row r="5031">
          <cell r="A5031">
            <v>1</v>
          </cell>
          <cell r="B5031">
            <v>22</v>
          </cell>
          <cell r="C5031">
            <v>30</v>
          </cell>
          <cell r="D5031">
            <v>6135</v>
          </cell>
          <cell r="F5031">
            <v>0</v>
          </cell>
        </row>
        <row r="5032">
          <cell r="A5032">
            <v>1</v>
          </cell>
          <cell r="B5032">
            <v>22</v>
          </cell>
          <cell r="C5032">
            <v>30</v>
          </cell>
          <cell r="D5032">
            <v>6140</v>
          </cell>
          <cell r="F5032">
            <v>0</v>
          </cell>
        </row>
        <row r="5033">
          <cell r="A5033">
            <v>1</v>
          </cell>
          <cell r="B5033">
            <v>22</v>
          </cell>
          <cell r="C5033">
            <v>30</v>
          </cell>
          <cell r="D5033">
            <v>6145</v>
          </cell>
          <cell r="F5033">
            <v>0</v>
          </cell>
        </row>
        <row r="5034">
          <cell r="A5034">
            <v>1</v>
          </cell>
          <cell r="B5034">
            <v>22</v>
          </cell>
          <cell r="C5034">
            <v>30</v>
          </cell>
          <cell r="D5034">
            <v>6150</v>
          </cell>
          <cell r="F5034">
            <v>0</v>
          </cell>
        </row>
        <row r="5035">
          <cell r="A5035">
            <v>1</v>
          </cell>
          <cell r="B5035">
            <v>22</v>
          </cell>
          <cell r="C5035">
            <v>40</v>
          </cell>
          <cell r="D5035">
            <v>6010</v>
          </cell>
          <cell r="F5035">
            <v>0</v>
          </cell>
        </row>
        <row r="5036">
          <cell r="A5036">
            <v>1</v>
          </cell>
          <cell r="B5036">
            <v>22</v>
          </cell>
          <cell r="C5036">
            <v>40</v>
          </cell>
          <cell r="D5036">
            <v>6015</v>
          </cell>
          <cell r="F5036">
            <v>0</v>
          </cell>
        </row>
        <row r="5037">
          <cell r="A5037">
            <v>1</v>
          </cell>
          <cell r="B5037">
            <v>22</v>
          </cell>
          <cell r="C5037">
            <v>40</v>
          </cell>
          <cell r="D5037">
            <v>6020</v>
          </cell>
          <cell r="F5037">
            <v>0</v>
          </cell>
        </row>
        <row r="5038">
          <cell r="A5038">
            <v>1</v>
          </cell>
          <cell r="B5038">
            <v>22</v>
          </cell>
          <cell r="C5038">
            <v>40</v>
          </cell>
          <cell r="D5038">
            <v>6025</v>
          </cell>
          <cell r="F5038">
            <v>0</v>
          </cell>
        </row>
        <row r="5039">
          <cell r="A5039">
            <v>1</v>
          </cell>
          <cell r="B5039">
            <v>22</v>
          </cell>
          <cell r="C5039">
            <v>40</v>
          </cell>
          <cell r="D5039">
            <v>6030</v>
          </cell>
          <cell r="F5039">
            <v>0</v>
          </cell>
        </row>
        <row r="5040">
          <cell r="A5040">
            <v>1</v>
          </cell>
          <cell r="B5040">
            <v>22</v>
          </cell>
          <cell r="C5040">
            <v>40</v>
          </cell>
          <cell r="D5040">
            <v>6035</v>
          </cell>
          <cell r="F5040">
            <v>0</v>
          </cell>
        </row>
        <row r="5041">
          <cell r="A5041">
            <v>1</v>
          </cell>
          <cell r="B5041">
            <v>22</v>
          </cell>
          <cell r="C5041">
            <v>40</v>
          </cell>
          <cell r="D5041">
            <v>6040</v>
          </cell>
          <cell r="F5041">
            <v>0</v>
          </cell>
        </row>
        <row r="5042">
          <cell r="A5042">
            <v>1</v>
          </cell>
          <cell r="B5042">
            <v>22</v>
          </cell>
          <cell r="C5042">
            <v>40</v>
          </cell>
          <cell r="D5042">
            <v>6045</v>
          </cell>
          <cell r="F5042">
            <v>0</v>
          </cell>
        </row>
        <row r="5043">
          <cell r="A5043">
            <v>1</v>
          </cell>
          <cell r="B5043">
            <v>22</v>
          </cell>
          <cell r="C5043">
            <v>40</v>
          </cell>
          <cell r="D5043">
            <v>6050</v>
          </cell>
          <cell r="F5043">
            <v>0</v>
          </cell>
        </row>
        <row r="5044">
          <cell r="A5044">
            <v>1</v>
          </cell>
          <cell r="B5044">
            <v>22</v>
          </cell>
          <cell r="C5044">
            <v>40</v>
          </cell>
          <cell r="D5044">
            <v>6055</v>
          </cell>
          <cell r="F5044">
            <v>0</v>
          </cell>
        </row>
        <row r="5045">
          <cell r="A5045">
            <v>1</v>
          </cell>
          <cell r="B5045">
            <v>22</v>
          </cell>
          <cell r="C5045">
            <v>40</v>
          </cell>
          <cell r="D5045">
            <v>6060</v>
          </cell>
          <cell r="F5045">
            <v>0</v>
          </cell>
        </row>
        <row r="5046">
          <cell r="A5046">
            <v>1</v>
          </cell>
          <cell r="B5046">
            <v>22</v>
          </cell>
          <cell r="C5046">
            <v>40</v>
          </cell>
          <cell r="D5046">
            <v>6065</v>
          </cell>
          <cell r="F5046">
            <v>0</v>
          </cell>
        </row>
        <row r="5047">
          <cell r="A5047">
            <v>1</v>
          </cell>
          <cell r="B5047">
            <v>22</v>
          </cell>
          <cell r="C5047">
            <v>40</v>
          </cell>
          <cell r="D5047">
            <v>6070</v>
          </cell>
          <cell r="F5047">
            <v>0</v>
          </cell>
        </row>
        <row r="5048">
          <cell r="A5048">
            <v>1</v>
          </cell>
          <cell r="B5048">
            <v>22</v>
          </cell>
          <cell r="C5048">
            <v>40</v>
          </cell>
          <cell r="D5048">
            <v>6075</v>
          </cell>
          <cell r="F5048">
            <v>0</v>
          </cell>
        </row>
        <row r="5049">
          <cell r="A5049">
            <v>1</v>
          </cell>
          <cell r="B5049">
            <v>22</v>
          </cell>
          <cell r="C5049">
            <v>40</v>
          </cell>
          <cell r="D5049">
            <v>6080</v>
          </cell>
          <cell r="F5049">
            <v>0</v>
          </cell>
        </row>
        <row r="5050">
          <cell r="A5050">
            <v>1</v>
          </cell>
          <cell r="B5050">
            <v>22</v>
          </cell>
          <cell r="C5050">
            <v>40</v>
          </cell>
          <cell r="D5050">
            <v>6085</v>
          </cell>
          <cell r="F5050">
            <v>0</v>
          </cell>
        </row>
        <row r="5051">
          <cell r="A5051">
            <v>1</v>
          </cell>
          <cell r="B5051">
            <v>22</v>
          </cell>
          <cell r="C5051">
            <v>40</v>
          </cell>
          <cell r="D5051">
            <v>6090</v>
          </cell>
          <cell r="F5051">
            <v>0</v>
          </cell>
        </row>
        <row r="5052">
          <cell r="A5052">
            <v>1</v>
          </cell>
          <cell r="B5052">
            <v>22</v>
          </cell>
          <cell r="C5052">
            <v>40</v>
          </cell>
          <cell r="D5052">
            <v>6095</v>
          </cell>
          <cell r="F5052">
            <v>0</v>
          </cell>
        </row>
        <row r="5053">
          <cell r="A5053">
            <v>1</v>
          </cell>
          <cell r="B5053">
            <v>22</v>
          </cell>
          <cell r="C5053">
            <v>40</v>
          </cell>
          <cell r="D5053">
            <v>6100</v>
          </cell>
          <cell r="F5053">
            <v>0</v>
          </cell>
        </row>
        <row r="5054">
          <cell r="A5054">
            <v>1</v>
          </cell>
          <cell r="B5054">
            <v>22</v>
          </cell>
          <cell r="C5054">
            <v>40</v>
          </cell>
          <cell r="D5054">
            <v>6105</v>
          </cell>
          <cell r="F5054">
            <v>0</v>
          </cell>
        </row>
        <row r="5055">
          <cell r="A5055">
            <v>1</v>
          </cell>
          <cell r="B5055">
            <v>22</v>
          </cell>
          <cell r="C5055">
            <v>40</v>
          </cell>
          <cell r="D5055">
            <v>6110</v>
          </cell>
          <cell r="F5055">
            <v>0</v>
          </cell>
        </row>
        <row r="5056">
          <cell r="A5056">
            <v>1</v>
          </cell>
          <cell r="B5056">
            <v>22</v>
          </cell>
          <cell r="C5056">
            <v>40</v>
          </cell>
          <cell r="D5056">
            <v>6110</v>
          </cell>
          <cell r="F5056">
            <v>0</v>
          </cell>
        </row>
        <row r="5057">
          <cell r="A5057">
            <v>1</v>
          </cell>
          <cell r="B5057">
            <v>22</v>
          </cell>
          <cell r="C5057">
            <v>40</v>
          </cell>
          <cell r="D5057">
            <v>6110</v>
          </cell>
          <cell r="F5057">
            <v>0</v>
          </cell>
        </row>
        <row r="5058">
          <cell r="A5058">
            <v>1</v>
          </cell>
          <cell r="B5058">
            <v>22</v>
          </cell>
          <cell r="C5058">
            <v>40</v>
          </cell>
          <cell r="D5058">
            <v>6110</v>
          </cell>
          <cell r="F5058">
            <v>0</v>
          </cell>
        </row>
        <row r="5059">
          <cell r="A5059">
            <v>1</v>
          </cell>
          <cell r="B5059">
            <v>22</v>
          </cell>
          <cell r="C5059">
            <v>40</v>
          </cell>
          <cell r="D5059">
            <v>6110</v>
          </cell>
          <cell r="F5059">
            <v>0</v>
          </cell>
        </row>
        <row r="5060">
          <cell r="A5060">
            <v>1</v>
          </cell>
          <cell r="B5060">
            <v>22</v>
          </cell>
          <cell r="C5060">
            <v>40</v>
          </cell>
          <cell r="D5060">
            <v>6110</v>
          </cell>
          <cell r="F5060">
            <v>0</v>
          </cell>
        </row>
        <row r="5061">
          <cell r="A5061">
            <v>1</v>
          </cell>
          <cell r="B5061">
            <v>22</v>
          </cell>
          <cell r="C5061">
            <v>40</v>
          </cell>
          <cell r="D5061">
            <v>6115</v>
          </cell>
          <cell r="F5061">
            <v>0</v>
          </cell>
        </row>
        <row r="5062">
          <cell r="A5062">
            <v>1</v>
          </cell>
          <cell r="B5062">
            <v>22</v>
          </cell>
          <cell r="C5062">
            <v>40</v>
          </cell>
          <cell r="D5062">
            <v>6120</v>
          </cell>
          <cell r="F5062">
            <v>0</v>
          </cell>
        </row>
        <row r="5063">
          <cell r="A5063">
            <v>1</v>
          </cell>
          <cell r="B5063">
            <v>22</v>
          </cell>
          <cell r="C5063">
            <v>40</v>
          </cell>
          <cell r="D5063">
            <v>6125</v>
          </cell>
          <cell r="F5063">
            <v>0</v>
          </cell>
        </row>
        <row r="5064">
          <cell r="A5064">
            <v>1</v>
          </cell>
          <cell r="B5064">
            <v>22</v>
          </cell>
          <cell r="C5064">
            <v>40</v>
          </cell>
          <cell r="D5064">
            <v>6130</v>
          </cell>
          <cell r="F5064">
            <v>0</v>
          </cell>
        </row>
        <row r="5065">
          <cell r="A5065">
            <v>1</v>
          </cell>
          <cell r="B5065">
            <v>22</v>
          </cell>
          <cell r="C5065">
            <v>40</v>
          </cell>
          <cell r="D5065">
            <v>6135</v>
          </cell>
          <cell r="F5065">
            <v>0</v>
          </cell>
        </row>
        <row r="5066">
          <cell r="A5066">
            <v>1</v>
          </cell>
          <cell r="B5066">
            <v>22</v>
          </cell>
          <cell r="C5066">
            <v>40</v>
          </cell>
          <cell r="D5066">
            <v>6140</v>
          </cell>
          <cell r="F5066">
            <v>0</v>
          </cell>
        </row>
        <row r="5067">
          <cell r="A5067">
            <v>1</v>
          </cell>
          <cell r="B5067">
            <v>22</v>
          </cell>
          <cell r="C5067">
            <v>40</v>
          </cell>
          <cell r="D5067">
            <v>6145</v>
          </cell>
          <cell r="F5067">
            <v>0</v>
          </cell>
        </row>
        <row r="5068">
          <cell r="A5068">
            <v>1</v>
          </cell>
          <cell r="B5068">
            <v>22</v>
          </cell>
          <cell r="C5068">
            <v>40</v>
          </cell>
          <cell r="D5068">
            <v>6150</v>
          </cell>
          <cell r="F5068">
            <v>0</v>
          </cell>
        </row>
        <row r="5069">
          <cell r="A5069">
            <v>1</v>
          </cell>
          <cell r="B5069">
            <v>22</v>
          </cell>
          <cell r="C5069">
            <v>40</v>
          </cell>
          <cell r="D5069">
            <v>6155</v>
          </cell>
          <cell r="F5069">
            <v>0</v>
          </cell>
        </row>
        <row r="5070">
          <cell r="A5070">
            <v>1</v>
          </cell>
          <cell r="B5070">
            <v>22</v>
          </cell>
          <cell r="C5070">
            <v>50</v>
          </cell>
          <cell r="D5070">
            <v>6010</v>
          </cell>
          <cell r="F5070">
            <v>0</v>
          </cell>
        </row>
        <row r="5071">
          <cell r="A5071">
            <v>1</v>
          </cell>
          <cell r="B5071">
            <v>22</v>
          </cell>
          <cell r="C5071">
            <v>50</v>
          </cell>
          <cell r="D5071">
            <v>6015</v>
          </cell>
          <cell r="F5071">
            <v>0</v>
          </cell>
        </row>
        <row r="5072">
          <cell r="A5072">
            <v>1</v>
          </cell>
          <cell r="B5072">
            <v>22</v>
          </cell>
          <cell r="C5072">
            <v>50</v>
          </cell>
          <cell r="D5072">
            <v>6020</v>
          </cell>
          <cell r="F5072">
            <v>0</v>
          </cell>
        </row>
        <row r="5073">
          <cell r="A5073">
            <v>1</v>
          </cell>
          <cell r="B5073">
            <v>22</v>
          </cell>
          <cell r="C5073">
            <v>50</v>
          </cell>
          <cell r="D5073">
            <v>6025</v>
          </cell>
          <cell r="F5073">
            <v>0</v>
          </cell>
        </row>
        <row r="5074">
          <cell r="A5074">
            <v>1</v>
          </cell>
          <cell r="B5074">
            <v>22</v>
          </cell>
          <cell r="C5074">
            <v>50</v>
          </cell>
          <cell r="D5074">
            <v>6030</v>
          </cell>
          <cell r="F5074">
            <v>0</v>
          </cell>
        </row>
        <row r="5075">
          <cell r="A5075">
            <v>1</v>
          </cell>
          <cell r="B5075">
            <v>22</v>
          </cell>
          <cell r="C5075">
            <v>50</v>
          </cell>
          <cell r="D5075">
            <v>6035</v>
          </cell>
          <cell r="F5075">
            <v>0</v>
          </cell>
        </row>
        <row r="5076">
          <cell r="A5076">
            <v>1</v>
          </cell>
          <cell r="B5076">
            <v>22</v>
          </cell>
          <cell r="C5076">
            <v>50</v>
          </cell>
          <cell r="D5076">
            <v>6040</v>
          </cell>
          <cell r="F5076">
            <v>12</v>
          </cell>
        </row>
        <row r="5077">
          <cell r="A5077">
            <v>1</v>
          </cell>
          <cell r="B5077">
            <v>22</v>
          </cell>
          <cell r="C5077">
            <v>50</v>
          </cell>
          <cell r="D5077">
            <v>6045</v>
          </cell>
          <cell r="F5077">
            <v>0</v>
          </cell>
        </row>
        <row r="5078">
          <cell r="A5078">
            <v>1</v>
          </cell>
          <cell r="B5078">
            <v>22</v>
          </cell>
          <cell r="C5078">
            <v>50</v>
          </cell>
          <cell r="D5078">
            <v>6050</v>
          </cell>
          <cell r="F5078">
            <v>0</v>
          </cell>
        </row>
        <row r="5079">
          <cell r="A5079">
            <v>1</v>
          </cell>
          <cell r="B5079">
            <v>22</v>
          </cell>
          <cell r="C5079">
            <v>50</v>
          </cell>
          <cell r="D5079">
            <v>6055</v>
          </cell>
          <cell r="F5079">
            <v>0</v>
          </cell>
        </row>
        <row r="5080">
          <cell r="A5080">
            <v>1</v>
          </cell>
          <cell r="B5080">
            <v>22</v>
          </cell>
          <cell r="C5080">
            <v>50</v>
          </cell>
          <cell r="D5080">
            <v>6060</v>
          </cell>
          <cell r="F5080">
            <v>0</v>
          </cell>
        </row>
        <row r="5081">
          <cell r="A5081">
            <v>1</v>
          </cell>
          <cell r="B5081">
            <v>22</v>
          </cell>
          <cell r="C5081">
            <v>50</v>
          </cell>
          <cell r="D5081">
            <v>6065</v>
          </cell>
          <cell r="F5081">
            <v>0</v>
          </cell>
        </row>
        <row r="5082">
          <cell r="A5082">
            <v>1</v>
          </cell>
          <cell r="B5082">
            <v>22</v>
          </cell>
          <cell r="C5082">
            <v>50</v>
          </cell>
          <cell r="D5082">
            <v>6070</v>
          </cell>
          <cell r="F5082">
            <v>0</v>
          </cell>
        </row>
        <row r="5083">
          <cell r="A5083">
            <v>1</v>
          </cell>
          <cell r="B5083">
            <v>22</v>
          </cell>
          <cell r="C5083">
            <v>50</v>
          </cell>
          <cell r="D5083">
            <v>6075</v>
          </cell>
          <cell r="F5083">
            <v>0</v>
          </cell>
        </row>
        <row r="5084">
          <cell r="A5084">
            <v>1</v>
          </cell>
          <cell r="B5084">
            <v>22</v>
          </cell>
          <cell r="C5084">
            <v>50</v>
          </cell>
          <cell r="D5084">
            <v>6080</v>
          </cell>
          <cell r="F5084">
            <v>0</v>
          </cell>
        </row>
        <row r="5085">
          <cell r="A5085">
            <v>1</v>
          </cell>
          <cell r="B5085">
            <v>22</v>
          </cell>
          <cell r="C5085">
            <v>50</v>
          </cell>
          <cell r="D5085">
            <v>6085</v>
          </cell>
          <cell r="F5085">
            <v>0</v>
          </cell>
        </row>
        <row r="5086">
          <cell r="A5086">
            <v>1</v>
          </cell>
          <cell r="B5086">
            <v>22</v>
          </cell>
          <cell r="C5086">
            <v>50</v>
          </cell>
          <cell r="D5086">
            <v>6090</v>
          </cell>
          <cell r="F5086">
            <v>0</v>
          </cell>
        </row>
        <row r="5087">
          <cell r="A5087">
            <v>1</v>
          </cell>
          <cell r="B5087">
            <v>22</v>
          </cell>
          <cell r="C5087">
            <v>50</v>
          </cell>
          <cell r="D5087">
            <v>6095</v>
          </cell>
          <cell r="F5087">
            <v>93.03</v>
          </cell>
        </row>
        <row r="5088">
          <cell r="A5088">
            <v>1</v>
          </cell>
          <cell r="B5088">
            <v>22</v>
          </cell>
          <cell r="C5088">
            <v>50</v>
          </cell>
          <cell r="D5088">
            <v>6100</v>
          </cell>
          <cell r="F5088">
            <v>0</v>
          </cell>
        </row>
        <row r="5089">
          <cell r="A5089">
            <v>1</v>
          </cell>
          <cell r="B5089">
            <v>22</v>
          </cell>
          <cell r="C5089">
            <v>50</v>
          </cell>
          <cell r="D5089">
            <v>6105</v>
          </cell>
          <cell r="F5089">
            <v>0</v>
          </cell>
        </row>
        <row r="5090">
          <cell r="A5090">
            <v>1</v>
          </cell>
          <cell r="B5090">
            <v>22</v>
          </cell>
          <cell r="C5090">
            <v>50</v>
          </cell>
          <cell r="D5090">
            <v>6110</v>
          </cell>
          <cell r="F5090">
            <v>0</v>
          </cell>
        </row>
        <row r="5091">
          <cell r="A5091">
            <v>1</v>
          </cell>
          <cell r="B5091">
            <v>22</v>
          </cell>
          <cell r="C5091">
            <v>50</v>
          </cell>
          <cell r="D5091">
            <v>6115</v>
          </cell>
          <cell r="F5091">
            <v>0</v>
          </cell>
        </row>
        <row r="5092">
          <cell r="A5092">
            <v>1</v>
          </cell>
          <cell r="B5092">
            <v>22</v>
          </cell>
          <cell r="C5092">
            <v>50</v>
          </cell>
          <cell r="D5092">
            <v>6120</v>
          </cell>
          <cell r="F5092">
            <v>0</v>
          </cell>
        </row>
        <row r="5093">
          <cell r="A5093">
            <v>1</v>
          </cell>
          <cell r="B5093">
            <v>22</v>
          </cell>
          <cell r="C5093">
            <v>50</v>
          </cell>
          <cell r="D5093">
            <v>6125</v>
          </cell>
          <cell r="F5093">
            <v>388.04</v>
          </cell>
        </row>
        <row r="5094">
          <cell r="A5094">
            <v>1</v>
          </cell>
          <cell r="B5094">
            <v>22</v>
          </cell>
          <cell r="C5094">
            <v>50</v>
          </cell>
          <cell r="D5094">
            <v>6130</v>
          </cell>
          <cell r="F5094">
            <v>0</v>
          </cell>
        </row>
        <row r="5095">
          <cell r="A5095">
            <v>1</v>
          </cell>
          <cell r="B5095">
            <v>22</v>
          </cell>
          <cell r="C5095">
            <v>50</v>
          </cell>
          <cell r="D5095">
            <v>6135</v>
          </cell>
          <cell r="F5095">
            <v>0</v>
          </cell>
        </row>
        <row r="5096">
          <cell r="A5096">
            <v>1</v>
          </cell>
          <cell r="B5096">
            <v>22</v>
          </cell>
          <cell r="C5096">
            <v>50</v>
          </cell>
          <cell r="D5096">
            <v>6140</v>
          </cell>
          <cell r="F5096">
            <v>0</v>
          </cell>
        </row>
        <row r="5097">
          <cell r="A5097">
            <v>1</v>
          </cell>
          <cell r="B5097">
            <v>22</v>
          </cell>
          <cell r="C5097">
            <v>50</v>
          </cell>
          <cell r="D5097">
            <v>6145</v>
          </cell>
          <cell r="F5097">
            <v>0</v>
          </cell>
        </row>
        <row r="5098">
          <cell r="A5098">
            <v>1</v>
          </cell>
          <cell r="B5098">
            <v>22</v>
          </cell>
          <cell r="C5098">
            <v>50</v>
          </cell>
          <cell r="D5098">
            <v>6150</v>
          </cell>
          <cell r="F5098">
            <v>0</v>
          </cell>
        </row>
        <row r="5099">
          <cell r="A5099">
            <v>1</v>
          </cell>
          <cell r="B5099">
            <v>22</v>
          </cell>
          <cell r="C5099">
            <v>50</v>
          </cell>
          <cell r="D5099">
            <v>6155</v>
          </cell>
          <cell r="F5099">
            <v>0</v>
          </cell>
        </row>
        <row r="5100">
          <cell r="A5100">
            <v>1</v>
          </cell>
          <cell r="B5100">
            <v>23</v>
          </cell>
          <cell r="C5100">
            <v>0</v>
          </cell>
          <cell r="D5100">
            <v>1032</v>
          </cell>
          <cell r="F5100">
            <v>0</v>
          </cell>
        </row>
        <row r="5101">
          <cell r="A5101">
            <v>1</v>
          </cell>
          <cell r="B5101">
            <v>23</v>
          </cell>
          <cell r="C5101">
            <v>0</v>
          </cell>
          <cell r="D5101">
            <v>1050</v>
          </cell>
          <cell r="F5101">
            <v>-4925.49</v>
          </cell>
        </row>
        <row r="5102">
          <cell r="A5102">
            <v>1</v>
          </cell>
          <cell r="B5102">
            <v>23</v>
          </cell>
          <cell r="C5102">
            <v>0</v>
          </cell>
          <cell r="D5102">
            <v>1050</v>
          </cell>
          <cell r="F5102">
            <v>-180.8</v>
          </cell>
        </row>
        <row r="5103">
          <cell r="A5103">
            <v>1</v>
          </cell>
          <cell r="B5103">
            <v>23</v>
          </cell>
          <cell r="C5103">
            <v>0</v>
          </cell>
          <cell r="D5103">
            <v>1051</v>
          </cell>
          <cell r="F5103">
            <v>-4424.8999999999996</v>
          </cell>
        </row>
        <row r="5104">
          <cell r="A5104">
            <v>1</v>
          </cell>
          <cell r="B5104">
            <v>23</v>
          </cell>
          <cell r="C5104">
            <v>0</v>
          </cell>
          <cell r="D5104">
            <v>1052</v>
          </cell>
          <cell r="F5104">
            <v>0</v>
          </cell>
        </row>
        <row r="5105">
          <cell r="A5105">
            <v>1</v>
          </cell>
          <cell r="B5105">
            <v>23</v>
          </cell>
          <cell r="C5105">
            <v>0</v>
          </cell>
          <cell r="D5105">
            <v>1052</v>
          </cell>
          <cell r="F5105">
            <v>0</v>
          </cell>
        </row>
        <row r="5106">
          <cell r="A5106">
            <v>1</v>
          </cell>
          <cell r="B5106">
            <v>23</v>
          </cell>
          <cell r="C5106">
            <v>0</v>
          </cell>
          <cell r="D5106">
            <v>1052</v>
          </cell>
          <cell r="F5106">
            <v>0</v>
          </cell>
        </row>
        <row r="5107">
          <cell r="A5107">
            <v>1</v>
          </cell>
          <cell r="B5107">
            <v>23</v>
          </cell>
          <cell r="C5107">
            <v>0</v>
          </cell>
          <cell r="D5107">
            <v>1055</v>
          </cell>
          <cell r="F5107">
            <v>0</v>
          </cell>
        </row>
        <row r="5108">
          <cell r="A5108">
            <v>1</v>
          </cell>
          <cell r="B5108">
            <v>23</v>
          </cell>
          <cell r="C5108">
            <v>0</v>
          </cell>
          <cell r="D5108">
            <v>1060</v>
          </cell>
          <cell r="F5108">
            <v>-185540.88</v>
          </cell>
        </row>
        <row r="5109">
          <cell r="A5109">
            <v>1</v>
          </cell>
          <cell r="B5109">
            <v>23</v>
          </cell>
          <cell r="C5109">
            <v>0</v>
          </cell>
          <cell r="D5109">
            <v>1065</v>
          </cell>
          <cell r="F5109">
            <v>0</v>
          </cell>
        </row>
        <row r="5110">
          <cell r="A5110">
            <v>1</v>
          </cell>
          <cell r="B5110">
            <v>23</v>
          </cell>
          <cell r="C5110">
            <v>0</v>
          </cell>
          <cell r="D5110">
            <v>2040</v>
          </cell>
          <cell r="F5110">
            <v>0</v>
          </cell>
        </row>
        <row r="5111">
          <cell r="A5111">
            <v>1</v>
          </cell>
          <cell r="B5111">
            <v>23</v>
          </cell>
          <cell r="C5111">
            <v>0</v>
          </cell>
          <cell r="D5111">
            <v>4010</v>
          </cell>
          <cell r="F5111">
            <v>-153958.51999999999</v>
          </cell>
        </row>
        <row r="5112">
          <cell r="A5112">
            <v>1</v>
          </cell>
          <cell r="B5112">
            <v>23</v>
          </cell>
          <cell r="C5112">
            <v>0</v>
          </cell>
          <cell r="D5112">
            <v>4010</v>
          </cell>
          <cell r="F5112">
            <v>53687.41</v>
          </cell>
        </row>
        <row r="5113">
          <cell r="A5113">
            <v>1</v>
          </cell>
          <cell r="B5113">
            <v>23</v>
          </cell>
          <cell r="C5113">
            <v>0</v>
          </cell>
          <cell r="D5113">
            <v>4020</v>
          </cell>
          <cell r="F5113">
            <v>-794988.76</v>
          </cell>
        </row>
        <row r="5114">
          <cell r="A5114">
            <v>1</v>
          </cell>
          <cell r="B5114">
            <v>23</v>
          </cell>
          <cell r="C5114">
            <v>0</v>
          </cell>
          <cell r="D5114">
            <v>4020</v>
          </cell>
          <cell r="F5114">
            <v>0</v>
          </cell>
        </row>
        <row r="5115">
          <cell r="A5115">
            <v>1</v>
          </cell>
          <cell r="B5115">
            <v>23</v>
          </cell>
          <cell r="C5115">
            <v>0</v>
          </cell>
          <cell r="D5115">
            <v>4030</v>
          </cell>
          <cell r="F5115">
            <v>19.57</v>
          </cell>
        </row>
        <row r="5116">
          <cell r="A5116">
            <v>1</v>
          </cell>
          <cell r="B5116">
            <v>23</v>
          </cell>
          <cell r="C5116">
            <v>0</v>
          </cell>
          <cell r="D5116">
            <v>4040</v>
          </cell>
          <cell r="F5116">
            <v>0</v>
          </cell>
        </row>
        <row r="5117">
          <cell r="A5117">
            <v>1</v>
          </cell>
          <cell r="B5117">
            <v>23</v>
          </cell>
          <cell r="C5117">
            <v>0</v>
          </cell>
          <cell r="D5117">
            <v>4050</v>
          </cell>
          <cell r="F5117">
            <v>-200.52</v>
          </cell>
        </row>
        <row r="5118">
          <cell r="A5118">
            <v>1</v>
          </cell>
          <cell r="B5118">
            <v>23</v>
          </cell>
          <cell r="C5118">
            <v>0</v>
          </cell>
          <cell r="D5118">
            <v>4060</v>
          </cell>
          <cell r="F5118">
            <v>0</v>
          </cell>
        </row>
        <row r="5119">
          <cell r="A5119">
            <v>1</v>
          </cell>
          <cell r="B5119">
            <v>23</v>
          </cell>
          <cell r="C5119">
            <v>0</v>
          </cell>
          <cell r="D5119">
            <v>5010</v>
          </cell>
          <cell r="F5119">
            <v>61786.07</v>
          </cell>
        </row>
        <row r="5120">
          <cell r="A5120">
            <v>1</v>
          </cell>
          <cell r="B5120">
            <v>23</v>
          </cell>
          <cell r="C5120">
            <v>0</v>
          </cell>
          <cell r="D5120">
            <v>5011</v>
          </cell>
          <cell r="F5120">
            <v>1318.52</v>
          </cell>
        </row>
        <row r="5121">
          <cell r="A5121">
            <v>1</v>
          </cell>
          <cell r="B5121">
            <v>23</v>
          </cell>
          <cell r="C5121">
            <v>0</v>
          </cell>
          <cell r="D5121">
            <v>5011</v>
          </cell>
          <cell r="F5121">
            <v>0</v>
          </cell>
        </row>
        <row r="5122">
          <cell r="A5122">
            <v>1</v>
          </cell>
          <cell r="B5122">
            <v>23</v>
          </cell>
          <cell r="C5122">
            <v>0</v>
          </cell>
          <cell r="D5122">
            <v>5011</v>
          </cell>
          <cell r="F5122">
            <v>0</v>
          </cell>
        </row>
        <row r="5123">
          <cell r="A5123">
            <v>1</v>
          </cell>
          <cell r="B5123">
            <v>23</v>
          </cell>
          <cell r="C5123">
            <v>0</v>
          </cell>
          <cell r="D5123">
            <v>5012</v>
          </cell>
          <cell r="F5123">
            <v>-392.89</v>
          </cell>
        </row>
        <row r="5124">
          <cell r="A5124">
            <v>1</v>
          </cell>
          <cell r="B5124">
            <v>23</v>
          </cell>
          <cell r="C5124">
            <v>0</v>
          </cell>
          <cell r="D5124">
            <v>5012</v>
          </cell>
          <cell r="F5124">
            <v>4.83</v>
          </cell>
        </row>
        <row r="5125">
          <cell r="A5125">
            <v>1</v>
          </cell>
          <cell r="B5125">
            <v>23</v>
          </cell>
          <cell r="C5125">
            <v>0</v>
          </cell>
          <cell r="D5125">
            <v>5012</v>
          </cell>
          <cell r="F5125">
            <v>967.28</v>
          </cell>
        </row>
        <row r="5126">
          <cell r="A5126">
            <v>1</v>
          </cell>
          <cell r="B5126">
            <v>23</v>
          </cell>
          <cell r="C5126">
            <v>0</v>
          </cell>
          <cell r="D5126">
            <v>5020</v>
          </cell>
          <cell r="F5126">
            <v>709454.29</v>
          </cell>
        </row>
        <row r="5127">
          <cell r="A5127">
            <v>1</v>
          </cell>
          <cell r="B5127">
            <v>23</v>
          </cell>
          <cell r="C5127">
            <v>0</v>
          </cell>
          <cell r="D5127">
            <v>5030</v>
          </cell>
          <cell r="F5127">
            <v>4680.66</v>
          </cell>
        </row>
        <row r="5128">
          <cell r="A5128">
            <v>1</v>
          </cell>
          <cell r="B5128">
            <v>23</v>
          </cell>
          <cell r="C5128">
            <v>0</v>
          </cell>
          <cell r="D5128">
            <v>5030</v>
          </cell>
          <cell r="F5128">
            <v>0</v>
          </cell>
        </row>
        <row r="5129">
          <cell r="A5129">
            <v>1</v>
          </cell>
          <cell r="B5129">
            <v>23</v>
          </cell>
          <cell r="C5129">
            <v>0</v>
          </cell>
          <cell r="D5129">
            <v>5040</v>
          </cell>
          <cell r="F5129">
            <v>-5579.95</v>
          </cell>
        </row>
        <row r="5130">
          <cell r="A5130">
            <v>1</v>
          </cell>
          <cell r="B5130">
            <v>23</v>
          </cell>
          <cell r="C5130">
            <v>0</v>
          </cell>
          <cell r="D5130">
            <v>5050</v>
          </cell>
          <cell r="F5130">
            <v>-15817.87</v>
          </cell>
        </row>
        <row r="5131">
          <cell r="A5131">
            <v>1</v>
          </cell>
          <cell r="B5131">
            <v>23</v>
          </cell>
          <cell r="C5131">
            <v>0</v>
          </cell>
          <cell r="D5131">
            <v>7010</v>
          </cell>
          <cell r="F5131">
            <v>0</v>
          </cell>
        </row>
        <row r="5132">
          <cell r="A5132">
            <v>1</v>
          </cell>
          <cell r="B5132">
            <v>23</v>
          </cell>
          <cell r="C5132">
            <v>0</v>
          </cell>
          <cell r="D5132">
            <v>7015</v>
          </cell>
          <cell r="F5132">
            <v>0</v>
          </cell>
        </row>
        <row r="5133">
          <cell r="A5133">
            <v>1</v>
          </cell>
          <cell r="B5133">
            <v>23</v>
          </cell>
          <cell r="C5133">
            <v>0</v>
          </cell>
          <cell r="D5133">
            <v>7020</v>
          </cell>
          <cell r="F5133">
            <v>0</v>
          </cell>
        </row>
        <row r="5134">
          <cell r="A5134">
            <v>1</v>
          </cell>
          <cell r="B5134">
            <v>23</v>
          </cell>
          <cell r="C5134">
            <v>0</v>
          </cell>
          <cell r="D5134">
            <v>7025</v>
          </cell>
          <cell r="F5134">
            <v>385</v>
          </cell>
        </row>
        <row r="5135">
          <cell r="A5135">
            <v>1</v>
          </cell>
          <cell r="B5135">
            <v>23</v>
          </cell>
          <cell r="C5135">
            <v>0</v>
          </cell>
          <cell r="D5135">
            <v>7030</v>
          </cell>
          <cell r="F5135">
            <v>389.63</v>
          </cell>
        </row>
        <row r="5136">
          <cell r="A5136">
            <v>1</v>
          </cell>
          <cell r="B5136">
            <v>23</v>
          </cell>
          <cell r="C5136">
            <v>0</v>
          </cell>
          <cell r="D5136">
            <v>7035</v>
          </cell>
          <cell r="F5136">
            <v>93.56</v>
          </cell>
        </row>
        <row r="5137">
          <cell r="A5137">
            <v>1</v>
          </cell>
          <cell r="B5137">
            <v>23</v>
          </cell>
          <cell r="C5137">
            <v>0</v>
          </cell>
          <cell r="D5137">
            <v>7040</v>
          </cell>
          <cell r="F5137">
            <v>25.38</v>
          </cell>
        </row>
        <row r="5138">
          <cell r="A5138">
            <v>1</v>
          </cell>
          <cell r="B5138">
            <v>23</v>
          </cell>
          <cell r="C5138">
            <v>0</v>
          </cell>
          <cell r="D5138">
            <v>7045</v>
          </cell>
          <cell r="F5138">
            <v>0</v>
          </cell>
        </row>
        <row r="5139">
          <cell r="A5139">
            <v>1</v>
          </cell>
          <cell r="B5139">
            <v>23</v>
          </cell>
          <cell r="C5139">
            <v>0</v>
          </cell>
          <cell r="D5139">
            <v>7050</v>
          </cell>
          <cell r="F5139">
            <v>641.66999999999996</v>
          </cell>
        </row>
        <row r="5140">
          <cell r="A5140">
            <v>1</v>
          </cell>
          <cell r="B5140">
            <v>23</v>
          </cell>
          <cell r="C5140">
            <v>0</v>
          </cell>
          <cell r="D5140">
            <v>7055</v>
          </cell>
          <cell r="F5140">
            <v>0</v>
          </cell>
        </row>
        <row r="5141">
          <cell r="A5141">
            <v>1</v>
          </cell>
          <cell r="B5141">
            <v>23</v>
          </cell>
          <cell r="C5141">
            <v>0</v>
          </cell>
          <cell r="D5141">
            <v>7060</v>
          </cell>
          <cell r="F5141">
            <v>2200</v>
          </cell>
        </row>
        <row r="5142">
          <cell r="A5142">
            <v>1</v>
          </cell>
          <cell r="B5142">
            <v>23</v>
          </cell>
          <cell r="C5142">
            <v>0</v>
          </cell>
          <cell r="D5142">
            <v>7065</v>
          </cell>
          <cell r="F5142">
            <v>0</v>
          </cell>
        </row>
        <row r="5143">
          <cell r="A5143">
            <v>1</v>
          </cell>
          <cell r="B5143">
            <v>23</v>
          </cell>
          <cell r="C5143">
            <v>0</v>
          </cell>
          <cell r="D5143">
            <v>7070</v>
          </cell>
          <cell r="F5143">
            <v>0</v>
          </cell>
        </row>
        <row r="5144">
          <cell r="A5144">
            <v>1</v>
          </cell>
          <cell r="B5144">
            <v>23</v>
          </cell>
          <cell r="C5144">
            <v>0</v>
          </cell>
          <cell r="D5144">
            <v>7075</v>
          </cell>
          <cell r="F5144">
            <v>0</v>
          </cell>
        </row>
        <row r="5145">
          <cell r="A5145">
            <v>1</v>
          </cell>
          <cell r="B5145">
            <v>23</v>
          </cell>
          <cell r="C5145">
            <v>0</v>
          </cell>
          <cell r="D5145">
            <v>7080</v>
          </cell>
          <cell r="F5145">
            <v>15.99</v>
          </cell>
        </row>
        <row r="5146">
          <cell r="A5146">
            <v>1</v>
          </cell>
          <cell r="B5146">
            <v>23</v>
          </cell>
          <cell r="C5146">
            <v>0</v>
          </cell>
          <cell r="D5146">
            <v>7085</v>
          </cell>
          <cell r="F5146">
            <v>10538.18</v>
          </cell>
        </row>
        <row r="5147">
          <cell r="A5147">
            <v>1</v>
          </cell>
          <cell r="B5147">
            <v>23</v>
          </cell>
          <cell r="C5147">
            <v>0</v>
          </cell>
          <cell r="D5147">
            <v>7086</v>
          </cell>
          <cell r="F5147">
            <v>0</v>
          </cell>
        </row>
        <row r="5148">
          <cell r="A5148">
            <v>1</v>
          </cell>
          <cell r="B5148">
            <v>23</v>
          </cell>
          <cell r="C5148">
            <v>0</v>
          </cell>
          <cell r="D5148">
            <v>7090</v>
          </cell>
          <cell r="F5148">
            <v>615.88</v>
          </cell>
        </row>
        <row r="5149">
          <cell r="A5149">
            <v>1</v>
          </cell>
          <cell r="B5149">
            <v>23</v>
          </cell>
          <cell r="C5149">
            <v>0</v>
          </cell>
          <cell r="D5149">
            <v>7095</v>
          </cell>
          <cell r="F5149">
            <v>677</v>
          </cell>
        </row>
        <row r="5150">
          <cell r="A5150">
            <v>1</v>
          </cell>
          <cell r="B5150">
            <v>23</v>
          </cell>
          <cell r="C5150">
            <v>0</v>
          </cell>
          <cell r="D5150">
            <v>7100</v>
          </cell>
          <cell r="F5150">
            <v>656.73</v>
          </cell>
        </row>
        <row r="5151">
          <cell r="A5151">
            <v>1</v>
          </cell>
          <cell r="B5151">
            <v>23</v>
          </cell>
          <cell r="C5151">
            <v>0</v>
          </cell>
          <cell r="D5151">
            <v>7105</v>
          </cell>
          <cell r="F5151">
            <v>148.36000000000001</v>
          </cell>
        </row>
        <row r="5152">
          <cell r="A5152">
            <v>1</v>
          </cell>
          <cell r="B5152">
            <v>23</v>
          </cell>
          <cell r="C5152">
            <v>0</v>
          </cell>
          <cell r="D5152">
            <v>7110</v>
          </cell>
          <cell r="F5152">
            <v>0</v>
          </cell>
        </row>
        <row r="5153">
          <cell r="A5153">
            <v>1</v>
          </cell>
          <cell r="B5153">
            <v>23</v>
          </cell>
          <cell r="C5153">
            <v>0</v>
          </cell>
          <cell r="D5153">
            <v>7120</v>
          </cell>
          <cell r="F5153">
            <v>0</v>
          </cell>
        </row>
        <row r="5154">
          <cell r="A5154">
            <v>1</v>
          </cell>
          <cell r="B5154">
            <v>23</v>
          </cell>
          <cell r="C5154">
            <v>0</v>
          </cell>
          <cell r="D5154">
            <v>7125</v>
          </cell>
          <cell r="F5154">
            <v>0</v>
          </cell>
        </row>
        <row r="5155">
          <cell r="A5155">
            <v>1</v>
          </cell>
          <cell r="B5155">
            <v>23</v>
          </cell>
          <cell r="C5155">
            <v>0</v>
          </cell>
          <cell r="D5155">
            <v>7130</v>
          </cell>
          <cell r="F5155">
            <v>152.85</v>
          </cell>
        </row>
        <row r="5156">
          <cell r="A5156">
            <v>1</v>
          </cell>
          <cell r="B5156">
            <v>23</v>
          </cell>
          <cell r="C5156">
            <v>0</v>
          </cell>
          <cell r="D5156">
            <v>8010</v>
          </cell>
          <cell r="F5156">
            <v>18750</v>
          </cell>
        </row>
        <row r="5157">
          <cell r="A5157">
            <v>1</v>
          </cell>
          <cell r="B5157">
            <v>23</v>
          </cell>
          <cell r="C5157">
            <v>0</v>
          </cell>
          <cell r="D5157">
            <v>8020</v>
          </cell>
          <cell r="F5157">
            <v>4477</v>
          </cell>
        </row>
        <row r="5158">
          <cell r="A5158">
            <v>1</v>
          </cell>
          <cell r="B5158">
            <v>23</v>
          </cell>
          <cell r="C5158">
            <v>0</v>
          </cell>
          <cell r="D5158">
            <v>8025</v>
          </cell>
          <cell r="F5158">
            <v>0</v>
          </cell>
        </row>
        <row r="5159">
          <cell r="A5159">
            <v>1</v>
          </cell>
          <cell r="B5159">
            <v>23</v>
          </cell>
          <cell r="C5159">
            <v>0</v>
          </cell>
          <cell r="D5159">
            <v>8030</v>
          </cell>
          <cell r="F5159">
            <v>0</v>
          </cell>
        </row>
        <row r="5160">
          <cell r="A5160">
            <v>1</v>
          </cell>
          <cell r="B5160">
            <v>23</v>
          </cell>
          <cell r="C5160">
            <v>0</v>
          </cell>
          <cell r="D5160">
            <v>8040</v>
          </cell>
          <cell r="F5160">
            <v>-39.549999999999997</v>
          </cell>
        </row>
        <row r="5161">
          <cell r="A5161">
            <v>1</v>
          </cell>
          <cell r="B5161">
            <v>23</v>
          </cell>
          <cell r="C5161">
            <v>0</v>
          </cell>
          <cell r="D5161">
            <v>8050</v>
          </cell>
          <cell r="F5161">
            <v>0</v>
          </cell>
        </row>
        <row r="5162">
          <cell r="A5162">
            <v>1</v>
          </cell>
          <cell r="B5162">
            <v>23</v>
          </cell>
          <cell r="C5162">
            <v>0</v>
          </cell>
          <cell r="D5162">
            <v>8060</v>
          </cell>
          <cell r="F5162">
            <v>0</v>
          </cell>
        </row>
        <row r="5163">
          <cell r="A5163">
            <v>1</v>
          </cell>
          <cell r="B5163">
            <v>23</v>
          </cell>
          <cell r="C5163">
            <v>0</v>
          </cell>
          <cell r="D5163">
            <v>8070</v>
          </cell>
          <cell r="F5163">
            <v>5500.28</v>
          </cell>
        </row>
        <row r="5164">
          <cell r="A5164">
            <v>1</v>
          </cell>
          <cell r="B5164">
            <v>23</v>
          </cell>
          <cell r="C5164">
            <v>0</v>
          </cell>
          <cell r="D5164">
            <v>8080</v>
          </cell>
          <cell r="F5164">
            <v>0</v>
          </cell>
        </row>
        <row r="5165">
          <cell r="A5165">
            <v>1</v>
          </cell>
          <cell r="B5165">
            <v>23</v>
          </cell>
          <cell r="C5165">
            <v>0</v>
          </cell>
          <cell r="D5165">
            <v>8090</v>
          </cell>
          <cell r="F5165">
            <v>-30</v>
          </cell>
        </row>
        <row r="5166">
          <cell r="A5166">
            <v>1</v>
          </cell>
          <cell r="B5166">
            <v>23</v>
          </cell>
          <cell r="C5166">
            <v>10</v>
          </cell>
          <cell r="D5166">
            <v>6010</v>
          </cell>
          <cell r="F5166">
            <v>225</v>
          </cell>
        </row>
        <row r="5167">
          <cell r="A5167">
            <v>1</v>
          </cell>
          <cell r="B5167">
            <v>23</v>
          </cell>
          <cell r="C5167">
            <v>10</v>
          </cell>
          <cell r="D5167">
            <v>6015</v>
          </cell>
          <cell r="F5167">
            <v>0</v>
          </cell>
        </row>
        <row r="5168">
          <cell r="A5168">
            <v>1</v>
          </cell>
          <cell r="B5168">
            <v>23</v>
          </cell>
          <cell r="C5168">
            <v>10</v>
          </cell>
          <cell r="D5168">
            <v>6020</v>
          </cell>
          <cell r="F5168">
            <v>0</v>
          </cell>
        </row>
        <row r="5169">
          <cell r="A5169">
            <v>1</v>
          </cell>
          <cell r="B5169">
            <v>23</v>
          </cell>
          <cell r="C5169">
            <v>10</v>
          </cell>
          <cell r="D5169">
            <v>6025</v>
          </cell>
          <cell r="F5169">
            <v>1</v>
          </cell>
        </row>
        <row r="5170">
          <cell r="A5170">
            <v>1</v>
          </cell>
          <cell r="B5170">
            <v>23</v>
          </cell>
          <cell r="C5170">
            <v>10</v>
          </cell>
          <cell r="D5170">
            <v>6030</v>
          </cell>
          <cell r="F5170">
            <v>30.37</v>
          </cell>
        </row>
        <row r="5171">
          <cell r="A5171">
            <v>1</v>
          </cell>
          <cell r="B5171">
            <v>23</v>
          </cell>
          <cell r="C5171">
            <v>10</v>
          </cell>
          <cell r="D5171">
            <v>6035</v>
          </cell>
          <cell r="F5171">
            <v>0</v>
          </cell>
        </row>
        <row r="5172">
          <cell r="A5172">
            <v>1</v>
          </cell>
          <cell r="B5172">
            <v>23</v>
          </cell>
          <cell r="C5172">
            <v>10</v>
          </cell>
          <cell r="D5172">
            <v>6040</v>
          </cell>
          <cell r="F5172">
            <v>0</v>
          </cell>
        </row>
        <row r="5173">
          <cell r="A5173">
            <v>1</v>
          </cell>
          <cell r="B5173">
            <v>23</v>
          </cell>
          <cell r="C5173">
            <v>10</v>
          </cell>
          <cell r="D5173">
            <v>6045</v>
          </cell>
          <cell r="F5173">
            <v>0</v>
          </cell>
        </row>
        <row r="5174">
          <cell r="A5174">
            <v>1</v>
          </cell>
          <cell r="B5174">
            <v>23</v>
          </cell>
          <cell r="C5174">
            <v>10</v>
          </cell>
          <cell r="D5174">
            <v>6050</v>
          </cell>
          <cell r="F5174">
            <v>1078.3800000000001</v>
          </cell>
        </row>
        <row r="5175">
          <cell r="A5175">
            <v>1</v>
          </cell>
          <cell r="B5175">
            <v>23</v>
          </cell>
          <cell r="C5175">
            <v>10</v>
          </cell>
          <cell r="D5175">
            <v>6055</v>
          </cell>
          <cell r="F5175">
            <v>0</v>
          </cell>
        </row>
        <row r="5176">
          <cell r="A5176">
            <v>1</v>
          </cell>
          <cell r="B5176">
            <v>23</v>
          </cell>
          <cell r="C5176">
            <v>10</v>
          </cell>
          <cell r="D5176">
            <v>6060</v>
          </cell>
          <cell r="F5176">
            <v>125.41</v>
          </cell>
        </row>
        <row r="5177">
          <cell r="A5177">
            <v>1</v>
          </cell>
          <cell r="B5177">
            <v>23</v>
          </cell>
          <cell r="C5177">
            <v>10</v>
          </cell>
          <cell r="D5177">
            <v>6065</v>
          </cell>
          <cell r="F5177">
            <v>0</v>
          </cell>
        </row>
        <row r="5178">
          <cell r="A5178">
            <v>1</v>
          </cell>
          <cell r="B5178">
            <v>23</v>
          </cell>
          <cell r="C5178">
            <v>10</v>
          </cell>
          <cell r="D5178">
            <v>6070</v>
          </cell>
          <cell r="F5178">
            <v>0</v>
          </cell>
        </row>
        <row r="5179">
          <cell r="A5179">
            <v>1</v>
          </cell>
          <cell r="B5179">
            <v>23</v>
          </cell>
          <cell r="C5179">
            <v>10</v>
          </cell>
          <cell r="D5179">
            <v>6075</v>
          </cell>
          <cell r="F5179">
            <v>174.65</v>
          </cell>
        </row>
        <row r="5180">
          <cell r="A5180">
            <v>1</v>
          </cell>
          <cell r="B5180">
            <v>23</v>
          </cell>
          <cell r="C5180">
            <v>10</v>
          </cell>
          <cell r="D5180">
            <v>6080</v>
          </cell>
          <cell r="F5180">
            <v>0</v>
          </cell>
        </row>
        <row r="5181">
          <cell r="A5181">
            <v>1</v>
          </cell>
          <cell r="B5181">
            <v>23</v>
          </cell>
          <cell r="C5181">
            <v>10</v>
          </cell>
          <cell r="D5181">
            <v>6085</v>
          </cell>
          <cell r="F5181">
            <v>0</v>
          </cell>
        </row>
        <row r="5182">
          <cell r="A5182">
            <v>1</v>
          </cell>
          <cell r="B5182">
            <v>23</v>
          </cell>
          <cell r="C5182">
            <v>10</v>
          </cell>
          <cell r="D5182">
            <v>6090</v>
          </cell>
          <cell r="F5182">
            <v>0</v>
          </cell>
        </row>
        <row r="5183">
          <cell r="A5183">
            <v>1</v>
          </cell>
          <cell r="B5183">
            <v>23</v>
          </cell>
          <cell r="C5183">
            <v>10</v>
          </cell>
          <cell r="D5183">
            <v>6095</v>
          </cell>
          <cell r="F5183">
            <v>0</v>
          </cell>
        </row>
        <row r="5184">
          <cell r="A5184">
            <v>1</v>
          </cell>
          <cell r="B5184">
            <v>23</v>
          </cell>
          <cell r="C5184">
            <v>10</v>
          </cell>
          <cell r="D5184">
            <v>6100</v>
          </cell>
          <cell r="F5184">
            <v>34.26</v>
          </cell>
        </row>
        <row r="5185">
          <cell r="A5185">
            <v>1</v>
          </cell>
          <cell r="B5185">
            <v>23</v>
          </cell>
          <cell r="C5185">
            <v>10</v>
          </cell>
          <cell r="D5185">
            <v>6105</v>
          </cell>
          <cell r="F5185">
            <v>0</v>
          </cell>
        </row>
        <row r="5186">
          <cell r="A5186">
            <v>1</v>
          </cell>
          <cell r="B5186">
            <v>23</v>
          </cell>
          <cell r="C5186">
            <v>10</v>
          </cell>
          <cell r="D5186">
            <v>6110</v>
          </cell>
          <cell r="F5186">
            <v>0</v>
          </cell>
        </row>
        <row r="5187">
          <cell r="A5187">
            <v>1</v>
          </cell>
          <cell r="B5187">
            <v>23</v>
          </cell>
          <cell r="C5187">
            <v>10</v>
          </cell>
          <cell r="D5187">
            <v>6115</v>
          </cell>
          <cell r="F5187">
            <v>0</v>
          </cell>
        </row>
        <row r="5188">
          <cell r="A5188">
            <v>1</v>
          </cell>
          <cell r="B5188">
            <v>23</v>
          </cell>
          <cell r="C5188">
            <v>10</v>
          </cell>
          <cell r="D5188">
            <v>6120</v>
          </cell>
          <cell r="F5188">
            <v>0</v>
          </cell>
        </row>
        <row r="5189">
          <cell r="A5189">
            <v>1</v>
          </cell>
          <cell r="B5189">
            <v>23</v>
          </cell>
          <cell r="C5189">
            <v>10</v>
          </cell>
          <cell r="D5189">
            <v>6125</v>
          </cell>
          <cell r="F5189">
            <v>0</v>
          </cell>
        </row>
        <row r="5190">
          <cell r="A5190">
            <v>1</v>
          </cell>
          <cell r="B5190">
            <v>23</v>
          </cell>
          <cell r="C5190">
            <v>10</v>
          </cell>
          <cell r="D5190">
            <v>6130</v>
          </cell>
          <cell r="F5190">
            <v>0</v>
          </cell>
        </row>
        <row r="5191">
          <cell r="A5191">
            <v>1</v>
          </cell>
          <cell r="B5191">
            <v>23</v>
          </cell>
          <cell r="C5191">
            <v>10</v>
          </cell>
          <cell r="D5191">
            <v>6135</v>
          </cell>
          <cell r="F5191">
            <v>0</v>
          </cell>
        </row>
        <row r="5192">
          <cell r="A5192">
            <v>1</v>
          </cell>
          <cell r="B5192">
            <v>23</v>
          </cell>
          <cell r="C5192">
            <v>10</v>
          </cell>
          <cell r="D5192">
            <v>6140</v>
          </cell>
          <cell r="F5192">
            <v>0</v>
          </cell>
        </row>
        <row r="5193">
          <cell r="A5193">
            <v>1</v>
          </cell>
          <cell r="B5193">
            <v>23</v>
          </cell>
          <cell r="C5193">
            <v>10</v>
          </cell>
          <cell r="D5193">
            <v>6145</v>
          </cell>
          <cell r="F5193">
            <v>0</v>
          </cell>
        </row>
        <row r="5194">
          <cell r="A5194">
            <v>1</v>
          </cell>
          <cell r="B5194">
            <v>23</v>
          </cell>
          <cell r="C5194">
            <v>10</v>
          </cell>
          <cell r="D5194">
            <v>6150</v>
          </cell>
          <cell r="F5194">
            <v>0</v>
          </cell>
        </row>
        <row r="5195">
          <cell r="A5195">
            <v>1</v>
          </cell>
          <cell r="B5195">
            <v>23</v>
          </cell>
          <cell r="C5195">
            <v>20</v>
          </cell>
          <cell r="D5195">
            <v>6010</v>
          </cell>
          <cell r="F5195">
            <v>4359.75</v>
          </cell>
        </row>
        <row r="5196">
          <cell r="A5196">
            <v>1</v>
          </cell>
          <cell r="B5196">
            <v>23</v>
          </cell>
          <cell r="C5196">
            <v>20</v>
          </cell>
          <cell r="D5196">
            <v>6015</v>
          </cell>
          <cell r="F5196">
            <v>0</v>
          </cell>
        </row>
        <row r="5197">
          <cell r="A5197">
            <v>1</v>
          </cell>
          <cell r="B5197">
            <v>23</v>
          </cell>
          <cell r="C5197">
            <v>20</v>
          </cell>
          <cell r="D5197">
            <v>6020</v>
          </cell>
          <cell r="F5197">
            <v>555.76</v>
          </cell>
        </row>
        <row r="5198">
          <cell r="A5198">
            <v>1</v>
          </cell>
          <cell r="B5198">
            <v>23</v>
          </cell>
          <cell r="C5198">
            <v>20</v>
          </cell>
          <cell r="D5198">
            <v>6025</v>
          </cell>
          <cell r="F5198">
            <v>447.8</v>
          </cell>
        </row>
        <row r="5199">
          <cell r="A5199">
            <v>1</v>
          </cell>
          <cell r="B5199">
            <v>23</v>
          </cell>
          <cell r="C5199">
            <v>20</v>
          </cell>
          <cell r="D5199">
            <v>6030</v>
          </cell>
          <cell r="F5199">
            <v>12.66</v>
          </cell>
        </row>
        <row r="5200">
          <cell r="A5200">
            <v>1</v>
          </cell>
          <cell r="B5200">
            <v>23</v>
          </cell>
          <cell r="C5200">
            <v>20</v>
          </cell>
          <cell r="D5200">
            <v>6035</v>
          </cell>
          <cell r="F5200">
            <v>0</v>
          </cell>
        </row>
        <row r="5201">
          <cell r="A5201">
            <v>1</v>
          </cell>
          <cell r="B5201">
            <v>23</v>
          </cell>
          <cell r="C5201">
            <v>20</v>
          </cell>
          <cell r="D5201">
            <v>6040</v>
          </cell>
          <cell r="F5201">
            <v>0</v>
          </cell>
        </row>
        <row r="5202">
          <cell r="A5202">
            <v>1</v>
          </cell>
          <cell r="B5202">
            <v>23</v>
          </cell>
          <cell r="C5202">
            <v>20</v>
          </cell>
          <cell r="D5202">
            <v>6045</v>
          </cell>
          <cell r="F5202">
            <v>0</v>
          </cell>
        </row>
        <row r="5203">
          <cell r="A5203">
            <v>1</v>
          </cell>
          <cell r="B5203">
            <v>23</v>
          </cell>
          <cell r="C5203">
            <v>20</v>
          </cell>
          <cell r="D5203">
            <v>6050</v>
          </cell>
          <cell r="F5203">
            <v>2593.96</v>
          </cell>
        </row>
        <row r="5204">
          <cell r="A5204">
            <v>1</v>
          </cell>
          <cell r="B5204">
            <v>23</v>
          </cell>
          <cell r="C5204">
            <v>20</v>
          </cell>
          <cell r="D5204">
            <v>6055</v>
          </cell>
          <cell r="F5204">
            <v>0</v>
          </cell>
        </row>
        <row r="5205">
          <cell r="A5205">
            <v>1</v>
          </cell>
          <cell r="B5205">
            <v>23</v>
          </cell>
          <cell r="C5205">
            <v>20</v>
          </cell>
          <cell r="D5205">
            <v>6060</v>
          </cell>
          <cell r="F5205">
            <v>0</v>
          </cell>
        </row>
        <row r="5206">
          <cell r="A5206">
            <v>1</v>
          </cell>
          <cell r="B5206">
            <v>23</v>
          </cell>
          <cell r="C5206">
            <v>20</v>
          </cell>
          <cell r="D5206">
            <v>6065</v>
          </cell>
          <cell r="F5206">
            <v>0</v>
          </cell>
        </row>
        <row r="5207">
          <cell r="A5207">
            <v>1</v>
          </cell>
          <cell r="B5207">
            <v>23</v>
          </cell>
          <cell r="C5207">
            <v>20</v>
          </cell>
          <cell r="D5207">
            <v>6070</v>
          </cell>
          <cell r="F5207">
            <v>0</v>
          </cell>
        </row>
        <row r="5208">
          <cell r="A5208">
            <v>1</v>
          </cell>
          <cell r="B5208">
            <v>23</v>
          </cell>
          <cell r="C5208">
            <v>20</v>
          </cell>
          <cell r="D5208">
            <v>6075</v>
          </cell>
          <cell r="F5208">
            <v>0</v>
          </cell>
        </row>
        <row r="5209">
          <cell r="A5209">
            <v>1</v>
          </cell>
          <cell r="B5209">
            <v>23</v>
          </cell>
          <cell r="C5209">
            <v>20</v>
          </cell>
          <cell r="D5209">
            <v>6080</v>
          </cell>
          <cell r="F5209">
            <v>0</v>
          </cell>
        </row>
        <row r="5210">
          <cell r="A5210">
            <v>1</v>
          </cell>
          <cell r="B5210">
            <v>23</v>
          </cell>
          <cell r="C5210">
            <v>20</v>
          </cell>
          <cell r="D5210">
            <v>6085</v>
          </cell>
          <cell r="F5210">
            <v>0</v>
          </cell>
        </row>
        <row r="5211">
          <cell r="A5211">
            <v>1</v>
          </cell>
          <cell r="B5211">
            <v>23</v>
          </cell>
          <cell r="C5211">
            <v>20</v>
          </cell>
          <cell r="D5211">
            <v>6090</v>
          </cell>
          <cell r="F5211">
            <v>179.13</v>
          </cell>
        </row>
        <row r="5212">
          <cell r="A5212">
            <v>1</v>
          </cell>
          <cell r="B5212">
            <v>23</v>
          </cell>
          <cell r="C5212">
            <v>20</v>
          </cell>
          <cell r="D5212">
            <v>6095</v>
          </cell>
          <cell r="F5212">
            <v>0</v>
          </cell>
        </row>
        <row r="5213">
          <cell r="A5213">
            <v>1</v>
          </cell>
          <cell r="B5213">
            <v>23</v>
          </cell>
          <cell r="C5213">
            <v>20</v>
          </cell>
          <cell r="D5213">
            <v>6100</v>
          </cell>
          <cell r="F5213">
            <v>60.2</v>
          </cell>
        </row>
        <row r="5214">
          <cell r="A5214">
            <v>1</v>
          </cell>
          <cell r="B5214">
            <v>23</v>
          </cell>
          <cell r="C5214">
            <v>20</v>
          </cell>
          <cell r="D5214">
            <v>6105</v>
          </cell>
          <cell r="F5214">
            <v>0</v>
          </cell>
        </row>
        <row r="5215">
          <cell r="A5215">
            <v>1</v>
          </cell>
          <cell r="B5215">
            <v>23</v>
          </cell>
          <cell r="C5215">
            <v>20</v>
          </cell>
          <cell r="D5215">
            <v>6110</v>
          </cell>
          <cell r="F5215">
            <v>0</v>
          </cell>
        </row>
        <row r="5216">
          <cell r="A5216">
            <v>1</v>
          </cell>
          <cell r="B5216">
            <v>23</v>
          </cell>
          <cell r="C5216">
            <v>20</v>
          </cell>
          <cell r="D5216">
            <v>6115</v>
          </cell>
          <cell r="F5216">
            <v>0</v>
          </cell>
        </row>
        <row r="5217">
          <cell r="A5217">
            <v>1</v>
          </cell>
          <cell r="B5217">
            <v>23</v>
          </cell>
          <cell r="C5217">
            <v>20</v>
          </cell>
          <cell r="D5217">
            <v>6120</v>
          </cell>
          <cell r="F5217">
            <v>0</v>
          </cell>
        </row>
        <row r="5218">
          <cell r="A5218">
            <v>1</v>
          </cell>
          <cell r="B5218">
            <v>23</v>
          </cell>
          <cell r="C5218">
            <v>20</v>
          </cell>
          <cell r="D5218">
            <v>6125</v>
          </cell>
          <cell r="F5218">
            <v>0</v>
          </cell>
        </row>
        <row r="5219">
          <cell r="A5219">
            <v>1</v>
          </cell>
          <cell r="B5219">
            <v>23</v>
          </cell>
          <cell r="C5219">
            <v>20</v>
          </cell>
          <cell r="D5219">
            <v>6130</v>
          </cell>
          <cell r="F5219">
            <v>1943.77</v>
          </cell>
        </row>
        <row r="5220">
          <cell r="A5220">
            <v>1</v>
          </cell>
          <cell r="B5220">
            <v>23</v>
          </cell>
          <cell r="C5220">
            <v>20</v>
          </cell>
          <cell r="D5220">
            <v>6135</v>
          </cell>
          <cell r="F5220">
            <v>0</v>
          </cell>
        </row>
        <row r="5221">
          <cell r="A5221">
            <v>1</v>
          </cell>
          <cell r="B5221">
            <v>23</v>
          </cell>
          <cell r="C5221">
            <v>20</v>
          </cell>
          <cell r="D5221">
            <v>6140</v>
          </cell>
          <cell r="F5221">
            <v>0</v>
          </cell>
        </row>
        <row r="5222">
          <cell r="A5222">
            <v>1</v>
          </cell>
          <cell r="B5222">
            <v>23</v>
          </cell>
          <cell r="C5222">
            <v>20</v>
          </cell>
          <cell r="D5222">
            <v>6145</v>
          </cell>
          <cell r="F5222">
            <v>383.59</v>
          </cell>
        </row>
        <row r="5223">
          <cell r="A5223">
            <v>1</v>
          </cell>
          <cell r="B5223">
            <v>23</v>
          </cell>
          <cell r="C5223">
            <v>20</v>
          </cell>
          <cell r="D5223">
            <v>6150</v>
          </cell>
          <cell r="F5223">
            <v>0</v>
          </cell>
        </row>
        <row r="5224">
          <cell r="A5224">
            <v>1</v>
          </cell>
          <cell r="B5224">
            <v>23</v>
          </cell>
          <cell r="C5224">
            <v>20</v>
          </cell>
          <cell r="D5224">
            <v>6160</v>
          </cell>
          <cell r="F5224">
            <v>0</v>
          </cell>
        </row>
        <row r="5225">
          <cell r="A5225">
            <v>1</v>
          </cell>
          <cell r="B5225">
            <v>23</v>
          </cell>
          <cell r="C5225">
            <v>30</v>
          </cell>
          <cell r="D5225">
            <v>6010</v>
          </cell>
          <cell r="F5225">
            <v>3310</v>
          </cell>
        </row>
        <row r="5226">
          <cell r="A5226">
            <v>1</v>
          </cell>
          <cell r="B5226">
            <v>23</v>
          </cell>
          <cell r="C5226">
            <v>30</v>
          </cell>
          <cell r="D5226">
            <v>6015</v>
          </cell>
          <cell r="F5226">
            <v>0</v>
          </cell>
        </row>
        <row r="5227">
          <cell r="A5227">
            <v>1</v>
          </cell>
          <cell r="B5227">
            <v>23</v>
          </cell>
          <cell r="C5227">
            <v>30</v>
          </cell>
          <cell r="D5227">
            <v>6020</v>
          </cell>
          <cell r="F5227">
            <v>765.23</v>
          </cell>
        </row>
        <row r="5228">
          <cell r="A5228">
            <v>1</v>
          </cell>
          <cell r="B5228">
            <v>23</v>
          </cell>
          <cell r="C5228">
            <v>30</v>
          </cell>
          <cell r="D5228">
            <v>6025</v>
          </cell>
          <cell r="F5228">
            <v>315.63</v>
          </cell>
        </row>
        <row r="5229">
          <cell r="A5229">
            <v>1</v>
          </cell>
          <cell r="B5229">
            <v>23</v>
          </cell>
          <cell r="C5229">
            <v>30</v>
          </cell>
          <cell r="D5229">
            <v>6030</v>
          </cell>
          <cell r="F5229">
            <v>358.75</v>
          </cell>
        </row>
        <row r="5230">
          <cell r="A5230">
            <v>1</v>
          </cell>
          <cell r="B5230">
            <v>23</v>
          </cell>
          <cell r="C5230">
            <v>30</v>
          </cell>
          <cell r="D5230">
            <v>6035</v>
          </cell>
          <cell r="F5230">
            <v>0</v>
          </cell>
        </row>
        <row r="5231">
          <cell r="A5231">
            <v>1</v>
          </cell>
          <cell r="B5231">
            <v>23</v>
          </cell>
          <cell r="C5231">
            <v>30</v>
          </cell>
          <cell r="D5231">
            <v>6040</v>
          </cell>
          <cell r="F5231">
            <v>0</v>
          </cell>
        </row>
        <row r="5232">
          <cell r="A5232">
            <v>1</v>
          </cell>
          <cell r="B5232">
            <v>23</v>
          </cell>
          <cell r="C5232">
            <v>30</v>
          </cell>
          <cell r="D5232">
            <v>6045</v>
          </cell>
          <cell r="F5232">
            <v>0</v>
          </cell>
        </row>
        <row r="5233">
          <cell r="A5233">
            <v>1</v>
          </cell>
          <cell r="B5233">
            <v>23</v>
          </cell>
          <cell r="C5233">
            <v>30</v>
          </cell>
          <cell r="D5233">
            <v>6050</v>
          </cell>
          <cell r="F5233">
            <v>0</v>
          </cell>
        </row>
        <row r="5234">
          <cell r="A5234">
            <v>1</v>
          </cell>
          <cell r="B5234">
            <v>23</v>
          </cell>
          <cell r="C5234">
            <v>30</v>
          </cell>
          <cell r="D5234">
            <v>6055</v>
          </cell>
          <cell r="F5234">
            <v>0</v>
          </cell>
        </row>
        <row r="5235">
          <cell r="A5235">
            <v>1</v>
          </cell>
          <cell r="B5235">
            <v>23</v>
          </cell>
          <cell r="C5235">
            <v>30</v>
          </cell>
          <cell r="D5235">
            <v>6060</v>
          </cell>
          <cell r="F5235">
            <v>0</v>
          </cell>
        </row>
        <row r="5236">
          <cell r="A5236">
            <v>1</v>
          </cell>
          <cell r="B5236">
            <v>23</v>
          </cell>
          <cell r="C5236">
            <v>30</v>
          </cell>
          <cell r="D5236">
            <v>6065</v>
          </cell>
          <cell r="F5236">
            <v>0</v>
          </cell>
        </row>
        <row r="5237">
          <cell r="A5237">
            <v>1</v>
          </cell>
          <cell r="B5237">
            <v>23</v>
          </cell>
          <cell r="C5237">
            <v>30</v>
          </cell>
          <cell r="D5237">
            <v>6070</v>
          </cell>
          <cell r="F5237">
            <v>0</v>
          </cell>
        </row>
        <row r="5238">
          <cell r="A5238">
            <v>1</v>
          </cell>
          <cell r="B5238">
            <v>23</v>
          </cell>
          <cell r="C5238">
            <v>30</v>
          </cell>
          <cell r="D5238">
            <v>6075</v>
          </cell>
          <cell r="F5238">
            <v>0</v>
          </cell>
        </row>
        <row r="5239">
          <cell r="A5239">
            <v>1</v>
          </cell>
          <cell r="B5239">
            <v>23</v>
          </cell>
          <cell r="C5239">
            <v>30</v>
          </cell>
          <cell r="D5239">
            <v>6080</v>
          </cell>
          <cell r="F5239">
            <v>0</v>
          </cell>
        </row>
        <row r="5240">
          <cell r="A5240">
            <v>1</v>
          </cell>
          <cell r="B5240">
            <v>23</v>
          </cell>
          <cell r="C5240">
            <v>30</v>
          </cell>
          <cell r="D5240">
            <v>6085</v>
          </cell>
          <cell r="F5240">
            <v>0</v>
          </cell>
        </row>
        <row r="5241">
          <cell r="A5241">
            <v>1</v>
          </cell>
          <cell r="B5241">
            <v>23</v>
          </cell>
          <cell r="C5241">
            <v>30</v>
          </cell>
          <cell r="D5241">
            <v>6090</v>
          </cell>
          <cell r="F5241">
            <v>0</v>
          </cell>
        </row>
        <row r="5242">
          <cell r="A5242">
            <v>1</v>
          </cell>
          <cell r="B5242">
            <v>23</v>
          </cell>
          <cell r="C5242">
            <v>30</v>
          </cell>
          <cell r="D5242">
            <v>6095</v>
          </cell>
          <cell r="F5242">
            <v>0</v>
          </cell>
        </row>
        <row r="5243">
          <cell r="A5243">
            <v>1</v>
          </cell>
          <cell r="B5243">
            <v>23</v>
          </cell>
          <cell r="C5243">
            <v>30</v>
          </cell>
          <cell r="D5243">
            <v>6100</v>
          </cell>
          <cell r="F5243">
            <v>44.55</v>
          </cell>
        </row>
        <row r="5244">
          <cell r="A5244">
            <v>1</v>
          </cell>
          <cell r="B5244">
            <v>23</v>
          </cell>
          <cell r="C5244">
            <v>30</v>
          </cell>
          <cell r="D5244">
            <v>6105</v>
          </cell>
          <cell r="F5244">
            <v>0</v>
          </cell>
        </row>
        <row r="5245">
          <cell r="A5245">
            <v>1</v>
          </cell>
          <cell r="B5245">
            <v>23</v>
          </cell>
          <cell r="C5245">
            <v>30</v>
          </cell>
          <cell r="D5245">
            <v>6110</v>
          </cell>
          <cell r="F5245">
            <v>0</v>
          </cell>
        </row>
        <row r="5246">
          <cell r="A5246">
            <v>1</v>
          </cell>
          <cell r="B5246">
            <v>23</v>
          </cell>
          <cell r="C5246">
            <v>30</v>
          </cell>
          <cell r="D5246">
            <v>6115</v>
          </cell>
          <cell r="F5246">
            <v>0</v>
          </cell>
        </row>
        <row r="5247">
          <cell r="A5247">
            <v>1</v>
          </cell>
          <cell r="B5247">
            <v>23</v>
          </cell>
          <cell r="C5247">
            <v>30</v>
          </cell>
          <cell r="D5247">
            <v>6120</v>
          </cell>
          <cell r="F5247">
            <v>0</v>
          </cell>
        </row>
        <row r="5248">
          <cell r="A5248">
            <v>1</v>
          </cell>
          <cell r="B5248">
            <v>23</v>
          </cell>
          <cell r="C5248">
            <v>30</v>
          </cell>
          <cell r="D5248">
            <v>6125</v>
          </cell>
          <cell r="F5248">
            <v>0</v>
          </cell>
        </row>
        <row r="5249">
          <cell r="A5249">
            <v>1</v>
          </cell>
          <cell r="B5249">
            <v>23</v>
          </cell>
          <cell r="C5249">
            <v>30</v>
          </cell>
          <cell r="D5249">
            <v>6130</v>
          </cell>
          <cell r="F5249">
            <v>0</v>
          </cell>
        </row>
        <row r="5250">
          <cell r="A5250">
            <v>1</v>
          </cell>
          <cell r="B5250">
            <v>23</v>
          </cell>
          <cell r="C5250">
            <v>30</v>
          </cell>
          <cell r="D5250">
            <v>6135</v>
          </cell>
          <cell r="F5250">
            <v>0</v>
          </cell>
        </row>
        <row r="5251">
          <cell r="A5251">
            <v>1</v>
          </cell>
          <cell r="B5251">
            <v>23</v>
          </cell>
          <cell r="C5251">
            <v>30</v>
          </cell>
          <cell r="D5251">
            <v>6140</v>
          </cell>
          <cell r="F5251">
            <v>0</v>
          </cell>
        </row>
        <row r="5252">
          <cell r="A5252">
            <v>1</v>
          </cell>
          <cell r="B5252">
            <v>23</v>
          </cell>
          <cell r="C5252">
            <v>30</v>
          </cell>
          <cell r="D5252">
            <v>6145</v>
          </cell>
          <cell r="F5252">
            <v>0</v>
          </cell>
        </row>
        <row r="5253">
          <cell r="A5253">
            <v>1</v>
          </cell>
          <cell r="B5253">
            <v>23</v>
          </cell>
          <cell r="C5253">
            <v>30</v>
          </cell>
          <cell r="D5253">
            <v>6150</v>
          </cell>
          <cell r="F5253">
            <v>0</v>
          </cell>
        </row>
        <row r="5254">
          <cell r="A5254">
            <v>1</v>
          </cell>
          <cell r="B5254">
            <v>23</v>
          </cell>
          <cell r="C5254">
            <v>40</v>
          </cell>
          <cell r="D5254">
            <v>6010</v>
          </cell>
          <cell r="F5254">
            <v>461</v>
          </cell>
        </row>
        <row r="5255">
          <cell r="A5255">
            <v>1</v>
          </cell>
          <cell r="B5255">
            <v>23</v>
          </cell>
          <cell r="C5255">
            <v>40</v>
          </cell>
          <cell r="D5255">
            <v>6015</v>
          </cell>
          <cell r="F5255">
            <v>32786.79</v>
          </cell>
        </row>
        <row r="5256">
          <cell r="A5256">
            <v>1</v>
          </cell>
          <cell r="B5256">
            <v>23</v>
          </cell>
          <cell r="C5256">
            <v>40</v>
          </cell>
          <cell r="D5256">
            <v>6020</v>
          </cell>
          <cell r="F5256">
            <v>0</v>
          </cell>
        </row>
        <row r="5257">
          <cell r="A5257">
            <v>1</v>
          </cell>
          <cell r="B5257">
            <v>23</v>
          </cell>
          <cell r="C5257">
            <v>40</v>
          </cell>
          <cell r="D5257">
            <v>6025</v>
          </cell>
          <cell r="F5257">
            <v>264.73</v>
          </cell>
        </row>
        <row r="5258">
          <cell r="A5258">
            <v>1</v>
          </cell>
          <cell r="B5258">
            <v>23</v>
          </cell>
          <cell r="C5258">
            <v>40</v>
          </cell>
          <cell r="D5258">
            <v>6030</v>
          </cell>
          <cell r="F5258">
            <v>1179.68</v>
          </cell>
        </row>
        <row r="5259">
          <cell r="A5259">
            <v>1</v>
          </cell>
          <cell r="B5259">
            <v>23</v>
          </cell>
          <cell r="C5259">
            <v>40</v>
          </cell>
          <cell r="D5259">
            <v>6035</v>
          </cell>
          <cell r="F5259">
            <v>0</v>
          </cell>
        </row>
        <row r="5260">
          <cell r="A5260">
            <v>1</v>
          </cell>
          <cell r="B5260">
            <v>23</v>
          </cell>
          <cell r="C5260">
            <v>40</v>
          </cell>
          <cell r="D5260">
            <v>6040</v>
          </cell>
          <cell r="F5260">
            <v>0</v>
          </cell>
        </row>
        <row r="5261">
          <cell r="A5261">
            <v>1</v>
          </cell>
          <cell r="B5261">
            <v>23</v>
          </cell>
          <cell r="C5261">
            <v>40</v>
          </cell>
          <cell r="D5261">
            <v>6045</v>
          </cell>
          <cell r="F5261">
            <v>0</v>
          </cell>
        </row>
        <row r="5262">
          <cell r="A5262">
            <v>1</v>
          </cell>
          <cell r="B5262">
            <v>23</v>
          </cell>
          <cell r="C5262">
            <v>40</v>
          </cell>
          <cell r="D5262">
            <v>6050</v>
          </cell>
          <cell r="F5262">
            <v>0</v>
          </cell>
        </row>
        <row r="5263">
          <cell r="A5263">
            <v>1</v>
          </cell>
          <cell r="B5263">
            <v>23</v>
          </cell>
          <cell r="C5263">
            <v>40</v>
          </cell>
          <cell r="D5263">
            <v>6055</v>
          </cell>
          <cell r="F5263">
            <v>0</v>
          </cell>
        </row>
        <row r="5264">
          <cell r="A5264">
            <v>1</v>
          </cell>
          <cell r="B5264">
            <v>23</v>
          </cell>
          <cell r="C5264">
            <v>40</v>
          </cell>
          <cell r="D5264">
            <v>6060</v>
          </cell>
          <cell r="F5264">
            <v>0</v>
          </cell>
        </row>
        <row r="5265">
          <cell r="A5265">
            <v>1</v>
          </cell>
          <cell r="B5265">
            <v>23</v>
          </cell>
          <cell r="C5265">
            <v>40</v>
          </cell>
          <cell r="D5265">
            <v>6065</v>
          </cell>
          <cell r="F5265">
            <v>0</v>
          </cell>
        </row>
        <row r="5266">
          <cell r="A5266">
            <v>1</v>
          </cell>
          <cell r="B5266">
            <v>23</v>
          </cell>
          <cell r="C5266">
            <v>40</v>
          </cell>
          <cell r="D5266">
            <v>6070</v>
          </cell>
          <cell r="F5266">
            <v>0</v>
          </cell>
        </row>
        <row r="5267">
          <cell r="A5267">
            <v>1</v>
          </cell>
          <cell r="B5267">
            <v>23</v>
          </cell>
          <cell r="C5267">
            <v>40</v>
          </cell>
          <cell r="D5267">
            <v>6075</v>
          </cell>
          <cell r="F5267">
            <v>0</v>
          </cell>
        </row>
        <row r="5268">
          <cell r="A5268">
            <v>1</v>
          </cell>
          <cell r="B5268">
            <v>23</v>
          </cell>
          <cell r="C5268">
            <v>40</v>
          </cell>
          <cell r="D5268">
            <v>6080</v>
          </cell>
          <cell r="F5268">
            <v>0</v>
          </cell>
        </row>
        <row r="5269">
          <cell r="A5269">
            <v>1</v>
          </cell>
          <cell r="B5269">
            <v>23</v>
          </cell>
          <cell r="C5269">
            <v>40</v>
          </cell>
          <cell r="D5269">
            <v>6085</v>
          </cell>
          <cell r="F5269">
            <v>0</v>
          </cell>
        </row>
        <row r="5270">
          <cell r="A5270">
            <v>1</v>
          </cell>
          <cell r="B5270">
            <v>23</v>
          </cell>
          <cell r="C5270">
            <v>40</v>
          </cell>
          <cell r="D5270">
            <v>6090</v>
          </cell>
          <cell r="F5270">
            <v>0</v>
          </cell>
        </row>
        <row r="5271">
          <cell r="A5271">
            <v>1</v>
          </cell>
          <cell r="B5271">
            <v>23</v>
          </cell>
          <cell r="C5271">
            <v>40</v>
          </cell>
          <cell r="D5271">
            <v>6095</v>
          </cell>
          <cell r="F5271">
            <v>0</v>
          </cell>
        </row>
        <row r="5272">
          <cell r="A5272">
            <v>1</v>
          </cell>
          <cell r="B5272">
            <v>23</v>
          </cell>
          <cell r="C5272">
            <v>40</v>
          </cell>
          <cell r="D5272">
            <v>6100</v>
          </cell>
          <cell r="F5272">
            <v>39.31</v>
          </cell>
        </row>
        <row r="5273">
          <cell r="A5273">
            <v>1</v>
          </cell>
          <cell r="B5273">
            <v>23</v>
          </cell>
          <cell r="C5273">
            <v>40</v>
          </cell>
          <cell r="D5273">
            <v>6105</v>
          </cell>
          <cell r="F5273">
            <v>0</v>
          </cell>
        </row>
        <row r="5274">
          <cell r="A5274">
            <v>1</v>
          </cell>
          <cell r="B5274">
            <v>23</v>
          </cell>
          <cell r="C5274">
            <v>40</v>
          </cell>
          <cell r="D5274">
            <v>6110</v>
          </cell>
          <cell r="F5274">
            <v>0</v>
          </cell>
        </row>
        <row r="5275">
          <cell r="A5275">
            <v>1</v>
          </cell>
          <cell r="B5275">
            <v>23</v>
          </cell>
          <cell r="C5275">
            <v>40</v>
          </cell>
          <cell r="D5275">
            <v>6110</v>
          </cell>
          <cell r="F5275">
            <v>0</v>
          </cell>
        </row>
        <row r="5276">
          <cell r="A5276">
            <v>1</v>
          </cell>
          <cell r="B5276">
            <v>23</v>
          </cell>
          <cell r="C5276">
            <v>40</v>
          </cell>
          <cell r="D5276">
            <v>6110</v>
          </cell>
          <cell r="F5276">
            <v>0</v>
          </cell>
        </row>
        <row r="5277">
          <cell r="A5277">
            <v>1</v>
          </cell>
          <cell r="B5277">
            <v>23</v>
          </cell>
          <cell r="C5277">
            <v>40</v>
          </cell>
          <cell r="D5277">
            <v>6110</v>
          </cell>
          <cell r="F5277">
            <v>0</v>
          </cell>
        </row>
        <row r="5278">
          <cell r="A5278">
            <v>1</v>
          </cell>
          <cell r="B5278">
            <v>23</v>
          </cell>
          <cell r="C5278">
            <v>40</v>
          </cell>
          <cell r="D5278">
            <v>6110</v>
          </cell>
          <cell r="F5278">
            <v>0</v>
          </cell>
        </row>
        <row r="5279">
          <cell r="A5279">
            <v>1</v>
          </cell>
          <cell r="B5279">
            <v>23</v>
          </cell>
          <cell r="C5279">
            <v>40</v>
          </cell>
          <cell r="D5279">
            <v>6110</v>
          </cell>
          <cell r="F5279">
            <v>0</v>
          </cell>
        </row>
        <row r="5280">
          <cell r="A5280">
            <v>1</v>
          </cell>
          <cell r="B5280">
            <v>23</v>
          </cell>
          <cell r="C5280">
            <v>40</v>
          </cell>
          <cell r="D5280">
            <v>6115</v>
          </cell>
          <cell r="F5280">
            <v>0</v>
          </cell>
        </row>
        <row r="5281">
          <cell r="A5281">
            <v>1</v>
          </cell>
          <cell r="B5281">
            <v>23</v>
          </cell>
          <cell r="C5281">
            <v>40</v>
          </cell>
          <cell r="D5281">
            <v>6120</v>
          </cell>
          <cell r="F5281">
            <v>0</v>
          </cell>
        </row>
        <row r="5282">
          <cell r="A5282">
            <v>1</v>
          </cell>
          <cell r="B5282">
            <v>23</v>
          </cell>
          <cell r="C5282">
            <v>40</v>
          </cell>
          <cell r="D5282">
            <v>6125</v>
          </cell>
          <cell r="F5282">
            <v>264.08</v>
          </cell>
        </row>
        <row r="5283">
          <cell r="A5283">
            <v>1</v>
          </cell>
          <cell r="B5283">
            <v>23</v>
          </cell>
          <cell r="C5283">
            <v>40</v>
          </cell>
          <cell r="D5283">
            <v>6130</v>
          </cell>
          <cell r="F5283">
            <v>0</v>
          </cell>
        </row>
        <row r="5284">
          <cell r="A5284">
            <v>1</v>
          </cell>
          <cell r="B5284">
            <v>23</v>
          </cell>
          <cell r="C5284">
            <v>40</v>
          </cell>
          <cell r="D5284">
            <v>6135</v>
          </cell>
          <cell r="F5284">
            <v>0</v>
          </cell>
        </row>
        <row r="5285">
          <cell r="A5285">
            <v>1</v>
          </cell>
          <cell r="B5285">
            <v>23</v>
          </cell>
          <cell r="C5285">
            <v>40</v>
          </cell>
          <cell r="D5285">
            <v>6140</v>
          </cell>
          <cell r="F5285">
            <v>0</v>
          </cell>
        </row>
        <row r="5286">
          <cell r="A5286">
            <v>1</v>
          </cell>
          <cell r="B5286">
            <v>23</v>
          </cell>
          <cell r="C5286">
            <v>40</v>
          </cell>
          <cell r="D5286">
            <v>6145</v>
          </cell>
          <cell r="F5286">
            <v>0</v>
          </cell>
        </row>
        <row r="5287">
          <cell r="A5287">
            <v>1</v>
          </cell>
          <cell r="B5287">
            <v>23</v>
          </cell>
          <cell r="C5287">
            <v>40</v>
          </cell>
          <cell r="D5287">
            <v>6150</v>
          </cell>
          <cell r="F5287">
            <v>0</v>
          </cell>
        </row>
        <row r="5288">
          <cell r="A5288">
            <v>1</v>
          </cell>
          <cell r="B5288">
            <v>23</v>
          </cell>
          <cell r="C5288">
            <v>40</v>
          </cell>
          <cell r="D5288">
            <v>6155</v>
          </cell>
          <cell r="F5288">
            <v>0</v>
          </cell>
        </row>
        <row r="5289">
          <cell r="A5289">
            <v>1</v>
          </cell>
          <cell r="B5289">
            <v>23</v>
          </cell>
          <cell r="C5289">
            <v>50</v>
          </cell>
          <cell r="D5289">
            <v>6010</v>
          </cell>
          <cell r="F5289">
            <v>5181.3999999999996</v>
          </cell>
        </row>
        <row r="5290">
          <cell r="A5290">
            <v>1</v>
          </cell>
          <cell r="B5290">
            <v>23</v>
          </cell>
          <cell r="C5290">
            <v>50</v>
          </cell>
          <cell r="D5290">
            <v>6015</v>
          </cell>
          <cell r="F5290">
            <v>0</v>
          </cell>
        </row>
        <row r="5291">
          <cell r="A5291">
            <v>1</v>
          </cell>
          <cell r="B5291">
            <v>23</v>
          </cell>
          <cell r="C5291">
            <v>50</v>
          </cell>
          <cell r="D5291">
            <v>6020</v>
          </cell>
          <cell r="F5291">
            <v>0</v>
          </cell>
        </row>
        <row r="5292">
          <cell r="A5292">
            <v>1</v>
          </cell>
          <cell r="B5292">
            <v>23</v>
          </cell>
          <cell r="C5292">
            <v>50</v>
          </cell>
          <cell r="D5292">
            <v>6025</v>
          </cell>
          <cell r="F5292">
            <v>343.44</v>
          </cell>
        </row>
        <row r="5293">
          <cell r="A5293">
            <v>1</v>
          </cell>
          <cell r="B5293">
            <v>23</v>
          </cell>
          <cell r="C5293">
            <v>50</v>
          </cell>
          <cell r="D5293">
            <v>6030</v>
          </cell>
          <cell r="F5293">
            <v>565.91999999999996</v>
          </cell>
        </row>
        <row r="5294">
          <cell r="A5294">
            <v>1</v>
          </cell>
          <cell r="B5294">
            <v>23</v>
          </cell>
          <cell r="C5294">
            <v>50</v>
          </cell>
          <cell r="D5294">
            <v>6035</v>
          </cell>
          <cell r="F5294">
            <v>0</v>
          </cell>
        </row>
        <row r="5295">
          <cell r="A5295">
            <v>1</v>
          </cell>
          <cell r="B5295">
            <v>23</v>
          </cell>
          <cell r="C5295">
            <v>50</v>
          </cell>
          <cell r="D5295">
            <v>6040</v>
          </cell>
          <cell r="F5295">
            <v>0</v>
          </cell>
        </row>
        <row r="5296">
          <cell r="A5296">
            <v>1</v>
          </cell>
          <cell r="B5296">
            <v>23</v>
          </cell>
          <cell r="C5296">
            <v>50</v>
          </cell>
          <cell r="D5296">
            <v>6045</v>
          </cell>
          <cell r="F5296">
            <v>0</v>
          </cell>
        </row>
        <row r="5297">
          <cell r="A5297">
            <v>1</v>
          </cell>
          <cell r="B5297">
            <v>23</v>
          </cell>
          <cell r="C5297">
            <v>50</v>
          </cell>
          <cell r="D5297">
            <v>6050</v>
          </cell>
          <cell r="F5297">
            <v>0</v>
          </cell>
        </row>
        <row r="5298">
          <cell r="A5298">
            <v>1</v>
          </cell>
          <cell r="B5298">
            <v>23</v>
          </cell>
          <cell r="C5298">
            <v>50</v>
          </cell>
          <cell r="D5298">
            <v>6055</v>
          </cell>
          <cell r="F5298">
            <v>595</v>
          </cell>
        </row>
        <row r="5299">
          <cell r="A5299">
            <v>1</v>
          </cell>
          <cell r="B5299">
            <v>23</v>
          </cell>
          <cell r="C5299">
            <v>50</v>
          </cell>
          <cell r="D5299">
            <v>6060</v>
          </cell>
          <cell r="F5299">
            <v>0</v>
          </cell>
        </row>
        <row r="5300">
          <cell r="A5300">
            <v>1</v>
          </cell>
          <cell r="B5300">
            <v>23</v>
          </cell>
          <cell r="C5300">
            <v>50</v>
          </cell>
          <cell r="D5300">
            <v>6065</v>
          </cell>
          <cell r="F5300">
            <v>0</v>
          </cell>
        </row>
        <row r="5301">
          <cell r="A5301">
            <v>1</v>
          </cell>
          <cell r="B5301">
            <v>23</v>
          </cell>
          <cell r="C5301">
            <v>50</v>
          </cell>
          <cell r="D5301">
            <v>6070</v>
          </cell>
          <cell r="F5301">
            <v>0</v>
          </cell>
        </row>
        <row r="5302">
          <cell r="A5302">
            <v>1</v>
          </cell>
          <cell r="B5302">
            <v>23</v>
          </cell>
          <cell r="C5302">
            <v>50</v>
          </cell>
          <cell r="D5302">
            <v>6075</v>
          </cell>
          <cell r="F5302">
            <v>0</v>
          </cell>
        </row>
        <row r="5303">
          <cell r="A5303">
            <v>1</v>
          </cell>
          <cell r="B5303">
            <v>23</v>
          </cell>
          <cell r="C5303">
            <v>50</v>
          </cell>
          <cell r="D5303">
            <v>6080</v>
          </cell>
          <cell r="F5303">
            <v>0</v>
          </cell>
        </row>
        <row r="5304">
          <cell r="A5304">
            <v>1</v>
          </cell>
          <cell r="B5304">
            <v>23</v>
          </cell>
          <cell r="C5304">
            <v>50</v>
          </cell>
          <cell r="D5304">
            <v>6085</v>
          </cell>
          <cell r="F5304">
            <v>0</v>
          </cell>
        </row>
        <row r="5305">
          <cell r="A5305">
            <v>1</v>
          </cell>
          <cell r="B5305">
            <v>23</v>
          </cell>
          <cell r="C5305">
            <v>50</v>
          </cell>
          <cell r="D5305">
            <v>6090</v>
          </cell>
          <cell r="F5305">
            <v>0</v>
          </cell>
        </row>
        <row r="5306">
          <cell r="A5306">
            <v>1</v>
          </cell>
          <cell r="B5306">
            <v>23</v>
          </cell>
          <cell r="C5306">
            <v>50</v>
          </cell>
          <cell r="D5306">
            <v>6095</v>
          </cell>
          <cell r="F5306">
            <v>67.27</v>
          </cell>
        </row>
        <row r="5307">
          <cell r="A5307">
            <v>1</v>
          </cell>
          <cell r="B5307">
            <v>23</v>
          </cell>
          <cell r="C5307">
            <v>50</v>
          </cell>
          <cell r="D5307">
            <v>6100</v>
          </cell>
          <cell r="F5307">
            <v>87.27</v>
          </cell>
        </row>
        <row r="5308">
          <cell r="A5308">
            <v>1</v>
          </cell>
          <cell r="B5308">
            <v>23</v>
          </cell>
          <cell r="C5308">
            <v>50</v>
          </cell>
          <cell r="D5308">
            <v>6105</v>
          </cell>
          <cell r="F5308">
            <v>0</v>
          </cell>
        </row>
        <row r="5309">
          <cell r="A5309">
            <v>1</v>
          </cell>
          <cell r="B5309">
            <v>23</v>
          </cell>
          <cell r="C5309">
            <v>50</v>
          </cell>
          <cell r="D5309">
            <v>6110</v>
          </cell>
          <cell r="F5309">
            <v>0</v>
          </cell>
        </row>
        <row r="5310">
          <cell r="A5310">
            <v>1</v>
          </cell>
          <cell r="B5310">
            <v>23</v>
          </cell>
          <cell r="C5310">
            <v>50</v>
          </cell>
          <cell r="D5310">
            <v>6115</v>
          </cell>
          <cell r="F5310">
            <v>0</v>
          </cell>
        </row>
        <row r="5311">
          <cell r="A5311">
            <v>1</v>
          </cell>
          <cell r="B5311">
            <v>23</v>
          </cell>
          <cell r="C5311">
            <v>50</v>
          </cell>
          <cell r="D5311">
            <v>6120</v>
          </cell>
          <cell r="F5311">
            <v>0</v>
          </cell>
        </row>
        <row r="5312">
          <cell r="A5312">
            <v>1</v>
          </cell>
          <cell r="B5312">
            <v>23</v>
          </cell>
          <cell r="C5312">
            <v>50</v>
          </cell>
          <cell r="D5312">
            <v>6125</v>
          </cell>
          <cell r="F5312">
            <v>0</v>
          </cell>
        </row>
        <row r="5313">
          <cell r="A5313">
            <v>1</v>
          </cell>
          <cell r="B5313">
            <v>23</v>
          </cell>
          <cell r="C5313">
            <v>50</v>
          </cell>
          <cell r="D5313">
            <v>6130</v>
          </cell>
          <cell r="F5313">
            <v>0</v>
          </cell>
        </row>
        <row r="5314">
          <cell r="A5314">
            <v>1</v>
          </cell>
          <cell r="B5314">
            <v>23</v>
          </cell>
          <cell r="C5314">
            <v>50</v>
          </cell>
          <cell r="D5314">
            <v>6135</v>
          </cell>
          <cell r="F5314">
            <v>0</v>
          </cell>
        </row>
        <row r="5315">
          <cell r="A5315">
            <v>1</v>
          </cell>
          <cell r="B5315">
            <v>23</v>
          </cell>
          <cell r="C5315">
            <v>50</v>
          </cell>
          <cell r="D5315">
            <v>6140</v>
          </cell>
          <cell r="F5315">
            <v>0</v>
          </cell>
        </row>
        <row r="5316">
          <cell r="A5316">
            <v>1</v>
          </cell>
          <cell r="B5316">
            <v>23</v>
          </cell>
          <cell r="C5316">
            <v>50</v>
          </cell>
          <cell r="D5316">
            <v>6145</v>
          </cell>
          <cell r="F5316">
            <v>0</v>
          </cell>
        </row>
        <row r="5317">
          <cell r="A5317">
            <v>1</v>
          </cell>
          <cell r="B5317">
            <v>23</v>
          </cell>
          <cell r="C5317">
            <v>50</v>
          </cell>
          <cell r="D5317">
            <v>6150</v>
          </cell>
          <cell r="F5317">
            <v>0</v>
          </cell>
        </row>
        <row r="5318">
          <cell r="A5318">
            <v>1</v>
          </cell>
          <cell r="B5318">
            <v>23</v>
          </cell>
          <cell r="C5318">
            <v>50</v>
          </cell>
          <cell r="D5318">
            <v>6155</v>
          </cell>
          <cell r="F5318">
            <v>0</v>
          </cell>
        </row>
        <row r="5319">
          <cell r="A5319">
            <v>1</v>
          </cell>
          <cell r="B5319">
            <v>24</v>
          </cell>
          <cell r="C5319">
            <v>0</v>
          </cell>
          <cell r="D5319">
            <v>1050</v>
          </cell>
          <cell r="F5319">
            <v>0</v>
          </cell>
        </row>
        <row r="5320">
          <cell r="A5320">
            <v>1</v>
          </cell>
          <cell r="B5320">
            <v>25</v>
          </cell>
          <cell r="C5320">
            <v>0</v>
          </cell>
          <cell r="D5320">
            <v>1051</v>
          </cell>
          <cell r="F5320">
            <v>0</v>
          </cell>
        </row>
        <row r="5321">
          <cell r="A5321">
            <v>1</v>
          </cell>
          <cell r="B5321">
            <v>25</v>
          </cell>
          <cell r="C5321">
            <v>0</v>
          </cell>
          <cell r="D5321">
            <v>5012</v>
          </cell>
          <cell r="F5321">
            <v>0</v>
          </cell>
        </row>
        <row r="5322">
          <cell r="A5322">
            <v>1</v>
          </cell>
          <cell r="B5322">
            <v>25</v>
          </cell>
          <cell r="C5322">
            <v>0</v>
          </cell>
          <cell r="D5322">
            <v>5040</v>
          </cell>
          <cell r="F5322">
            <v>0</v>
          </cell>
        </row>
        <row r="5323">
          <cell r="A5323">
            <v>1</v>
          </cell>
          <cell r="B5323">
            <v>26</v>
          </cell>
          <cell r="C5323">
            <v>0</v>
          </cell>
          <cell r="D5323">
            <v>1051</v>
          </cell>
          <cell r="F5323">
            <v>0</v>
          </cell>
        </row>
        <row r="5324">
          <cell r="A5324">
            <v>1</v>
          </cell>
          <cell r="B5324">
            <v>26</v>
          </cell>
          <cell r="C5324">
            <v>0</v>
          </cell>
          <cell r="D5324">
            <v>5012</v>
          </cell>
          <cell r="F5324">
            <v>0</v>
          </cell>
        </row>
        <row r="5325">
          <cell r="A5325">
            <v>1</v>
          </cell>
          <cell r="B5325">
            <v>26</v>
          </cell>
          <cell r="C5325">
            <v>0</v>
          </cell>
          <cell r="D5325">
            <v>5040</v>
          </cell>
          <cell r="F5325">
            <v>0</v>
          </cell>
        </row>
        <row r="5326">
          <cell r="A5326">
            <v>1</v>
          </cell>
          <cell r="B5326">
            <v>26</v>
          </cell>
          <cell r="C5326">
            <v>20</v>
          </cell>
          <cell r="D5326">
            <v>6160</v>
          </cell>
          <cell r="F5326">
            <v>0</v>
          </cell>
        </row>
        <row r="5327">
          <cell r="A5327">
            <v>1</v>
          </cell>
          <cell r="B5327">
            <v>27</v>
          </cell>
          <cell r="C5327">
            <v>0</v>
          </cell>
          <cell r="D5327">
            <v>5040</v>
          </cell>
          <cell r="F5327">
            <v>0</v>
          </cell>
        </row>
        <row r="5328">
          <cell r="A5328">
            <v>1</v>
          </cell>
          <cell r="B5328">
            <v>28</v>
          </cell>
          <cell r="C5328">
            <v>0</v>
          </cell>
          <cell r="D5328">
            <v>5040</v>
          </cell>
          <cell r="F5328">
            <v>0</v>
          </cell>
        </row>
        <row r="5329">
          <cell r="A5329">
            <v>1</v>
          </cell>
          <cell r="B5329">
            <v>29</v>
          </cell>
          <cell r="C5329">
            <v>0</v>
          </cell>
          <cell r="D5329">
            <v>5040</v>
          </cell>
          <cell r="F5329">
            <v>0</v>
          </cell>
        </row>
        <row r="5330">
          <cell r="A5330">
            <v>1</v>
          </cell>
          <cell r="B5330">
            <v>29</v>
          </cell>
          <cell r="C5330">
            <v>50</v>
          </cell>
          <cell r="D5330">
            <v>6125</v>
          </cell>
          <cell r="F5330">
            <v>0</v>
          </cell>
        </row>
        <row r="5331">
          <cell r="A5331">
            <v>1</v>
          </cell>
          <cell r="B5331">
            <v>30</v>
          </cell>
          <cell r="C5331">
            <v>0</v>
          </cell>
          <cell r="D5331">
            <v>5040</v>
          </cell>
          <cell r="F5331">
            <v>0</v>
          </cell>
        </row>
        <row r="5332">
          <cell r="A5332">
            <v>1</v>
          </cell>
          <cell r="B5332">
            <v>31</v>
          </cell>
          <cell r="C5332">
            <v>0</v>
          </cell>
          <cell r="D5332">
            <v>5040</v>
          </cell>
          <cell r="F5332">
            <v>0</v>
          </cell>
        </row>
        <row r="5333">
          <cell r="A5333">
            <v>1</v>
          </cell>
          <cell r="B5333">
            <v>32</v>
          </cell>
          <cell r="C5333">
            <v>0</v>
          </cell>
          <cell r="D5333">
            <v>5040</v>
          </cell>
          <cell r="F5333">
            <v>0</v>
          </cell>
        </row>
        <row r="5334">
          <cell r="A5334">
            <v>1</v>
          </cell>
          <cell r="B5334">
            <v>34</v>
          </cell>
          <cell r="C5334">
            <v>0</v>
          </cell>
          <cell r="D5334">
            <v>1032</v>
          </cell>
          <cell r="F5334">
            <v>0</v>
          </cell>
        </row>
        <row r="5335">
          <cell r="A5335">
            <v>1</v>
          </cell>
          <cell r="B5335">
            <v>34</v>
          </cell>
          <cell r="C5335">
            <v>0</v>
          </cell>
          <cell r="D5335">
            <v>1050</v>
          </cell>
          <cell r="F5335">
            <v>-64560.639999999999</v>
          </cell>
        </row>
        <row r="5336">
          <cell r="A5336">
            <v>1</v>
          </cell>
          <cell r="B5336">
            <v>34</v>
          </cell>
          <cell r="C5336">
            <v>0</v>
          </cell>
          <cell r="D5336">
            <v>1050</v>
          </cell>
          <cell r="F5336">
            <v>0</v>
          </cell>
        </row>
        <row r="5337">
          <cell r="A5337">
            <v>1</v>
          </cell>
          <cell r="B5337">
            <v>34</v>
          </cell>
          <cell r="C5337">
            <v>0</v>
          </cell>
          <cell r="D5337">
            <v>1051</v>
          </cell>
          <cell r="F5337">
            <v>91.4</v>
          </cell>
        </row>
        <row r="5338">
          <cell r="A5338">
            <v>1</v>
          </cell>
          <cell r="B5338">
            <v>34</v>
          </cell>
          <cell r="C5338">
            <v>0</v>
          </cell>
          <cell r="D5338">
            <v>1052</v>
          </cell>
          <cell r="F5338">
            <v>0</v>
          </cell>
        </row>
        <row r="5339">
          <cell r="A5339">
            <v>1</v>
          </cell>
          <cell r="B5339">
            <v>34</v>
          </cell>
          <cell r="C5339">
            <v>0</v>
          </cell>
          <cell r="D5339">
            <v>1052</v>
          </cell>
          <cell r="F5339">
            <v>0</v>
          </cell>
        </row>
        <row r="5340">
          <cell r="A5340">
            <v>1</v>
          </cell>
          <cell r="B5340">
            <v>34</v>
          </cell>
          <cell r="C5340">
            <v>0</v>
          </cell>
          <cell r="D5340">
            <v>1052</v>
          </cell>
          <cell r="F5340">
            <v>0</v>
          </cell>
        </row>
        <row r="5341">
          <cell r="A5341">
            <v>1</v>
          </cell>
          <cell r="B5341">
            <v>34</v>
          </cell>
          <cell r="C5341">
            <v>0</v>
          </cell>
          <cell r="D5341">
            <v>1055</v>
          </cell>
          <cell r="F5341">
            <v>0</v>
          </cell>
        </row>
        <row r="5342">
          <cell r="A5342">
            <v>1</v>
          </cell>
          <cell r="B5342">
            <v>34</v>
          </cell>
          <cell r="C5342">
            <v>0</v>
          </cell>
          <cell r="D5342">
            <v>1060</v>
          </cell>
          <cell r="F5342">
            <v>-174.9</v>
          </cell>
        </row>
        <row r="5343">
          <cell r="A5343">
            <v>1</v>
          </cell>
          <cell r="B5343">
            <v>34</v>
          </cell>
          <cell r="C5343">
            <v>0</v>
          </cell>
          <cell r="D5343">
            <v>1065</v>
          </cell>
          <cell r="F5343">
            <v>0</v>
          </cell>
        </row>
        <row r="5344">
          <cell r="A5344">
            <v>1</v>
          </cell>
          <cell r="B5344">
            <v>34</v>
          </cell>
          <cell r="C5344">
            <v>0</v>
          </cell>
          <cell r="D5344">
            <v>2040</v>
          </cell>
          <cell r="F5344">
            <v>0</v>
          </cell>
        </row>
        <row r="5345">
          <cell r="A5345">
            <v>1</v>
          </cell>
          <cell r="B5345">
            <v>34</v>
          </cell>
          <cell r="C5345">
            <v>0</v>
          </cell>
          <cell r="D5345">
            <v>4010</v>
          </cell>
          <cell r="F5345">
            <v>-452580.06</v>
          </cell>
        </row>
        <row r="5346">
          <cell r="A5346">
            <v>1</v>
          </cell>
          <cell r="B5346">
            <v>34</v>
          </cell>
          <cell r="C5346">
            <v>0</v>
          </cell>
          <cell r="D5346">
            <v>4010</v>
          </cell>
          <cell r="F5346">
            <v>60218.89</v>
          </cell>
        </row>
        <row r="5347">
          <cell r="A5347">
            <v>1</v>
          </cell>
          <cell r="B5347">
            <v>34</v>
          </cell>
          <cell r="C5347">
            <v>0</v>
          </cell>
          <cell r="D5347">
            <v>4020</v>
          </cell>
          <cell r="F5347">
            <v>-216231.48</v>
          </cell>
        </row>
        <row r="5348">
          <cell r="A5348">
            <v>1</v>
          </cell>
          <cell r="B5348">
            <v>34</v>
          </cell>
          <cell r="C5348">
            <v>0</v>
          </cell>
          <cell r="D5348">
            <v>4020</v>
          </cell>
          <cell r="F5348">
            <v>2528.62</v>
          </cell>
        </row>
        <row r="5349">
          <cell r="A5349">
            <v>1</v>
          </cell>
          <cell r="B5349">
            <v>34</v>
          </cell>
          <cell r="C5349">
            <v>0</v>
          </cell>
          <cell r="D5349">
            <v>4030</v>
          </cell>
          <cell r="F5349">
            <v>3.91</v>
          </cell>
        </row>
        <row r="5350">
          <cell r="A5350">
            <v>1</v>
          </cell>
          <cell r="B5350">
            <v>34</v>
          </cell>
          <cell r="C5350">
            <v>0</v>
          </cell>
          <cell r="D5350">
            <v>4040</v>
          </cell>
          <cell r="F5350">
            <v>0</v>
          </cell>
        </row>
        <row r="5351">
          <cell r="A5351">
            <v>1</v>
          </cell>
          <cell r="B5351">
            <v>34</v>
          </cell>
          <cell r="C5351">
            <v>0</v>
          </cell>
          <cell r="D5351">
            <v>4050</v>
          </cell>
          <cell r="F5351">
            <v>-7729.92</v>
          </cell>
        </row>
        <row r="5352">
          <cell r="A5352">
            <v>1</v>
          </cell>
          <cell r="B5352">
            <v>34</v>
          </cell>
          <cell r="C5352">
            <v>0</v>
          </cell>
          <cell r="D5352">
            <v>4060</v>
          </cell>
          <cell r="F5352">
            <v>0</v>
          </cell>
        </row>
        <row r="5353">
          <cell r="A5353">
            <v>1</v>
          </cell>
          <cell r="B5353">
            <v>34</v>
          </cell>
          <cell r="C5353">
            <v>0</v>
          </cell>
          <cell r="D5353">
            <v>5010</v>
          </cell>
          <cell r="F5353">
            <v>314459.5</v>
          </cell>
        </row>
        <row r="5354">
          <cell r="A5354">
            <v>1</v>
          </cell>
          <cell r="B5354">
            <v>34</v>
          </cell>
          <cell r="C5354">
            <v>0</v>
          </cell>
          <cell r="D5354">
            <v>5011</v>
          </cell>
          <cell r="F5354">
            <v>3053.79</v>
          </cell>
        </row>
        <row r="5355">
          <cell r="A5355">
            <v>1</v>
          </cell>
          <cell r="B5355">
            <v>34</v>
          </cell>
          <cell r="C5355">
            <v>0</v>
          </cell>
          <cell r="D5355">
            <v>5011</v>
          </cell>
          <cell r="F5355">
            <v>0</v>
          </cell>
        </row>
        <row r="5356">
          <cell r="A5356">
            <v>1</v>
          </cell>
          <cell r="B5356">
            <v>34</v>
          </cell>
          <cell r="C5356">
            <v>0</v>
          </cell>
          <cell r="D5356">
            <v>5011</v>
          </cell>
          <cell r="F5356">
            <v>0</v>
          </cell>
        </row>
        <row r="5357">
          <cell r="A5357">
            <v>1</v>
          </cell>
          <cell r="B5357">
            <v>34</v>
          </cell>
          <cell r="C5357">
            <v>0</v>
          </cell>
          <cell r="D5357">
            <v>5012</v>
          </cell>
          <cell r="F5357">
            <v>0</v>
          </cell>
        </row>
        <row r="5358">
          <cell r="A5358">
            <v>1</v>
          </cell>
          <cell r="B5358">
            <v>34</v>
          </cell>
          <cell r="C5358">
            <v>0</v>
          </cell>
          <cell r="D5358">
            <v>5012</v>
          </cell>
          <cell r="F5358">
            <v>-91.39</v>
          </cell>
        </row>
        <row r="5359">
          <cell r="A5359">
            <v>1</v>
          </cell>
          <cell r="B5359">
            <v>34</v>
          </cell>
          <cell r="C5359">
            <v>0</v>
          </cell>
          <cell r="D5359">
            <v>5012</v>
          </cell>
          <cell r="F5359">
            <v>-199.18</v>
          </cell>
        </row>
        <row r="5360">
          <cell r="A5360">
            <v>1</v>
          </cell>
          <cell r="B5360">
            <v>34</v>
          </cell>
          <cell r="C5360">
            <v>0</v>
          </cell>
          <cell r="D5360">
            <v>5020</v>
          </cell>
          <cell r="F5360">
            <v>179945.2</v>
          </cell>
        </row>
        <row r="5361">
          <cell r="A5361">
            <v>1</v>
          </cell>
          <cell r="B5361">
            <v>34</v>
          </cell>
          <cell r="C5361">
            <v>0</v>
          </cell>
          <cell r="D5361">
            <v>5030</v>
          </cell>
          <cell r="F5361">
            <v>30.78</v>
          </cell>
        </row>
        <row r="5362">
          <cell r="A5362">
            <v>1</v>
          </cell>
          <cell r="B5362">
            <v>34</v>
          </cell>
          <cell r="C5362">
            <v>0</v>
          </cell>
          <cell r="D5362">
            <v>5030</v>
          </cell>
          <cell r="F5362">
            <v>0</v>
          </cell>
        </row>
        <row r="5363">
          <cell r="A5363">
            <v>1</v>
          </cell>
          <cell r="B5363">
            <v>34</v>
          </cell>
          <cell r="C5363">
            <v>0</v>
          </cell>
          <cell r="D5363">
            <v>5040</v>
          </cell>
          <cell r="F5363">
            <v>-9221.06</v>
          </cell>
        </row>
        <row r="5364">
          <cell r="A5364">
            <v>1</v>
          </cell>
          <cell r="B5364">
            <v>34</v>
          </cell>
          <cell r="C5364">
            <v>0</v>
          </cell>
          <cell r="D5364">
            <v>5050</v>
          </cell>
          <cell r="F5364">
            <v>-14120</v>
          </cell>
        </row>
        <row r="5365">
          <cell r="A5365">
            <v>1</v>
          </cell>
          <cell r="B5365">
            <v>34</v>
          </cell>
          <cell r="C5365">
            <v>0</v>
          </cell>
          <cell r="D5365">
            <v>7010</v>
          </cell>
          <cell r="F5365">
            <v>0</v>
          </cell>
        </row>
        <row r="5366">
          <cell r="A5366">
            <v>1</v>
          </cell>
          <cell r="B5366">
            <v>34</v>
          </cell>
          <cell r="C5366">
            <v>0</v>
          </cell>
          <cell r="D5366">
            <v>7015</v>
          </cell>
          <cell r="F5366">
            <v>0</v>
          </cell>
        </row>
        <row r="5367">
          <cell r="A5367">
            <v>1</v>
          </cell>
          <cell r="B5367">
            <v>34</v>
          </cell>
          <cell r="C5367">
            <v>0</v>
          </cell>
          <cell r="D5367">
            <v>7020</v>
          </cell>
          <cell r="F5367">
            <v>0</v>
          </cell>
        </row>
        <row r="5368">
          <cell r="A5368">
            <v>1</v>
          </cell>
          <cell r="B5368">
            <v>34</v>
          </cell>
          <cell r="C5368">
            <v>0</v>
          </cell>
          <cell r="D5368">
            <v>7025</v>
          </cell>
          <cell r="F5368">
            <v>385</v>
          </cell>
        </row>
        <row r="5369">
          <cell r="A5369">
            <v>1</v>
          </cell>
          <cell r="B5369">
            <v>34</v>
          </cell>
          <cell r="C5369">
            <v>0</v>
          </cell>
          <cell r="D5369">
            <v>7030</v>
          </cell>
          <cell r="F5369">
            <v>118.5</v>
          </cell>
        </row>
        <row r="5370">
          <cell r="A5370">
            <v>1</v>
          </cell>
          <cell r="B5370">
            <v>34</v>
          </cell>
          <cell r="C5370">
            <v>0</v>
          </cell>
          <cell r="D5370">
            <v>7035</v>
          </cell>
          <cell r="F5370">
            <v>175.19</v>
          </cell>
        </row>
        <row r="5371">
          <cell r="A5371">
            <v>1</v>
          </cell>
          <cell r="B5371">
            <v>34</v>
          </cell>
          <cell r="C5371">
            <v>0</v>
          </cell>
          <cell r="D5371">
            <v>7040</v>
          </cell>
          <cell r="F5371">
            <v>0</v>
          </cell>
        </row>
        <row r="5372">
          <cell r="A5372">
            <v>1</v>
          </cell>
          <cell r="B5372">
            <v>34</v>
          </cell>
          <cell r="C5372">
            <v>0</v>
          </cell>
          <cell r="D5372">
            <v>7045</v>
          </cell>
          <cell r="F5372">
            <v>0</v>
          </cell>
        </row>
        <row r="5373">
          <cell r="A5373">
            <v>1</v>
          </cell>
          <cell r="B5373">
            <v>34</v>
          </cell>
          <cell r="C5373">
            <v>0</v>
          </cell>
          <cell r="D5373">
            <v>7050</v>
          </cell>
          <cell r="F5373">
            <v>874.42</v>
          </cell>
        </row>
        <row r="5374">
          <cell r="A5374">
            <v>1</v>
          </cell>
          <cell r="B5374">
            <v>34</v>
          </cell>
          <cell r="C5374">
            <v>0</v>
          </cell>
          <cell r="D5374">
            <v>7055</v>
          </cell>
          <cell r="F5374">
            <v>0</v>
          </cell>
        </row>
        <row r="5375">
          <cell r="A5375">
            <v>1</v>
          </cell>
          <cell r="B5375">
            <v>34</v>
          </cell>
          <cell r="C5375">
            <v>0</v>
          </cell>
          <cell r="D5375">
            <v>7060</v>
          </cell>
          <cell r="F5375">
            <v>1400</v>
          </cell>
        </row>
        <row r="5376">
          <cell r="A5376">
            <v>1</v>
          </cell>
          <cell r="B5376">
            <v>34</v>
          </cell>
          <cell r="C5376">
            <v>0</v>
          </cell>
          <cell r="D5376">
            <v>7065</v>
          </cell>
          <cell r="F5376">
            <v>0</v>
          </cell>
        </row>
        <row r="5377">
          <cell r="A5377">
            <v>1</v>
          </cell>
          <cell r="B5377">
            <v>34</v>
          </cell>
          <cell r="C5377">
            <v>0</v>
          </cell>
          <cell r="D5377">
            <v>7070</v>
          </cell>
          <cell r="F5377">
            <v>0</v>
          </cell>
        </row>
        <row r="5378">
          <cell r="A5378">
            <v>1</v>
          </cell>
          <cell r="B5378">
            <v>34</v>
          </cell>
          <cell r="C5378">
            <v>0</v>
          </cell>
          <cell r="D5378">
            <v>7075</v>
          </cell>
          <cell r="F5378">
            <v>0</v>
          </cell>
        </row>
        <row r="5379">
          <cell r="A5379">
            <v>1</v>
          </cell>
          <cell r="B5379">
            <v>34</v>
          </cell>
          <cell r="C5379">
            <v>0</v>
          </cell>
          <cell r="D5379">
            <v>7080</v>
          </cell>
          <cell r="F5379">
            <v>17.989999999999998</v>
          </cell>
        </row>
        <row r="5380">
          <cell r="A5380">
            <v>1</v>
          </cell>
          <cell r="B5380">
            <v>34</v>
          </cell>
          <cell r="C5380">
            <v>0</v>
          </cell>
          <cell r="D5380">
            <v>7085</v>
          </cell>
          <cell r="F5380">
            <v>6000</v>
          </cell>
        </row>
        <row r="5381">
          <cell r="A5381">
            <v>1</v>
          </cell>
          <cell r="B5381">
            <v>34</v>
          </cell>
          <cell r="C5381">
            <v>0</v>
          </cell>
          <cell r="D5381">
            <v>7086</v>
          </cell>
          <cell r="F5381">
            <v>0</v>
          </cell>
        </row>
        <row r="5382">
          <cell r="A5382">
            <v>1</v>
          </cell>
          <cell r="B5382">
            <v>34</v>
          </cell>
          <cell r="C5382">
            <v>0</v>
          </cell>
          <cell r="D5382">
            <v>7090</v>
          </cell>
          <cell r="F5382">
            <v>1281.08</v>
          </cell>
        </row>
        <row r="5383">
          <cell r="A5383">
            <v>1</v>
          </cell>
          <cell r="B5383">
            <v>34</v>
          </cell>
          <cell r="C5383">
            <v>0</v>
          </cell>
          <cell r="D5383">
            <v>7095</v>
          </cell>
          <cell r="F5383">
            <v>293</v>
          </cell>
        </row>
        <row r="5384">
          <cell r="A5384">
            <v>1</v>
          </cell>
          <cell r="B5384">
            <v>34</v>
          </cell>
          <cell r="C5384">
            <v>0</v>
          </cell>
          <cell r="D5384">
            <v>7100</v>
          </cell>
          <cell r="F5384">
            <v>646.92999999999995</v>
          </cell>
        </row>
        <row r="5385">
          <cell r="A5385">
            <v>1</v>
          </cell>
          <cell r="B5385">
            <v>34</v>
          </cell>
          <cell r="C5385">
            <v>0</v>
          </cell>
          <cell r="D5385">
            <v>7105</v>
          </cell>
          <cell r="F5385">
            <v>327.27</v>
          </cell>
        </row>
        <row r="5386">
          <cell r="A5386">
            <v>1</v>
          </cell>
          <cell r="B5386">
            <v>34</v>
          </cell>
          <cell r="C5386">
            <v>0</v>
          </cell>
          <cell r="D5386">
            <v>7110</v>
          </cell>
          <cell r="F5386">
            <v>46.96</v>
          </cell>
        </row>
        <row r="5387">
          <cell r="A5387">
            <v>1</v>
          </cell>
          <cell r="B5387">
            <v>34</v>
          </cell>
          <cell r="C5387">
            <v>0</v>
          </cell>
          <cell r="D5387">
            <v>7120</v>
          </cell>
          <cell r="F5387">
            <v>0</v>
          </cell>
        </row>
        <row r="5388">
          <cell r="A5388">
            <v>1</v>
          </cell>
          <cell r="B5388">
            <v>34</v>
          </cell>
          <cell r="C5388">
            <v>0</v>
          </cell>
          <cell r="D5388">
            <v>7125</v>
          </cell>
          <cell r="F5388">
            <v>0</v>
          </cell>
        </row>
        <row r="5389">
          <cell r="A5389">
            <v>1</v>
          </cell>
          <cell r="B5389">
            <v>34</v>
          </cell>
          <cell r="C5389">
            <v>0</v>
          </cell>
          <cell r="D5389">
            <v>7130</v>
          </cell>
          <cell r="F5389">
            <v>71.59</v>
          </cell>
        </row>
        <row r="5390">
          <cell r="A5390">
            <v>1</v>
          </cell>
          <cell r="B5390">
            <v>34</v>
          </cell>
          <cell r="C5390">
            <v>0</v>
          </cell>
          <cell r="D5390">
            <v>8010</v>
          </cell>
          <cell r="F5390">
            <v>18750</v>
          </cell>
        </row>
        <row r="5391">
          <cell r="A5391">
            <v>1</v>
          </cell>
          <cell r="B5391">
            <v>34</v>
          </cell>
          <cell r="C5391">
            <v>0</v>
          </cell>
          <cell r="D5391">
            <v>8020</v>
          </cell>
          <cell r="F5391">
            <v>3069</v>
          </cell>
        </row>
        <row r="5392">
          <cell r="A5392">
            <v>1</v>
          </cell>
          <cell r="B5392">
            <v>34</v>
          </cell>
          <cell r="C5392">
            <v>0</v>
          </cell>
          <cell r="D5392">
            <v>8025</v>
          </cell>
          <cell r="F5392">
            <v>0</v>
          </cell>
        </row>
        <row r="5393">
          <cell r="A5393">
            <v>1</v>
          </cell>
          <cell r="B5393">
            <v>34</v>
          </cell>
          <cell r="C5393">
            <v>0</v>
          </cell>
          <cell r="D5393">
            <v>8030</v>
          </cell>
          <cell r="F5393">
            <v>0</v>
          </cell>
        </row>
        <row r="5394">
          <cell r="A5394">
            <v>1</v>
          </cell>
          <cell r="B5394">
            <v>34</v>
          </cell>
          <cell r="C5394">
            <v>0</v>
          </cell>
          <cell r="D5394">
            <v>8040</v>
          </cell>
          <cell r="F5394">
            <v>-2080.67</v>
          </cell>
        </row>
        <row r="5395">
          <cell r="A5395">
            <v>1</v>
          </cell>
          <cell r="B5395">
            <v>34</v>
          </cell>
          <cell r="C5395">
            <v>0</v>
          </cell>
          <cell r="D5395">
            <v>8050</v>
          </cell>
          <cell r="F5395">
            <v>0</v>
          </cell>
        </row>
        <row r="5396">
          <cell r="A5396">
            <v>1</v>
          </cell>
          <cell r="B5396">
            <v>34</v>
          </cell>
          <cell r="C5396">
            <v>0</v>
          </cell>
          <cell r="D5396">
            <v>8060</v>
          </cell>
          <cell r="F5396">
            <v>0</v>
          </cell>
        </row>
        <row r="5397">
          <cell r="A5397">
            <v>1</v>
          </cell>
          <cell r="B5397">
            <v>34</v>
          </cell>
          <cell r="C5397">
            <v>0</v>
          </cell>
          <cell r="D5397">
            <v>8070</v>
          </cell>
          <cell r="F5397">
            <v>8658.5</v>
          </cell>
        </row>
        <row r="5398">
          <cell r="A5398">
            <v>1</v>
          </cell>
          <cell r="B5398">
            <v>34</v>
          </cell>
          <cell r="C5398">
            <v>0</v>
          </cell>
          <cell r="D5398">
            <v>8080</v>
          </cell>
          <cell r="F5398">
            <v>0</v>
          </cell>
        </row>
        <row r="5399">
          <cell r="A5399">
            <v>1</v>
          </cell>
          <cell r="B5399">
            <v>34</v>
          </cell>
          <cell r="C5399">
            <v>0</v>
          </cell>
          <cell r="D5399">
            <v>8090</v>
          </cell>
          <cell r="F5399">
            <v>-13.05</v>
          </cell>
        </row>
        <row r="5400">
          <cell r="A5400">
            <v>1</v>
          </cell>
          <cell r="B5400">
            <v>34</v>
          </cell>
          <cell r="C5400">
            <v>0</v>
          </cell>
          <cell r="D5400">
            <v>8505</v>
          </cell>
          <cell r="F5400">
            <v>0</v>
          </cell>
        </row>
        <row r="5401">
          <cell r="A5401">
            <v>1</v>
          </cell>
          <cell r="B5401">
            <v>34</v>
          </cell>
          <cell r="C5401">
            <v>10</v>
          </cell>
          <cell r="D5401">
            <v>6010</v>
          </cell>
          <cell r="F5401">
            <v>8602.1</v>
          </cell>
        </row>
        <row r="5402">
          <cell r="A5402">
            <v>1</v>
          </cell>
          <cell r="B5402">
            <v>34</v>
          </cell>
          <cell r="C5402">
            <v>10</v>
          </cell>
          <cell r="D5402">
            <v>6015</v>
          </cell>
          <cell r="F5402">
            <v>0</v>
          </cell>
        </row>
        <row r="5403">
          <cell r="A5403">
            <v>1</v>
          </cell>
          <cell r="B5403">
            <v>34</v>
          </cell>
          <cell r="C5403">
            <v>10</v>
          </cell>
          <cell r="D5403">
            <v>6020</v>
          </cell>
          <cell r="F5403">
            <v>0</v>
          </cell>
        </row>
        <row r="5404">
          <cell r="A5404">
            <v>1</v>
          </cell>
          <cell r="B5404">
            <v>34</v>
          </cell>
          <cell r="C5404">
            <v>10</v>
          </cell>
          <cell r="D5404">
            <v>6025</v>
          </cell>
          <cell r="F5404">
            <v>617.98</v>
          </cell>
        </row>
        <row r="5405">
          <cell r="A5405">
            <v>1</v>
          </cell>
          <cell r="B5405">
            <v>34</v>
          </cell>
          <cell r="C5405">
            <v>10</v>
          </cell>
          <cell r="D5405">
            <v>6030</v>
          </cell>
          <cell r="F5405">
            <v>599.28</v>
          </cell>
        </row>
        <row r="5406">
          <cell r="A5406">
            <v>1</v>
          </cell>
          <cell r="B5406">
            <v>34</v>
          </cell>
          <cell r="C5406">
            <v>10</v>
          </cell>
          <cell r="D5406">
            <v>6035</v>
          </cell>
          <cell r="F5406">
            <v>0</v>
          </cell>
        </row>
        <row r="5407">
          <cell r="A5407">
            <v>1</v>
          </cell>
          <cell r="B5407">
            <v>34</v>
          </cell>
          <cell r="C5407">
            <v>10</v>
          </cell>
          <cell r="D5407">
            <v>6040</v>
          </cell>
          <cell r="F5407">
            <v>0</v>
          </cell>
        </row>
        <row r="5408">
          <cell r="A5408">
            <v>1</v>
          </cell>
          <cell r="B5408">
            <v>34</v>
          </cell>
          <cell r="C5408">
            <v>10</v>
          </cell>
          <cell r="D5408">
            <v>6045</v>
          </cell>
          <cell r="F5408">
            <v>0</v>
          </cell>
        </row>
        <row r="5409">
          <cell r="A5409">
            <v>1</v>
          </cell>
          <cell r="B5409">
            <v>34</v>
          </cell>
          <cell r="C5409">
            <v>10</v>
          </cell>
          <cell r="D5409">
            <v>6050</v>
          </cell>
          <cell r="F5409">
            <v>136.91</v>
          </cell>
        </row>
        <row r="5410">
          <cell r="A5410">
            <v>1</v>
          </cell>
          <cell r="B5410">
            <v>34</v>
          </cell>
          <cell r="C5410">
            <v>10</v>
          </cell>
          <cell r="D5410">
            <v>6055</v>
          </cell>
          <cell r="F5410">
            <v>0</v>
          </cell>
        </row>
        <row r="5411">
          <cell r="A5411">
            <v>1</v>
          </cell>
          <cell r="B5411">
            <v>34</v>
          </cell>
          <cell r="C5411">
            <v>10</v>
          </cell>
          <cell r="D5411">
            <v>6060</v>
          </cell>
          <cell r="F5411">
            <v>48.93</v>
          </cell>
        </row>
        <row r="5412">
          <cell r="A5412">
            <v>1</v>
          </cell>
          <cell r="B5412">
            <v>34</v>
          </cell>
          <cell r="C5412">
            <v>10</v>
          </cell>
          <cell r="D5412">
            <v>6065</v>
          </cell>
          <cell r="F5412">
            <v>0</v>
          </cell>
        </row>
        <row r="5413">
          <cell r="A5413">
            <v>1</v>
          </cell>
          <cell r="B5413">
            <v>34</v>
          </cell>
          <cell r="C5413">
            <v>10</v>
          </cell>
          <cell r="D5413">
            <v>6070</v>
          </cell>
          <cell r="F5413">
            <v>0</v>
          </cell>
        </row>
        <row r="5414">
          <cell r="A5414">
            <v>1</v>
          </cell>
          <cell r="B5414">
            <v>34</v>
          </cell>
          <cell r="C5414">
            <v>10</v>
          </cell>
          <cell r="D5414">
            <v>6075</v>
          </cell>
          <cell r="F5414">
            <v>0</v>
          </cell>
        </row>
        <row r="5415">
          <cell r="A5415">
            <v>1</v>
          </cell>
          <cell r="B5415">
            <v>34</v>
          </cell>
          <cell r="C5415">
            <v>10</v>
          </cell>
          <cell r="D5415">
            <v>6080</v>
          </cell>
          <cell r="F5415">
            <v>0</v>
          </cell>
        </row>
        <row r="5416">
          <cell r="A5416">
            <v>1</v>
          </cell>
          <cell r="B5416">
            <v>34</v>
          </cell>
          <cell r="C5416">
            <v>10</v>
          </cell>
          <cell r="D5416">
            <v>6085</v>
          </cell>
          <cell r="F5416">
            <v>0</v>
          </cell>
        </row>
        <row r="5417">
          <cell r="A5417">
            <v>1</v>
          </cell>
          <cell r="B5417">
            <v>34</v>
          </cell>
          <cell r="C5417">
            <v>10</v>
          </cell>
          <cell r="D5417">
            <v>6090</v>
          </cell>
          <cell r="F5417">
            <v>0</v>
          </cell>
        </row>
        <row r="5418">
          <cell r="A5418">
            <v>1</v>
          </cell>
          <cell r="B5418">
            <v>34</v>
          </cell>
          <cell r="C5418">
            <v>10</v>
          </cell>
          <cell r="D5418">
            <v>6095</v>
          </cell>
          <cell r="F5418">
            <v>0</v>
          </cell>
        </row>
        <row r="5419">
          <cell r="A5419">
            <v>1</v>
          </cell>
          <cell r="B5419">
            <v>34</v>
          </cell>
          <cell r="C5419">
            <v>10</v>
          </cell>
          <cell r="D5419">
            <v>6100</v>
          </cell>
          <cell r="F5419">
            <v>192.63</v>
          </cell>
        </row>
        <row r="5420">
          <cell r="A5420">
            <v>1</v>
          </cell>
          <cell r="B5420">
            <v>34</v>
          </cell>
          <cell r="C5420">
            <v>10</v>
          </cell>
          <cell r="D5420">
            <v>6105</v>
          </cell>
          <cell r="F5420">
            <v>0</v>
          </cell>
        </row>
        <row r="5421">
          <cell r="A5421">
            <v>1</v>
          </cell>
          <cell r="B5421">
            <v>34</v>
          </cell>
          <cell r="C5421">
            <v>10</v>
          </cell>
          <cell r="D5421">
            <v>6110</v>
          </cell>
          <cell r="F5421">
            <v>0</v>
          </cell>
        </row>
        <row r="5422">
          <cell r="A5422">
            <v>1</v>
          </cell>
          <cell r="B5422">
            <v>34</v>
          </cell>
          <cell r="C5422">
            <v>10</v>
          </cell>
          <cell r="D5422">
            <v>6115</v>
          </cell>
          <cell r="F5422">
            <v>0</v>
          </cell>
        </row>
        <row r="5423">
          <cell r="A5423">
            <v>1</v>
          </cell>
          <cell r="B5423">
            <v>34</v>
          </cell>
          <cell r="C5423">
            <v>10</v>
          </cell>
          <cell r="D5423">
            <v>6120</v>
          </cell>
          <cell r="F5423">
            <v>0</v>
          </cell>
        </row>
        <row r="5424">
          <cell r="A5424">
            <v>1</v>
          </cell>
          <cell r="B5424">
            <v>34</v>
          </cell>
          <cell r="C5424">
            <v>10</v>
          </cell>
          <cell r="D5424">
            <v>6125</v>
          </cell>
          <cell r="F5424">
            <v>0</v>
          </cell>
        </row>
        <row r="5425">
          <cell r="A5425">
            <v>1</v>
          </cell>
          <cell r="B5425">
            <v>34</v>
          </cell>
          <cell r="C5425">
            <v>10</v>
          </cell>
          <cell r="D5425">
            <v>6130</v>
          </cell>
          <cell r="F5425">
            <v>0</v>
          </cell>
        </row>
        <row r="5426">
          <cell r="A5426">
            <v>1</v>
          </cell>
          <cell r="B5426">
            <v>34</v>
          </cell>
          <cell r="C5426">
            <v>10</v>
          </cell>
          <cell r="D5426">
            <v>6135</v>
          </cell>
          <cell r="F5426">
            <v>0</v>
          </cell>
        </row>
        <row r="5427">
          <cell r="A5427">
            <v>1</v>
          </cell>
          <cell r="B5427">
            <v>34</v>
          </cell>
          <cell r="C5427">
            <v>10</v>
          </cell>
          <cell r="D5427">
            <v>6140</v>
          </cell>
          <cell r="F5427">
            <v>0</v>
          </cell>
        </row>
        <row r="5428">
          <cell r="A5428">
            <v>1</v>
          </cell>
          <cell r="B5428">
            <v>34</v>
          </cell>
          <cell r="C5428">
            <v>10</v>
          </cell>
          <cell r="D5428">
            <v>6145</v>
          </cell>
          <cell r="F5428">
            <v>0</v>
          </cell>
        </row>
        <row r="5429">
          <cell r="A5429">
            <v>1</v>
          </cell>
          <cell r="B5429">
            <v>34</v>
          </cell>
          <cell r="C5429">
            <v>10</v>
          </cell>
          <cell r="D5429">
            <v>6150</v>
          </cell>
          <cell r="F5429">
            <v>0</v>
          </cell>
        </row>
        <row r="5430">
          <cell r="A5430">
            <v>1</v>
          </cell>
          <cell r="B5430">
            <v>34</v>
          </cell>
          <cell r="C5430">
            <v>20</v>
          </cell>
          <cell r="D5430">
            <v>6010</v>
          </cell>
          <cell r="F5430">
            <v>3679.75</v>
          </cell>
        </row>
        <row r="5431">
          <cell r="A5431">
            <v>1</v>
          </cell>
          <cell r="B5431">
            <v>34</v>
          </cell>
          <cell r="C5431">
            <v>20</v>
          </cell>
          <cell r="D5431">
            <v>6015</v>
          </cell>
          <cell r="F5431">
            <v>0</v>
          </cell>
        </row>
        <row r="5432">
          <cell r="A5432">
            <v>1</v>
          </cell>
          <cell r="B5432">
            <v>34</v>
          </cell>
          <cell r="C5432">
            <v>20</v>
          </cell>
          <cell r="D5432">
            <v>6020</v>
          </cell>
          <cell r="F5432">
            <v>185.63</v>
          </cell>
        </row>
        <row r="5433">
          <cell r="A5433">
            <v>1</v>
          </cell>
          <cell r="B5433">
            <v>34</v>
          </cell>
          <cell r="C5433">
            <v>20</v>
          </cell>
          <cell r="D5433">
            <v>6025</v>
          </cell>
          <cell r="F5433">
            <v>368.94</v>
          </cell>
        </row>
        <row r="5434">
          <cell r="A5434">
            <v>1</v>
          </cell>
          <cell r="B5434">
            <v>34</v>
          </cell>
          <cell r="C5434">
            <v>20</v>
          </cell>
          <cell r="D5434">
            <v>6030</v>
          </cell>
          <cell r="F5434">
            <v>291.17</v>
          </cell>
        </row>
        <row r="5435">
          <cell r="A5435">
            <v>1</v>
          </cell>
          <cell r="B5435">
            <v>34</v>
          </cell>
          <cell r="C5435">
            <v>20</v>
          </cell>
          <cell r="D5435">
            <v>6035</v>
          </cell>
          <cell r="F5435">
            <v>1902</v>
          </cell>
        </row>
        <row r="5436">
          <cell r="A5436">
            <v>1</v>
          </cell>
          <cell r="B5436">
            <v>34</v>
          </cell>
          <cell r="C5436">
            <v>20</v>
          </cell>
          <cell r="D5436">
            <v>6040</v>
          </cell>
          <cell r="F5436">
            <v>0</v>
          </cell>
        </row>
        <row r="5437">
          <cell r="A5437">
            <v>1</v>
          </cell>
          <cell r="B5437">
            <v>34</v>
          </cell>
          <cell r="C5437">
            <v>20</v>
          </cell>
          <cell r="D5437">
            <v>6045</v>
          </cell>
          <cell r="F5437">
            <v>0</v>
          </cell>
        </row>
        <row r="5438">
          <cell r="A5438">
            <v>1</v>
          </cell>
          <cell r="B5438">
            <v>34</v>
          </cell>
          <cell r="C5438">
            <v>20</v>
          </cell>
          <cell r="D5438">
            <v>6050</v>
          </cell>
          <cell r="F5438">
            <v>897.73</v>
          </cell>
        </row>
        <row r="5439">
          <cell r="A5439">
            <v>1</v>
          </cell>
          <cell r="B5439">
            <v>34</v>
          </cell>
          <cell r="C5439">
            <v>20</v>
          </cell>
          <cell r="D5439">
            <v>6055</v>
          </cell>
          <cell r="F5439">
            <v>0</v>
          </cell>
        </row>
        <row r="5440">
          <cell r="A5440">
            <v>1</v>
          </cell>
          <cell r="B5440">
            <v>34</v>
          </cell>
          <cell r="C5440">
            <v>20</v>
          </cell>
          <cell r="D5440">
            <v>6060</v>
          </cell>
          <cell r="F5440">
            <v>0</v>
          </cell>
        </row>
        <row r="5441">
          <cell r="A5441">
            <v>1</v>
          </cell>
          <cell r="B5441">
            <v>34</v>
          </cell>
          <cell r="C5441">
            <v>20</v>
          </cell>
          <cell r="D5441">
            <v>6065</v>
          </cell>
          <cell r="F5441">
            <v>0</v>
          </cell>
        </row>
        <row r="5442">
          <cell r="A5442">
            <v>1</v>
          </cell>
          <cell r="B5442">
            <v>34</v>
          </cell>
          <cell r="C5442">
            <v>20</v>
          </cell>
          <cell r="D5442">
            <v>6070</v>
          </cell>
          <cell r="F5442">
            <v>0</v>
          </cell>
        </row>
        <row r="5443">
          <cell r="A5443">
            <v>1</v>
          </cell>
          <cell r="B5443">
            <v>34</v>
          </cell>
          <cell r="C5443">
            <v>20</v>
          </cell>
          <cell r="D5443">
            <v>6075</v>
          </cell>
          <cell r="F5443">
            <v>0</v>
          </cell>
        </row>
        <row r="5444">
          <cell r="A5444">
            <v>1</v>
          </cell>
          <cell r="B5444">
            <v>34</v>
          </cell>
          <cell r="C5444">
            <v>20</v>
          </cell>
          <cell r="D5444">
            <v>6080</v>
          </cell>
          <cell r="F5444">
            <v>0</v>
          </cell>
        </row>
        <row r="5445">
          <cell r="A5445">
            <v>1</v>
          </cell>
          <cell r="B5445">
            <v>34</v>
          </cell>
          <cell r="C5445">
            <v>20</v>
          </cell>
          <cell r="D5445">
            <v>6085</v>
          </cell>
          <cell r="F5445">
            <v>0</v>
          </cell>
        </row>
        <row r="5446">
          <cell r="A5446">
            <v>1</v>
          </cell>
          <cell r="B5446">
            <v>34</v>
          </cell>
          <cell r="C5446">
            <v>20</v>
          </cell>
          <cell r="D5446">
            <v>6090</v>
          </cell>
          <cell r="F5446">
            <v>1808.32</v>
          </cell>
        </row>
        <row r="5447">
          <cell r="A5447">
            <v>1</v>
          </cell>
          <cell r="B5447">
            <v>34</v>
          </cell>
          <cell r="C5447">
            <v>20</v>
          </cell>
          <cell r="D5447">
            <v>6095</v>
          </cell>
          <cell r="F5447">
            <v>0</v>
          </cell>
        </row>
        <row r="5448">
          <cell r="A5448">
            <v>1</v>
          </cell>
          <cell r="B5448">
            <v>34</v>
          </cell>
          <cell r="C5448">
            <v>20</v>
          </cell>
          <cell r="D5448">
            <v>6100</v>
          </cell>
          <cell r="F5448">
            <v>60.27</v>
          </cell>
        </row>
        <row r="5449">
          <cell r="A5449">
            <v>1</v>
          </cell>
          <cell r="B5449">
            <v>34</v>
          </cell>
          <cell r="C5449">
            <v>20</v>
          </cell>
          <cell r="D5449">
            <v>6105</v>
          </cell>
          <cell r="F5449">
            <v>0</v>
          </cell>
        </row>
        <row r="5450">
          <cell r="A5450">
            <v>1</v>
          </cell>
          <cell r="B5450">
            <v>34</v>
          </cell>
          <cell r="C5450">
            <v>20</v>
          </cell>
          <cell r="D5450">
            <v>6110</v>
          </cell>
          <cell r="F5450">
            <v>0</v>
          </cell>
        </row>
        <row r="5451">
          <cell r="A5451">
            <v>1</v>
          </cell>
          <cell r="B5451">
            <v>34</v>
          </cell>
          <cell r="C5451">
            <v>20</v>
          </cell>
          <cell r="D5451">
            <v>6115</v>
          </cell>
          <cell r="F5451">
            <v>0</v>
          </cell>
        </row>
        <row r="5452">
          <cell r="A5452">
            <v>1</v>
          </cell>
          <cell r="B5452">
            <v>34</v>
          </cell>
          <cell r="C5452">
            <v>20</v>
          </cell>
          <cell r="D5452">
            <v>6120</v>
          </cell>
          <cell r="F5452">
            <v>0</v>
          </cell>
        </row>
        <row r="5453">
          <cell r="A5453">
            <v>1</v>
          </cell>
          <cell r="B5453">
            <v>34</v>
          </cell>
          <cell r="C5453">
            <v>20</v>
          </cell>
          <cell r="D5453">
            <v>6125</v>
          </cell>
          <cell r="F5453">
            <v>0</v>
          </cell>
        </row>
        <row r="5454">
          <cell r="A5454">
            <v>1</v>
          </cell>
          <cell r="B5454">
            <v>34</v>
          </cell>
          <cell r="C5454">
            <v>20</v>
          </cell>
          <cell r="D5454">
            <v>6130</v>
          </cell>
          <cell r="F5454">
            <v>2029.84</v>
          </cell>
        </row>
        <row r="5455">
          <cell r="A5455">
            <v>1</v>
          </cell>
          <cell r="B5455">
            <v>34</v>
          </cell>
          <cell r="C5455">
            <v>20</v>
          </cell>
          <cell r="D5455">
            <v>6135</v>
          </cell>
          <cell r="F5455">
            <v>0</v>
          </cell>
        </row>
        <row r="5456">
          <cell r="A5456">
            <v>1</v>
          </cell>
          <cell r="B5456">
            <v>34</v>
          </cell>
          <cell r="C5456">
            <v>20</v>
          </cell>
          <cell r="D5456">
            <v>6140</v>
          </cell>
          <cell r="F5456">
            <v>1829.04</v>
          </cell>
        </row>
        <row r="5457">
          <cell r="A5457">
            <v>1</v>
          </cell>
          <cell r="B5457">
            <v>34</v>
          </cell>
          <cell r="C5457">
            <v>20</v>
          </cell>
          <cell r="D5457">
            <v>6145</v>
          </cell>
          <cell r="F5457">
            <v>0</v>
          </cell>
        </row>
        <row r="5458">
          <cell r="A5458">
            <v>1</v>
          </cell>
          <cell r="B5458">
            <v>34</v>
          </cell>
          <cell r="C5458">
            <v>20</v>
          </cell>
          <cell r="D5458">
            <v>6160</v>
          </cell>
          <cell r="F5458">
            <v>3.8</v>
          </cell>
        </row>
        <row r="5459">
          <cell r="A5459">
            <v>1</v>
          </cell>
          <cell r="B5459">
            <v>34</v>
          </cell>
          <cell r="C5459">
            <v>30</v>
          </cell>
          <cell r="D5459">
            <v>6010</v>
          </cell>
          <cell r="F5459">
            <v>13753.56</v>
          </cell>
        </row>
        <row r="5460">
          <cell r="A5460">
            <v>1</v>
          </cell>
          <cell r="B5460">
            <v>34</v>
          </cell>
          <cell r="C5460">
            <v>30</v>
          </cell>
          <cell r="D5460">
            <v>6015</v>
          </cell>
          <cell r="F5460">
            <v>0</v>
          </cell>
        </row>
        <row r="5461">
          <cell r="A5461">
            <v>1</v>
          </cell>
          <cell r="B5461">
            <v>34</v>
          </cell>
          <cell r="C5461">
            <v>30</v>
          </cell>
          <cell r="D5461">
            <v>6020</v>
          </cell>
          <cell r="F5461">
            <v>256.68</v>
          </cell>
        </row>
        <row r="5462">
          <cell r="A5462">
            <v>1</v>
          </cell>
          <cell r="B5462">
            <v>34</v>
          </cell>
          <cell r="C5462">
            <v>30</v>
          </cell>
          <cell r="D5462">
            <v>6025</v>
          </cell>
          <cell r="F5462">
            <v>1020.43</v>
          </cell>
        </row>
        <row r="5463">
          <cell r="A5463">
            <v>1</v>
          </cell>
          <cell r="B5463">
            <v>34</v>
          </cell>
          <cell r="C5463">
            <v>30</v>
          </cell>
          <cell r="D5463">
            <v>6030</v>
          </cell>
          <cell r="F5463">
            <v>710.21</v>
          </cell>
        </row>
        <row r="5464">
          <cell r="A5464">
            <v>1</v>
          </cell>
          <cell r="B5464">
            <v>34</v>
          </cell>
          <cell r="C5464">
            <v>30</v>
          </cell>
          <cell r="D5464">
            <v>6035</v>
          </cell>
          <cell r="F5464">
            <v>0</v>
          </cell>
        </row>
        <row r="5465">
          <cell r="A5465">
            <v>1</v>
          </cell>
          <cell r="B5465">
            <v>34</v>
          </cell>
          <cell r="C5465">
            <v>30</v>
          </cell>
          <cell r="D5465">
            <v>6040</v>
          </cell>
          <cell r="F5465">
            <v>5.55</v>
          </cell>
        </row>
        <row r="5466">
          <cell r="A5466">
            <v>1</v>
          </cell>
          <cell r="B5466">
            <v>34</v>
          </cell>
          <cell r="C5466">
            <v>30</v>
          </cell>
          <cell r="D5466">
            <v>6045</v>
          </cell>
          <cell r="F5466">
            <v>0</v>
          </cell>
        </row>
        <row r="5467">
          <cell r="A5467">
            <v>1</v>
          </cell>
          <cell r="B5467">
            <v>34</v>
          </cell>
          <cell r="C5467">
            <v>30</v>
          </cell>
          <cell r="D5467">
            <v>6050</v>
          </cell>
          <cell r="F5467">
            <v>0</v>
          </cell>
        </row>
        <row r="5468">
          <cell r="A5468">
            <v>1</v>
          </cell>
          <cell r="B5468">
            <v>34</v>
          </cell>
          <cell r="C5468">
            <v>30</v>
          </cell>
          <cell r="D5468">
            <v>6055</v>
          </cell>
          <cell r="F5468">
            <v>0</v>
          </cell>
        </row>
        <row r="5469">
          <cell r="A5469">
            <v>1</v>
          </cell>
          <cell r="B5469">
            <v>34</v>
          </cell>
          <cell r="C5469">
            <v>30</v>
          </cell>
          <cell r="D5469">
            <v>6060</v>
          </cell>
          <cell r="F5469">
            <v>0</v>
          </cell>
        </row>
        <row r="5470">
          <cell r="A5470">
            <v>1</v>
          </cell>
          <cell r="B5470">
            <v>34</v>
          </cell>
          <cell r="C5470">
            <v>30</v>
          </cell>
          <cell r="D5470">
            <v>6065</v>
          </cell>
          <cell r="F5470">
            <v>0</v>
          </cell>
        </row>
        <row r="5471">
          <cell r="A5471">
            <v>1</v>
          </cell>
          <cell r="B5471">
            <v>34</v>
          </cell>
          <cell r="C5471">
            <v>30</v>
          </cell>
          <cell r="D5471">
            <v>6070</v>
          </cell>
          <cell r="F5471">
            <v>0</v>
          </cell>
        </row>
        <row r="5472">
          <cell r="A5472">
            <v>1</v>
          </cell>
          <cell r="B5472">
            <v>34</v>
          </cell>
          <cell r="C5472">
            <v>30</v>
          </cell>
          <cell r="D5472">
            <v>6075</v>
          </cell>
          <cell r="F5472">
            <v>0</v>
          </cell>
        </row>
        <row r="5473">
          <cell r="A5473">
            <v>1</v>
          </cell>
          <cell r="B5473">
            <v>34</v>
          </cell>
          <cell r="C5473">
            <v>30</v>
          </cell>
          <cell r="D5473">
            <v>6080</v>
          </cell>
          <cell r="F5473">
            <v>0</v>
          </cell>
        </row>
        <row r="5474">
          <cell r="A5474">
            <v>1</v>
          </cell>
          <cell r="B5474">
            <v>34</v>
          </cell>
          <cell r="C5474">
            <v>30</v>
          </cell>
          <cell r="D5474">
            <v>6085</v>
          </cell>
          <cell r="F5474">
            <v>0</v>
          </cell>
        </row>
        <row r="5475">
          <cell r="A5475">
            <v>1</v>
          </cell>
          <cell r="B5475">
            <v>34</v>
          </cell>
          <cell r="C5475">
            <v>30</v>
          </cell>
          <cell r="D5475">
            <v>6090</v>
          </cell>
          <cell r="F5475">
            <v>0</v>
          </cell>
        </row>
        <row r="5476">
          <cell r="A5476">
            <v>1</v>
          </cell>
          <cell r="B5476">
            <v>34</v>
          </cell>
          <cell r="C5476">
            <v>30</v>
          </cell>
          <cell r="D5476">
            <v>6095</v>
          </cell>
          <cell r="F5476">
            <v>0</v>
          </cell>
        </row>
        <row r="5477">
          <cell r="A5477">
            <v>1</v>
          </cell>
          <cell r="B5477">
            <v>34</v>
          </cell>
          <cell r="C5477">
            <v>30</v>
          </cell>
          <cell r="D5477">
            <v>6100</v>
          </cell>
          <cell r="F5477">
            <v>347.69</v>
          </cell>
        </row>
        <row r="5478">
          <cell r="A5478">
            <v>1</v>
          </cell>
          <cell r="B5478">
            <v>34</v>
          </cell>
          <cell r="C5478">
            <v>30</v>
          </cell>
          <cell r="D5478">
            <v>6125</v>
          </cell>
          <cell r="F5478">
            <v>0</v>
          </cell>
        </row>
        <row r="5479">
          <cell r="A5479">
            <v>1</v>
          </cell>
          <cell r="B5479">
            <v>34</v>
          </cell>
          <cell r="C5479">
            <v>40</v>
          </cell>
          <cell r="D5479">
            <v>6010</v>
          </cell>
          <cell r="F5479">
            <v>18560</v>
          </cell>
        </row>
        <row r="5480">
          <cell r="A5480">
            <v>1</v>
          </cell>
          <cell r="B5480">
            <v>34</v>
          </cell>
          <cell r="C5480">
            <v>40</v>
          </cell>
          <cell r="D5480">
            <v>6015</v>
          </cell>
          <cell r="F5480">
            <v>6229</v>
          </cell>
        </row>
        <row r="5481">
          <cell r="A5481">
            <v>1</v>
          </cell>
          <cell r="B5481">
            <v>34</v>
          </cell>
          <cell r="C5481">
            <v>40</v>
          </cell>
          <cell r="D5481">
            <v>6020</v>
          </cell>
          <cell r="F5481">
            <v>0</v>
          </cell>
        </row>
        <row r="5482">
          <cell r="A5482">
            <v>1</v>
          </cell>
          <cell r="B5482">
            <v>34</v>
          </cell>
          <cell r="C5482">
            <v>40</v>
          </cell>
          <cell r="D5482">
            <v>6025</v>
          </cell>
          <cell r="F5482">
            <v>1526.37</v>
          </cell>
        </row>
        <row r="5483">
          <cell r="A5483">
            <v>1</v>
          </cell>
          <cell r="B5483">
            <v>34</v>
          </cell>
          <cell r="C5483">
            <v>40</v>
          </cell>
          <cell r="D5483">
            <v>6030</v>
          </cell>
          <cell r="F5483">
            <v>854.3</v>
          </cell>
        </row>
        <row r="5484">
          <cell r="A5484">
            <v>1</v>
          </cell>
          <cell r="B5484">
            <v>34</v>
          </cell>
          <cell r="C5484">
            <v>40</v>
          </cell>
          <cell r="D5484">
            <v>6035</v>
          </cell>
          <cell r="F5484">
            <v>0</v>
          </cell>
        </row>
        <row r="5485">
          <cell r="A5485">
            <v>1</v>
          </cell>
          <cell r="B5485">
            <v>34</v>
          </cell>
          <cell r="C5485">
            <v>40</v>
          </cell>
          <cell r="D5485">
            <v>6040</v>
          </cell>
          <cell r="F5485">
            <v>331.7</v>
          </cell>
        </row>
        <row r="5486">
          <cell r="A5486">
            <v>1</v>
          </cell>
          <cell r="B5486">
            <v>34</v>
          </cell>
          <cell r="C5486">
            <v>40</v>
          </cell>
          <cell r="D5486">
            <v>6045</v>
          </cell>
          <cell r="F5486">
            <v>0</v>
          </cell>
        </row>
        <row r="5487">
          <cell r="A5487">
            <v>1</v>
          </cell>
          <cell r="B5487">
            <v>34</v>
          </cell>
          <cell r="C5487">
            <v>40</v>
          </cell>
          <cell r="D5487">
            <v>6050</v>
          </cell>
          <cell r="F5487">
            <v>0</v>
          </cell>
        </row>
        <row r="5488">
          <cell r="A5488">
            <v>1</v>
          </cell>
          <cell r="B5488">
            <v>34</v>
          </cell>
          <cell r="C5488">
            <v>40</v>
          </cell>
          <cell r="D5488">
            <v>6055</v>
          </cell>
          <cell r="F5488">
            <v>0</v>
          </cell>
        </row>
        <row r="5489">
          <cell r="A5489">
            <v>1</v>
          </cell>
          <cell r="B5489">
            <v>34</v>
          </cell>
          <cell r="C5489">
            <v>40</v>
          </cell>
          <cell r="D5489">
            <v>6060</v>
          </cell>
          <cell r="F5489">
            <v>0</v>
          </cell>
        </row>
        <row r="5490">
          <cell r="A5490">
            <v>1</v>
          </cell>
          <cell r="B5490">
            <v>34</v>
          </cell>
          <cell r="C5490">
            <v>40</v>
          </cell>
          <cell r="D5490">
            <v>6065</v>
          </cell>
          <cell r="F5490">
            <v>0</v>
          </cell>
        </row>
        <row r="5491">
          <cell r="A5491">
            <v>1</v>
          </cell>
          <cell r="B5491">
            <v>34</v>
          </cell>
          <cell r="C5491">
            <v>40</v>
          </cell>
          <cell r="D5491">
            <v>6070</v>
          </cell>
          <cell r="F5491">
            <v>0</v>
          </cell>
        </row>
        <row r="5492">
          <cell r="A5492">
            <v>1</v>
          </cell>
          <cell r="B5492">
            <v>34</v>
          </cell>
          <cell r="C5492">
            <v>40</v>
          </cell>
          <cell r="D5492">
            <v>6075</v>
          </cell>
          <cell r="F5492">
            <v>0</v>
          </cell>
        </row>
        <row r="5493">
          <cell r="A5493">
            <v>1</v>
          </cell>
          <cell r="B5493">
            <v>34</v>
          </cell>
          <cell r="C5493">
            <v>40</v>
          </cell>
          <cell r="D5493">
            <v>6080</v>
          </cell>
          <cell r="F5493">
            <v>0</v>
          </cell>
        </row>
        <row r="5494">
          <cell r="A5494">
            <v>1</v>
          </cell>
          <cell r="B5494">
            <v>34</v>
          </cell>
          <cell r="C5494">
            <v>40</v>
          </cell>
          <cell r="D5494">
            <v>6085</v>
          </cell>
          <cell r="F5494">
            <v>0</v>
          </cell>
        </row>
        <row r="5495">
          <cell r="A5495">
            <v>1</v>
          </cell>
          <cell r="B5495">
            <v>34</v>
          </cell>
          <cell r="C5495">
            <v>40</v>
          </cell>
          <cell r="D5495">
            <v>6090</v>
          </cell>
          <cell r="F5495">
            <v>0</v>
          </cell>
        </row>
        <row r="5496">
          <cell r="A5496">
            <v>1</v>
          </cell>
          <cell r="B5496">
            <v>34</v>
          </cell>
          <cell r="C5496">
            <v>40</v>
          </cell>
          <cell r="D5496">
            <v>6095</v>
          </cell>
          <cell r="F5496">
            <v>509.71</v>
          </cell>
        </row>
        <row r="5497">
          <cell r="A5497">
            <v>1</v>
          </cell>
          <cell r="B5497">
            <v>34</v>
          </cell>
          <cell r="C5497">
            <v>40</v>
          </cell>
          <cell r="D5497">
            <v>6100</v>
          </cell>
          <cell r="F5497">
            <v>110.39</v>
          </cell>
        </row>
        <row r="5498">
          <cell r="A5498">
            <v>1</v>
          </cell>
          <cell r="B5498">
            <v>34</v>
          </cell>
          <cell r="C5498">
            <v>40</v>
          </cell>
          <cell r="D5498">
            <v>6105</v>
          </cell>
          <cell r="F5498">
            <v>0</v>
          </cell>
        </row>
        <row r="5499">
          <cell r="A5499">
            <v>1</v>
          </cell>
          <cell r="B5499">
            <v>34</v>
          </cell>
          <cell r="C5499">
            <v>40</v>
          </cell>
          <cell r="D5499">
            <v>6110</v>
          </cell>
          <cell r="F5499">
            <v>0</v>
          </cell>
        </row>
        <row r="5500">
          <cell r="A5500">
            <v>1</v>
          </cell>
          <cell r="B5500">
            <v>34</v>
          </cell>
          <cell r="C5500">
            <v>40</v>
          </cell>
          <cell r="D5500">
            <v>6110</v>
          </cell>
          <cell r="F5500">
            <v>0</v>
          </cell>
        </row>
        <row r="5501">
          <cell r="A5501">
            <v>1</v>
          </cell>
          <cell r="B5501">
            <v>34</v>
          </cell>
          <cell r="C5501">
            <v>40</v>
          </cell>
          <cell r="D5501">
            <v>6110</v>
          </cell>
          <cell r="F5501">
            <v>0</v>
          </cell>
        </row>
        <row r="5502">
          <cell r="A5502">
            <v>1</v>
          </cell>
          <cell r="B5502">
            <v>34</v>
          </cell>
          <cell r="C5502">
            <v>40</v>
          </cell>
          <cell r="D5502">
            <v>6110</v>
          </cell>
          <cell r="F5502">
            <v>0</v>
          </cell>
        </row>
        <row r="5503">
          <cell r="A5503">
            <v>1</v>
          </cell>
          <cell r="B5503">
            <v>34</v>
          </cell>
          <cell r="C5503">
            <v>40</v>
          </cell>
          <cell r="D5503">
            <v>6110</v>
          </cell>
          <cell r="F5503">
            <v>0</v>
          </cell>
        </row>
        <row r="5504">
          <cell r="A5504">
            <v>1</v>
          </cell>
          <cell r="B5504">
            <v>34</v>
          </cell>
          <cell r="C5504">
            <v>40</v>
          </cell>
          <cell r="D5504">
            <v>6110</v>
          </cell>
          <cell r="F5504">
            <v>0</v>
          </cell>
        </row>
        <row r="5505">
          <cell r="A5505">
            <v>1</v>
          </cell>
          <cell r="B5505">
            <v>34</v>
          </cell>
          <cell r="C5505">
            <v>40</v>
          </cell>
          <cell r="D5505">
            <v>6115</v>
          </cell>
          <cell r="F5505">
            <v>0</v>
          </cell>
        </row>
        <row r="5506">
          <cell r="A5506">
            <v>1</v>
          </cell>
          <cell r="B5506">
            <v>34</v>
          </cell>
          <cell r="C5506">
            <v>40</v>
          </cell>
          <cell r="D5506">
            <v>6120</v>
          </cell>
          <cell r="F5506">
            <v>0</v>
          </cell>
        </row>
        <row r="5507">
          <cell r="A5507">
            <v>1</v>
          </cell>
          <cell r="B5507">
            <v>34</v>
          </cell>
          <cell r="C5507">
            <v>40</v>
          </cell>
          <cell r="D5507">
            <v>6125</v>
          </cell>
          <cell r="F5507">
            <v>0</v>
          </cell>
        </row>
        <row r="5508">
          <cell r="A5508">
            <v>1</v>
          </cell>
          <cell r="B5508">
            <v>34</v>
          </cell>
          <cell r="C5508">
            <v>50</v>
          </cell>
          <cell r="D5508">
            <v>6010</v>
          </cell>
          <cell r="F5508">
            <v>6714.46</v>
          </cell>
        </row>
        <row r="5509">
          <cell r="A5509">
            <v>1</v>
          </cell>
          <cell r="B5509">
            <v>34</v>
          </cell>
          <cell r="C5509">
            <v>50</v>
          </cell>
          <cell r="D5509">
            <v>6015</v>
          </cell>
          <cell r="F5509">
            <v>0</v>
          </cell>
        </row>
        <row r="5510">
          <cell r="A5510">
            <v>1</v>
          </cell>
          <cell r="B5510">
            <v>34</v>
          </cell>
          <cell r="C5510">
            <v>50</v>
          </cell>
          <cell r="D5510">
            <v>6020</v>
          </cell>
          <cell r="F5510">
            <v>0</v>
          </cell>
        </row>
        <row r="5511">
          <cell r="A5511">
            <v>1</v>
          </cell>
          <cell r="B5511">
            <v>34</v>
          </cell>
          <cell r="C5511">
            <v>50</v>
          </cell>
          <cell r="D5511">
            <v>6025</v>
          </cell>
          <cell r="F5511">
            <v>422.1</v>
          </cell>
        </row>
        <row r="5512">
          <cell r="A5512">
            <v>1</v>
          </cell>
          <cell r="B5512">
            <v>34</v>
          </cell>
          <cell r="C5512">
            <v>50</v>
          </cell>
          <cell r="D5512">
            <v>6030</v>
          </cell>
          <cell r="F5512">
            <v>819.81</v>
          </cell>
        </row>
        <row r="5513">
          <cell r="A5513">
            <v>1</v>
          </cell>
          <cell r="B5513">
            <v>34</v>
          </cell>
          <cell r="C5513">
            <v>50</v>
          </cell>
          <cell r="D5513">
            <v>6035</v>
          </cell>
          <cell r="F5513">
            <v>0</v>
          </cell>
        </row>
        <row r="5514">
          <cell r="A5514">
            <v>1</v>
          </cell>
          <cell r="B5514">
            <v>34</v>
          </cell>
          <cell r="C5514">
            <v>50</v>
          </cell>
          <cell r="D5514">
            <v>6040</v>
          </cell>
          <cell r="F5514">
            <v>485.3</v>
          </cell>
        </row>
        <row r="5515">
          <cell r="A5515">
            <v>1</v>
          </cell>
          <cell r="B5515">
            <v>34</v>
          </cell>
          <cell r="C5515">
            <v>50</v>
          </cell>
          <cell r="D5515">
            <v>6045</v>
          </cell>
          <cell r="F5515">
            <v>0</v>
          </cell>
        </row>
        <row r="5516">
          <cell r="A5516">
            <v>1</v>
          </cell>
          <cell r="B5516">
            <v>34</v>
          </cell>
          <cell r="C5516">
            <v>50</v>
          </cell>
          <cell r="D5516">
            <v>6050</v>
          </cell>
          <cell r="F5516">
            <v>0</v>
          </cell>
        </row>
        <row r="5517">
          <cell r="A5517">
            <v>1</v>
          </cell>
          <cell r="B5517">
            <v>34</v>
          </cell>
          <cell r="C5517">
            <v>50</v>
          </cell>
          <cell r="D5517">
            <v>6055</v>
          </cell>
          <cell r="F5517">
            <v>0</v>
          </cell>
        </row>
        <row r="5518">
          <cell r="A5518">
            <v>1</v>
          </cell>
          <cell r="B5518">
            <v>34</v>
          </cell>
          <cell r="C5518">
            <v>50</v>
          </cell>
          <cell r="D5518">
            <v>6060</v>
          </cell>
          <cell r="F5518">
            <v>0</v>
          </cell>
        </row>
        <row r="5519">
          <cell r="A5519">
            <v>1</v>
          </cell>
          <cell r="B5519">
            <v>34</v>
          </cell>
          <cell r="C5519">
            <v>50</v>
          </cell>
          <cell r="D5519">
            <v>6065</v>
          </cell>
          <cell r="F5519">
            <v>0</v>
          </cell>
        </row>
        <row r="5520">
          <cell r="A5520">
            <v>1</v>
          </cell>
          <cell r="B5520">
            <v>34</v>
          </cell>
          <cell r="C5520">
            <v>50</v>
          </cell>
          <cell r="D5520">
            <v>6070</v>
          </cell>
          <cell r="F5520">
            <v>0</v>
          </cell>
        </row>
        <row r="5521">
          <cell r="A5521">
            <v>1</v>
          </cell>
          <cell r="B5521">
            <v>34</v>
          </cell>
          <cell r="C5521">
            <v>50</v>
          </cell>
          <cell r="D5521">
            <v>6075</v>
          </cell>
          <cell r="F5521">
            <v>0</v>
          </cell>
        </row>
        <row r="5522">
          <cell r="A5522">
            <v>1</v>
          </cell>
          <cell r="B5522">
            <v>34</v>
          </cell>
          <cell r="C5522">
            <v>50</v>
          </cell>
          <cell r="D5522">
            <v>6080</v>
          </cell>
          <cell r="F5522">
            <v>0</v>
          </cell>
        </row>
        <row r="5523">
          <cell r="A5523">
            <v>1</v>
          </cell>
          <cell r="B5523">
            <v>34</v>
          </cell>
          <cell r="C5523">
            <v>50</v>
          </cell>
          <cell r="D5523">
            <v>6085</v>
          </cell>
          <cell r="F5523">
            <v>0</v>
          </cell>
        </row>
        <row r="5524">
          <cell r="A5524">
            <v>1</v>
          </cell>
          <cell r="B5524">
            <v>34</v>
          </cell>
          <cell r="C5524">
            <v>50</v>
          </cell>
          <cell r="D5524">
            <v>6090</v>
          </cell>
          <cell r="F5524">
            <v>0</v>
          </cell>
        </row>
        <row r="5525">
          <cell r="A5525">
            <v>1</v>
          </cell>
          <cell r="B5525">
            <v>34</v>
          </cell>
          <cell r="C5525">
            <v>50</v>
          </cell>
          <cell r="D5525">
            <v>6095</v>
          </cell>
          <cell r="F5525">
            <v>64.3</v>
          </cell>
        </row>
        <row r="5526">
          <cell r="A5526">
            <v>1</v>
          </cell>
          <cell r="B5526">
            <v>34</v>
          </cell>
          <cell r="C5526">
            <v>50</v>
          </cell>
          <cell r="D5526">
            <v>6100</v>
          </cell>
          <cell r="F5526">
            <v>25.94</v>
          </cell>
        </row>
        <row r="5527">
          <cell r="A5527">
            <v>1</v>
          </cell>
          <cell r="B5527">
            <v>34</v>
          </cell>
          <cell r="C5527">
            <v>50</v>
          </cell>
          <cell r="D5527">
            <v>6105</v>
          </cell>
          <cell r="F5527">
            <v>0</v>
          </cell>
        </row>
        <row r="5528">
          <cell r="A5528">
            <v>1</v>
          </cell>
          <cell r="B5528">
            <v>34</v>
          </cell>
          <cell r="C5528">
            <v>50</v>
          </cell>
          <cell r="D5528">
            <v>6110</v>
          </cell>
          <cell r="F5528">
            <v>0</v>
          </cell>
        </row>
        <row r="5529">
          <cell r="A5529">
            <v>1</v>
          </cell>
          <cell r="B5529">
            <v>34</v>
          </cell>
          <cell r="C5529">
            <v>50</v>
          </cell>
          <cell r="D5529">
            <v>6115</v>
          </cell>
          <cell r="F5529">
            <v>0</v>
          </cell>
        </row>
        <row r="5530">
          <cell r="A5530">
            <v>1</v>
          </cell>
          <cell r="B5530">
            <v>34</v>
          </cell>
          <cell r="C5530">
            <v>50</v>
          </cell>
          <cell r="D5530">
            <v>6120</v>
          </cell>
          <cell r="F5530">
            <v>0</v>
          </cell>
        </row>
        <row r="5531">
          <cell r="A5531">
            <v>1</v>
          </cell>
          <cell r="B5531">
            <v>34</v>
          </cell>
          <cell r="C5531">
            <v>50</v>
          </cell>
          <cell r="D5531">
            <v>6125</v>
          </cell>
          <cell r="F5531">
            <v>0</v>
          </cell>
        </row>
        <row r="5532">
          <cell r="A5532">
            <v>1</v>
          </cell>
          <cell r="B5532">
            <v>35</v>
          </cell>
          <cell r="C5532">
            <v>0</v>
          </cell>
          <cell r="D5532">
            <v>1032</v>
          </cell>
          <cell r="F5532">
            <v>0</v>
          </cell>
        </row>
        <row r="5533">
          <cell r="A5533">
            <v>1</v>
          </cell>
          <cell r="B5533">
            <v>35</v>
          </cell>
          <cell r="C5533">
            <v>0</v>
          </cell>
          <cell r="D5533">
            <v>1050</v>
          </cell>
          <cell r="F5533">
            <v>0</v>
          </cell>
        </row>
        <row r="5534">
          <cell r="A5534">
            <v>1</v>
          </cell>
          <cell r="B5534">
            <v>35</v>
          </cell>
          <cell r="C5534">
            <v>0</v>
          </cell>
          <cell r="D5534">
            <v>1050</v>
          </cell>
          <cell r="F5534">
            <v>0</v>
          </cell>
        </row>
        <row r="5535">
          <cell r="A5535">
            <v>1</v>
          </cell>
          <cell r="B5535">
            <v>35</v>
          </cell>
          <cell r="C5535">
            <v>0</v>
          </cell>
          <cell r="D5535">
            <v>1051</v>
          </cell>
          <cell r="F5535">
            <v>0</v>
          </cell>
        </row>
        <row r="5536">
          <cell r="A5536">
            <v>1</v>
          </cell>
          <cell r="B5536">
            <v>35</v>
          </cell>
          <cell r="C5536">
            <v>0</v>
          </cell>
          <cell r="D5536">
            <v>1052</v>
          </cell>
          <cell r="F5536">
            <v>0</v>
          </cell>
        </row>
        <row r="5537">
          <cell r="A5537">
            <v>1</v>
          </cell>
          <cell r="B5537">
            <v>35</v>
          </cell>
          <cell r="C5537">
            <v>0</v>
          </cell>
          <cell r="D5537">
            <v>1052</v>
          </cell>
          <cell r="F5537">
            <v>0</v>
          </cell>
        </row>
        <row r="5538">
          <cell r="A5538">
            <v>1</v>
          </cell>
          <cell r="B5538">
            <v>35</v>
          </cell>
          <cell r="C5538">
            <v>0</v>
          </cell>
          <cell r="D5538">
            <v>1052</v>
          </cell>
          <cell r="F5538">
            <v>0</v>
          </cell>
        </row>
        <row r="5539">
          <cell r="A5539">
            <v>1</v>
          </cell>
          <cell r="B5539">
            <v>35</v>
          </cell>
          <cell r="C5539">
            <v>0</v>
          </cell>
          <cell r="D5539">
            <v>1055</v>
          </cell>
          <cell r="F5539">
            <v>0</v>
          </cell>
        </row>
        <row r="5540">
          <cell r="A5540">
            <v>1</v>
          </cell>
          <cell r="B5540">
            <v>35</v>
          </cell>
          <cell r="C5540">
            <v>0</v>
          </cell>
          <cell r="D5540">
            <v>1060</v>
          </cell>
          <cell r="F5540">
            <v>0</v>
          </cell>
        </row>
        <row r="5541">
          <cell r="A5541">
            <v>1</v>
          </cell>
          <cell r="B5541">
            <v>35</v>
          </cell>
          <cell r="C5541">
            <v>0</v>
          </cell>
          <cell r="D5541">
            <v>1065</v>
          </cell>
          <cell r="F5541">
            <v>0</v>
          </cell>
        </row>
        <row r="5542">
          <cell r="A5542">
            <v>1</v>
          </cell>
          <cell r="B5542">
            <v>35</v>
          </cell>
          <cell r="C5542">
            <v>0</v>
          </cell>
          <cell r="D5542">
            <v>2040</v>
          </cell>
          <cell r="F5542">
            <v>0</v>
          </cell>
        </row>
        <row r="5543">
          <cell r="A5543">
            <v>1</v>
          </cell>
          <cell r="B5543">
            <v>35</v>
          </cell>
          <cell r="C5543">
            <v>0</v>
          </cell>
          <cell r="D5543">
            <v>4010</v>
          </cell>
          <cell r="F5543">
            <v>0</v>
          </cell>
        </row>
        <row r="5544">
          <cell r="A5544">
            <v>1</v>
          </cell>
          <cell r="B5544">
            <v>35</v>
          </cell>
          <cell r="C5544">
            <v>0</v>
          </cell>
          <cell r="D5544">
            <v>4010</v>
          </cell>
          <cell r="F5544">
            <v>0</v>
          </cell>
        </row>
        <row r="5545">
          <cell r="A5545">
            <v>1</v>
          </cell>
          <cell r="B5545">
            <v>35</v>
          </cell>
          <cell r="C5545">
            <v>0</v>
          </cell>
          <cell r="D5545">
            <v>4020</v>
          </cell>
          <cell r="F5545">
            <v>0</v>
          </cell>
        </row>
        <row r="5546">
          <cell r="A5546">
            <v>1</v>
          </cell>
          <cell r="B5546">
            <v>35</v>
          </cell>
          <cell r="C5546">
            <v>0</v>
          </cell>
          <cell r="D5546">
            <v>4020</v>
          </cell>
          <cell r="F5546">
            <v>0</v>
          </cell>
        </row>
        <row r="5547">
          <cell r="A5547">
            <v>1</v>
          </cell>
          <cell r="B5547">
            <v>35</v>
          </cell>
          <cell r="C5547">
            <v>0</v>
          </cell>
          <cell r="D5547">
            <v>4030</v>
          </cell>
          <cell r="F5547">
            <v>0</v>
          </cell>
        </row>
        <row r="5548">
          <cell r="A5548">
            <v>1</v>
          </cell>
          <cell r="B5548">
            <v>35</v>
          </cell>
          <cell r="C5548">
            <v>0</v>
          </cell>
          <cell r="D5548">
            <v>4040</v>
          </cell>
          <cell r="F5548">
            <v>0</v>
          </cell>
        </row>
        <row r="5549">
          <cell r="A5549">
            <v>1</v>
          </cell>
          <cell r="B5549">
            <v>35</v>
          </cell>
          <cell r="C5549">
            <v>0</v>
          </cell>
          <cell r="D5549">
            <v>4050</v>
          </cell>
          <cell r="F5549">
            <v>0</v>
          </cell>
        </row>
        <row r="5550">
          <cell r="A5550">
            <v>1</v>
          </cell>
          <cell r="B5550">
            <v>35</v>
          </cell>
          <cell r="C5550">
            <v>0</v>
          </cell>
          <cell r="D5550">
            <v>4060</v>
          </cell>
          <cell r="F5550">
            <v>0</v>
          </cell>
        </row>
        <row r="5551">
          <cell r="A5551">
            <v>1</v>
          </cell>
          <cell r="B5551">
            <v>35</v>
          </cell>
          <cell r="C5551">
            <v>0</v>
          </cell>
          <cell r="D5551">
            <v>5010</v>
          </cell>
          <cell r="F5551">
            <v>0</v>
          </cell>
        </row>
        <row r="5552">
          <cell r="A5552">
            <v>1</v>
          </cell>
          <cell r="B5552">
            <v>35</v>
          </cell>
          <cell r="C5552">
            <v>0</v>
          </cell>
          <cell r="D5552">
            <v>5011</v>
          </cell>
          <cell r="F5552">
            <v>0</v>
          </cell>
        </row>
        <row r="5553">
          <cell r="A5553">
            <v>1</v>
          </cell>
          <cell r="B5553">
            <v>35</v>
          </cell>
          <cell r="C5553">
            <v>0</v>
          </cell>
          <cell r="D5553">
            <v>5011</v>
          </cell>
          <cell r="F5553">
            <v>0</v>
          </cell>
        </row>
        <row r="5554">
          <cell r="A5554">
            <v>1</v>
          </cell>
          <cell r="B5554">
            <v>35</v>
          </cell>
          <cell r="C5554">
            <v>0</v>
          </cell>
          <cell r="D5554">
            <v>5011</v>
          </cell>
          <cell r="F5554">
            <v>0</v>
          </cell>
        </row>
        <row r="5555">
          <cell r="A5555">
            <v>1</v>
          </cell>
          <cell r="B5555">
            <v>35</v>
          </cell>
          <cell r="C5555">
            <v>0</v>
          </cell>
          <cell r="D5555">
            <v>5012</v>
          </cell>
          <cell r="F5555">
            <v>0</v>
          </cell>
        </row>
        <row r="5556">
          <cell r="A5556">
            <v>1</v>
          </cell>
          <cell r="B5556">
            <v>35</v>
          </cell>
          <cell r="C5556">
            <v>0</v>
          </cell>
          <cell r="D5556">
            <v>5012</v>
          </cell>
          <cell r="F5556">
            <v>0</v>
          </cell>
        </row>
        <row r="5557">
          <cell r="A5557">
            <v>1</v>
          </cell>
          <cell r="B5557">
            <v>35</v>
          </cell>
          <cell r="C5557">
            <v>0</v>
          </cell>
          <cell r="D5557">
            <v>5012</v>
          </cell>
          <cell r="F5557">
            <v>0</v>
          </cell>
        </row>
        <row r="5558">
          <cell r="A5558">
            <v>1</v>
          </cell>
          <cell r="B5558">
            <v>35</v>
          </cell>
          <cell r="C5558">
            <v>0</v>
          </cell>
          <cell r="D5558">
            <v>5020</v>
          </cell>
          <cell r="F5558">
            <v>0</v>
          </cell>
        </row>
        <row r="5559">
          <cell r="A5559">
            <v>1</v>
          </cell>
          <cell r="B5559">
            <v>35</v>
          </cell>
          <cell r="C5559">
            <v>0</v>
          </cell>
          <cell r="D5559">
            <v>5030</v>
          </cell>
          <cell r="F5559">
            <v>0</v>
          </cell>
        </row>
        <row r="5560">
          <cell r="A5560">
            <v>1</v>
          </cell>
          <cell r="B5560">
            <v>35</v>
          </cell>
          <cell r="C5560">
            <v>0</v>
          </cell>
          <cell r="D5560">
            <v>5030</v>
          </cell>
          <cell r="F5560">
            <v>0</v>
          </cell>
        </row>
        <row r="5561">
          <cell r="A5561">
            <v>1</v>
          </cell>
          <cell r="B5561">
            <v>35</v>
          </cell>
          <cell r="C5561">
            <v>0</v>
          </cell>
          <cell r="D5561">
            <v>5040</v>
          </cell>
          <cell r="F5561">
            <v>0</v>
          </cell>
        </row>
        <row r="5562">
          <cell r="A5562">
            <v>1</v>
          </cell>
          <cell r="B5562">
            <v>35</v>
          </cell>
          <cell r="C5562">
            <v>0</v>
          </cell>
          <cell r="D5562">
            <v>5050</v>
          </cell>
          <cell r="F5562">
            <v>0</v>
          </cell>
        </row>
        <row r="5563">
          <cell r="A5563">
            <v>1</v>
          </cell>
          <cell r="B5563">
            <v>35</v>
          </cell>
          <cell r="C5563">
            <v>0</v>
          </cell>
          <cell r="D5563">
            <v>7010</v>
          </cell>
          <cell r="F5563">
            <v>0</v>
          </cell>
        </row>
        <row r="5564">
          <cell r="A5564">
            <v>1</v>
          </cell>
          <cell r="B5564">
            <v>35</v>
          </cell>
          <cell r="C5564">
            <v>0</v>
          </cell>
          <cell r="D5564">
            <v>7015</v>
          </cell>
          <cell r="F5564">
            <v>0</v>
          </cell>
        </row>
        <row r="5565">
          <cell r="A5565">
            <v>1</v>
          </cell>
          <cell r="B5565">
            <v>35</v>
          </cell>
          <cell r="C5565">
            <v>0</v>
          </cell>
          <cell r="D5565">
            <v>7020</v>
          </cell>
          <cell r="F5565">
            <v>0</v>
          </cell>
        </row>
        <row r="5566">
          <cell r="A5566">
            <v>1</v>
          </cell>
          <cell r="B5566">
            <v>35</v>
          </cell>
          <cell r="C5566">
            <v>0</v>
          </cell>
          <cell r="D5566">
            <v>7025</v>
          </cell>
          <cell r="F5566">
            <v>385</v>
          </cell>
        </row>
        <row r="5567">
          <cell r="A5567">
            <v>1</v>
          </cell>
          <cell r="B5567">
            <v>35</v>
          </cell>
          <cell r="C5567">
            <v>0</v>
          </cell>
          <cell r="D5567">
            <v>7030</v>
          </cell>
          <cell r="F5567">
            <v>70.14</v>
          </cell>
        </row>
        <row r="5568">
          <cell r="A5568">
            <v>1</v>
          </cell>
          <cell r="B5568">
            <v>35</v>
          </cell>
          <cell r="C5568">
            <v>0</v>
          </cell>
          <cell r="D5568">
            <v>7035</v>
          </cell>
          <cell r="F5568">
            <v>0</v>
          </cell>
        </row>
        <row r="5569">
          <cell r="A5569">
            <v>1</v>
          </cell>
          <cell r="B5569">
            <v>35</v>
          </cell>
          <cell r="C5569">
            <v>0</v>
          </cell>
          <cell r="D5569">
            <v>7040</v>
          </cell>
          <cell r="F5569">
            <v>0</v>
          </cell>
        </row>
        <row r="5570">
          <cell r="A5570">
            <v>1</v>
          </cell>
          <cell r="B5570">
            <v>35</v>
          </cell>
          <cell r="C5570">
            <v>0</v>
          </cell>
          <cell r="D5570">
            <v>7045</v>
          </cell>
          <cell r="F5570">
            <v>0</v>
          </cell>
        </row>
        <row r="5571">
          <cell r="A5571">
            <v>1</v>
          </cell>
          <cell r="B5571">
            <v>35</v>
          </cell>
          <cell r="C5571">
            <v>0</v>
          </cell>
          <cell r="D5571">
            <v>7050</v>
          </cell>
          <cell r="F5571">
            <v>0</v>
          </cell>
        </row>
        <row r="5572">
          <cell r="A5572">
            <v>1</v>
          </cell>
          <cell r="B5572">
            <v>35</v>
          </cell>
          <cell r="C5572">
            <v>0</v>
          </cell>
          <cell r="D5572">
            <v>7055</v>
          </cell>
          <cell r="F5572">
            <v>0</v>
          </cell>
        </row>
        <row r="5573">
          <cell r="A5573">
            <v>1</v>
          </cell>
          <cell r="B5573">
            <v>35</v>
          </cell>
          <cell r="C5573">
            <v>0</v>
          </cell>
          <cell r="D5573">
            <v>7060</v>
          </cell>
          <cell r="F5573">
            <v>0</v>
          </cell>
        </row>
        <row r="5574">
          <cell r="A5574">
            <v>1</v>
          </cell>
          <cell r="B5574">
            <v>35</v>
          </cell>
          <cell r="C5574">
            <v>0</v>
          </cell>
          <cell r="D5574">
            <v>7065</v>
          </cell>
          <cell r="F5574">
            <v>0</v>
          </cell>
        </row>
        <row r="5575">
          <cell r="A5575">
            <v>1</v>
          </cell>
          <cell r="B5575">
            <v>35</v>
          </cell>
          <cell r="C5575">
            <v>0</v>
          </cell>
          <cell r="D5575">
            <v>7070</v>
          </cell>
          <cell r="F5575">
            <v>0</v>
          </cell>
        </row>
        <row r="5576">
          <cell r="A5576">
            <v>1</v>
          </cell>
          <cell r="B5576">
            <v>35</v>
          </cell>
          <cell r="C5576">
            <v>0</v>
          </cell>
          <cell r="D5576">
            <v>7075</v>
          </cell>
          <cell r="F5576">
            <v>0</v>
          </cell>
        </row>
        <row r="5577">
          <cell r="A5577">
            <v>1</v>
          </cell>
          <cell r="B5577">
            <v>35</v>
          </cell>
          <cell r="C5577">
            <v>0</v>
          </cell>
          <cell r="D5577">
            <v>7080</v>
          </cell>
          <cell r="F5577">
            <v>0</v>
          </cell>
        </row>
        <row r="5578">
          <cell r="A5578">
            <v>1</v>
          </cell>
          <cell r="B5578">
            <v>35</v>
          </cell>
          <cell r="C5578">
            <v>0</v>
          </cell>
          <cell r="D5578">
            <v>7085</v>
          </cell>
          <cell r="F5578">
            <v>0</v>
          </cell>
        </row>
        <row r="5579">
          <cell r="A5579">
            <v>1</v>
          </cell>
          <cell r="B5579">
            <v>35</v>
          </cell>
          <cell r="C5579">
            <v>0</v>
          </cell>
          <cell r="D5579">
            <v>7086</v>
          </cell>
          <cell r="F5579">
            <v>0</v>
          </cell>
        </row>
        <row r="5580">
          <cell r="A5580">
            <v>1</v>
          </cell>
          <cell r="B5580">
            <v>35</v>
          </cell>
          <cell r="C5580">
            <v>0</v>
          </cell>
          <cell r="D5580">
            <v>7090</v>
          </cell>
          <cell r="F5580">
            <v>0</v>
          </cell>
        </row>
        <row r="5581">
          <cell r="A5581">
            <v>1</v>
          </cell>
          <cell r="B5581">
            <v>35</v>
          </cell>
          <cell r="C5581">
            <v>0</v>
          </cell>
          <cell r="D5581">
            <v>7095</v>
          </cell>
          <cell r="F5581">
            <v>0</v>
          </cell>
        </row>
        <row r="5582">
          <cell r="A5582">
            <v>1</v>
          </cell>
          <cell r="B5582">
            <v>35</v>
          </cell>
          <cell r="C5582">
            <v>0</v>
          </cell>
          <cell r="D5582">
            <v>7100</v>
          </cell>
          <cell r="F5582">
            <v>0</v>
          </cell>
        </row>
        <row r="5583">
          <cell r="A5583">
            <v>1</v>
          </cell>
          <cell r="B5583">
            <v>35</v>
          </cell>
          <cell r="C5583">
            <v>0</v>
          </cell>
          <cell r="D5583">
            <v>7105</v>
          </cell>
          <cell r="F5583">
            <v>0</v>
          </cell>
        </row>
        <row r="5584">
          <cell r="A5584">
            <v>1</v>
          </cell>
          <cell r="B5584">
            <v>35</v>
          </cell>
          <cell r="C5584">
            <v>0</v>
          </cell>
          <cell r="D5584">
            <v>7110</v>
          </cell>
          <cell r="F5584">
            <v>0</v>
          </cell>
        </row>
        <row r="5585">
          <cell r="A5585">
            <v>1</v>
          </cell>
          <cell r="B5585">
            <v>35</v>
          </cell>
          <cell r="C5585">
            <v>0</v>
          </cell>
          <cell r="D5585">
            <v>7120</v>
          </cell>
          <cell r="F5585">
            <v>0</v>
          </cell>
        </row>
        <row r="5586">
          <cell r="A5586">
            <v>1</v>
          </cell>
          <cell r="B5586">
            <v>35</v>
          </cell>
          <cell r="C5586">
            <v>0</v>
          </cell>
          <cell r="D5586">
            <v>7125</v>
          </cell>
          <cell r="F5586">
            <v>0</v>
          </cell>
        </row>
        <row r="5587">
          <cell r="A5587">
            <v>1</v>
          </cell>
          <cell r="B5587">
            <v>35</v>
          </cell>
          <cell r="C5587">
            <v>0</v>
          </cell>
          <cell r="D5587">
            <v>7130</v>
          </cell>
          <cell r="F5587">
            <v>0</v>
          </cell>
        </row>
        <row r="5588">
          <cell r="A5588">
            <v>1</v>
          </cell>
          <cell r="B5588">
            <v>35</v>
          </cell>
          <cell r="C5588">
            <v>0</v>
          </cell>
          <cell r="D5588">
            <v>8010</v>
          </cell>
          <cell r="F5588">
            <v>0</v>
          </cell>
        </row>
        <row r="5589">
          <cell r="A5589">
            <v>1</v>
          </cell>
          <cell r="B5589">
            <v>35</v>
          </cell>
          <cell r="C5589">
            <v>0</v>
          </cell>
          <cell r="D5589">
            <v>8020</v>
          </cell>
          <cell r="F5589">
            <v>0</v>
          </cell>
        </row>
        <row r="5590">
          <cell r="A5590">
            <v>1</v>
          </cell>
          <cell r="B5590">
            <v>35</v>
          </cell>
          <cell r="C5590">
            <v>0</v>
          </cell>
          <cell r="D5590">
            <v>8025</v>
          </cell>
          <cell r="F5590">
            <v>0</v>
          </cell>
        </row>
        <row r="5591">
          <cell r="A5591">
            <v>1</v>
          </cell>
          <cell r="B5591">
            <v>35</v>
          </cell>
          <cell r="C5591">
            <v>0</v>
          </cell>
          <cell r="D5591">
            <v>8030</v>
          </cell>
          <cell r="F5591">
            <v>0</v>
          </cell>
        </row>
        <row r="5592">
          <cell r="A5592">
            <v>1</v>
          </cell>
          <cell r="B5592">
            <v>35</v>
          </cell>
          <cell r="C5592">
            <v>0</v>
          </cell>
          <cell r="D5592">
            <v>8040</v>
          </cell>
          <cell r="F5592">
            <v>0</v>
          </cell>
        </row>
        <row r="5593">
          <cell r="A5593">
            <v>1</v>
          </cell>
          <cell r="B5593">
            <v>35</v>
          </cell>
          <cell r="C5593">
            <v>0</v>
          </cell>
          <cell r="D5593">
            <v>8050</v>
          </cell>
          <cell r="F5593">
            <v>0</v>
          </cell>
        </row>
        <row r="5594">
          <cell r="A5594">
            <v>1</v>
          </cell>
          <cell r="B5594">
            <v>35</v>
          </cell>
          <cell r="C5594">
            <v>0</v>
          </cell>
          <cell r="D5594">
            <v>8060</v>
          </cell>
          <cell r="F5594">
            <v>0</v>
          </cell>
        </row>
        <row r="5595">
          <cell r="A5595">
            <v>1</v>
          </cell>
          <cell r="B5595">
            <v>35</v>
          </cell>
          <cell r="C5595">
            <v>0</v>
          </cell>
          <cell r="D5595">
            <v>8070</v>
          </cell>
          <cell r="F5595">
            <v>0</v>
          </cell>
        </row>
        <row r="5596">
          <cell r="A5596">
            <v>1</v>
          </cell>
          <cell r="B5596">
            <v>35</v>
          </cell>
          <cell r="C5596">
            <v>0</v>
          </cell>
          <cell r="D5596">
            <v>8080</v>
          </cell>
          <cell r="F5596">
            <v>0</v>
          </cell>
        </row>
        <row r="5597">
          <cell r="A5597">
            <v>1</v>
          </cell>
          <cell r="B5597">
            <v>35</v>
          </cell>
          <cell r="C5597">
            <v>0</v>
          </cell>
          <cell r="D5597">
            <v>8090</v>
          </cell>
          <cell r="F5597">
            <v>0</v>
          </cell>
        </row>
        <row r="5598">
          <cell r="A5598">
            <v>1</v>
          </cell>
          <cell r="B5598">
            <v>35</v>
          </cell>
          <cell r="C5598">
            <v>10</v>
          </cell>
          <cell r="D5598">
            <v>6010</v>
          </cell>
          <cell r="F5598">
            <v>0</v>
          </cell>
        </row>
        <row r="5599">
          <cell r="A5599">
            <v>1</v>
          </cell>
          <cell r="B5599">
            <v>35</v>
          </cell>
          <cell r="C5599">
            <v>10</v>
          </cell>
          <cell r="D5599">
            <v>6015</v>
          </cell>
          <cell r="F5599">
            <v>0</v>
          </cell>
        </row>
        <row r="5600">
          <cell r="A5600">
            <v>1</v>
          </cell>
          <cell r="B5600">
            <v>35</v>
          </cell>
          <cell r="C5600">
            <v>10</v>
          </cell>
          <cell r="D5600">
            <v>6020</v>
          </cell>
          <cell r="F5600">
            <v>0</v>
          </cell>
        </row>
        <row r="5601">
          <cell r="A5601">
            <v>1</v>
          </cell>
          <cell r="B5601">
            <v>35</v>
          </cell>
          <cell r="C5601">
            <v>10</v>
          </cell>
          <cell r="D5601">
            <v>6025</v>
          </cell>
          <cell r="F5601">
            <v>0</v>
          </cell>
        </row>
        <row r="5602">
          <cell r="A5602">
            <v>1</v>
          </cell>
          <cell r="B5602">
            <v>35</v>
          </cell>
          <cell r="C5602">
            <v>10</v>
          </cell>
          <cell r="D5602">
            <v>6030</v>
          </cell>
          <cell r="F5602">
            <v>0</v>
          </cell>
        </row>
        <row r="5603">
          <cell r="A5603">
            <v>1</v>
          </cell>
          <cell r="B5603">
            <v>35</v>
          </cell>
          <cell r="C5603">
            <v>10</v>
          </cell>
          <cell r="D5603">
            <v>6035</v>
          </cell>
          <cell r="F5603">
            <v>0</v>
          </cell>
        </row>
        <row r="5604">
          <cell r="A5604">
            <v>1</v>
          </cell>
          <cell r="B5604">
            <v>35</v>
          </cell>
          <cell r="C5604">
            <v>10</v>
          </cell>
          <cell r="D5604">
            <v>6040</v>
          </cell>
          <cell r="F5604">
            <v>0</v>
          </cell>
        </row>
        <row r="5605">
          <cell r="A5605">
            <v>1</v>
          </cell>
          <cell r="B5605">
            <v>35</v>
          </cell>
          <cell r="C5605">
            <v>10</v>
          </cell>
          <cell r="D5605">
            <v>6045</v>
          </cell>
          <cell r="F5605">
            <v>0</v>
          </cell>
        </row>
        <row r="5606">
          <cell r="A5606">
            <v>1</v>
          </cell>
          <cell r="B5606">
            <v>35</v>
          </cell>
          <cell r="C5606">
            <v>10</v>
          </cell>
          <cell r="D5606">
            <v>6050</v>
          </cell>
          <cell r="F5606">
            <v>0</v>
          </cell>
        </row>
        <row r="5607">
          <cell r="A5607">
            <v>1</v>
          </cell>
          <cell r="B5607">
            <v>35</v>
          </cell>
          <cell r="C5607">
            <v>10</v>
          </cell>
          <cell r="D5607">
            <v>6055</v>
          </cell>
          <cell r="F5607">
            <v>0</v>
          </cell>
        </row>
        <row r="5608">
          <cell r="A5608">
            <v>1</v>
          </cell>
          <cell r="B5608">
            <v>35</v>
          </cell>
          <cell r="C5608">
            <v>10</v>
          </cell>
          <cell r="D5608">
            <v>6060</v>
          </cell>
          <cell r="F5608">
            <v>0</v>
          </cell>
        </row>
        <row r="5609">
          <cell r="A5609">
            <v>1</v>
          </cell>
          <cell r="B5609">
            <v>35</v>
          </cell>
          <cell r="C5609">
            <v>10</v>
          </cell>
          <cell r="D5609">
            <v>6065</v>
          </cell>
          <cell r="F5609">
            <v>0</v>
          </cell>
        </row>
        <row r="5610">
          <cell r="A5610">
            <v>1</v>
          </cell>
          <cell r="B5610">
            <v>35</v>
          </cell>
          <cell r="C5610">
            <v>10</v>
          </cell>
          <cell r="D5610">
            <v>6070</v>
          </cell>
          <cell r="F5610">
            <v>0</v>
          </cell>
        </row>
        <row r="5611">
          <cell r="A5611">
            <v>1</v>
          </cell>
          <cell r="B5611">
            <v>35</v>
          </cell>
          <cell r="C5611">
            <v>10</v>
          </cell>
          <cell r="D5611">
            <v>6075</v>
          </cell>
          <cell r="F5611">
            <v>0</v>
          </cell>
        </row>
        <row r="5612">
          <cell r="A5612">
            <v>1</v>
          </cell>
          <cell r="B5612">
            <v>35</v>
          </cell>
          <cell r="C5612">
            <v>10</v>
          </cell>
          <cell r="D5612">
            <v>6080</v>
          </cell>
          <cell r="F5612">
            <v>0</v>
          </cell>
        </row>
        <row r="5613">
          <cell r="A5613">
            <v>1</v>
          </cell>
          <cell r="B5613">
            <v>35</v>
          </cell>
          <cell r="C5613">
            <v>10</v>
          </cell>
          <cell r="D5613">
            <v>6085</v>
          </cell>
          <cell r="F5613">
            <v>0</v>
          </cell>
        </row>
        <row r="5614">
          <cell r="A5614">
            <v>1</v>
          </cell>
          <cell r="B5614">
            <v>35</v>
          </cell>
          <cell r="C5614">
            <v>10</v>
          </cell>
          <cell r="D5614">
            <v>6090</v>
          </cell>
          <cell r="F5614">
            <v>0</v>
          </cell>
        </row>
        <row r="5615">
          <cell r="A5615">
            <v>1</v>
          </cell>
          <cell r="B5615">
            <v>35</v>
          </cell>
          <cell r="C5615">
            <v>10</v>
          </cell>
          <cell r="D5615">
            <v>6095</v>
          </cell>
          <cell r="F5615">
            <v>0</v>
          </cell>
        </row>
        <row r="5616">
          <cell r="A5616">
            <v>1</v>
          </cell>
          <cell r="B5616">
            <v>35</v>
          </cell>
          <cell r="C5616">
            <v>10</v>
          </cell>
          <cell r="D5616">
            <v>6100</v>
          </cell>
          <cell r="F5616">
            <v>0</v>
          </cell>
        </row>
        <row r="5617">
          <cell r="A5617">
            <v>1</v>
          </cell>
          <cell r="B5617">
            <v>35</v>
          </cell>
          <cell r="C5617">
            <v>10</v>
          </cell>
          <cell r="D5617">
            <v>6105</v>
          </cell>
          <cell r="F5617">
            <v>0</v>
          </cell>
        </row>
        <row r="5618">
          <cell r="A5618">
            <v>1</v>
          </cell>
          <cell r="B5618">
            <v>35</v>
          </cell>
          <cell r="C5618">
            <v>10</v>
          </cell>
          <cell r="D5618">
            <v>6110</v>
          </cell>
          <cell r="F5618">
            <v>0</v>
          </cell>
        </row>
        <row r="5619">
          <cell r="A5619">
            <v>1</v>
          </cell>
          <cell r="B5619">
            <v>35</v>
          </cell>
          <cell r="C5619">
            <v>10</v>
          </cell>
          <cell r="D5619">
            <v>6115</v>
          </cell>
          <cell r="F5619">
            <v>0</v>
          </cell>
        </row>
        <row r="5620">
          <cell r="A5620">
            <v>1</v>
          </cell>
          <cell r="B5620">
            <v>35</v>
          </cell>
          <cell r="C5620">
            <v>10</v>
          </cell>
          <cell r="D5620">
            <v>6120</v>
          </cell>
          <cell r="F5620">
            <v>0</v>
          </cell>
        </row>
        <row r="5621">
          <cell r="A5621">
            <v>1</v>
          </cell>
          <cell r="B5621">
            <v>35</v>
          </cell>
          <cell r="C5621">
            <v>10</v>
          </cell>
          <cell r="D5621">
            <v>6125</v>
          </cell>
          <cell r="F5621">
            <v>0</v>
          </cell>
        </row>
        <row r="5622">
          <cell r="A5622">
            <v>1</v>
          </cell>
          <cell r="B5622">
            <v>35</v>
          </cell>
          <cell r="C5622">
            <v>10</v>
          </cell>
          <cell r="D5622">
            <v>6130</v>
          </cell>
          <cell r="F5622">
            <v>0</v>
          </cell>
        </row>
        <row r="5623">
          <cell r="A5623">
            <v>1</v>
          </cell>
          <cell r="B5623">
            <v>35</v>
          </cell>
          <cell r="C5623">
            <v>10</v>
          </cell>
          <cell r="D5623">
            <v>6135</v>
          </cell>
          <cell r="F5623">
            <v>0</v>
          </cell>
        </row>
        <row r="5624">
          <cell r="A5624">
            <v>1</v>
          </cell>
          <cell r="B5624">
            <v>35</v>
          </cell>
          <cell r="C5624">
            <v>10</v>
          </cell>
          <cell r="D5624">
            <v>6140</v>
          </cell>
          <cell r="F5624">
            <v>0</v>
          </cell>
        </row>
        <row r="5625">
          <cell r="A5625">
            <v>1</v>
          </cell>
          <cell r="B5625">
            <v>35</v>
          </cell>
          <cell r="C5625">
            <v>10</v>
          </cell>
          <cell r="D5625">
            <v>6145</v>
          </cell>
          <cell r="F5625">
            <v>0</v>
          </cell>
        </row>
        <row r="5626">
          <cell r="A5626">
            <v>1</v>
          </cell>
          <cell r="B5626">
            <v>35</v>
          </cell>
          <cell r="C5626">
            <v>10</v>
          </cell>
          <cell r="D5626">
            <v>6150</v>
          </cell>
          <cell r="F5626">
            <v>0</v>
          </cell>
        </row>
        <row r="5627">
          <cell r="A5627">
            <v>1</v>
          </cell>
          <cell r="B5627">
            <v>35</v>
          </cell>
          <cell r="C5627">
            <v>20</v>
          </cell>
          <cell r="D5627">
            <v>6010</v>
          </cell>
          <cell r="F5627">
            <v>0</v>
          </cell>
        </row>
        <row r="5628">
          <cell r="A5628">
            <v>1</v>
          </cell>
          <cell r="B5628">
            <v>35</v>
          </cell>
          <cell r="C5628">
            <v>20</v>
          </cell>
          <cell r="D5628">
            <v>6015</v>
          </cell>
          <cell r="F5628">
            <v>0</v>
          </cell>
        </row>
        <row r="5629">
          <cell r="A5629">
            <v>1</v>
          </cell>
          <cell r="B5629">
            <v>35</v>
          </cell>
          <cell r="C5629">
            <v>20</v>
          </cell>
          <cell r="D5629">
            <v>6020</v>
          </cell>
          <cell r="F5629">
            <v>0</v>
          </cell>
        </row>
        <row r="5630">
          <cell r="A5630">
            <v>1</v>
          </cell>
          <cell r="B5630">
            <v>35</v>
          </cell>
          <cell r="C5630">
            <v>20</v>
          </cell>
          <cell r="D5630">
            <v>6025</v>
          </cell>
          <cell r="F5630">
            <v>0</v>
          </cell>
        </row>
        <row r="5631">
          <cell r="A5631">
            <v>1</v>
          </cell>
          <cell r="B5631">
            <v>35</v>
          </cell>
          <cell r="C5631">
            <v>20</v>
          </cell>
          <cell r="D5631">
            <v>6030</v>
          </cell>
          <cell r="F5631">
            <v>0</v>
          </cell>
        </row>
        <row r="5632">
          <cell r="A5632">
            <v>1</v>
          </cell>
          <cell r="B5632">
            <v>35</v>
          </cell>
          <cell r="C5632">
            <v>20</v>
          </cell>
          <cell r="D5632">
            <v>6035</v>
          </cell>
          <cell r="F5632">
            <v>0</v>
          </cell>
        </row>
        <row r="5633">
          <cell r="A5633">
            <v>1</v>
          </cell>
          <cell r="B5633">
            <v>35</v>
          </cell>
          <cell r="C5633">
            <v>20</v>
          </cell>
          <cell r="D5633">
            <v>6040</v>
          </cell>
          <cell r="F5633">
            <v>0</v>
          </cell>
        </row>
        <row r="5634">
          <cell r="A5634">
            <v>1</v>
          </cell>
          <cell r="B5634">
            <v>35</v>
          </cell>
          <cell r="C5634">
            <v>20</v>
          </cell>
          <cell r="D5634">
            <v>6045</v>
          </cell>
          <cell r="F5634">
            <v>0</v>
          </cell>
        </row>
        <row r="5635">
          <cell r="A5635">
            <v>1</v>
          </cell>
          <cell r="B5635">
            <v>35</v>
          </cell>
          <cell r="C5635">
            <v>20</v>
          </cell>
          <cell r="D5635">
            <v>6050</v>
          </cell>
          <cell r="F5635">
            <v>0</v>
          </cell>
        </row>
        <row r="5636">
          <cell r="A5636">
            <v>1</v>
          </cell>
          <cell r="B5636">
            <v>35</v>
          </cell>
          <cell r="C5636">
            <v>20</v>
          </cell>
          <cell r="D5636">
            <v>6055</v>
          </cell>
          <cell r="F5636">
            <v>0</v>
          </cell>
        </row>
        <row r="5637">
          <cell r="A5637">
            <v>1</v>
          </cell>
          <cell r="B5637">
            <v>35</v>
          </cell>
          <cell r="C5637">
            <v>20</v>
          </cell>
          <cell r="D5637">
            <v>6060</v>
          </cell>
          <cell r="F5637">
            <v>0</v>
          </cell>
        </row>
        <row r="5638">
          <cell r="A5638">
            <v>1</v>
          </cell>
          <cell r="B5638">
            <v>35</v>
          </cell>
          <cell r="C5638">
            <v>20</v>
          </cell>
          <cell r="D5638">
            <v>6065</v>
          </cell>
          <cell r="F5638">
            <v>0</v>
          </cell>
        </row>
        <row r="5639">
          <cell r="A5639">
            <v>1</v>
          </cell>
          <cell r="B5639">
            <v>35</v>
          </cell>
          <cell r="C5639">
            <v>20</v>
          </cell>
          <cell r="D5639">
            <v>6070</v>
          </cell>
          <cell r="F5639">
            <v>0</v>
          </cell>
        </row>
        <row r="5640">
          <cell r="A5640">
            <v>1</v>
          </cell>
          <cell r="B5640">
            <v>35</v>
          </cell>
          <cell r="C5640">
            <v>20</v>
          </cell>
          <cell r="D5640">
            <v>6075</v>
          </cell>
          <cell r="F5640">
            <v>0</v>
          </cell>
        </row>
        <row r="5641">
          <cell r="A5641">
            <v>1</v>
          </cell>
          <cell r="B5641">
            <v>35</v>
          </cell>
          <cell r="C5641">
            <v>20</v>
          </cell>
          <cell r="D5641">
            <v>6080</v>
          </cell>
          <cell r="F5641">
            <v>0</v>
          </cell>
        </row>
        <row r="5642">
          <cell r="A5642">
            <v>1</v>
          </cell>
          <cell r="B5642">
            <v>35</v>
          </cell>
          <cell r="C5642">
            <v>20</v>
          </cell>
          <cell r="D5642">
            <v>6085</v>
          </cell>
          <cell r="F5642">
            <v>0</v>
          </cell>
        </row>
        <row r="5643">
          <cell r="A5643">
            <v>1</v>
          </cell>
          <cell r="B5643">
            <v>35</v>
          </cell>
          <cell r="C5643">
            <v>20</v>
          </cell>
          <cell r="D5643">
            <v>6090</v>
          </cell>
          <cell r="F5643">
            <v>0</v>
          </cell>
        </row>
        <row r="5644">
          <cell r="A5644">
            <v>1</v>
          </cell>
          <cell r="B5644">
            <v>35</v>
          </cell>
          <cell r="C5644">
            <v>20</v>
          </cell>
          <cell r="D5644">
            <v>6095</v>
          </cell>
          <cell r="F5644">
            <v>0</v>
          </cell>
        </row>
        <row r="5645">
          <cell r="A5645">
            <v>1</v>
          </cell>
          <cell r="B5645">
            <v>35</v>
          </cell>
          <cell r="C5645">
            <v>20</v>
          </cell>
          <cell r="D5645">
            <v>6100</v>
          </cell>
          <cell r="F5645">
            <v>0</v>
          </cell>
        </row>
        <row r="5646">
          <cell r="A5646">
            <v>1</v>
          </cell>
          <cell r="B5646">
            <v>35</v>
          </cell>
          <cell r="C5646">
            <v>20</v>
          </cell>
          <cell r="D5646">
            <v>6105</v>
          </cell>
          <cell r="F5646">
            <v>0</v>
          </cell>
        </row>
        <row r="5647">
          <cell r="A5647">
            <v>1</v>
          </cell>
          <cell r="B5647">
            <v>35</v>
          </cell>
          <cell r="C5647">
            <v>20</v>
          </cell>
          <cell r="D5647">
            <v>6110</v>
          </cell>
          <cell r="F5647">
            <v>0</v>
          </cell>
        </row>
        <row r="5648">
          <cell r="A5648">
            <v>1</v>
          </cell>
          <cell r="B5648">
            <v>35</v>
          </cell>
          <cell r="C5648">
            <v>20</v>
          </cell>
          <cell r="D5648">
            <v>6115</v>
          </cell>
          <cell r="F5648">
            <v>0</v>
          </cell>
        </row>
        <row r="5649">
          <cell r="A5649">
            <v>1</v>
          </cell>
          <cell r="B5649">
            <v>35</v>
          </cell>
          <cell r="C5649">
            <v>20</v>
          </cell>
          <cell r="D5649">
            <v>6120</v>
          </cell>
          <cell r="F5649">
            <v>0</v>
          </cell>
        </row>
        <row r="5650">
          <cell r="A5650">
            <v>1</v>
          </cell>
          <cell r="B5650">
            <v>35</v>
          </cell>
          <cell r="C5650">
            <v>20</v>
          </cell>
          <cell r="D5650">
            <v>6125</v>
          </cell>
          <cell r="F5650">
            <v>0</v>
          </cell>
        </row>
        <row r="5651">
          <cell r="A5651">
            <v>1</v>
          </cell>
          <cell r="B5651">
            <v>35</v>
          </cell>
          <cell r="C5651">
            <v>20</v>
          </cell>
          <cell r="D5651">
            <v>6130</v>
          </cell>
          <cell r="F5651">
            <v>0</v>
          </cell>
        </row>
        <row r="5652">
          <cell r="A5652">
            <v>1</v>
          </cell>
          <cell r="B5652">
            <v>35</v>
          </cell>
          <cell r="C5652">
            <v>20</v>
          </cell>
          <cell r="D5652">
            <v>6135</v>
          </cell>
          <cell r="F5652">
            <v>0</v>
          </cell>
        </row>
        <row r="5653">
          <cell r="A5653">
            <v>1</v>
          </cell>
          <cell r="B5653">
            <v>35</v>
          </cell>
          <cell r="C5653">
            <v>20</v>
          </cell>
          <cell r="D5653">
            <v>6140</v>
          </cell>
          <cell r="F5653">
            <v>0</v>
          </cell>
        </row>
        <row r="5654">
          <cell r="A5654">
            <v>1</v>
          </cell>
          <cell r="B5654">
            <v>35</v>
          </cell>
          <cell r="C5654">
            <v>20</v>
          </cell>
          <cell r="D5654">
            <v>6145</v>
          </cell>
          <cell r="F5654">
            <v>0</v>
          </cell>
        </row>
        <row r="5655">
          <cell r="A5655">
            <v>1</v>
          </cell>
          <cell r="B5655">
            <v>35</v>
          </cell>
          <cell r="C5655">
            <v>20</v>
          </cell>
          <cell r="D5655">
            <v>6160</v>
          </cell>
          <cell r="F5655">
            <v>0</v>
          </cell>
        </row>
        <row r="5656">
          <cell r="A5656">
            <v>1</v>
          </cell>
          <cell r="B5656">
            <v>35</v>
          </cell>
          <cell r="C5656">
            <v>30</v>
          </cell>
          <cell r="D5656">
            <v>6010</v>
          </cell>
          <cell r="F5656">
            <v>0</v>
          </cell>
        </row>
        <row r="5657">
          <cell r="A5657">
            <v>1</v>
          </cell>
          <cell r="B5657">
            <v>35</v>
          </cell>
          <cell r="C5657">
            <v>30</v>
          </cell>
          <cell r="D5657">
            <v>6015</v>
          </cell>
          <cell r="F5657">
            <v>0</v>
          </cell>
        </row>
        <row r="5658">
          <cell r="A5658">
            <v>1</v>
          </cell>
          <cell r="B5658">
            <v>35</v>
          </cell>
          <cell r="C5658">
            <v>30</v>
          </cell>
          <cell r="D5658">
            <v>6020</v>
          </cell>
          <cell r="F5658">
            <v>0</v>
          </cell>
        </row>
        <row r="5659">
          <cell r="A5659">
            <v>1</v>
          </cell>
          <cell r="B5659">
            <v>35</v>
          </cell>
          <cell r="C5659">
            <v>30</v>
          </cell>
          <cell r="D5659">
            <v>6025</v>
          </cell>
          <cell r="F5659">
            <v>0</v>
          </cell>
        </row>
        <row r="5660">
          <cell r="A5660">
            <v>1</v>
          </cell>
          <cell r="B5660">
            <v>35</v>
          </cell>
          <cell r="C5660">
            <v>30</v>
          </cell>
          <cell r="D5660">
            <v>6030</v>
          </cell>
          <cell r="F5660">
            <v>0</v>
          </cell>
        </row>
        <row r="5661">
          <cell r="A5661">
            <v>1</v>
          </cell>
          <cell r="B5661">
            <v>35</v>
          </cell>
          <cell r="C5661">
            <v>30</v>
          </cell>
          <cell r="D5661">
            <v>6035</v>
          </cell>
          <cell r="F5661">
            <v>0</v>
          </cell>
        </row>
        <row r="5662">
          <cell r="A5662">
            <v>1</v>
          </cell>
          <cell r="B5662">
            <v>35</v>
          </cell>
          <cell r="C5662">
            <v>30</v>
          </cell>
          <cell r="D5662">
            <v>6040</v>
          </cell>
          <cell r="F5662">
            <v>0</v>
          </cell>
        </row>
        <row r="5663">
          <cell r="A5663">
            <v>1</v>
          </cell>
          <cell r="B5663">
            <v>35</v>
          </cell>
          <cell r="C5663">
            <v>30</v>
          </cell>
          <cell r="D5663">
            <v>6045</v>
          </cell>
          <cell r="F5663">
            <v>0</v>
          </cell>
        </row>
        <row r="5664">
          <cell r="A5664">
            <v>1</v>
          </cell>
          <cell r="B5664">
            <v>35</v>
          </cell>
          <cell r="C5664">
            <v>30</v>
          </cell>
          <cell r="D5664">
            <v>6050</v>
          </cell>
          <cell r="F5664">
            <v>0</v>
          </cell>
        </row>
        <row r="5665">
          <cell r="A5665">
            <v>1</v>
          </cell>
          <cell r="B5665">
            <v>35</v>
          </cell>
          <cell r="C5665">
            <v>30</v>
          </cell>
          <cell r="D5665">
            <v>6055</v>
          </cell>
          <cell r="F5665">
            <v>0</v>
          </cell>
        </row>
        <row r="5666">
          <cell r="A5666">
            <v>1</v>
          </cell>
          <cell r="B5666">
            <v>35</v>
          </cell>
          <cell r="C5666">
            <v>30</v>
          </cell>
          <cell r="D5666">
            <v>6060</v>
          </cell>
          <cell r="F5666">
            <v>0</v>
          </cell>
        </row>
        <row r="5667">
          <cell r="A5667">
            <v>1</v>
          </cell>
          <cell r="B5667">
            <v>35</v>
          </cell>
          <cell r="C5667">
            <v>30</v>
          </cell>
          <cell r="D5667">
            <v>6065</v>
          </cell>
          <cell r="F5667">
            <v>0</v>
          </cell>
        </row>
        <row r="5668">
          <cell r="A5668">
            <v>1</v>
          </cell>
          <cell r="B5668">
            <v>35</v>
          </cell>
          <cell r="C5668">
            <v>30</v>
          </cell>
          <cell r="D5668">
            <v>6070</v>
          </cell>
          <cell r="F5668">
            <v>0</v>
          </cell>
        </row>
        <row r="5669">
          <cell r="A5669">
            <v>1</v>
          </cell>
          <cell r="B5669">
            <v>35</v>
          </cell>
          <cell r="C5669">
            <v>30</v>
          </cell>
          <cell r="D5669">
            <v>6075</v>
          </cell>
          <cell r="F5669">
            <v>0</v>
          </cell>
        </row>
        <row r="5670">
          <cell r="A5670">
            <v>1</v>
          </cell>
          <cell r="B5670">
            <v>35</v>
          </cell>
          <cell r="C5670">
            <v>30</v>
          </cell>
          <cell r="D5670">
            <v>6080</v>
          </cell>
          <cell r="F5670">
            <v>0</v>
          </cell>
        </row>
        <row r="5671">
          <cell r="A5671">
            <v>1</v>
          </cell>
          <cell r="B5671">
            <v>35</v>
          </cell>
          <cell r="C5671">
            <v>30</v>
          </cell>
          <cell r="D5671">
            <v>6085</v>
          </cell>
          <cell r="F5671">
            <v>0</v>
          </cell>
        </row>
        <row r="5672">
          <cell r="A5672">
            <v>1</v>
          </cell>
          <cell r="B5672">
            <v>35</v>
          </cell>
          <cell r="C5672">
            <v>30</v>
          </cell>
          <cell r="D5672">
            <v>6090</v>
          </cell>
          <cell r="F5672">
            <v>0</v>
          </cell>
        </row>
        <row r="5673">
          <cell r="A5673">
            <v>1</v>
          </cell>
          <cell r="B5673">
            <v>35</v>
          </cell>
          <cell r="C5673">
            <v>30</v>
          </cell>
          <cell r="D5673">
            <v>6095</v>
          </cell>
          <cell r="F5673">
            <v>0</v>
          </cell>
        </row>
        <row r="5674">
          <cell r="A5674">
            <v>1</v>
          </cell>
          <cell r="B5674">
            <v>35</v>
          </cell>
          <cell r="C5674">
            <v>30</v>
          </cell>
          <cell r="D5674">
            <v>6100</v>
          </cell>
          <cell r="F5674">
            <v>0</v>
          </cell>
        </row>
        <row r="5675">
          <cell r="A5675">
            <v>1</v>
          </cell>
          <cell r="B5675">
            <v>35</v>
          </cell>
          <cell r="C5675">
            <v>30</v>
          </cell>
          <cell r="D5675">
            <v>6125</v>
          </cell>
          <cell r="F5675">
            <v>0</v>
          </cell>
        </row>
        <row r="5676">
          <cell r="A5676">
            <v>1</v>
          </cell>
          <cell r="B5676">
            <v>35</v>
          </cell>
          <cell r="C5676">
            <v>40</v>
          </cell>
          <cell r="D5676">
            <v>6010</v>
          </cell>
          <cell r="F5676">
            <v>0</v>
          </cell>
        </row>
        <row r="5677">
          <cell r="A5677">
            <v>1</v>
          </cell>
          <cell r="B5677">
            <v>35</v>
          </cell>
          <cell r="C5677">
            <v>40</v>
          </cell>
          <cell r="D5677">
            <v>6015</v>
          </cell>
          <cell r="F5677">
            <v>0</v>
          </cell>
        </row>
        <row r="5678">
          <cell r="A5678">
            <v>1</v>
          </cell>
          <cell r="B5678">
            <v>35</v>
          </cell>
          <cell r="C5678">
            <v>40</v>
          </cell>
          <cell r="D5678">
            <v>6020</v>
          </cell>
          <cell r="F5678">
            <v>0</v>
          </cell>
        </row>
        <row r="5679">
          <cell r="A5679">
            <v>1</v>
          </cell>
          <cell r="B5679">
            <v>35</v>
          </cell>
          <cell r="C5679">
            <v>40</v>
          </cell>
          <cell r="D5679">
            <v>6025</v>
          </cell>
          <cell r="F5679">
            <v>0</v>
          </cell>
        </row>
        <row r="5680">
          <cell r="A5680">
            <v>1</v>
          </cell>
          <cell r="B5680">
            <v>35</v>
          </cell>
          <cell r="C5680">
            <v>40</v>
          </cell>
          <cell r="D5680">
            <v>6030</v>
          </cell>
          <cell r="F5680">
            <v>0</v>
          </cell>
        </row>
        <row r="5681">
          <cell r="A5681">
            <v>1</v>
          </cell>
          <cell r="B5681">
            <v>35</v>
          </cell>
          <cell r="C5681">
            <v>40</v>
          </cell>
          <cell r="D5681">
            <v>6035</v>
          </cell>
          <cell r="F5681">
            <v>0</v>
          </cell>
        </row>
        <row r="5682">
          <cell r="A5682">
            <v>1</v>
          </cell>
          <cell r="B5682">
            <v>35</v>
          </cell>
          <cell r="C5682">
            <v>40</v>
          </cell>
          <cell r="D5682">
            <v>6040</v>
          </cell>
          <cell r="F5682">
            <v>0</v>
          </cell>
        </row>
        <row r="5683">
          <cell r="A5683">
            <v>1</v>
          </cell>
          <cell r="B5683">
            <v>35</v>
          </cell>
          <cell r="C5683">
            <v>40</v>
          </cell>
          <cell r="D5683">
            <v>6045</v>
          </cell>
          <cell r="F5683">
            <v>0</v>
          </cell>
        </row>
        <row r="5684">
          <cell r="A5684">
            <v>1</v>
          </cell>
          <cell r="B5684">
            <v>35</v>
          </cell>
          <cell r="C5684">
            <v>40</v>
          </cell>
          <cell r="D5684">
            <v>6050</v>
          </cell>
          <cell r="F5684">
            <v>0</v>
          </cell>
        </row>
        <row r="5685">
          <cell r="A5685">
            <v>1</v>
          </cell>
          <cell r="B5685">
            <v>35</v>
          </cell>
          <cell r="C5685">
            <v>40</v>
          </cell>
          <cell r="D5685">
            <v>6055</v>
          </cell>
          <cell r="F5685">
            <v>0</v>
          </cell>
        </row>
        <row r="5686">
          <cell r="A5686">
            <v>1</v>
          </cell>
          <cell r="B5686">
            <v>35</v>
          </cell>
          <cell r="C5686">
            <v>40</v>
          </cell>
          <cell r="D5686">
            <v>6060</v>
          </cell>
          <cell r="F5686">
            <v>0</v>
          </cell>
        </row>
        <row r="5687">
          <cell r="A5687">
            <v>1</v>
          </cell>
          <cell r="B5687">
            <v>35</v>
          </cell>
          <cell r="C5687">
            <v>40</v>
          </cell>
          <cell r="D5687">
            <v>6065</v>
          </cell>
          <cell r="F5687">
            <v>0</v>
          </cell>
        </row>
        <row r="5688">
          <cell r="A5688">
            <v>1</v>
          </cell>
          <cell r="B5688">
            <v>35</v>
          </cell>
          <cell r="C5688">
            <v>40</v>
          </cell>
          <cell r="D5688">
            <v>6070</v>
          </cell>
          <cell r="F5688">
            <v>0</v>
          </cell>
        </row>
        <row r="5689">
          <cell r="A5689">
            <v>1</v>
          </cell>
          <cell r="B5689">
            <v>35</v>
          </cell>
          <cell r="C5689">
            <v>40</v>
          </cell>
          <cell r="D5689">
            <v>6075</v>
          </cell>
          <cell r="F5689">
            <v>0</v>
          </cell>
        </row>
        <row r="5690">
          <cell r="A5690">
            <v>1</v>
          </cell>
          <cell r="B5690">
            <v>35</v>
          </cell>
          <cell r="C5690">
            <v>40</v>
          </cell>
          <cell r="D5690">
            <v>6080</v>
          </cell>
          <cell r="F5690">
            <v>0</v>
          </cell>
        </row>
        <row r="5691">
          <cell r="A5691">
            <v>1</v>
          </cell>
          <cell r="B5691">
            <v>35</v>
          </cell>
          <cell r="C5691">
            <v>40</v>
          </cell>
          <cell r="D5691">
            <v>6085</v>
          </cell>
          <cell r="F5691">
            <v>0</v>
          </cell>
        </row>
        <row r="5692">
          <cell r="A5692">
            <v>1</v>
          </cell>
          <cell r="B5692">
            <v>35</v>
          </cell>
          <cell r="C5692">
            <v>40</v>
          </cell>
          <cell r="D5692">
            <v>6090</v>
          </cell>
          <cell r="F5692">
            <v>0</v>
          </cell>
        </row>
        <row r="5693">
          <cell r="A5693">
            <v>1</v>
          </cell>
          <cell r="B5693">
            <v>35</v>
          </cell>
          <cell r="C5693">
            <v>40</v>
          </cell>
          <cell r="D5693">
            <v>6095</v>
          </cell>
          <cell r="F5693">
            <v>0</v>
          </cell>
        </row>
        <row r="5694">
          <cell r="A5694">
            <v>1</v>
          </cell>
          <cell r="B5694">
            <v>35</v>
          </cell>
          <cell r="C5694">
            <v>40</v>
          </cell>
          <cell r="D5694">
            <v>6100</v>
          </cell>
          <cell r="F5694">
            <v>0</v>
          </cell>
        </row>
        <row r="5695">
          <cell r="A5695">
            <v>1</v>
          </cell>
          <cell r="B5695">
            <v>35</v>
          </cell>
          <cell r="C5695">
            <v>40</v>
          </cell>
          <cell r="D5695">
            <v>6105</v>
          </cell>
          <cell r="F5695">
            <v>0</v>
          </cell>
        </row>
        <row r="5696">
          <cell r="A5696">
            <v>1</v>
          </cell>
          <cell r="B5696">
            <v>35</v>
          </cell>
          <cell r="C5696">
            <v>40</v>
          </cell>
          <cell r="D5696">
            <v>6110</v>
          </cell>
          <cell r="F5696">
            <v>0</v>
          </cell>
        </row>
        <row r="5697">
          <cell r="A5697">
            <v>1</v>
          </cell>
          <cell r="B5697">
            <v>35</v>
          </cell>
          <cell r="C5697">
            <v>40</v>
          </cell>
          <cell r="D5697">
            <v>6110</v>
          </cell>
          <cell r="F5697">
            <v>0</v>
          </cell>
        </row>
        <row r="5698">
          <cell r="A5698">
            <v>1</v>
          </cell>
          <cell r="B5698">
            <v>35</v>
          </cell>
          <cell r="C5698">
            <v>40</v>
          </cell>
          <cell r="D5698">
            <v>6110</v>
          </cell>
          <cell r="F5698">
            <v>0</v>
          </cell>
        </row>
        <row r="5699">
          <cell r="A5699">
            <v>1</v>
          </cell>
          <cell r="B5699">
            <v>35</v>
          </cell>
          <cell r="C5699">
            <v>40</v>
          </cell>
          <cell r="D5699">
            <v>6110</v>
          </cell>
          <cell r="F5699">
            <v>0</v>
          </cell>
        </row>
        <row r="5700">
          <cell r="A5700">
            <v>1</v>
          </cell>
          <cell r="B5700">
            <v>35</v>
          </cell>
          <cell r="C5700">
            <v>40</v>
          </cell>
          <cell r="D5700">
            <v>6110</v>
          </cell>
          <cell r="F5700">
            <v>0</v>
          </cell>
        </row>
        <row r="5701">
          <cell r="A5701">
            <v>1</v>
          </cell>
          <cell r="B5701">
            <v>35</v>
          </cell>
          <cell r="C5701">
            <v>40</v>
          </cell>
          <cell r="D5701">
            <v>6110</v>
          </cell>
          <cell r="F5701">
            <v>0</v>
          </cell>
        </row>
        <row r="5702">
          <cell r="A5702">
            <v>1</v>
          </cell>
          <cell r="B5702">
            <v>35</v>
          </cell>
          <cell r="C5702">
            <v>40</v>
          </cell>
          <cell r="D5702">
            <v>6115</v>
          </cell>
          <cell r="F5702">
            <v>0</v>
          </cell>
        </row>
        <row r="5703">
          <cell r="A5703">
            <v>1</v>
          </cell>
          <cell r="B5703">
            <v>35</v>
          </cell>
          <cell r="C5703">
            <v>40</v>
          </cell>
          <cell r="D5703">
            <v>6120</v>
          </cell>
          <cell r="F5703">
            <v>0</v>
          </cell>
        </row>
        <row r="5704">
          <cell r="A5704">
            <v>1</v>
          </cell>
          <cell r="B5704">
            <v>35</v>
          </cell>
          <cell r="C5704">
            <v>40</v>
          </cell>
          <cell r="D5704">
            <v>6125</v>
          </cell>
          <cell r="F5704">
            <v>0</v>
          </cell>
        </row>
        <row r="5705">
          <cell r="A5705">
            <v>1</v>
          </cell>
          <cell r="B5705">
            <v>35</v>
          </cell>
          <cell r="C5705">
            <v>50</v>
          </cell>
          <cell r="D5705">
            <v>6010</v>
          </cell>
          <cell r="F5705">
            <v>0</v>
          </cell>
        </row>
        <row r="5706">
          <cell r="A5706">
            <v>1</v>
          </cell>
          <cell r="B5706">
            <v>35</v>
          </cell>
          <cell r="C5706">
            <v>50</v>
          </cell>
          <cell r="D5706">
            <v>6015</v>
          </cell>
          <cell r="F5706">
            <v>0</v>
          </cell>
        </row>
        <row r="5707">
          <cell r="A5707">
            <v>1</v>
          </cell>
          <cell r="B5707">
            <v>35</v>
          </cell>
          <cell r="C5707">
            <v>50</v>
          </cell>
          <cell r="D5707">
            <v>6020</v>
          </cell>
          <cell r="F5707">
            <v>0</v>
          </cell>
        </row>
        <row r="5708">
          <cell r="A5708">
            <v>1</v>
          </cell>
          <cell r="B5708">
            <v>35</v>
          </cell>
          <cell r="C5708">
            <v>50</v>
          </cell>
          <cell r="D5708">
            <v>6025</v>
          </cell>
          <cell r="F5708">
            <v>0</v>
          </cell>
        </row>
        <row r="5709">
          <cell r="A5709">
            <v>1</v>
          </cell>
          <cell r="B5709">
            <v>35</v>
          </cell>
          <cell r="C5709">
            <v>50</v>
          </cell>
          <cell r="D5709">
            <v>6030</v>
          </cell>
          <cell r="F5709">
            <v>0</v>
          </cell>
        </row>
        <row r="5710">
          <cell r="A5710">
            <v>1</v>
          </cell>
          <cell r="B5710">
            <v>35</v>
          </cell>
          <cell r="C5710">
            <v>50</v>
          </cell>
          <cell r="D5710">
            <v>6035</v>
          </cell>
          <cell r="F5710">
            <v>0</v>
          </cell>
        </row>
        <row r="5711">
          <cell r="A5711">
            <v>1</v>
          </cell>
          <cell r="B5711">
            <v>35</v>
          </cell>
          <cell r="C5711">
            <v>50</v>
          </cell>
          <cell r="D5711">
            <v>6040</v>
          </cell>
          <cell r="F5711">
            <v>0</v>
          </cell>
        </row>
        <row r="5712">
          <cell r="A5712">
            <v>1</v>
          </cell>
          <cell r="B5712">
            <v>35</v>
          </cell>
          <cell r="C5712">
            <v>50</v>
          </cell>
          <cell r="D5712">
            <v>6045</v>
          </cell>
          <cell r="F5712">
            <v>0</v>
          </cell>
        </row>
        <row r="5713">
          <cell r="A5713">
            <v>1</v>
          </cell>
          <cell r="B5713">
            <v>35</v>
          </cell>
          <cell r="C5713">
            <v>50</v>
          </cell>
          <cell r="D5713">
            <v>6050</v>
          </cell>
          <cell r="F5713">
            <v>0</v>
          </cell>
        </row>
        <row r="5714">
          <cell r="A5714">
            <v>1</v>
          </cell>
          <cell r="B5714">
            <v>35</v>
          </cell>
          <cell r="C5714">
            <v>50</v>
          </cell>
          <cell r="D5714">
            <v>6055</v>
          </cell>
          <cell r="F5714">
            <v>0</v>
          </cell>
        </row>
        <row r="5715">
          <cell r="A5715">
            <v>1</v>
          </cell>
          <cell r="B5715">
            <v>35</v>
          </cell>
          <cell r="C5715">
            <v>50</v>
          </cell>
          <cell r="D5715">
            <v>6060</v>
          </cell>
          <cell r="F5715">
            <v>0</v>
          </cell>
        </row>
        <row r="5716">
          <cell r="A5716">
            <v>1</v>
          </cell>
          <cell r="B5716">
            <v>35</v>
          </cell>
          <cell r="C5716">
            <v>50</v>
          </cell>
          <cell r="D5716">
            <v>6065</v>
          </cell>
          <cell r="F5716">
            <v>0</v>
          </cell>
        </row>
        <row r="5717">
          <cell r="A5717">
            <v>1</v>
          </cell>
          <cell r="B5717">
            <v>35</v>
          </cell>
          <cell r="C5717">
            <v>50</v>
          </cell>
          <cell r="D5717">
            <v>6070</v>
          </cell>
          <cell r="F5717">
            <v>0</v>
          </cell>
        </row>
        <row r="5718">
          <cell r="A5718">
            <v>1</v>
          </cell>
          <cell r="B5718">
            <v>35</v>
          </cell>
          <cell r="C5718">
            <v>50</v>
          </cell>
          <cell r="D5718">
            <v>6075</v>
          </cell>
          <cell r="F5718">
            <v>0</v>
          </cell>
        </row>
        <row r="5719">
          <cell r="A5719">
            <v>1</v>
          </cell>
          <cell r="B5719">
            <v>35</v>
          </cell>
          <cell r="C5719">
            <v>50</v>
          </cell>
          <cell r="D5719">
            <v>6080</v>
          </cell>
          <cell r="F5719">
            <v>0</v>
          </cell>
        </row>
        <row r="5720">
          <cell r="A5720">
            <v>1</v>
          </cell>
          <cell r="B5720">
            <v>35</v>
          </cell>
          <cell r="C5720">
            <v>50</v>
          </cell>
          <cell r="D5720">
            <v>6085</v>
          </cell>
          <cell r="F5720">
            <v>0</v>
          </cell>
        </row>
        <row r="5721">
          <cell r="A5721">
            <v>1</v>
          </cell>
          <cell r="B5721">
            <v>35</v>
          </cell>
          <cell r="C5721">
            <v>50</v>
          </cell>
          <cell r="D5721">
            <v>6090</v>
          </cell>
          <cell r="F5721">
            <v>0</v>
          </cell>
        </row>
        <row r="5722">
          <cell r="A5722">
            <v>1</v>
          </cell>
          <cell r="B5722">
            <v>35</v>
          </cell>
          <cell r="C5722">
            <v>50</v>
          </cell>
          <cell r="D5722">
            <v>6095</v>
          </cell>
          <cell r="F5722">
            <v>0</v>
          </cell>
        </row>
        <row r="5723">
          <cell r="A5723">
            <v>1</v>
          </cell>
          <cell r="B5723">
            <v>35</v>
          </cell>
          <cell r="C5723">
            <v>50</v>
          </cell>
          <cell r="D5723">
            <v>6100</v>
          </cell>
          <cell r="F5723">
            <v>0</v>
          </cell>
        </row>
        <row r="5724">
          <cell r="A5724">
            <v>1</v>
          </cell>
          <cell r="B5724">
            <v>35</v>
          </cell>
          <cell r="C5724">
            <v>50</v>
          </cell>
          <cell r="D5724">
            <v>6105</v>
          </cell>
          <cell r="F5724">
            <v>0</v>
          </cell>
        </row>
        <row r="5725">
          <cell r="A5725">
            <v>1</v>
          </cell>
          <cell r="B5725">
            <v>35</v>
          </cell>
          <cell r="C5725">
            <v>50</v>
          </cell>
          <cell r="D5725">
            <v>6110</v>
          </cell>
          <cell r="F5725">
            <v>0</v>
          </cell>
        </row>
        <row r="5726">
          <cell r="A5726">
            <v>1</v>
          </cell>
          <cell r="B5726">
            <v>35</v>
          </cell>
          <cell r="C5726">
            <v>50</v>
          </cell>
          <cell r="D5726">
            <v>6115</v>
          </cell>
          <cell r="F5726">
            <v>0</v>
          </cell>
        </row>
        <row r="5727">
          <cell r="A5727">
            <v>1</v>
          </cell>
          <cell r="B5727">
            <v>35</v>
          </cell>
          <cell r="C5727">
            <v>50</v>
          </cell>
          <cell r="D5727">
            <v>6120</v>
          </cell>
          <cell r="F5727">
            <v>0</v>
          </cell>
        </row>
        <row r="5728">
          <cell r="A5728">
            <v>1</v>
          </cell>
          <cell r="B5728">
            <v>35</v>
          </cell>
          <cell r="C5728">
            <v>50</v>
          </cell>
          <cell r="D5728">
            <v>6125</v>
          </cell>
          <cell r="F5728">
            <v>0</v>
          </cell>
        </row>
        <row r="5729">
          <cell r="A5729">
            <v>1</v>
          </cell>
          <cell r="B5729">
            <v>36</v>
          </cell>
          <cell r="C5729">
            <v>0</v>
          </cell>
          <cell r="D5729">
            <v>1032</v>
          </cell>
          <cell r="F5729">
            <v>0</v>
          </cell>
        </row>
        <row r="5730">
          <cell r="A5730">
            <v>1</v>
          </cell>
          <cell r="B5730">
            <v>36</v>
          </cell>
          <cell r="C5730">
            <v>0</v>
          </cell>
          <cell r="D5730">
            <v>1050</v>
          </cell>
          <cell r="F5730">
            <v>-139340.10999999999</v>
          </cell>
        </row>
        <row r="5731">
          <cell r="A5731">
            <v>1</v>
          </cell>
          <cell r="B5731">
            <v>36</v>
          </cell>
          <cell r="C5731">
            <v>0</v>
          </cell>
          <cell r="D5731">
            <v>1050</v>
          </cell>
          <cell r="F5731">
            <v>0</v>
          </cell>
        </row>
        <row r="5732">
          <cell r="A5732">
            <v>1</v>
          </cell>
          <cell r="B5732">
            <v>36</v>
          </cell>
          <cell r="C5732">
            <v>0</v>
          </cell>
          <cell r="D5732">
            <v>1051</v>
          </cell>
          <cell r="F5732">
            <v>-855.32</v>
          </cell>
        </row>
        <row r="5733">
          <cell r="A5733">
            <v>1</v>
          </cell>
          <cell r="B5733">
            <v>36</v>
          </cell>
          <cell r="C5733">
            <v>0</v>
          </cell>
          <cell r="D5733">
            <v>1052</v>
          </cell>
          <cell r="F5733">
            <v>0</v>
          </cell>
        </row>
        <row r="5734">
          <cell r="A5734">
            <v>1</v>
          </cell>
          <cell r="B5734">
            <v>36</v>
          </cell>
          <cell r="C5734">
            <v>0</v>
          </cell>
          <cell r="D5734">
            <v>1052</v>
          </cell>
          <cell r="F5734">
            <v>0</v>
          </cell>
        </row>
        <row r="5735">
          <cell r="A5735">
            <v>1</v>
          </cell>
          <cell r="B5735">
            <v>36</v>
          </cell>
          <cell r="C5735">
            <v>0</v>
          </cell>
          <cell r="D5735">
            <v>1052</v>
          </cell>
          <cell r="F5735">
            <v>0</v>
          </cell>
        </row>
        <row r="5736">
          <cell r="A5736">
            <v>1</v>
          </cell>
          <cell r="B5736">
            <v>36</v>
          </cell>
          <cell r="C5736">
            <v>0</v>
          </cell>
          <cell r="D5736">
            <v>1055</v>
          </cell>
          <cell r="F5736">
            <v>0</v>
          </cell>
        </row>
        <row r="5737">
          <cell r="A5737">
            <v>1</v>
          </cell>
          <cell r="B5737">
            <v>36</v>
          </cell>
          <cell r="C5737">
            <v>0</v>
          </cell>
          <cell r="D5737">
            <v>1060</v>
          </cell>
          <cell r="F5737">
            <v>12203.54</v>
          </cell>
        </row>
        <row r="5738">
          <cell r="A5738">
            <v>1</v>
          </cell>
          <cell r="B5738">
            <v>36</v>
          </cell>
          <cell r="C5738">
            <v>0</v>
          </cell>
          <cell r="D5738">
            <v>1065</v>
          </cell>
          <cell r="F5738">
            <v>0</v>
          </cell>
        </row>
        <row r="5739">
          <cell r="A5739">
            <v>1</v>
          </cell>
          <cell r="B5739">
            <v>36</v>
          </cell>
          <cell r="C5739">
            <v>0</v>
          </cell>
          <cell r="D5739">
            <v>2040</v>
          </cell>
          <cell r="F5739">
            <v>0</v>
          </cell>
        </row>
        <row r="5740">
          <cell r="A5740">
            <v>1</v>
          </cell>
          <cell r="B5740">
            <v>36</v>
          </cell>
          <cell r="C5740">
            <v>0</v>
          </cell>
          <cell r="D5740">
            <v>4010</v>
          </cell>
          <cell r="F5740">
            <v>-357095.29</v>
          </cell>
        </row>
        <row r="5741">
          <cell r="A5741">
            <v>1</v>
          </cell>
          <cell r="B5741">
            <v>36</v>
          </cell>
          <cell r="C5741">
            <v>0</v>
          </cell>
          <cell r="D5741">
            <v>4010</v>
          </cell>
          <cell r="F5741">
            <v>33907.03</v>
          </cell>
        </row>
        <row r="5742">
          <cell r="A5742">
            <v>1</v>
          </cell>
          <cell r="B5742">
            <v>36</v>
          </cell>
          <cell r="C5742">
            <v>0</v>
          </cell>
          <cell r="D5742">
            <v>4020</v>
          </cell>
          <cell r="F5742">
            <v>-104241.42</v>
          </cell>
        </row>
        <row r="5743">
          <cell r="A5743">
            <v>1</v>
          </cell>
          <cell r="B5743">
            <v>36</v>
          </cell>
          <cell r="C5743">
            <v>0</v>
          </cell>
          <cell r="D5743">
            <v>4020</v>
          </cell>
          <cell r="F5743">
            <v>0</v>
          </cell>
        </row>
        <row r="5744">
          <cell r="A5744">
            <v>1</v>
          </cell>
          <cell r="B5744">
            <v>36</v>
          </cell>
          <cell r="C5744">
            <v>0</v>
          </cell>
          <cell r="D5744">
            <v>4030</v>
          </cell>
          <cell r="F5744">
            <v>-14.1</v>
          </cell>
        </row>
        <row r="5745">
          <cell r="A5745">
            <v>1</v>
          </cell>
          <cell r="B5745">
            <v>36</v>
          </cell>
          <cell r="C5745">
            <v>0</v>
          </cell>
          <cell r="D5745">
            <v>4040</v>
          </cell>
          <cell r="F5745">
            <v>0</v>
          </cell>
        </row>
        <row r="5746">
          <cell r="A5746">
            <v>1</v>
          </cell>
          <cell r="B5746">
            <v>36</v>
          </cell>
          <cell r="C5746">
            <v>0</v>
          </cell>
          <cell r="D5746">
            <v>4050</v>
          </cell>
          <cell r="F5746">
            <v>-3330.61</v>
          </cell>
        </row>
        <row r="5747">
          <cell r="A5747">
            <v>1</v>
          </cell>
          <cell r="B5747">
            <v>36</v>
          </cell>
          <cell r="C5747">
            <v>0</v>
          </cell>
          <cell r="D5747">
            <v>4060</v>
          </cell>
          <cell r="F5747">
            <v>0</v>
          </cell>
        </row>
        <row r="5748">
          <cell r="A5748">
            <v>1</v>
          </cell>
          <cell r="B5748">
            <v>36</v>
          </cell>
          <cell r="C5748">
            <v>0</v>
          </cell>
          <cell r="D5748">
            <v>5010</v>
          </cell>
          <cell r="F5748">
            <v>254573.31</v>
          </cell>
        </row>
        <row r="5749">
          <cell r="A5749">
            <v>1</v>
          </cell>
          <cell r="B5749">
            <v>36</v>
          </cell>
          <cell r="C5749">
            <v>0</v>
          </cell>
          <cell r="D5749">
            <v>5011</v>
          </cell>
          <cell r="F5749">
            <v>-1503.9</v>
          </cell>
        </row>
        <row r="5750">
          <cell r="A5750">
            <v>1</v>
          </cell>
          <cell r="B5750">
            <v>36</v>
          </cell>
          <cell r="C5750">
            <v>0</v>
          </cell>
          <cell r="D5750">
            <v>5011</v>
          </cell>
          <cell r="F5750">
            <v>0</v>
          </cell>
        </row>
        <row r="5751">
          <cell r="A5751">
            <v>1</v>
          </cell>
          <cell r="B5751">
            <v>36</v>
          </cell>
          <cell r="C5751">
            <v>0</v>
          </cell>
          <cell r="D5751">
            <v>5011</v>
          </cell>
          <cell r="F5751">
            <v>0</v>
          </cell>
        </row>
        <row r="5752">
          <cell r="A5752">
            <v>1</v>
          </cell>
          <cell r="B5752">
            <v>36</v>
          </cell>
          <cell r="C5752">
            <v>0</v>
          </cell>
          <cell r="D5752">
            <v>5012</v>
          </cell>
          <cell r="F5752">
            <v>0</v>
          </cell>
        </row>
        <row r="5753">
          <cell r="A5753">
            <v>1</v>
          </cell>
          <cell r="B5753">
            <v>36</v>
          </cell>
          <cell r="C5753">
            <v>0</v>
          </cell>
          <cell r="D5753">
            <v>5012</v>
          </cell>
          <cell r="F5753">
            <v>799.62</v>
          </cell>
        </row>
        <row r="5754">
          <cell r="A5754">
            <v>1</v>
          </cell>
          <cell r="B5754">
            <v>36</v>
          </cell>
          <cell r="C5754">
            <v>0</v>
          </cell>
          <cell r="D5754">
            <v>5012</v>
          </cell>
          <cell r="F5754">
            <v>-183.75</v>
          </cell>
        </row>
        <row r="5755">
          <cell r="A5755">
            <v>1</v>
          </cell>
          <cell r="B5755">
            <v>36</v>
          </cell>
          <cell r="C5755">
            <v>0</v>
          </cell>
          <cell r="D5755">
            <v>5020</v>
          </cell>
          <cell r="F5755">
            <v>94054.11</v>
          </cell>
        </row>
        <row r="5756">
          <cell r="A5756">
            <v>1</v>
          </cell>
          <cell r="B5756">
            <v>36</v>
          </cell>
          <cell r="C5756">
            <v>0</v>
          </cell>
          <cell r="D5756">
            <v>5030</v>
          </cell>
          <cell r="F5756">
            <v>965.73</v>
          </cell>
        </row>
        <row r="5757">
          <cell r="A5757">
            <v>1</v>
          </cell>
          <cell r="B5757">
            <v>36</v>
          </cell>
          <cell r="C5757">
            <v>0</v>
          </cell>
          <cell r="D5757">
            <v>5030</v>
          </cell>
          <cell r="F5757">
            <v>0</v>
          </cell>
        </row>
        <row r="5758">
          <cell r="A5758">
            <v>1</v>
          </cell>
          <cell r="B5758">
            <v>36</v>
          </cell>
          <cell r="C5758">
            <v>0</v>
          </cell>
          <cell r="D5758">
            <v>5040</v>
          </cell>
          <cell r="F5758">
            <v>-2237.2399999999998</v>
          </cell>
        </row>
        <row r="5759">
          <cell r="A5759">
            <v>1</v>
          </cell>
          <cell r="B5759">
            <v>36</v>
          </cell>
          <cell r="C5759">
            <v>0</v>
          </cell>
          <cell r="D5759">
            <v>5050</v>
          </cell>
          <cell r="F5759">
            <v>-8458</v>
          </cell>
        </row>
        <row r="5760">
          <cell r="A5760">
            <v>1</v>
          </cell>
          <cell r="B5760">
            <v>36</v>
          </cell>
          <cell r="C5760">
            <v>0</v>
          </cell>
          <cell r="D5760">
            <v>7010</v>
          </cell>
          <cell r="F5760">
            <v>0</v>
          </cell>
        </row>
        <row r="5761">
          <cell r="A5761">
            <v>1</v>
          </cell>
          <cell r="B5761">
            <v>36</v>
          </cell>
          <cell r="C5761">
            <v>0</v>
          </cell>
          <cell r="D5761">
            <v>7015</v>
          </cell>
          <cell r="F5761">
            <v>0</v>
          </cell>
        </row>
        <row r="5762">
          <cell r="A5762">
            <v>1</v>
          </cell>
          <cell r="B5762">
            <v>36</v>
          </cell>
          <cell r="C5762">
            <v>0</v>
          </cell>
          <cell r="D5762">
            <v>7020</v>
          </cell>
          <cell r="F5762">
            <v>0</v>
          </cell>
        </row>
        <row r="5763">
          <cell r="A5763">
            <v>1</v>
          </cell>
          <cell r="B5763">
            <v>36</v>
          </cell>
          <cell r="C5763">
            <v>0</v>
          </cell>
          <cell r="D5763">
            <v>7025</v>
          </cell>
          <cell r="F5763">
            <v>385</v>
          </cell>
        </row>
        <row r="5764">
          <cell r="A5764">
            <v>1</v>
          </cell>
          <cell r="B5764">
            <v>36</v>
          </cell>
          <cell r="C5764">
            <v>0</v>
          </cell>
          <cell r="D5764">
            <v>7030</v>
          </cell>
          <cell r="F5764">
            <v>82.65</v>
          </cell>
        </row>
        <row r="5765">
          <cell r="A5765">
            <v>1</v>
          </cell>
          <cell r="B5765">
            <v>36</v>
          </cell>
          <cell r="C5765">
            <v>0</v>
          </cell>
          <cell r="D5765">
            <v>7035</v>
          </cell>
          <cell r="F5765">
            <v>517.1</v>
          </cell>
        </row>
        <row r="5766">
          <cell r="A5766">
            <v>1</v>
          </cell>
          <cell r="B5766">
            <v>36</v>
          </cell>
          <cell r="C5766">
            <v>0</v>
          </cell>
          <cell r="D5766">
            <v>7040</v>
          </cell>
          <cell r="F5766">
            <v>136.15</v>
          </cell>
        </row>
        <row r="5767">
          <cell r="A5767">
            <v>1</v>
          </cell>
          <cell r="B5767">
            <v>36</v>
          </cell>
          <cell r="C5767">
            <v>0</v>
          </cell>
          <cell r="D5767">
            <v>7045</v>
          </cell>
          <cell r="F5767">
            <v>0</v>
          </cell>
        </row>
        <row r="5768">
          <cell r="A5768">
            <v>1</v>
          </cell>
          <cell r="B5768">
            <v>36</v>
          </cell>
          <cell r="C5768">
            <v>0</v>
          </cell>
          <cell r="D5768">
            <v>7050</v>
          </cell>
          <cell r="F5768">
            <v>59.73</v>
          </cell>
        </row>
        <row r="5769">
          <cell r="A5769">
            <v>1</v>
          </cell>
          <cell r="B5769">
            <v>36</v>
          </cell>
          <cell r="C5769">
            <v>0</v>
          </cell>
          <cell r="D5769">
            <v>7055</v>
          </cell>
          <cell r="F5769">
            <v>0</v>
          </cell>
        </row>
        <row r="5770">
          <cell r="A5770">
            <v>1</v>
          </cell>
          <cell r="B5770">
            <v>36</v>
          </cell>
          <cell r="C5770">
            <v>0</v>
          </cell>
          <cell r="D5770">
            <v>7060</v>
          </cell>
          <cell r="F5770">
            <v>1900</v>
          </cell>
        </row>
        <row r="5771">
          <cell r="A5771">
            <v>1</v>
          </cell>
          <cell r="B5771">
            <v>36</v>
          </cell>
          <cell r="C5771">
            <v>0</v>
          </cell>
          <cell r="D5771">
            <v>7065</v>
          </cell>
          <cell r="F5771">
            <v>1412.42</v>
          </cell>
        </row>
        <row r="5772">
          <cell r="A5772">
            <v>1</v>
          </cell>
          <cell r="B5772">
            <v>36</v>
          </cell>
          <cell r="C5772">
            <v>0</v>
          </cell>
          <cell r="D5772">
            <v>7070</v>
          </cell>
          <cell r="F5772">
            <v>0</v>
          </cell>
        </row>
        <row r="5773">
          <cell r="A5773">
            <v>1</v>
          </cell>
          <cell r="B5773">
            <v>36</v>
          </cell>
          <cell r="C5773">
            <v>0</v>
          </cell>
          <cell r="D5773">
            <v>7075</v>
          </cell>
          <cell r="F5773">
            <v>0</v>
          </cell>
        </row>
        <row r="5774">
          <cell r="A5774">
            <v>1</v>
          </cell>
          <cell r="B5774">
            <v>36</v>
          </cell>
          <cell r="C5774">
            <v>0</v>
          </cell>
          <cell r="D5774">
            <v>7080</v>
          </cell>
          <cell r="F5774">
            <v>15.99</v>
          </cell>
        </row>
        <row r="5775">
          <cell r="A5775">
            <v>1</v>
          </cell>
          <cell r="B5775">
            <v>36</v>
          </cell>
          <cell r="C5775">
            <v>0</v>
          </cell>
          <cell r="D5775">
            <v>7085</v>
          </cell>
          <cell r="F5775">
            <v>6300</v>
          </cell>
        </row>
        <row r="5776">
          <cell r="A5776">
            <v>1</v>
          </cell>
          <cell r="B5776">
            <v>36</v>
          </cell>
          <cell r="C5776">
            <v>0</v>
          </cell>
          <cell r="D5776">
            <v>7086</v>
          </cell>
          <cell r="F5776">
            <v>0</v>
          </cell>
        </row>
        <row r="5777">
          <cell r="A5777">
            <v>1</v>
          </cell>
          <cell r="B5777">
            <v>36</v>
          </cell>
          <cell r="C5777">
            <v>0</v>
          </cell>
          <cell r="D5777">
            <v>7090</v>
          </cell>
          <cell r="F5777">
            <v>803.03</v>
          </cell>
        </row>
        <row r="5778">
          <cell r="A5778">
            <v>1</v>
          </cell>
          <cell r="B5778">
            <v>36</v>
          </cell>
          <cell r="C5778">
            <v>0</v>
          </cell>
          <cell r="D5778">
            <v>7095</v>
          </cell>
          <cell r="F5778">
            <v>975.91</v>
          </cell>
        </row>
        <row r="5779">
          <cell r="A5779">
            <v>1</v>
          </cell>
          <cell r="B5779">
            <v>36</v>
          </cell>
          <cell r="C5779">
            <v>0</v>
          </cell>
          <cell r="D5779">
            <v>7100</v>
          </cell>
          <cell r="F5779">
            <v>592.89</v>
          </cell>
        </row>
        <row r="5780">
          <cell r="A5780">
            <v>1</v>
          </cell>
          <cell r="B5780">
            <v>36</v>
          </cell>
          <cell r="C5780">
            <v>0</v>
          </cell>
          <cell r="D5780">
            <v>7105</v>
          </cell>
          <cell r="F5780">
            <v>508.26</v>
          </cell>
        </row>
        <row r="5781">
          <cell r="A5781">
            <v>1</v>
          </cell>
          <cell r="B5781">
            <v>36</v>
          </cell>
          <cell r="C5781">
            <v>0</v>
          </cell>
          <cell r="D5781">
            <v>7110</v>
          </cell>
          <cell r="F5781">
            <v>50</v>
          </cell>
        </row>
        <row r="5782">
          <cell r="A5782">
            <v>1</v>
          </cell>
          <cell r="B5782">
            <v>36</v>
          </cell>
          <cell r="C5782">
            <v>0</v>
          </cell>
          <cell r="D5782">
            <v>7120</v>
          </cell>
          <cell r="F5782">
            <v>0</v>
          </cell>
        </row>
        <row r="5783">
          <cell r="A5783">
            <v>1</v>
          </cell>
          <cell r="B5783">
            <v>36</v>
          </cell>
          <cell r="C5783">
            <v>0</v>
          </cell>
          <cell r="D5783">
            <v>7125</v>
          </cell>
          <cell r="F5783">
            <v>0</v>
          </cell>
        </row>
        <row r="5784">
          <cell r="A5784">
            <v>1</v>
          </cell>
          <cell r="B5784">
            <v>36</v>
          </cell>
          <cell r="C5784">
            <v>0</v>
          </cell>
          <cell r="D5784">
            <v>7130</v>
          </cell>
          <cell r="F5784">
            <v>102.44</v>
          </cell>
        </row>
        <row r="5785">
          <cell r="A5785">
            <v>1</v>
          </cell>
          <cell r="B5785">
            <v>36</v>
          </cell>
          <cell r="C5785">
            <v>0</v>
          </cell>
          <cell r="D5785">
            <v>8010</v>
          </cell>
          <cell r="F5785">
            <v>13542</v>
          </cell>
        </row>
        <row r="5786">
          <cell r="A5786">
            <v>1</v>
          </cell>
          <cell r="B5786">
            <v>36</v>
          </cell>
          <cell r="C5786">
            <v>0</v>
          </cell>
          <cell r="D5786">
            <v>8020</v>
          </cell>
          <cell r="F5786">
            <v>2154</v>
          </cell>
        </row>
        <row r="5787">
          <cell r="A5787">
            <v>1</v>
          </cell>
          <cell r="B5787">
            <v>36</v>
          </cell>
          <cell r="C5787">
            <v>0</v>
          </cell>
          <cell r="D5787">
            <v>8025</v>
          </cell>
          <cell r="F5787">
            <v>0</v>
          </cell>
        </row>
        <row r="5788">
          <cell r="A5788">
            <v>1</v>
          </cell>
          <cell r="B5788">
            <v>36</v>
          </cell>
          <cell r="C5788">
            <v>0</v>
          </cell>
          <cell r="D5788">
            <v>8030</v>
          </cell>
          <cell r="F5788">
            <v>0</v>
          </cell>
        </row>
        <row r="5789">
          <cell r="A5789">
            <v>1</v>
          </cell>
          <cell r="B5789">
            <v>36</v>
          </cell>
          <cell r="C5789">
            <v>0</v>
          </cell>
          <cell r="D5789">
            <v>8040</v>
          </cell>
          <cell r="F5789">
            <v>-204.07</v>
          </cell>
        </row>
        <row r="5790">
          <cell r="A5790">
            <v>1</v>
          </cell>
          <cell r="B5790">
            <v>36</v>
          </cell>
          <cell r="C5790">
            <v>0</v>
          </cell>
          <cell r="D5790">
            <v>8050</v>
          </cell>
          <cell r="F5790">
            <v>0</v>
          </cell>
        </row>
        <row r="5791">
          <cell r="A5791">
            <v>1</v>
          </cell>
          <cell r="B5791">
            <v>36</v>
          </cell>
          <cell r="C5791">
            <v>0</v>
          </cell>
          <cell r="D5791">
            <v>8060</v>
          </cell>
          <cell r="F5791">
            <v>0</v>
          </cell>
        </row>
        <row r="5792">
          <cell r="A5792">
            <v>1</v>
          </cell>
          <cell r="B5792">
            <v>36</v>
          </cell>
          <cell r="C5792">
            <v>0</v>
          </cell>
          <cell r="D5792">
            <v>8070</v>
          </cell>
          <cell r="F5792">
            <v>6618.78</v>
          </cell>
        </row>
        <row r="5793">
          <cell r="A5793">
            <v>1</v>
          </cell>
          <cell r="B5793">
            <v>36</v>
          </cell>
          <cell r="C5793">
            <v>0</v>
          </cell>
          <cell r="D5793">
            <v>8080</v>
          </cell>
          <cell r="F5793">
            <v>0</v>
          </cell>
        </row>
        <row r="5794">
          <cell r="A5794">
            <v>1</v>
          </cell>
          <cell r="B5794">
            <v>36</v>
          </cell>
          <cell r="C5794">
            <v>0</v>
          </cell>
          <cell r="D5794">
            <v>8090</v>
          </cell>
          <cell r="F5794">
            <v>-40.880000000000003</v>
          </cell>
        </row>
        <row r="5795">
          <cell r="A5795">
            <v>1</v>
          </cell>
          <cell r="B5795">
            <v>36</v>
          </cell>
          <cell r="C5795">
            <v>0</v>
          </cell>
          <cell r="D5795">
            <v>8505</v>
          </cell>
          <cell r="F5795">
            <v>0</v>
          </cell>
        </row>
        <row r="5796">
          <cell r="A5796">
            <v>1</v>
          </cell>
          <cell r="B5796">
            <v>36</v>
          </cell>
          <cell r="C5796">
            <v>10</v>
          </cell>
          <cell r="D5796">
            <v>6010</v>
          </cell>
          <cell r="F5796">
            <v>0</v>
          </cell>
        </row>
        <row r="5797">
          <cell r="A5797">
            <v>1</v>
          </cell>
          <cell r="B5797">
            <v>36</v>
          </cell>
          <cell r="C5797">
            <v>10</v>
          </cell>
          <cell r="D5797">
            <v>6015</v>
          </cell>
          <cell r="F5797">
            <v>0</v>
          </cell>
        </row>
        <row r="5798">
          <cell r="A5798">
            <v>1</v>
          </cell>
          <cell r="B5798">
            <v>36</v>
          </cell>
          <cell r="C5798">
            <v>10</v>
          </cell>
          <cell r="D5798">
            <v>6020</v>
          </cell>
          <cell r="F5798">
            <v>0</v>
          </cell>
        </row>
        <row r="5799">
          <cell r="A5799">
            <v>1</v>
          </cell>
          <cell r="B5799">
            <v>36</v>
          </cell>
          <cell r="C5799">
            <v>10</v>
          </cell>
          <cell r="D5799">
            <v>6025</v>
          </cell>
          <cell r="F5799">
            <v>0</v>
          </cell>
        </row>
        <row r="5800">
          <cell r="A5800">
            <v>1</v>
          </cell>
          <cell r="B5800">
            <v>36</v>
          </cell>
          <cell r="C5800">
            <v>10</v>
          </cell>
          <cell r="D5800">
            <v>6030</v>
          </cell>
          <cell r="F5800">
            <v>0</v>
          </cell>
        </row>
        <row r="5801">
          <cell r="A5801">
            <v>1</v>
          </cell>
          <cell r="B5801">
            <v>36</v>
          </cell>
          <cell r="C5801">
            <v>10</v>
          </cell>
          <cell r="D5801">
            <v>6035</v>
          </cell>
          <cell r="F5801">
            <v>0</v>
          </cell>
        </row>
        <row r="5802">
          <cell r="A5802">
            <v>1</v>
          </cell>
          <cell r="B5802">
            <v>36</v>
          </cell>
          <cell r="C5802">
            <v>10</v>
          </cell>
          <cell r="D5802">
            <v>6040</v>
          </cell>
          <cell r="F5802">
            <v>0</v>
          </cell>
        </row>
        <row r="5803">
          <cell r="A5803">
            <v>1</v>
          </cell>
          <cell r="B5803">
            <v>36</v>
          </cell>
          <cell r="C5803">
            <v>10</v>
          </cell>
          <cell r="D5803">
            <v>6045</v>
          </cell>
          <cell r="F5803">
            <v>0</v>
          </cell>
        </row>
        <row r="5804">
          <cell r="A5804">
            <v>1</v>
          </cell>
          <cell r="B5804">
            <v>36</v>
          </cell>
          <cell r="C5804">
            <v>10</v>
          </cell>
          <cell r="D5804">
            <v>6050</v>
          </cell>
          <cell r="F5804">
            <v>0</v>
          </cell>
        </row>
        <row r="5805">
          <cell r="A5805">
            <v>1</v>
          </cell>
          <cell r="B5805">
            <v>36</v>
          </cell>
          <cell r="C5805">
            <v>10</v>
          </cell>
          <cell r="D5805">
            <v>6055</v>
          </cell>
          <cell r="F5805">
            <v>0</v>
          </cell>
        </row>
        <row r="5806">
          <cell r="A5806">
            <v>1</v>
          </cell>
          <cell r="B5806">
            <v>36</v>
          </cell>
          <cell r="C5806">
            <v>10</v>
          </cell>
          <cell r="D5806">
            <v>6060</v>
          </cell>
          <cell r="F5806">
            <v>34.24</v>
          </cell>
        </row>
        <row r="5807">
          <cell r="A5807">
            <v>1</v>
          </cell>
          <cell r="B5807">
            <v>36</v>
          </cell>
          <cell r="C5807">
            <v>10</v>
          </cell>
          <cell r="D5807">
            <v>6065</v>
          </cell>
          <cell r="F5807">
            <v>0</v>
          </cell>
        </row>
        <row r="5808">
          <cell r="A5808">
            <v>1</v>
          </cell>
          <cell r="B5808">
            <v>36</v>
          </cell>
          <cell r="C5808">
            <v>10</v>
          </cell>
          <cell r="D5808">
            <v>6070</v>
          </cell>
          <cell r="F5808">
            <v>0</v>
          </cell>
        </row>
        <row r="5809">
          <cell r="A5809">
            <v>1</v>
          </cell>
          <cell r="B5809">
            <v>36</v>
          </cell>
          <cell r="C5809">
            <v>10</v>
          </cell>
          <cell r="D5809">
            <v>6075</v>
          </cell>
          <cell r="F5809">
            <v>142.66</v>
          </cell>
        </row>
        <row r="5810">
          <cell r="A5810">
            <v>1</v>
          </cell>
          <cell r="B5810">
            <v>36</v>
          </cell>
          <cell r="C5810">
            <v>10</v>
          </cell>
          <cell r="D5810">
            <v>6080</v>
          </cell>
          <cell r="F5810">
            <v>0</v>
          </cell>
        </row>
        <row r="5811">
          <cell r="A5811">
            <v>1</v>
          </cell>
          <cell r="B5811">
            <v>36</v>
          </cell>
          <cell r="C5811">
            <v>10</v>
          </cell>
          <cell r="D5811">
            <v>6085</v>
          </cell>
          <cell r="F5811">
            <v>313.88</v>
          </cell>
        </row>
        <row r="5812">
          <cell r="A5812">
            <v>1</v>
          </cell>
          <cell r="B5812">
            <v>36</v>
          </cell>
          <cell r="C5812">
            <v>10</v>
          </cell>
          <cell r="D5812">
            <v>6090</v>
          </cell>
          <cell r="F5812">
            <v>0</v>
          </cell>
        </row>
        <row r="5813">
          <cell r="A5813">
            <v>1</v>
          </cell>
          <cell r="B5813">
            <v>36</v>
          </cell>
          <cell r="C5813">
            <v>10</v>
          </cell>
          <cell r="D5813">
            <v>6095</v>
          </cell>
          <cell r="F5813">
            <v>0</v>
          </cell>
        </row>
        <row r="5814">
          <cell r="A5814">
            <v>1</v>
          </cell>
          <cell r="B5814">
            <v>36</v>
          </cell>
          <cell r="C5814">
            <v>10</v>
          </cell>
          <cell r="D5814">
            <v>6100</v>
          </cell>
          <cell r="F5814">
            <v>62.66</v>
          </cell>
        </row>
        <row r="5815">
          <cell r="A5815">
            <v>1</v>
          </cell>
          <cell r="B5815">
            <v>36</v>
          </cell>
          <cell r="C5815">
            <v>10</v>
          </cell>
          <cell r="D5815">
            <v>6105</v>
          </cell>
          <cell r="F5815">
            <v>0</v>
          </cell>
        </row>
        <row r="5816">
          <cell r="A5816">
            <v>1</v>
          </cell>
          <cell r="B5816">
            <v>36</v>
          </cell>
          <cell r="C5816">
            <v>10</v>
          </cell>
          <cell r="D5816">
            <v>6110</v>
          </cell>
          <cell r="F5816">
            <v>0</v>
          </cell>
        </row>
        <row r="5817">
          <cell r="A5817">
            <v>1</v>
          </cell>
          <cell r="B5817">
            <v>36</v>
          </cell>
          <cell r="C5817">
            <v>10</v>
          </cell>
          <cell r="D5817">
            <v>6115</v>
          </cell>
          <cell r="F5817">
            <v>0</v>
          </cell>
        </row>
        <row r="5818">
          <cell r="A5818">
            <v>1</v>
          </cell>
          <cell r="B5818">
            <v>36</v>
          </cell>
          <cell r="C5818">
            <v>10</v>
          </cell>
          <cell r="D5818">
            <v>6120</v>
          </cell>
          <cell r="F5818">
            <v>0</v>
          </cell>
        </row>
        <row r="5819">
          <cell r="A5819">
            <v>1</v>
          </cell>
          <cell r="B5819">
            <v>36</v>
          </cell>
          <cell r="C5819">
            <v>10</v>
          </cell>
          <cell r="D5819">
            <v>6125</v>
          </cell>
          <cell r="F5819">
            <v>0</v>
          </cell>
        </row>
        <row r="5820">
          <cell r="A5820">
            <v>1</v>
          </cell>
          <cell r="B5820">
            <v>36</v>
          </cell>
          <cell r="C5820">
            <v>10</v>
          </cell>
          <cell r="D5820">
            <v>6130</v>
          </cell>
          <cell r="F5820">
            <v>0</v>
          </cell>
        </row>
        <row r="5821">
          <cell r="A5821">
            <v>1</v>
          </cell>
          <cell r="B5821">
            <v>36</v>
          </cell>
          <cell r="C5821">
            <v>10</v>
          </cell>
          <cell r="D5821">
            <v>6135</v>
          </cell>
          <cell r="F5821">
            <v>0</v>
          </cell>
        </row>
        <row r="5822">
          <cell r="A5822">
            <v>1</v>
          </cell>
          <cell r="B5822">
            <v>36</v>
          </cell>
          <cell r="C5822">
            <v>10</v>
          </cell>
          <cell r="D5822">
            <v>6140</v>
          </cell>
          <cell r="F5822">
            <v>0</v>
          </cell>
        </row>
        <row r="5823">
          <cell r="A5823">
            <v>1</v>
          </cell>
          <cell r="B5823">
            <v>36</v>
          </cell>
          <cell r="C5823">
            <v>10</v>
          </cell>
          <cell r="D5823">
            <v>6145</v>
          </cell>
          <cell r="F5823">
            <v>0</v>
          </cell>
        </row>
        <row r="5824">
          <cell r="A5824">
            <v>1</v>
          </cell>
          <cell r="B5824">
            <v>36</v>
          </cell>
          <cell r="C5824">
            <v>10</v>
          </cell>
          <cell r="D5824">
            <v>6150</v>
          </cell>
          <cell r="F5824">
            <v>0</v>
          </cell>
        </row>
        <row r="5825">
          <cell r="A5825">
            <v>1</v>
          </cell>
          <cell r="B5825">
            <v>36</v>
          </cell>
          <cell r="C5825">
            <v>20</v>
          </cell>
          <cell r="D5825">
            <v>6010</v>
          </cell>
          <cell r="F5825">
            <v>0</v>
          </cell>
        </row>
        <row r="5826">
          <cell r="A5826">
            <v>1</v>
          </cell>
          <cell r="B5826">
            <v>36</v>
          </cell>
          <cell r="C5826">
            <v>20</v>
          </cell>
          <cell r="D5826">
            <v>6015</v>
          </cell>
          <cell r="F5826">
            <v>0</v>
          </cell>
        </row>
        <row r="5827">
          <cell r="A5827">
            <v>1</v>
          </cell>
          <cell r="B5827">
            <v>36</v>
          </cell>
          <cell r="C5827">
            <v>20</v>
          </cell>
          <cell r="D5827">
            <v>6020</v>
          </cell>
          <cell r="F5827">
            <v>0</v>
          </cell>
        </row>
        <row r="5828">
          <cell r="A5828">
            <v>1</v>
          </cell>
          <cell r="B5828">
            <v>36</v>
          </cell>
          <cell r="C5828">
            <v>20</v>
          </cell>
          <cell r="D5828">
            <v>6025</v>
          </cell>
          <cell r="F5828">
            <v>0</v>
          </cell>
        </row>
        <row r="5829">
          <cell r="A5829">
            <v>1</v>
          </cell>
          <cell r="B5829">
            <v>36</v>
          </cell>
          <cell r="C5829">
            <v>20</v>
          </cell>
          <cell r="D5829">
            <v>6030</v>
          </cell>
          <cell r="F5829">
            <v>0</v>
          </cell>
        </row>
        <row r="5830">
          <cell r="A5830">
            <v>1</v>
          </cell>
          <cell r="B5830">
            <v>36</v>
          </cell>
          <cell r="C5830">
            <v>20</v>
          </cell>
          <cell r="D5830">
            <v>6035</v>
          </cell>
          <cell r="F5830">
            <v>8191.79</v>
          </cell>
        </row>
        <row r="5831">
          <cell r="A5831">
            <v>1</v>
          </cell>
          <cell r="B5831">
            <v>36</v>
          </cell>
          <cell r="C5831">
            <v>20</v>
          </cell>
          <cell r="D5831">
            <v>6040</v>
          </cell>
          <cell r="F5831">
            <v>0</v>
          </cell>
        </row>
        <row r="5832">
          <cell r="A5832">
            <v>1</v>
          </cell>
          <cell r="B5832">
            <v>36</v>
          </cell>
          <cell r="C5832">
            <v>20</v>
          </cell>
          <cell r="D5832">
            <v>6045</v>
          </cell>
          <cell r="F5832">
            <v>0</v>
          </cell>
        </row>
        <row r="5833">
          <cell r="A5833">
            <v>1</v>
          </cell>
          <cell r="B5833">
            <v>36</v>
          </cell>
          <cell r="C5833">
            <v>20</v>
          </cell>
          <cell r="D5833">
            <v>6050</v>
          </cell>
          <cell r="F5833">
            <v>0</v>
          </cell>
        </row>
        <row r="5834">
          <cell r="A5834">
            <v>1</v>
          </cell>
          <cell r="B5834">
            <v>36</v>
          </cell>
          <cell r="C5834">
            <v>20</v>
          </cell>
          <cell r="D5834">
            <v>6055</v>
          </cell>
          <cell r="F5834">
            <v>0</v>
          </cell>
        </row>
        <row r="5835">
          <cell r="A5835">
            <v>1</v>
          </cell>
          <cell r="B5835">
            <v>36</v>
          </cell>
          <cell r="C5835">
            <v>20</v>
          </cell>
          <cell r="D5835">
            <v>6060</v>
          </cell>
          <cell r="F5835">
            <v>0</v>
          </cell>
        </row>
        <row r="5836">
          <cell r="A5836">
            <v>1</v>
          </cell>
          <cell r="B5836">
            <v>36</v>
          </cell>
          <cell r="C5836">
            <v>20</v>
          </cell>
          <cell r="D5836">
            <v>6065</v>
          </cell>
          <cell r="F5836">
            <v>0</v>
          </cell>
        </row>
        <row r="5837">
          <cell r="A5837">
            <v>1</v>
          </cell>
          <cell r="B5837">
            <v>36</v>
          </cell>
          <cell r="C5837">
            <v>20</v>
          </cell>
          <cell r="D5837">
            <v>6070</v>
          </cell>
          <cell r="F5837">
            <v>0</v>
          </cell>
        </row>
        <row r="5838">
          <cell r="A5838">
            <v>1</v>
          </cell>
          <cell r="B5838">
            <v>36</v>
          </cell>
          <cell r="C5838">
            <v>20</v>
          </cell>
          <cell r="D5838">
            <v>6075</v>
          </cell>
          <cell r="F5838">
            <v>0</v>
          </cell>
        </row>
        <row r="5839">
          <cell r="A5839">
            <v>1</v>
          </cell>
          <cell r="B5839">
            <v>36</v>
          </cell>
          <cell r="C5839">
            <v>20</v>
          </cell>
          <cell r="D5839">
            <v>6080</v>
          </cell>
          <cell r="F5839">
            <v>0</v>
          </cell>
        </row>
        <row r="5840">
          <cell r="A5840">
            <v>1</v>
          </cell>
          <cell r="B5840">
            <v>36</v>
          </cell>
          <cell r="C5840">
            <v>20</v>
          </cell>
          <cell r="D5840">
            <v>6085</v>
          </cell>
          <cell r="F5840">
            <v>0</v>
          </cell>
        </row>
        <row r="5841">
          <cell r="A5841">
            <v>1</v>
          </cell>
          <cell r="B5841">
            <v>36</v>
          </cell>
          <cell r="C5841">
            <v>20</v>
          </cell>
          <cell r="D5841">
            <v>6090</v>
          </cell>
          <cell r="F5841">
            <v>33</v>
          </cell>
        </row>
        <row r="5842">
          <cell r="A5842">
            <v>1</v>
          </cell>
          <cell r="B5842">
            <v>36</v>
          </cell>
          <cell r="C5842">
            <v>20</v>
          </cell>
          <cell r="D5842">
            <v>6095</v>
          </cell>
          <cell r="F5842">
            <v>0</v>
          </cell>
        </row>
        <row r="5843">
          <cell r="A5843">
            <v>1</v>
          </cell>
          <cell r="B5843">
            <v>36</v>
          </cell>
          <cell r="C5843">
            <v>20</v>
          </cell>
          <cell r="D5843">
            <v>6100</v>
          </cell>
          <cell r="F5843">
            <v>253.01</v>
          </cell>
        </row>
        <row r="5844">
          <cell r="A5844">
            <v>1</v>
          </cell>
          <cell r="B5844">
            <v>36</v>
          </cell>
          <cell r="C5844">
            <v>20</v>
          </cell>
          <cell r="D5844">
            <v>6105</v>
          </cell>
          <cell r="F5844">
            <v>0</v>
          </cell>
        </row>
        <row r="5845">
          <cell r="A5845">
            <v>1</v>
          </cell>
          <cell r="B5845">
            <v>36</v>
          </cell>
          <cell r="C5845">
            <v>20</v>
          </cell>
          <cell r="D5845">
            <v>6110</v>
          </cell>
          <cell r="F5845">
            <v>0</v>
          </cell>
        </row>
        <row r="5846">
          <cell r="A5846">
            <v>1</v>
          </cell>
          <cell r="B5846">
            <v>36</v>
          </cell>
          <cell r="C5846">
            <v>20</v>
          </cell>
          <cell r="D5846">
            <v>6115</v>
          </cell>
          <cell r="F5846">
            <v>0</v>
          </cell>
        </row>
        <row r="5847">
          <cell r="A5847">
            <v>1</v>
          </cell>
          <cell r="B5847">
            <v>36</v>
          </cell>
          <cell r="C5847">
            <v>20</v>
          </cell>
          <cell r="D5847">
            <v>6120</v>
          </cell>
          <cell r="F5847">
            <v>0</v>
          </cell>
        </row>
        <row r="5848">
          <cell r="A5848">
            <v>1</v>
          </cell>
          <cell r="B5848">
            <v>36</v>
          </cell>
          <cell r="C5848">
            <v>20</v>
          </cell>
          <cell r="D5848">
            <v>6125</v>
          </cell>
          <cell r="F5848">
            <v>0</v>
          </cell>
        </row>
        <row r="5849">
          <cell r="A5849">
            <v>1</v>
          </cell>
          <cell r="B5849">
            <v>36</v>
          </cell>
          <cell r="C5849">
            <v>20</v>
          </cell>
          <cell r="D5849">
            <v>6130</v>
          </cell>
          <cell r="F5849">
            <v>2298.9</v>
          </cell>
        </row>
        <row r="5850">
          <cell r="A5850">
            <v>1</v>
          </cell>
          <cell r="B5850">
            <v>36</v>
          </cell>
          <cell r="C5850">
            <v>20</v>
          </cell>
          <cell r="D5850">
            <v>6135</v>
          </cell>
          <cell r="F5850">
            <v>0</v>
          </cell>
        </row>
        <row r="5851">
          <cell r="A5851">
            <v>1</v>
          </cell>
          <cell r="B5851">
            <v>36</v>
          </cell>
          <cell r="C5851">
            <v>20</v>
          </cell>
          <cell r="D5851">
            <v>6140</v>
          </cell>
          <cell r="F5851">
            <v>721.5</v>
          </cell>
        </row>
        <row r="5852">
          <cell r="A5852">
            <v>1</v>
          </cell>
          <cell r="B5852">
            <v>36</v>
          </cell>
          <cell r="C5852">
            <v>20</v>
          </cell>
          <cell r="D5852">
            <v>6145</v>
          </cell>
          <cell r="F5852">
            <v>0</v>
          </cell>
        </row>
        <row r="5853">
          <cell r="A5853">
            <v>1</v>
          </cell>
          <cell r="B5853">
            <v>36</v>
          </cell>
          <cell r="C5853">
            <v>20</v>
          </cell>
          <cell r="D5853">
            <v>6160</v>
          </cell>
          <cell r="F5853">
            <v>0</v>
          </cell>
        </row>
        <row r="5854">
          <cell r="A5854">
            <v>1</v>
          </cell>
          <cell r="B5854">
            <v>36</v>
          </cell>
          <cell r="C5854">
            <v>30</v>
          </cell>
          <cell r="D5854">
            <v>6010</v>
          </cell>
          <cell r="F5854">
            <v>8448.7999999999993</v>
          </cell>
        </row>
        <row r="5855">
          <cell r="A5855">
            <v>1</v>
          </cell>
          <cell r="B5855">
            <v>36</v>
          </cell>
          <cell r="C5855">
            <v>30</v>
          </cell>
          <cell r="D5855">
            <v>6015</v>
          </cell>
          <cell r="F5855">
            <v>0</v>
          </cell>
        </row>
        <row r="5856">
          <cell r="A5856">
            <v>1</v>
          </cell>
          <cell r="B5856">
            <v>36</v>
          </cell>
          <cell r="C5856">
            <v>30</v>
          </cell>
          <cell r="D5856">
            <v>6020</v>
          </cell>
          <cell r="F5856">
            <v>2396.67</v>
          </cell>
        </row>
        <row r="5857">
          <cell r="A5857">
            <v>1</v>
          </cell>
          <cell r="B5857">
            <v>36</v>
          </cell>
          <cell r="C5857">
            <v>30</v>
          </cell>
          <cell r="D5857">
            <v>6025</v>
          </cell>
          <cell r="F5857">
            <v>756.27</v>
          </cell>
        </row>
        <row r="5858">
          <cell r="A5858">
            <v>1</v>
          </cell>
          <cell r="B5858">
            <v>36</v>
          </cell>
          <cell r="C5858">
            <v>30</v>
          </cell>
          <cell r="D5858">
            <v>6030</v>
          </cell>
          <cell r="F5858">
            <v>1113.81</v>
          </cell>
        </row>
        <row r="5859">
          <cell r="A5859">
            <v>1</v>
          </cell>
          <cell r="B5859">
            <v>36</v>
          </cell>
          <cell r="C5859">
            <v>30</v>
          </cell>
          <cell r="D5859">
            <v>6035</v>
          </cell>
          <cell r="F5859">
            <v>0</v>
          </cell>
        </row>
        <row r="5860">
          <cell r="A5860">
            <v>1</v>
          </cell>
          <cell r="B5860">
            <v>36</v>
          </cell>
          <cell r="C5860">
            <v>30</v>
          </cell>
          <cell r="D5860">
            <v>6040</v>
          </cell>
          <cell r="F5860">
            <v>0</v>
          </cell>
        </row>
        <row r="5861">
          <cell r="A5861">
            <v>1</v>
          </cell>
          <cell r="B5861">
            <v>36</v>
          </cell>
          <cell r="C5861">
            <v>30</v>
          </cell>
          <cell r="D5861">
            <v>6045</v>
          </cell>
          <cell r="F5861">
            <v>0</v>
          </cell>
        </row>
        <row r="5862">
          <cell r="A5862">
            <v>1</v>
          </cell>
          <cell r="B5862">
            <v>36</v>
          </cell>
          <cell r="C5862">
            <v>30</v>
          </cell>
          <cell r="D5862">
            <v>6050</v>
          </cell>
          <cell r="F5862">
            <v>0</v>
          </cell>
        </row>
        <row r="5863">
          <cell r="A5863">
            <v>1</v>
          </cell>
          <cell r="B5863">
            <v>36</v>
          </cell>
          <cell r="C5863">
            <v>30</v>
          </cell>
          <cell r="D5863">
            <v>6055</v>
          </cell>
          <cell r="F5863">
            <v>0</v>
          </cell>
        </row>
        <row r="5864">
          <cell r="A5864">
            <v>1</v>
          </cell>
          <cell r="B5864">
            <v>36</v>
          </cell>
          <cell r="C5864">
            <v>30</v>
          </cell>
          <cell r="D5864">
            <v>6060</v>
          </cell>
          <cell r="F5864">
            <v>0</v>
          </cell>
        </row>
        <row r="5865">
          <cell r="A5865">
            <v>1</v>
          </cell>
          <cell r="B5865">
            <v>36</v>
          </cell>
          <cell r="C5865">
            <v>30</v>
          </cell>
          <cell r="D5865">
            <v>6065</v>
          </cell>
          <cell r="F5865">
            <v>0</v>
          </cell>
        </row>
        <row r="5866">
          <cell r="A5866">
            <v>1</v>
          </cell>
          <cell r="B5866">
            <v>36</v>
          </cell>
          <cell r="C5866">
            <v>30</v>
          </cell>
          <cell r="D5866">
            <v>6070</v>
          </cell>
          <cell r="F5866">
            <v>0</v>
          </cell>
        </row>
        <row r="5867">
          <cell r="A5867">
            <v>1</v>
          </cell>
          <cell r="B5867">
            <v>36</v>
          </cell>
          <cell r="C5867">
            <v>30</v>
          </cell>
          <cell r="D5867">
            <v>6075</v>
          </cell>
          <cell r="F5867">
            <v>0</v>
          </cell>
        </row>
        <row r="5868">
          <cell r="A5868">
            <v>1</v>
          </cell>
          <cell r="B5868">
            <v>36</v>
          </cell>
          <cell r="C5868">
            <v>30</v>
          </cell>
          <cell r="D5868">
            <v>6080</v>
          </cell>
          <cell r="F5868">
            <v>0</v>
          </cell>
        </row>
        <row r="5869">
          <cell r="A5869">
            <v>1</v>
          </cell>
          <cell r="B5869">
            <v>36</v>
          </cell>
          <cell r="C5869">
            <v>30</v>
          </cell>
          <cell r="D5869">
            <v>6085</v>
          </cell>
          <cell r="F5869">
            <v>0</v>
          </cell>
        </row>
        <row r="5870">
          <cell r="A5870">
            <v>1</v>
          </cell>
          <cell r="B5870">
            <v>36</v>
          </cell>
          <cell r="C5870">
            <v>30</v>
          </cell>
          <cell r="D5870">
            <v>6090</v>
          </cell>
          <cell r="F5870">
            <v>0</v>
          </cell>
        </row>
        <row r="5871">
          <cell r="A5871">
            <v>1</v>
          </cell>
          <cell r="B5871">
            <v>36</v>
          </cell>
          <cell r="C5871">
            <v>30</v>
          </cell>
          <cell r="D5871">
            <v>6095</v>
          </cell>
          <cell r="F5871">
            <v>0</v>
          </cell>
        </row>
        <row r="5872">
          <cell r="A5872">
            <v>1</v>
          </cell>
          <cell r="B5872">
            <v>36</v>
          </cell>
          <cell r="C5872">
            <v>30</v>
          </cell>
          <cell r="D5872">
            <v>6100</v>
          </cell>
          <cell r="F5872">
            <v>53.14</v>
          </cell>
        </row>
        <row r="5873">
          <cell r="A5873">
            <v>1</v>
          </cell>
          <cell r="B5873">
            <v>36</v>
          </cell>
          <cell r="C5873">
            <v>30</v>
          </cell>
          <cell r="D5873">
            <v>6125</v>
          </cell>
          <cell r="F5873">
            <v>0</v>
          </cell>
        </row>
        <row r="5874">
          <cell r="A5874">
            <v>1</v>
          </cell>
          <cell r="B5874">
            <v>36</v>
          </cell>
          <cell r="C5874">
            <v>40</v>
          </cell>
          <cell r="D5874">
            <v>6010</v>
          </cell>
          <cell r="F5874">
            <v>3000</v>
          </cell>
        </row>
        <row r="5875">
          <cell r="A5875">
            <v>1</v>
          </cell>
          <cell r="B5875">
            <v>36</v>
          </cell>
          <cell r="C5875">
            <v>40</v>
          </cell>
          <cell r="D5875">
            <v>6015</v>
          </cell>
          <cell r="F5875">
            <v>1857.35</v>
          </cell>
        </row>
        <row r="5876">
          <cell r="A5876">
            <v>1</v>
          </cell>
          <cell r="B5876">
            <v>36</v>
          </cell>
          <cell r="C5876">
            <v>40</v>
          </cell>
          <cell r="D5876">
            <v>6020</v>
          </cell>
          <cell r="F5876">
            <v>0</v>
          </cell>
        </row>
        <row r="5877">
          <cell r="A5877">
            <v>1</v>
          </cell>
          <cell r="B5877">
            <v>36</v>
          </cell>
          <cell r="C5877">
            <v>40</v>
          </cell>
          <cell r="D5877">
            <v>6025</v>
          </cell>
          <cell r="F5877">
            <v>329.51</v>
          </cell>
        </row>
        <row r="5878">
          <cell r="A5878">
            <v>1</v>
          </cell>
          <cell r="B5878">
            <v>36</v>
          </cell>
          <cell r="C5878">
            <v>40</v>
          </cell>
          <cell r="D5878">
            <v>6030</v>
          </cell>
          <cell r="F5878">
            <v>149.93</v>
          </cell>
        </row>
        <row r="5879">
          <cell r="A5879">
            <v>1</v>
          </cell>
          <cell r="B5879">
            <v>36</v>
          </cell>
          <cell r="C5879">
            <v>40</v>
          </cell>
          <cell r="D5879">
            <v>6035</v>
          </cell>
          <cell r="F5879">
            <v>0</v>
          </cell>
        </row>
        <row r="5880">
          <cell r="A5880">
            <v>1</v>
          </cell>
          <cell r="B5880">
            <v>36</v>
          </cell>
          <cell r="C5880">
            <v>40</v>
          </cell>
          <cell r="D5880">
            <v>6040</v>
          </cell>
          <cell r="F5880">
            <v>0</v>
          </cell>
        </row>
        <row r="5881">
          <cell r="A5881">
            <v>1</v>
          </cell>
          <cell r="B5881">
            <v>36</v>
          </cell>
          <cell r="C5881">
            <v>40</v>
          </cell>
          <cell r="D5881">
            <v>6045</v>
          </cell>
          <cell r="F5881">
            <v>0</v>
          </cell>
        </row>
        <row r="5882">
          <cell r="A5882">
            <v>1</v>
          </cell>
          <cell r="B5882">
            <v>36</v>
          </cell>
          <cell r="C5882">
            <v>40</v>
          </cell>
          <cell r="D5882">
            <v>6050</v>
          </cell>
          <cell r="F5882">
            <v>0</v>
          </cell>
        </row>
        <row r="5883">
          <cell r="A5883">
            <v>1</v>
          </cell>
          <cell r="B5883">
            <v>36</v>
          </cell>
          <cell r="C5883">
            <v>40</v>
          </cell>
          <cell r="D5883">
            <v>6055</v>
          </cell>
          <cell r="F5883">
            <v>0</v>
          </cell>
        </row>
        <row r="5884">
          <cell r="A5884">
            <v>1</v>
          </cell>
          <cell r="B5884">
            <v>36</v>
          </cell>
          <cell r="C5884">
            <v>40</v>
          </cell>
          <cell r="D5884">
            <v>6060</v>
          </cell>
          <cell r="F5884">
            <v>0</v>
          </cell>
        </row>
        <row r="5885">
          <cell r="A5885">
            <v>1</v>
          </cell>
          <cell r="B5885">
            <v>36</v>
          </cell>
          <cell r="C5885">
            <v>40</v>
          </cell>
          <cell r="D5885">
            <v>6065</v>
          </cell>
          <cell r="F5885">
            <v>0</v>
          </cell>
        </row>
        <row r="5886">
          <cell r="A5886">
            <v>1</v>
          </cell>
          <cell r="B5886">
            <v>36</v>
          </cell>
          <cell r="C5886">
            <v>40</v>
          </cell>
          <cell r="D5886">
            <v>6070</v>
          </cell>
          <cell r="F5886">
            <v>0</v>
          </cell>
        </row>
        <row r="5887">
          <cell r="A5887">
            <v>1</v>
          </cell>
          <cell r="B5887">
            <v>36</v>
          </cell>
          <cell r="C5887">
            <v>40</v>
          </cell>
          <cell r="D5887">
            <v>6075</v>
          </cell>
          <cell r="F5887">
            <v>0</v>
          </cell>
        </row>
        <row r="5888">
          <cell r="A5888">
            <v>1</v>
          </cell>
          <cell r="B5888">
            <v>36</v>
          </cell>
          <cell r="C5888">
            <v>40</v>
          </cell>
          <cell r="D5888">
            <v>6080</v>
          </cell>
          <cell r="F5888">
            <v>0</v>
          </cell>
        </row>
        <row r="5889">
          <cell r="A5889">
            <v>1</v>
          </cell>
          <cell r="B5889">
            <v>36</v>
          </cell>
          <cell r="C5889">
            <v>40</v>
          </cell>
          <cell r="D5889">
            <v>6085</v>
          </cell>
          <cell r="F5889">
            <v>0</v>
          </cell>
        </row>
        <row r="5890">
          <cell r="A5890">
            <v>1</v>
          </cell>
          <cell r="B5890">
            <v>36</v>
          </cell>
          <cell r="C5890">
            <v>40</v>
          </cell>
          <cell r="D5890">
            <v>6090</v>
          </cell>
          <cell r="F5890">
            <v>0</v>
          </cell>
        </row>
        <row r="5891">
          <cell r="A5891">
            <v>1</v>
          </cell>
          <cell r="B5891">
            <v>36</v>
          </cell>
          <cell r="C5891">
            <v>40</v>
          </cell>
          <cell r="D5891">
            <v>6095</v>
          </cell>
          <cell r="F5891">
            <v>0</v>
          </cell>
        </row>
        <row r="5892">
          <cell r="A5892">
            <v>1</v>
          </cell>
          <cell r="B5892">
            <v>36</v>
          </cell>
          <cell r="C5892">
            <v>40</v>
          </cell>
          <cell r="D5892">
            <v>6100</v>
          </cell>
          <cell r="F5892">
            <v>102.85</v>
          </cell>
        </row>
        <row r="5893">
          <cell r="A5893">
            <v>1</v>
          </cell>
          <cell r="B5893">
            <v>36</v>
          </cell>
          <cell r="C5893">
            <v>40</v>
          </cell>
          <cell r="D5893">
            <v>6105</v>
          </cell>
          <cell r="F5893">
            <v>0</v>
          </cell>
        </row>
        <row r="5894">
          <cell r="A5894">
            <v>1</v>
          </cell>
          <cell r="B5894">
            <v>36</v>
          </cell>
          <cell r="C5894">
            <v>40</v>
          </cell>
          <cell r="D5894">
            <v>6110</v>
          </cell>
          <cell r="F5894">
            <v>0</v>
          </cell>
        </row>
        <row r="5895">
          <cell r="A5895">
            <v>1</v>
          </cell>
          <cell r="B5895">
            <v>36</v>
          </cell>
          <cell r="C5895">
            <v>40</v>
          </cell>
          <cell r="D5895">
            <v>6110</v>
          </cell>
          <cell r="F5895">
            <v>0</v>
          </cell>
        </row>
        <row r="5896">
          <cell r="A5896">
            <v>1</v>
          </cell>
          <cell r="B5896">
            <v>36</v>
          </cell>
          <cell r="C5896">
            <v>40</v>
          </cell>
          <cell r="D5896">
            <v>6110</v>
          </cell>
          <cell r="F5896">
            <v>0</v>
          </cell>
        </row>
        <row r="5897">
          <cell r="A5897">
            <v>1</v>
          </cell>
          <cell r="B5897">
            <v>36</v>
          </cell>
          <cell r="C5897">
            <v>40</v>
          </cell>
          <cell r="D5897">
            <v>6110</v>
          </cell>
          <cell r="F5897">
            <v>0</v>
          </cell>
        </row>
        <row r="5898">
          <cell r="A5898">
            <v>1</v>
          </cell>
          <cell r="B5898">
            <v>36</v>
          </cell>
          <cell r="C5898">
            <v>40</v>
          </cell>
          <cell r="D5898">
            <v>6110</v>
          </cell>
          <cell r="F5898">
            <v>0</v>
          </cell>
        </row>
        <row r="5899">
          <cell r="A5899">
            <v>1</v>
          </cell>
          <cell r="B5899">
            <v>36</v>
          </cell>
          <cell r="C5899">
            <v>40</v>
          </cell>
          <cell r="D5899">
            <v>6110</v>
          </cell>
          <cell r="F5899">
            <v>0</v>
          </cell>
        </row>
        <row r="5900">
          <cell r="A5900">
            <v>1</v>
          </cell>
          <cell r="B5900">
            <v>36</v>
          </cell>
          <cell r="C5900">
            <v>40</v>
          </cell>
          <cell r="D5900">
            <v>6115</v>
          </cell>
          <cell r="F5900">
            <v>0</v>
          </cell>
        </row>
        <row r="5901">
          <cell r="A5901">
            <v>1</v>
          </cell>
          <cell r="B5901">
            <v>36</v>
          </cell>
          <cell r="C5901">
            <v>40</v>
          </cell>
          <cell r="D5901">
            <v>6120</v>
          </cell>
          <cell r="F5901">
            <v>0</v>
          </cell>
        </row>
        <row r="5902">
          <cell r="A5902">
            <v>1</v>
          </cell>
          <cell r="B5902">
            <v>36</v>
          </cell>
          <cell r="C5902">
            <v>40</v>
          </cell>
          <cell r="D5902">
            <v>6125</v>
          </cell>
          <cell r="F5902">
            <v>0</v>
          </cell>
        </row>
        <row r="5903">
          <cell r="A5903">
            <v>1</v>
          </cell>
          <cell r="B5903">
            <v>36</v>
          </cell>
          <cell r="C5903">
            <v>50</v>
          </cell>
          <cell r="D5903">
            <v>6010</v>
          </cell>
          <cell r="F5903">
            <v>8846.32</v>
          </cell>
        </row>
        <row r="5904">
          <cell r="A5904">
            <v>1</v>
          </cell>
          <cell r="B5904">
            <v>36</v>
          </cell>
          <cell r="C5904">
            <v>50</v>
          </cell>
          <cell r="D5904">
            <v>6015</v>
          </cell>
          <cell r="F5904">
            <v>0</v>
          </cell>
        </row>
        <row r="5905">
          <cell r="A5905">
            <v>1</v>
          </cell>
          <cell r="B5905">
            <v>36</v>
          </cell>
          <cell r="C5905">
            <v>50</v>
          </cell>
          <cell r="D5905">
            <v>6020</v>
          </cell>
          <cell r="F5905">
            <v>0</v>
          </cell>
        </row>
        <row r="5906">
          <cell r="A5906">
            <v>1</v>
          </cell>
          <cell r="B5906">
            <v>36</v>
          </cell>
          <cell r="C5906">
            <v>50</v>
          </cell>
          <cell r="D5906">
            <v>6025</v>
          </cell>
          <cell r="F5906">
            <v>629</v>
          </cell>
        </row>
        <row r="5907">
          <cell r="A5907">
            <v>1</v>
          </cell>
          <cell r="B5907">
            <v>36</v>
          </cell>
          <cell r="C5907">
            <v>50</v>
          </cell>
          <cell r="D5907">
            <v>6030</v>
          </cell>
          <cell r="F5907">
            <v>742.93</v>
          </cell>
        </row>
        <row r="5908">
          <cell r="A5908">
            <v>1</v>
          </cell>
          <cell r="B5908">
            <v>36</v>
          </cell>
          <cell r="C5908">
            <v>50</v>
          </cell>
          <cell r="D5908">
            <v>6035</v>
          </cell>
          <cell r="F5908">
            <v>0</v>
          </cell>
        </row>
        <row r="5909">
          <cell r="A5909">
            <v>1</v>
          </cell>
          <cell r="B5909">
            <v>36</v>
          </cell>
          <cell r="C5909">
            <v>50</v>
          </cell>
          <cell r="D5909">
            <v>6040</v>
          </cell>
          <cell r="F5909">
            <v>1923.94</v>
          </cell>
        </row>
        <row r="5910">
          <cell r="A5910">
            <v>1</v>
          </cell>
          <cell r="B5910">
            <v>36</v>
          </cell>
          <cell r="C5910">
            <v>50</v>
          </cell>
          <cell r="D5910">
            <v>6045</v>
          </cell>
          <cell r="F5910">
            <v>0</v>
          </cell>
        </row>
        <row r="5911">
          <cell r="A5911">
            <v>1</v>
          </cell>
          <cell r="B5911">
            <v>36</v>
          </cell>
          <cell r="C5911">
            <v>50</v>
          </cell>
          <cell r="D5911">
            <v>6050</v>
          </cell>
          <cell r="F5911">
            <v>0</v>
          </cell>
        </row>
        <row r="5912">
          <cell r="A5912">
            <v>1</v>
          </cell>
          <cell r="B5912">
            <v>36</v>
          </cell>
          <cell r="C5912">
            <v>50</v>
          </cell>
          <cell r="D5912">
            <v>6055</v>
          </cell>
          <cell r="F5912">
            <v>0</v>
          </cell>
        </row>
        <row r="5913">
          <cell r="A5913">
            <v>1</v>
          </cell>
          <cell r="B5913">
            <v>36</v>
          </cell>
          <cell r="C5913">
            <v>50</v>
          </cell>
          <cell r="D5913">
            <v>6060</v>
          </cell>
          <cell r="F5913">
            <v>0</v>
          </cell>
        </row>
        <row r="5914">
          <cell r="A5914">
            <v>1</v>
          </cell>
          <cell r="B5914">
            <v>36</v>
          </cell>
          <cell r="C5914">
            <v>50</v>
          </cell>
          <cell r="D5914">
            <v>6065</v>
          </cell>
          <cell r="F5914">
            <v>0</v>
          </cell>
        </row>
        <row r="5915">
          <cell r="A5915">
            <v>1</v>
          </cell>
          <cell r="B5915">
            <v>36</v>
          </cell>
          <cell r="C5915">
            <v>50</v>
          </cell>
          <cell r="D5915">
            <v>6070</v>
          </cell>
          <cell r="F5915">
            <v>0</v>
          </cell>
        </row>
        <row r="5916">
          <cell r="A5916">
            <v>1</v>
          </cell>
          <cell r="B5916">
            <v>36</v>
          </cell>
          <cell r="C5916">
            <v>50</v>
          </cell>
          <cell r="D5916">
            <v>6075</v>
          </cell>
          <cell r="F5916">
            <v>0</v>
          </cell>
        </row>
        <row r="5917">
          <cell r="A5917">
            <v>1</v>
          </cell>
          <cell r="B5917">
            <v>36</v>
          </cell>
          <cell r="C5917">
            <v>50</v>
          </cell>
          <cell r="D5917">
            <v>6080</v>
          </cell>
          <cell r="F5917">
            <v>0</v>
          </cell>
        </row>
        <row r="5918">
          <cell r="A5918">
            <v>1</v>
          </cell>
          <cell r="B5918">
            <v>36</v>
          </cell>
          <cell r="C5918">
            <v>50</v>
          </cell>
          <cell r="D5918">
            <v>6085</v>
          </cell>
          <cell r="F5918">
            <v>0</v>
          </cell>
        </row>
        <row r="5919">
          <cell r="A5919">
            <v>1</v>
          </cell>
          <cell r="B5919">
            <v>36</v>
          </cell>
          <cell r="C5919">
            <v>50</v>
          </cell>
          <cell r="D5919">
            <v>6090</v>
          </cell>
          <cell r="F5919">
            <v>0</v>
          </cell>
        </row>
        <row r="5920">
          <cell r="A5920">
            <v>1</v>
          </cell>
          <cell r="B5920">
            <v>36</v>
          </cell>
          <cell r="C5920">
            <v>50</v>
          </cell>
          <cell r="D5920">
            <v>6095</v>
          </cell>
          <cell r="F5920">
            <v>378.64</v>
          </cell>
        </row>
        <row r="5921">
          <cell r="A5921">
            <v>1</v>
          </cell>
          <cell r="B5921">
            <v>36</v>
          </cell>
          <cell r="C5921">
            <v>50</v>
          </cell>
          <cell r="D5921">
            <v>6100</v>
          </cell>
          <cell r="F5921">
            <v>0</v>
          </cell>
        </row>
        <row r="5922">
          <cell r="A5922">
            <v>1</v>
          </cell>
          <cell r="B5922">
            <v>36</v>
          </cell>
          <cell r="C5922">
            <v>50</v>
          </cell>
          <cell r="D5922">
            <v>6105</v>
          </cell>
          <cell r="F5922">
            <v>0</v>
          </cell>
        </row>
        <row r="5923">
          <cell r="A5923">
            <v>1</v>
          </cell>
          <cell r="B5923">
            <v>36</v>
          </cell>
          <cell r="C5923">
            <v>50</v>
          </cell>
          <cell r="D5923">
            <v>6110</v>
          </cell>
          <cell r="F5923">
            <v>0</v>
          </cell>
        </row>
        <row r="5924">
          <cell r="A5924">
            <v>1</v>
          </cell>
          <cell r="B5924">
            <v>36</v>
          </cell>
          <cell r="C5924">
            <v>50</v>
          </cell>
          <cell r="D5924">
            <v>6115</v>
          </cell>
          <cell r="F5924">
            <v>0</v>
          </cell>
        </row>
        <row r="5925">
          <cell r="A5925">
            <v>1</v>
          </cell>
          <cell r="B5925">
            <v>36</v>
          </cell>
          <cell r="C5925">
            <v>50</v>
          </cell>
          <cell r="D5925">
            <v>6120</v>
          </cell>
          <cell r="F5925">
            <v>0</v>
          </cell>
        </row>
        <row r="5926">
          <cell r="A5926">
            <v>1</v>
          </cell>
          <cell r="B5926">
            <v>36</v>
          </cell>
          <cell r="C5926">
            <v>50</v>
          </cell>
          <cell r="D5926">
            <v>6125</v>
          </cell>
          <cell r="F5926">
            <v>2195.9</v>
          </cell>
        </row>
        <row r="5927">
          <cell r="A5927">
            <v>1</v>
          </cell>
          <cell r="B5927">
            <v>37</v>
          </cell>
          <cell r="C5927">
            <v>0</v>
          </cell>
          <cell r="D5927">
            <v>1032</v>
          </cell>
          <cell r="F5927">
            <v>0</v>
          </cell>
        </row>
        <row r="5928">
          <cell r="A5928">
            <v>1</v>
          </cell>
          <cell r="B5928">
            <v>37</v>
          </cell>
          <cell r="C5928">
            <v>0</v>
          </cell>
          <cell r="D5928">
            <v>1050</v>
          </cell>
          <cell r="F5928">
            <v>-59761.56</v>
          </cell>
        </row>
        <row r="5929">
          <cell r="A5929">
            <v>1</v>
          </cell>
          <cell r="B5929">
            <v>37</v>
          </cell>
          <cell r="C5929">
            <v>0</v>
          </cell>
          <cell r="D5929">
            <v>1050</v>
          </cell>
          <cell r="F5929">
            <v>0</v>
          </cell>
        </row>
        <row r="5930">
          <cell r="A5930">
            <v>1</v>
          </cell>
          <cell r="B5930">
            <v>37</v>
          </cell>
          <cell r="C5930">
            <v>0</v>
          </cell>
          <cell r="D5930">
            <v>1051</v>
          </cell>
          <cell r="F5930">
            <v>-70.760000000000005</v>
          </cell>
        </row>
        <row r="5931">
          <cell r="A5931">
            <v>1</v>
          </cell>
          <cell r="B5931">
            <v>37</v>
          </cell>
          <cell r="C5931">
            <v>0</v>
          </cell>
          <cell r="D5931">
            <v>1052</v>
          </cell>
          <cell r="F5931">
            <v>0</v>
          </cell>
        </row>
        <row r="5932">
          <cell r="A5932">
            <v>1</v>
          </cell>
          <cell r="B5932">
            <v>37</v>
          </cell>
          <cell r="C5932">
            <v>0</v>
          </cell>
          <cell r="D5932">
            <v>1052</v>
          </cell>
          <cell r="F5932">
            <v>0</v>
          </cell>
        </row>
        <row r="5933">
          <cell r="A5933">
            <v>1</v>
          </cell>
          <cell r="B5933">
            <v>37</v>
          </cell>
          <cell r="C5933">
            <v>0</v>
          </cell>
          <cell r="D5933">
            <v>1052</v>
          </cell>
          <cell r="F5933">
            <v>0</v>
          </cell>
        </row>
        <row r="5934">
          <cell r="A5934">
            <v>1</v>
          </cell>
          <cell r="B5934">
            <v>37</v>
          </cell>
          <cell r="C5934">
            <v>0</v>
          </cell>
          <cell r="D5934">
            <v>1055</v>
          </cell>
          <cell r="F5934">
            <v>0</v>
          </cell>
        </row>
        <row r="5935">
          <cell r="A5935">
            <v>1</v>
          </cell>
          <cell r="B5935">
            <v>37</v>
          </cell>
          <cell r="C5935">
            <v>0</v>
          </cell>
          <cell r="D5935">
            <v>1060</v>
          </cell>
          <cell r="F5935">
            <v>-54311.08</v>
          </cell>
        </row>
        <row r="5936">
          <cell r="A5936">
            <v>1</v>
          </cell>
          <cell r="B5936">
            <v>37</v>
          </cell>
          <cell r="C5936">
            <v>0</v>
          </cell>
          <cell r="D5936">
            <v>1060</v>
          </cell>
          <cell r="F5936">
            <v>0</v>
          </cell>
        </row>
        <row r="5937">
          <cell r="A5937">
            <v>1</v>
          </cell>
          <cell r="B5937">
            <v>37</v>
          </cell>
          <cell r="C5937">
            <v>0</v>
          </cell>
          <cell r="D5937">
            <v>1065</v>
          </cell>
          <cell r="F5937">
            <v>0</v>
          </cell>
        </row>
        <row r="5938">
          <cell r="A5938">
            <v>1</v>
          </cell>
          <cell r="B5938">
            <v>37</v>
          </cell>
          <cell r="C5938">
            <v>0</v>
          </cell>
          <cell r="D5938">
            <v>1230</v>
          </cell>
          <cell r="F5938">
            <v>0</v>
          </cell>
        </row>
        <row r="5939">
          <cell r="A5939">
            <v>1</v>
          </cell>
          <cell r="B5939">
            <v>37</v>
          </cell>
          <cell r="C5939">
            <v>0</v>
          </cell>
          <cell r="D5939">
            <v>2040</v>
          </cell>
          <cell r="F5939">
            <v>0</v>
          </cell>
        </row>
        <row r="5940">
          <cell r="A5940">
            <v>1</v>
          </cell>
          <cell r="B5940">
            <v>37</v>
          </cell>
          <cell r="C5940">
            <v>0</v>
          </cell>
          <cell r="D5940">
            <v>4010</v>
          </cell>
          <cell r="F5940">
            <v>-267078.46999999997</v>
          </cell>
        </row>
        <row r="5941">
          <cell r="A5941">
            <v>1</v>
          </cell>
          <cell r="B5941">
            <v>37</v>
          </cell>
          <cell r="C5941">
            <v>0</v>
          </cell>
          <cell r="D5941">
            <v>4010</v>
          </cell>
          <cell r="F5941">
            <v>14668.79</v>
          </cell>
        </row>
        <row r="5942">
          <cell r="A5942">
            <v>1</v>
          </cell>
          <cell r="B5942">
            <v>37</v>
          </cell>
          <cell r="C5942">
            <v>0</v>
          </cell>
          <cell r="D5942">
            <v>4020</v>
          </cell>
          <cell r="F5942">
            <v>-384238.37</v>
          </cell>
        </row>
        <row r="5943">
          <cell r="A5943">
            <v>1</v>
          </cell>
          <cell r="B5943">
            <v>37</v>
          </cell>
          <cell r="C5943">
            <v>0</v>
          </cell>
          <cell r="D5943">
            <v>4020</v>
          </cell>
          <cell r="F5943">
            <v>0</v>
          </cell>
        </row>
        <row r="5944">
          <cell r="A5944">
            <v>1</v>
          </cell>
          <cell r="B5944">
            <v>37</v>
          </cell>
          <cell r="C5944">
            <v>0</v>
          </cell>
          <cell r="D5944">
            <v>4030</v>
          </cell>
          <cell r="F5944">
            <v>288.38</v>
          </cell>
        </row>
        <row r="5945">
          <cell r="A5945">
            <v>1</v>
          </cell>
          <cell r="B5945">
            <v>37</v>
          </cell>
          <cell r="C5945">
            <v>0</v>
          </cell>
          <cell r="D5945">
            <v>4040</v>
          </cell>
          <cell r="F5945">
            <v>0</v>
          </cell>
        </row>
        <row r="5946">
          <cell r="A5946">
            <v>1</v>
          </cell>
          <cell r="B5946">
            <v>37</v>
          </cell>
          <cell r="C5946">
            <v>0</v>
          </cell>
          <cell r="D5946">
            <v>4050</v>
          </cell>
          <cell r="F5946">
            <v>84.08</v>
          </cell>
        </row>
        <row r="5947">
          <cell r="A5947">
            <v>1</v>
          </cell>
          <cell r="B5947">
            <v>37</v>
          </cell>
          <cell r="C5947">
            <v>0</v>
          </cell>
          <cell r="D5947">
            <v>4060</v>
          </cell>
          <cell r="F5947">
            <v>0</v>
          </cell>
        </row>
        <row r="5948">
          <cell r="A5948">
            <v>1</v>
          </cell>
          <cell r="B5948">
            <v>37</v>
          </cell>
          <cell r="C5948">
            <v>0</v>
          </cell>
          <cell r="D5948">
            <v>5010</v>
          </cell>
          <cell r="F5948">
            <v>194748.08</v>
          </cell>
        </row>
        <row r="5949">
          <cell r="A5949">
            <v>1</v>
          </cell>
          <cell r="B5949">
            <v>37</v>
          </cell>
          <cell r="C5949">
            <v>0</v>
          </cell>
          <cell r="D5949">
            <v>5011</v>
          </cell>
          <cell r="F5949">
            <v>-2502.64</v>
          </cell>
        </row>
        <row r="5950">
          <cell r="A5950">
            <v>1</v>
          </cell>
          <cell r="B5950">
            <v>37</v>
          </cell>
          <cell r="C5950">
            <v>0</v>
          </cell>
          <cell r="D5950">
            <v>5011</v>
          </cell>
          <cell r="F5950">
            <v>0</v>
          </cell>
        </row>
        <row r="5951">
          <cell r="A5951">
            <v>1</v>
          </cell>
          <cell r="B5951">
            <v>37</v>
          </cell>
          <cell r="C5951">
            <v>0</v>
          </cell>
          <cell r="D5951">
            <v>5011</v>
          </cell>
          <cell r="F5951">
            <v>0</v>
          </cell>
        </row>
        <row r="5952">
          <cell r="A5952">
            <v>1</v>
          </cell>
          <cell r="B5952">
            <v>37</v>
          </cell>
          <cell r="C5952">
            <v>0</v>
          </cell>
          <cell r="D5952">
            <v>5012</v>
          </cell>
          <cell r="F5952">
            <v>0</v>
          </cell>
        </row>
        <row r="5953">
          <cell r="A5953">
            <v>1</v>
          </cell>
          <cell r="B5953">
            <v>37</v>
          </cell>
          <cell r="C5953">
            <v>0</v>
          </cell>
          <cell r="D5953">
            <v>5012</v>
          </cell>
          <cell r="F5953">
            <v>70.8</v>
          </cell>
        </row>
        <row r="5954">
          <cell r="A5954">
            <v>1</v>
          </cell>
          <cell r="B5954">
            <v>37</v>
          </cell>
          <cell r="C5954">
            <v>0</v>
          </cell>
          <cell r="D5954">
            <v>5012</v>
          </cell>
          <cell r="F5954">
            <v>-208.51</v>
          </cell>
        </row>
        <row r="5955">
          <cell r="A5955">
            <v>1</v>
          </cell>
          <cell r="B5955">
            <v>37</v>
          </cell>
          <cell r="C5955">
            <v>0</v>
          </cell>
          <cell r="D5955">
            <v>5020</v>
          </cell>
          <cell r="F5955">
            <v>339057.56</v>
          </cell>
        </row>
        <row r="5956">
          <cell r="A5956">
            <v>1</v>
          </cell>
          <cell r="B5956">
            <v>37</v>
          </cell>
          <cell r="C5956">
            <v>0</v>
          </cell>
          <cell r="D5956">
            <v>5030</v>
          </cell>
          <cell r="F5956">
            <v>3678.23</v>
          </cell>
        </row>
        <row r="5957">
          <cell r="A5957">
            <v>1</v>
          </cell>
          <cell r="B5957">
            <v>37</v>
          </cell>
          <cell r="C5957">
            <v>0</v>
          </cell>
          <cell r="D5957">
            <v>5030</v>
          </cell>
          <cell r="F5957">
            <v>0</v>
          </cell>
        </row>
        <row r="5958">
          <cell r="A5958">
            <v>1</v>
          </cell>
          <cell r="B5958">
            <v>37</v>
          </cell>
          <cell r="C5958">
            <v>0</v>
          </cell>
          <cell r="D5958">
            <v>5040</v>
          </cell>
          <cell r="F5958">
            <v>-8161.09</v>
          </cell>
        </row>
        <row r="5959">
          <cell r="A5959">
            <v>1</v>
          </cell>
          <cell r="B5959">
            <v>37</v>
          </cell>
          <cell r="C5959">
            <v>0</v>
          </cell>
          <cell r="D5959">
            <v>5050</v>
          </cell>
          <cell r="F5959">
            <v>-11236</v>
          </cell>
        </row>
        <row r="5960">
          <cell r="A5960">
            <v>1</v>
          </cell>
          <cell r="B5960">
            <v>37</v>
          </cell>
          <cell r="C5960">
            <v>0</v>
          </cell>
          <cell r="D5960">
            <v>7010</v>
          </cell>
          <cell r="F5960">
            <v>0</v>
          </cell>
        </row>
        <row r="5961">
          <cell r="A5961">
            <v>1</v>
          </cell>
          <cell r="B5961">
            <v>37</v>
          </cell>
          <cell r="C5961">
            <v>0</v>
          </cell>
          <cell r="D5961">
            <v>7015</v>
          </cell>
          <cell r="F5961">
            <v>0</v>
          </cell>
        </row>
        <row r="5962">
          <cell r="A5962">
            <v>1</v>
          </cell>
          <cell r="B5962">
            <v>37</v>
          </cell>
          <cell r="C5962">
            <v>0</v>
          </cell>
          <cell r="D5962">
            <v>7020</v>
          </cell>
          <cell r="F5962">
            <v>0</v>
          </cell>
        </row>
        <row r="5963">
          <cell r="A5963">
            <v>1</v>
          </cell>
          <cell r="B5963">
            <v>37</v>
          </cell>
          <cell r="C5963">
            <v>0</v>
          </cell>
          <cell r="D5963">
            <v>7025</v>
          </cell>
          <cell r="F5963">
            <v>385</v>
          </cell>
        </row>
        <row r="5964">
          <cell r="A5964">
            <v>1</v>
          </cell>
          <cell r="B5964">
            <v>37</v>
          </cell>
          <cell r="C5964">
            <v>0</v>
          </cell>
          <cell r="D5964">
            <v>7030</v>
          </cell>
          <cell r="F5964">
            <v>64.63</v>
          </cell>
        </row>
        <row r="5965">
          <cell r="A5965">
            <v>1</v>
          </cell>
          <cell r="B5965">
            <v>37</v>
          </cell>
          <cell r="C5965">
            <v>0</v>
          </cell>
          <cell r="D5965">
            <v>7035</v>
          </cell>
          <cell r="F5965">
            <v>97.51</v>
          </cell>
        </row>
        <row r="5966">
          <cell r="A5966">
            <v>1</v>
          </cell>
          <cell r="B5966">
            <v>37</v>
          </cell>
          <cell r="C5966">
            <v>0</v>
          </cell>
          <cell r="D5966">
            <v>7040</v>
          </cell>
          <cell r="F5966">
            <v>0</v>
          </cell>
        </row>
        <row r="5967">
          <cell r="A5967">
            <v>1</v>
          </cell>
          <cell r="B5967">
            <v>37</v>
          </cell>
          <cell r="C5967">
            <v>0</v>
          </cell>
          <cell r="D5967">
            <v>7045</v>
          </cell>
          <cell r="F5967">
            <v>0</v>
          </cell>
        </row>
        <row r="5968">
          <cell r="A5968">
            <v>1</v>
          </cell>
          <cell r="B5968">
            <v>37</v>
          </cell>
          <cell r="C5968">
            <v>0</v>
          </cell>
          <cell r="D5968">
            <v>7050</v>
          </cell>
          <cell r="F5968">
            <v>1396.21</v>
          </cell>
        </row>
        <row r="5969">
          <cell r="A5969">
            <v>1</v>
          </cell>
          <cell r="B5969">
            <v>37</v>
          </cell>
          <cell r="C5969">
            <v>0</v>
          </cell>
          <cell r="D5969">
            <v>7055</v>
          </cell>
          <cell r="F5969">
            <v>0</v>
          </cell>
        </row>
        <row r="5970">
          <cell r="A5970">
            <v>1</v>
          </cell>
          <cell r="B5970">
            <v>37</v>
          </cell>
          <cell r="C5970">
            <v>0</v>
          </cell>
          <cell r="D5970">
            <v>7060</v>
          </cell>
          <cell r="F5970">
            <v>2000</v>
          </cell>
        </row>
        <row r="5971">
          <cell r="A5971">
            <v>1</v>
          </cell>
          <cell r="B5971">
            <v>37</v>
          </cell>
          <cell r="C5971">
            <v>0</v>
          </cell>
          <cell r="D5971">
            <v>7065</v>
          </cell>
          <cell r="F5971">
            <v>0</v>
          </cell>
        </row>
        <row r="5972">
          <cell r="A5972">
            <v>1</v>
          </cell>
          <cell r="B5972">
            <v>37</v>
          </cell>
          <cell r="C5972">
            <v>0</v>
          </cell>
          <cell r="D5972">
            <v>7070</v>
          </cell>
          <cell r="F5972">
            <v>0</v>
          </cell>
        </row>
        <row r="5973">
          <cell r="A5973">
            <v>1</v>
          </cell>
          <cell r="B5973">
            <v>37</v>
          </cell>
          <cell r="C5973">
            <v>0</v>
          </cell>
          <cell r="D5973">
            <v>7075</v>
          </cell>
          <cell r="F5973">
            <v>0</v>
          </cell>
        </row>
        <row r="5974">
          <cell r="A5974">
            <v>1</v>
          </cell>
          <cell r="B5974">
            <v>37</v>
          </cell>
          <cell r="C5974">
            <v>0</v>
          </cell>
          <cell r="D5974">
            <v>7080</v>
          </cell>
          <cell r="F5974">
            <v>0</v>
          </cell>
        </row>
        <row r="5975">
          <cell r="A5975">
            <v>1</v>
          </cell>
          <cell r="B5975">
            <v>37</v>
          </cell>
          <cell r="C5975">
            <v>0</v>
          </cell>
          <cell r="D5975">
            <v>7085</v>
          </cell>
          <cell r="F5975">
            <v>8223.34</v>
          </cell>
        </row>
        <row r="5976">
          <cell r="A5976">
            <v>1</v>
          </cell>
          <cell r="B5976">
            <v>37</v>
          </cell>
          <cell r="C5976">
            <v>0</v>
          </cell>
          <cell r="D5976">
            <v>7086</v>
          </cell>
          <cell r="F5976">
            <v>0</v>
          </cell>
        </row>
        <row r="5977">
          <cell r="A5977">
            <v>1</v>
          </cell>
          <cell r="B5977">
            <v>37</v>
          </cell>
          <cell r="C5977">
            <v>0</v>
          </cell>
          <cell r="D5977">
            <v>7090</v>
          </cell>
          <cell r="F5977">
            <v>516.63</v>
          </cell>
        </row>
        <row r="5978">
          <cell r="A5978">
            <v>1</v>
          </cell>
          <cell r="B5978">
            <v>37</v>
          </cell>
          <cell r="C5978">
            <v>0</v>
          </cell>
          <cell r="D5978">
            <v>7095</v>
          </cell>
          <cell r="F5978">
            <v>1088</v>
          </cell>
        </row>
        <row r="5979">
          <cell r="A5979">
            <v>1</v>
          </cell>
          <cell r="B5979">
            <v>37</v>
          </cell>
          <cell r="C5979">
            <v>0</v>
          </cell>
          <cell r="D5979">
            <v>7100</v>
          </cell>
          <cell r="F5979">
            <v>685.44</v>
          </cell>
        </row>
        <row r="5980">
          <cell r="A5980">
            <v>1</v>
          </cell>
          <cell r="B5980">
            <v>37</v>
          </cell>
          <cell r="C5980">
            <v>0</v>
          </cell>
          <cell r="D5980">
            <v>7105</v>
          </cell>
          <cell r="F5980">
            <v>654.32000000000005</v>
          </cell>
        </row>
        <row r="5981">
          <cell r="A5981">
            <v>1</v>
          </cell>
          <cell r="B5981">
            <v>37</v>
          </cell>
          <cell r="C5981">
            <v>0</v>
          </cell>
          <cell r="D5981">
            <v>7110</v>
          </cell>
          <cell r="F5981">
            <v>46.96</v>
          </cell>
        </row>
        <row r="5982">
          <cell r="A5982">
            <v>1</v>
          </cell>
          <cell r="B5982">
            <v>37</v>
          </cell>
          <cell r="C5982">
            <v>0</v>
          </cell>
          <cell r="D5982">
            <v>7120</v>
          </cell>
          <cell r="F5982">
            <v>0</v>
          </cell>
        </row>
        <row r="5983">
          <cell r="A5983">
            <v>1</v>
          </cell>
          <cell r="B5983">
            <v>37</v>
          </cell>
          <cell r="C5983">
            <v>0</v>
          </cell>
          <cell r="D5983">
            <v>7125</v>
          </cell>
          <cell r="F5983">
            <v>0</v>
          </cell>
        </row>
        <row r="5984">
          <cell r="A5984">
            <v>1</v>
          </cell>
          <cell r="B5984">
            <v>37</v>
          </cell>
          <cell r="C5984">
            <v>0</v>
          </cell>
          <cell r="D5984">
            <v>7130</v>
          </cell>
          <cell r="F5984">
            <v>351.59</v>
          </cell>
        </row>
        <row r="5985">
          <cell r="A5985">
            <v>1</v>
          </cell>
          <cell r="B5985">
            <v>37</v>
          </cell>
          <cell r="C5985">
            <v>0</v>
          </cell>
          <cell r="D5985">
            <v>8010</v>
          </cell>
          <cell r="F5985">
            <v>11458</v>
          </cell>
        </row>
        <row r="5986">
          <cell r="A5986">
            <v>1</v>
          </cell>
          <cell r="B5986">
            <v>37</v>
          </cell>
          <cell r="C5986">
            <v>0</v>
          </cell>
          <cell r="D5986">
            <v>8020</v>
          </cell>
          <cell r="F5986">
            <v>3181</v>
          </cell>
        </row>
        <row r="5987">
          <cell r="A5987">
            <v>1</v>
          </cell>
          <cell r="B5987">
            <v>37</v>
          </cell>
          <cell r="C5987">
            <v>0</v>
          </cell>
          <cell r="D5987">
            <v>8025</v>
          </cell>
          <cell r="F5987">
            <v>0</v>
          </cell>
        </row>
        <row r="5988">
          <cell r="A5988">
            <v>1</v>
          </cell>
          <cell r="B5988">
            <v>37</v>
          </cell>
          <cell r="C5988">
            <v>0</v>
          </cell>
          <cell r="D5988">
            <v>8030</v>
          </cell>
          <cell r="F5988">
            <v>0</v>
          </cell>
        </row>
        <row r="5989">
          <cell r="A5989">
            <v>1</v>
          </cell>
          <cell r="B5989">
            <v>37</v>
          </cell>
          <cell r="C5989">
            <v>0</v>
          </cell>
          <cell r="D5989">
            <v>8040</v>
          </cell>
          <cell r="F5989">
            <v>-463.01</v>
          </cell>
        </row>
        <row r="5990">
          <cell r="A5990">
            <v>1</v>
          </cell>
          <cell r="B5990">
            <v>37</v>
          </cell>
          <cell r="C5990">
            <v>0</v>
          </cell>
          <cell r="D5990">
            <v>8050</v>
          </cell>
          <cell r="F5990">
            <v>0</v>
          </cell>
        </row>
        <row r="5991">
          <cell r="A5991">
            <v>1</v>
          </cell>
          <cell r="B5991">
            <v>37</v>
          </cell>
          <cell r="C5991">
            <v>0</v>
          </cell>
          <cell r="D5991">
            <v>8060</v>
          </cell>
          <cell r="F5991">
            <v>0</v>
          </cell>
        </row>
        <row r="5992">
          <cell r="A5992">
            <v>1</v>
          </cell>
          <cell r="B5992">
            <v>37</v>
          </cell>
          <cell r="C5992">
            <v>0</v>
          </cell>
          <cell r="D5992">
            <v>8070</v>
          </cell>
          <cell r="F5992">
            <v>6767.83</v>
          </cell>
        </row>
        <row r="5993">
          <cell r="A5993">
            <v>1</v>
          </cell>
          <cell r="B5993">
            <v>37</v>
          </cell>
          <cell r="C5993">
            <v>0</v>
          </cell>
          <cell r="D5993">
            <v>8080</v>
          </cell>
          <cell r="F5993">
            <v>0</v>
          </cell>
        </row>
        <row r="5994">
          <cell r="A5994">
            <v>1</v>
          </cell>
          <cell r="B5994">
            <v>37</v>
          </cell>
          <cell r="C5994">
            <v>0</v>
          </cell>
          <cell r="D5994">
            <v>8090</v>
          </cell>
          <cell r="F5994">
            <v>-90.19</v>
          </cell>
        </row>
        <row r="5995">
          <cell r="A5995">
            <v>1</v>
          </cell>
          <cell r="B5995">
            <v>37</v>
          </cell>
          <cell r="C5995">
            <v>0</v>
          </cell>
          <cell r="D5995">
            <v>8505</v>
          </cell>
          <cell r="F5995">
            <v>0</v>
          </cell>
        </row>
        <row r="5996">
          <cell r="A5996">
            <v>1</v>
          </cell>
          <cell r="B5996">
            <v>37</v>
          </cell>
          <cell r="C5996">
            <v>10</v>
          </cell>
          <cell r="D5996">
            <v>6010</v>
          </cell>
          <cell r="F5996">
            <v>4994.6000000000004</v>
          </cell>
        </row>
        <row r="5997">
          <cell r="A5997">
            <v>1</v>
          </cell>
          <cell r="B5997">
            <v>37</v>
          </cell>
          <cell r="C5997">
            <v>10</v>
          </cell>
          <cell r="D5997">
            <v>6015</v>
          </cell>
          <cell r="F5997">
            <v>0</v>
          </cell>
        </row>
        <row r="5998">
          <cell r="A5998">
            <v>1</v>
          </cell>
          <cell r="B5998">
            <v>37</v>
          </cell>
          <cell r="C5998">
            <v>10</v>
          </cell>
          <cell r="D5998">
            <v>6020</v>
          </cell>
          <cell r="F5998">
            <v>360.57</v>
          </cell>
        </row>
        <row r="5999">
          <cell r="A5999">
            <v>1</v>
          </cell>
          <cell r="B5999">
            <v>37</v>
          </cell>
          <cell r="C5999">
            <v>10</v>
          </cell>
          <cell r="D5999">
            <v>6025</v>
          </cell>
          <cell r="F5999">
            <v>429.21</v>
          </cell>
        </row>
        <row r="6000">
          <cell r="A6000">
            <v>1</v>
          </cell>
          <cell r="B6000">
            <v>37</v>
          </cell>
          <cell r="C6000">
            <v>10</v>
          </cell>
          <cell r="D6000">
            <v>6030</v>
          </cell>
          <cell r="F6000">
            <v>700.2</v>
          </cell>
        </row>
        <row r="6001">
          <cell r="A6001">
            <v>1</v>
          </cell>
          <cell r="B6001">
            <v>37</v>
          </cell>
          <cell r="C6001">
            <v>10</v>
          </cell>
          <cell r="D6001">
            <v>6035</v>
          </cell>
          <cell r="F6001">
            <v>0</v>
          </cell>
        </row>
        <row r="6002">
          <cell r="A6002">
            <v>1</v>
          </cell>
          <cell r="B6002">
            <v>37</v>
          </cell>
          <cell r="C6002">
            <v>10</v>
          </cell>
          <cell r="D6002">
            <v>6040</v>
          </cell>
          <cell r="F6002">
            <v>0</v>
          </cell>
        </row>
        <row r="6003">
          <cell r="A6003">
            <v>1</v>
          </cell>
          <cell r="B6003">
            <v>37</v>
          </cell>
          <cell r="C6003">
            <v>10</v>
          </cell>
          <cell r="D6003">
            <v>6045</v>
          </cell>
          <cell r="F6003">
            <v>0</v>
          </cell>
        </row>
        <row r="6004">
          <cell r="A6004">
            <v>1</v>
          </cell>
          <cell r="B6004">
            <v>37</v>
          </cell>
          <cell r="C6004">
            <v>10</v>
          </cell>
          <cell r="D6004">
            <v>6050</v>
          </cell>
          <cell r="F6004">
            <v>1042.8</v>
          </cell>
        </row>
        <row r="6005">
          <cell r="A6005">
            <v>1</v>
          </cell>
          <cell r="B6005">
            <v>37</v>
          </cell>
          <cell r="C6005">
            <v>10</v>
          </cell>
          <cell r="D6005">
            <v>6055</v>
          </cell>
          <cell r="F6005">
            <v>0</v>
          </cell>
        </row>
        <row r="6006">
          <cell r="A6006">
            <v>1</v>
          </cell>
          <cell r="B6006">
            <v>37</v>
          </cell>
          <cell r="C6006">
            <v>10</v>
          </cell>
          <cell r="D6006">
            <v>6060</v>
          </cell>
          <cell r="F6006">
            <v>0</v>
          </cell>
        </row>
        <row r="6007">
          <cell r="A6007">
            <v>1</v>
          </cell>
          <cell r="B6007">
            <v>37</v>
          </cell>
          <cell r="C6007">
            <v>10</v>
          </cell>
          <cell r="D6007">
            <v>6065</v>
          </cell>
          <cell r="F6007">
            <v>0</v>
          </cell>
        </row>
        <row r="6008">
          <cell r="A6008">
            <v>1</v>
          </cell>
          <cell r="B6008">
            <v>37</v>
          </cell>
          <cell r="C6008">
            <v>10</v>
          </cell>
          <cell r="D6008">
            <v>6070</v>
          </cell>
          <cell r="F6008">
            <v>0</v>
          </cell>
        </row>
        <row r="6009">
          <cell r="A6009">
            <v>1</v>
          </cell>
          <cell r="B6009">
            <v>37</v>
          </cell>
          <cell r="C6009">
            <v>10</v>
          </cell>
          <cell r="D6009">
            <v>6075</v>
          </cell>
          <cell r="F6009">
            <v>0</v>
          </cell>
        </row>
        <row r="6010">
          <cell r="A6010">
            <v>1</v>
          </cell>
          <cell r="B6010">
            <v>37</v>
          </cell>
          <cell r="C6010">
            <v>10</v>
          </cell>
          <cell r="D6010">
            <v>6080</v>
          </cell>
          <cell r="F6010">
            <v>0</v>
          </cell>
        </row>
        <row r="6011">
          <cell r="A6011">
            <v>1</v>
          </cell>
          <cell r="B6011">
            <v>37</v>
          </cell>
          <cell r="C6011">
            <v>10</v>
          </cell>
          <cell r="D6011">
            <v>6085</v>
          </cell>
          <cell r="F6011">
            <v>0</v>
          </cell>
        </row>
        <row r="6012">
          <cell r="A6012">
            <v>1</v>
          </cell>
          <cell r="B6012">
            <v>37</v>
          </cell>
          <cell r="C6012">
            <v>10</v>
          </cell>
          <cell r="D6012">
            <v>6090</v>
          </cell>
          <cell r="F6012">
            <v>0</v>
          </cell>
        </row>
        <row r="6013">
          <cell r="A6013">
            <v>1</v>
          </cell>
          <cell r="B6013">
            <v>37</v>
          </cell>
          <cell r="C6013">
            <v>10</v>
          </cell>
          <cell r="D6013">
            <v>6095</v>
          </cell>
          <cell r="F6013">
            <v>0</v>
          </cell>
        </row>
        <row r="6014">
          <cell r="A6014">
            <v>1</v>
          </cell>
          <cell r="B6014">
            <v>37</v>
          </cell>
          <cell r="C6014">
            <v>10</v>
          </cell>
          <cell r="D6014">
            <v>6100</v>
          </cell>
          <cell r="F6014">
            <v>130.37</v>
          </cell>
        </row>
        <row r="6015">
          <cell r="A6015">
            <v>1</v>
          </cell>
          <cell r="B6015">
            <v>37</v>
          </cell>
          <cell r="C6015">
            <v>10</v>
          </cell>
          <cell r="D6015">
            <v>6105</v>
          </cell>
          <cell r="F6015">
            <v>0</v>
          </cell>
        </row>
        <row r="6016">
          <cell r="A6016">
            <v>1</v>
          </cell>
          <cell r="B6016">
            <v>37</v>
          </cell>
          <cell r="C6016">
            <v>10</v>
          </cell>
          <cell r="D6016">
            <v>6110</v>
          </cell>
          <cell r="F6016">
            <v>0</v>
          </cell>
        </row>
        <row r="6017">
          <cell r="A6017">
            <v>1</v>
          </cell>
          <cell r="B6017">
            <v>37</v>
          </cell>
          <cell r="C6017">
            <v>10</v>
          </cell>
          <cell r="D6017">
            <v>6115</v>
          </cell>
          <cell r="F6017">
            <v>0</v>
          </cell>
        </row>
        <row r="6018">
          <cell r="A6018">
            <v>1</v>
          </cell>
          <cell r="B6018">
            <v>37</v>
          </cell>
          <cell r="C6018">
            <v>10</v>
          </cell>
          <cell r="D6018">
            <v>6120</v>
          </cell>
          <cell r="F6018">
            <v>0</v>
          </cell>
        </row>
        <row r="6019">
          <cell r="A6019">
            <v>1</v>
          </cell>
          <cell r="B6019">
            <v>37</v>
          </cell>
          <cell r="C6019">
            <v>10</v>
          </cell>
          <cell r="D6019">
            <v>6125</v>
          </cell>
          <cell r="F6019">
            <v>0</v>
          </cell>
        </row>
        <row r="6020">
          <cell r="A6020">
            <v>1</v>
          </cell>
          <cell r="B6020">
            <v>37</v>
          </cell>
          <cell r="C6020">
            <v>10</v>
          </cell>
          <cell r="D6020">
            <v>6130</v>
          </cell>
          <cell r="F6020">
            <v>0</v>
          </cell>
        </row>
        <row r="6021">
          <cell r="A6021">
            <v>1</v>
          </cell>
          <cell r="B6021">
            <v>37</v>
          </cell>
          <cell r="C6021">
            <v>10</v>
          </cell>
          <cell r="D6021">
            <v>6135</v>
          </cell>
          <cell r="F6021">
            <v>0</v>
          </cell>
        </row>
        <row r="6022">
          <cell r="A6022">
            <v>1</v>
          </cell>
          <cell r="B6022">
            <v>37</v>
          </cell>
          <cell r="C6022">
            <v>10</v>
          </cell>
          <cell r="D6022">
            <v>6140</v>
          </cell>
          <cell r="F6022">
            <v>0</v>
          </cell>
        </row>
        <row r="6023">
          <cell r="A6023">
            <v>1</v>
          </cell>
          <cell r="B6023">
            <v>37</v>
          </cell>
          <cell r="C6023">
            <v>10</v>
          </cell>
          <cell r="D6023">
            <v>6145</v>
          </cell>
          <cell r="F6023">
            <v>0</v>
          </cell>
        </row>
        <row r="6024">
          <cell r="A6024">
            <v>1</v>
          </cell>
          <cell r="B6024">
            <v>37</v>
          </cell>
          <cell r="C6024">
            <v>10</v>
          </cell>
          <cell r="D6024">
            <v>6150</v>
          </cell>
          <cell r="F6024">
            <v>0</v>
          </cell>
        </row>
        <row r="6025">
          <cell r="A6025">
            <v>1</v>
          </cell>
          <cell r="B6025">
            <v>37</v>
          </cell>
          <cell r="C6025">
            <v>20</v>
          </cell>
          <cell r="D6025">
            <v>6010</v>
          </cell>
          <cell r="F6025">
            <v>2413</v>
          </cell>
        </row>
        <row r="6026">
          <cell r="A6026">
            <v>1</v>
          </cell>
          <cell r="B6026">
            <v>37</v>
          </cell>
          <cell r="C6026">
            <v>20</v>
          </cell>
          <cell r="D6026">
            <v>6015</v>
          </cell>
          <cell r="F6026">
            <v>0</v>
          </cell>
        </row>
        <row r="6027">
          <cell r="A6027">
            <v>1</v>
          </cell>
          <cell r="B6027">
            <v>37</v>
          </cell>
          <cell r="C6027">
            <v>20</v>
          </cell>
          <cell r="D6027">
            <v>6020</v>
          </cell>
          <cell r="F6027">
            <v>131.25</v>
          </cell>
        </row>
        <row r="6028">
          <cell r="A6028">
            <v>1</v>
          </cell>
          <cell r="B6028">
            <v>37</v>
          </cell>
          <cell r="C6028">
            <v>20</v>
          </cell>
          <cell r="D6028">
            <v>6025</v>
          </cell>
          <cell r="F6028">
            <v>197.55</v>
          </cell>
        </row>
        <row r="6029">
          <cell r="A6029">
            <v>1</v>
          </cell>
          <cell r="B6029">
            <v>37</v>
          </cell>
          <cell r="C6029">
            <v>20</v>
          </cell>
          <cell r="D6029">
            <v>6030</v>
          </cell>
          <cell r="F6029">
            <v>12.3</v>
          </cell>
        </row>
        <row r="6030">
          <cell r="A6030">
            <v>1</v>
          </cell>
          <cell r="B6030">
            <v>37</v>
          </cell>
          <cell r="C6030">
            <v>20</v>
          </cell>
          <cell r="D6030">
            <v>6035</v>
          </cell>
          <cell r="F6030">
            <v>0</v>
          </cell>
        </row>
        <row r="6031">
          <cell r="A6031">
            <v>1</v>
          </cell>
          <cell r="B6031">
            <v>37</v>
          </cell>
          <cell r="C6031">
            <v>20</v>
          </cell>
          <cell r="D6031">
            <v>6040</v>
          </cell>
          <cell r="F6031">
            <v>0</v>
          </cell>
        </row>
        <row r="6032">
          <cell r="A6032">
            <v>1</v>
          </cell>
          <cell r="B6032">
            <v>37</v>
          </cell>
          <cell r="C6032">
            <v>20</v>
          </cell>
          <cell r="D6032">
            <v>6045</v>
          </cell>
          <cell r="F6032">
            <v>0</v>
          </cell>
        </row>
        <row r="6033">
          <cell r="A6033">
            <v>1</v>
          </cell>
          <cell r="B6033">
            <v>37</v>
          </cell>
          <cell r="C6033">
            <v>20</v>
          </cell>
          <cell r="D6033">
            <v>6050</v>
          </cell>
          <cell r="F6033">
            <v>1253.5999999999999</v>
          </cell>
        </row>
        <row r="6034">
          <cell r="A6034">
            <v>1</v>
          </cell>
          <cell r="B6034">
            <v>37</v>
          </cell>
          <cell r="C6034">
            <v>20</v>
          </cell>
          <cell r="D6034">
            <v>6055</v>
          </cell>
          <cell r="F6034">
            <v>0</v>
          </cell>
        </row>
        <row r="6035">
          <cell r="A6035">
            <v>1</v>
          </cell>
          <cell r="B6035">
            <v>37</v>
          </cell>
          <cell r="C6035">
            <v>20</v>
          </cell>
          <cell r="D6035">
            <v>6060</v>
          </cell>
          <cell r="F6035">
            <v>0</v>
          </cell>
        </row>
        <row r="6036">
          <cell r="A6036">
            <v>1</v>
          </cell>
          <cell r="B6036">
            <v>37</v>
          </cell>
          <cell r="C6036">
            <v>20</v>
          </cell>
          <cell r="D6036">
            <v>6065</v>
          </cell>
          <cell r="F6036">
            <v>0</v>
          </cell>
        </row>
        <row r="6037">
          <cell r="A6037">
            <v>1</v>
          </cell>
          <cell r="B6037">
            <v>37</v>
          </cell>
          <cell r="C6037">
            <v>20</v>
          </cell>
          <cell r="D6037">
            <v>6070</v>
          </cell>
          <cell r="F6037">
            <v>0</v>
          </cell>
        </row>
        <row r="6038">
          <cell r="A6038">
            <v>1</v>
          </cell>
          <cell r="B6038">
            <v>37</v>
          </cell>
          <cell r="C6038">
            <v>20</v>
          </cell>
          <cell r="D6038">
            <v>6075</v>
          </cell>
          <cell r="F6038">
            <v>0</v>
          </cell>
        </row>
        <row r="6039">
          <cell r="A6039">
            <v>1</v>
          </cell>
          <cell r="B6039">
            <v>37</v>
          </cell>
          <cell r="C6039">
            <v>20</v>
          </cell>
          <cell r="D6039">
            <v>6080</v>
          </cell>
          <cell r="F6039">
            <v>0</v>
          </cell>
        </row>
        <row r="6040">
          <cell r="A6040">
            <v>1</v>
          </cell>
          <cell r="B6040">
            <v>37</v>
          </cell>
          <cell r="C6040">
            <v>20</v>
          </cell>
          <cell r="D6040">
            <v>6085</v>
          </cell>
          <cell r="F6040">
            <v>0</v>
          </cell>
        </row>
        <row r="6041">
          <cell r="A6041">
            <v>1</v>
          </cell>
          <cell r="B6041">
            <v>37</v>
          </cell>
          <cell r="C6041">
            <v>20</v>
          </cell>
          <cell r="D6041">
            <v>6090</v>
          </cell>
          <cell r="F6041">
            <v>0</v>
          </cell>
        </row>
        <row r="6042">
          <cell r="A6042">
            <v>1</v>
          </cell>
          <cell r="B6042">
            <v>37</v>
          </cell>
          <cell r="C6042">
            <v>20</v>
          </cell>
          <cell r="D6042">
            <v>6095</v>
          </cell>
          <cell r="F6042">
            <v>0</v>
          </cell>
        </row>
        <row r="6043">
          <cell r="A6043">
            <v>1</v>
          </cell>
          <cell r="B6043">
            <v>37</v>
          </cell>
          <cell r="C6043">
            <v>20</v>
          </cell>
          <cell r="D6043">
            <v>6100</v>
          </cell>
          <cell r="F6043">
            <v>56.89</v>
          </cell>
        </row>
        <row r="6044">
          <cell r="A6044">
            <v>1</v>
          </cell>
          <cell r="B6044">
            <v>37</v>
          </cell>
          <cell r="C6044">
            <v>20</v>
          </cell>
          <cell r="D6044">
            <v>6105</v>
          </cell>
          <cell r="F6044">
            <v>0</v>
          </cell>
        </row>
        <row r="6045">
          <cell r="A6045">
            <v>1</v>
          </cell>
          <cell r="B6045">
            <v>37</v>
          </cell>
          <cell r="C6045">
            <v>20</v>
          </cell>
          <cell r="D6045">
            <v>6110</v>
          </cell>
          <cell r="F6045">
            <v>0</v>
          </cell>
        </row>
        <row r="6046">
          <cell r="A6046">
            <v>1</v>
          </cell>
          <cell r="B6046">
            <v>37</v>
          </cell>
          <cell r="C6046">
            <v>20</v>
          </cell>
          <cell r="D6046">
            <v>6115</v>
          </cell>
          <cell r="F6046">
            <v>0</v>
          </cell>
        </row>
        <row r="6047">
          <cell r="A6047">
            <v>1</v>
          </cell>
          <cell r="B6047">
            <v>37</v>
          </cell>
          <cell r="C6047">
            <v>20</v>
          </cell>
          <cell r="D6047">
            <v>6120</v>
          </cell>
          <cell r="F6047">
            <v>0</v>
          </cell>
        </row>
        <row r="6048">
          <cell r="A6048">
            <v>1</v>
          </cell>
          <cell r="B6048">
            <v>37</v>
          </cell>
          <cell r="C6048">
            <v>20</v>
          </cell>
          <cell r="D6048">
            <v>6125</v>
          </cell>
          <cell r="F6048">
            <v>0</v>
          </cell>
        </row>
        <row r="6049">
          <cell r="A6049">
            <v>1</v>
          </cell>
          <cell r="B6049">
            <v>37</v>
          </cell>
          <cell r="C6049">
            <v>20</v>
          </cell>
          <cell r="D6049">
            <v>6130</v>
          </cell>
          <cell r="F6049">
            <v>2188.7399999999998</v>
          </cell>
        </row>
        <row r="6050">
          <cell r="A6050">
            <v>1</v>
          </cell>
          <cell r="B6050">
            <v>37</v>
          </cell>
          <cell r="C6050">
            <v>20</v>
          </cell>
          <cell r="D6050">
            <v>6135</v>
          </cell>
          <cell r="F6050">
            <v>1059.3699999999999</v>
          </cell>
        </row>
        <row r="6051">
          <cell r="A6051">
            <v>1</v>
          </cell>
          <cell r="B6051">
            <v>37</v>
          </cell>
          <cell r="C6051">
            <v>20</v>
          </cell>
          <cell r="D6051">
            <v>6140</v>
          </cell>
          <cell r="F6051">
            <v>0</v>
          </cell>
        </row>
        <row r="6052">
          <cell r="A6052">
            <v>1</v>
          </cell>
          <cell r="B6052">
            <v>37</v>
          </cell>
          <cell r="C6052">
            <v>20</v>
          </cell>
          <cell r="D6052">
            <v>6145</v>
          </cell>
          <cell r="F6052">
            <v>144.51</v>
          </cell>
        </row>
        <row r="6053">
          <cell r="A6053">
            <v>1</v>
          </cell>
          <cell r="B6053">
            <v>37</v>
          </cell>
          <cell r="C6053">
            <v>20</v>
          </cell>
          <cell r="D6053">
            <v>6150</v>
          </cell>
          <cell r="F6053">
            <v>0</v>
          </cell>
        </row>
        <row r="6054">
          <cell r="A6054">
            <v>1</v>
          </cell>
          <cell r="B6054">
            <v>37</v>
          </cell>
          <cell r="C6054">
            <v>20</v>
          </cell>
          <cell r="D6054">
            <v>6160</v>
          </cell>
          <cell r="F6054">
            <v>0</v>
          </cell>
        </row>
        <row r="6055">
          <cell r="A6055">
            <v>1</v>
          </cell>
          <cell r="B6055">
            <v>37</v>
          </cell>
          <cell r="C6055">
            <v>30</v>
          </cell>
          <cell r="D6055">
            <v>6010</v>
          </cell>
          <cell r="F6055">
            <v>2873.8</v>
          </cell>
        </row>
        <row r="6056">
          <cell r="A6056">
            <v>1</v>
          </cell>
          <cell r="B6056">
            <v>37</v>
          </cell>
          <cell r="C6056">
            <v>30</v>
          </cell>
          <cell r="D6056">
            <v>6015</v>
          </cell>
          <cell r="F6056">
            <v>0</v>
          </cell>
        </row>
        <row r="6057">
          <cell r="A6057">
            <v>1</v>
          </cell>
          <cell r="B6057">
            <v>37</v>
          </cell>
          <cell r="C6057">
            <v>30</v>
          </cell>
          <cell r="D6057">
            <v>6020</v>
          </cell>
          <cell r="F6057">
            <v>932.62</v>
          </cell>
        </row>
        <row r="6058">
          <cell r="A6058">
            <v>1</v>
          </cell>
          <cell r="B6058">
            <v>37</v>
          </cell>
          <cell r="C6058">
            <v>30</v>
          </cell>
          <cell r="D6058">
            <v>6025</v>
          </cell>
          <cell r="F6058">
            <v>295.27999999999997</v>
          </cell>
        </row>
        <row r="6059">
          <cell r="A6059">
            <v>1</v>
          </cell>
          <cell r="B6059">
            <v>37</v>
          </cell>
          <cell r="C6059">
            <v>30</v>
          </cell>
          <cell r="D6059">
            <v>6030</v>
          </cell>
          <cell r="F6059">
            <v>13.52</v>
          </cell>
        </row>
        <row r="6060">
          <cell r="A6060">
            <v>1</v>
          </cell>
          <cell r="B6060">
            <v>37</v>
          </cell>
          <cell r="C6060">
            <v>30</v>
          </cell>
          <cell r="D6060">
            <v>6035</v>
          </cell>
          <cell r="F6060">
            <v>0</v>
          </cell>
        </row>
        <row r="6061">
          <cell r="A6061">
            <v>1</v>
          </cell>
          <cell r="B6061">
            <v>37</v>
          </cell>
          <cell r="C6061">
            <v>30</v>
          </cell>
          <cell r="D6061">
            <v>6040</v>
          </cell>
          <cell r="F6061">
            <v>0</v>
          </cell>
        </row>
        <row r="6062">
          <cell r="A6062">
            <v>1</v>
          </cell>
          <cell r="B6062">
            <v>37</v>
          </cell>
          <cell r="C6062">
            <v>30</v>
          </cell>
          <cell r="D6062">
            <v>6045</v>
          </cell>
          <cell r="F6062">
            <v>0</v>
          </cell>
        </row>
        <row r="6063">
          <cell r="A6063">
            <v>1</v>
          </cell>
          <cell r="B6063">
            <v>37</v>
          </cell>
          <cell r="C6063">
            <v>30</v>
          </cell>
          <cell r="D6063">
            <v>6050</v>
          </cell>
          <cell r="F6063">
            <v>0</v>
          </cell>
        </row>
        <row r="6064">
          <cell r="A6064">
            <v>1</v>
          </cell>
          <cell r="B6064">
            <v>37</v>
          </cell>
          <cell r="C6064">
            <v>30</v>
          </cell>
          <cell r="D6064">
            <v>6055</v>
          </cell>
          <cell r="F6064">
            <v>0</v>
          </cell>
        </row>
        <row r="6065">
          <cell r="A6065">
            <v>1</v>
          </cell>
          <cell r="B6065">
            <v>37</v>
          </cell>
          <cell r="C6065">
            <v>30</v>
          </cell>
          <cell r="D6065">
            <v>6060</v>
          </cell>
          <cell r="F6065">
            <v>0</v>
          </cell>
        </row>
        <row r="6066">
          <cell r="A6066">
            <v>1</v>
          </cell>
          <cell r="B6066">
            <v>37</v>
          </cell>
          <cell r="C6066">
            <v>30</v>
          </cell>
          <cell r="D6066">
            <v>6065</v>
          </cell>
          <cell r="F6066">
            <v>0</v>
          </cell>
        </row>
        <row r="6067">
          <cell r="A6067">
            <v>1</v>
          </cell>
          <cell r="B6067">
            <v>37</v>
          </cell>
          <cell r="C6067">
            <v>30</v>
          </cell>
          <cell r="D6067">
            <v>6070</v>
          </cell>
          <cell r="F6067">
            <v>0</v>
          </cell>
        </row>
        <row r="6068">
          <cell r="A6068">
            <v>1</v>
          </cell>
          <cell r="B6068">
            <v>37</v>
          </cell>
          <cell r="C6068">
            <v>30</v>
          </cell>
          <cell r="D6068">
            <v>6075</v>
          </cell>
          <cell r="F6068">
            <v>0</v>
          </cell>
        </row>
        <row r="6069">
          <cell r="A6069">
            <v>1</v>
          </cell>
          <cell r="B6069">
            <v>37</v>
          </cell>
          <cell r="C6069">
            <v>30</v>
          </cell>
          <cell r="D6069">
            <v>6080</v>
          </cell>
          <cell r="F6069">
            <v>0</v>
          </cell>
        </row>
        <row r="6070">
          <cell r="A6070">
            <v>1</v>
          </cell>
          <cell r="B6070">
            <v>37</v>
          </cell>
          <cell r="C6070">
            <v>30</v>
          </cell>
          <cell r="D6070">
            <v>6085</v>
          </cell>
          <cell r="F6070">
            <v>0</v>
          </cell>
        </row>
        <row r="6071">
          <cell r="A6071">
            <v>1</v>
          </cell>
          <cell r="B6071">
            <v>37</v>
          </cell>
          <cell r="C6071">
            <v>30</v>
          </cell>
          <cell r="D6071">
            <v>6090</v>
          </cell>
          <cell r="F6071">
            <v>0</v>
          </cell>
        </row>
        <row r="6072">
          <cell r="A6072">
            <v>1</v>
          </cell>
          <cell r="B6072">
            <v>37</v>
          </cell>
          <cell r="C6072">
            <v>30</v>
          </cell>
          <cell r="D6072">
            <v>6095</v>
          </cell>
          <cell r="F6072">
            <v>0</v>
          </cell>
        </row>
        <row r="6073">
          <cell r="A6073">
            <v>1</v>
          </cell>
          <cell r="B6073">
            <v>37</v>
          </cell>
          <cell r="C6073">
            <v>30</v>
          </cell>
          <cell r="D6073">
            <v>6100</v>
          </cell>
          <cell r="F6073">
            <v>0</v>
          </cell>
        </row>
        <row r="6074">
          <cell r="A6074">
            <v>1</v>
          </cell>
          <cell r="B6074">
            <v>37</v>
          </cell>
          <cell r="C6074">
            <v>30</v>
          </cell>
          <cell r="D6074">
            <v>6105</v>
          </cell>
          <cell r="F6074">
            <v>0</v>
          </cell>
        </row>
        <row r="6075">
          <cell r="A6075">
            <v>1</v>
          </cell>
          <cell r="B6075">
            <v>37</v>
          </cell>
          <cell r="C6075">
            <v>30</v>
          </cell>
          <cell r="D6075">
            <v>6110</v>
          </cell>
          <cell r="F6075">
            <v>0</v>
          </cell>
        </row>
        <row r="6076">
          <cell r="A6076">
            <v>1</v>
          </cell>
          <cell r="B6076">
            <v>37</v>
          </cell>
          <cell r="C6076">
            <v>30</v>
          </cell>
          <cell r="D6076">
            <v>6115</v>
          </cell>
          <cell r="F6076">
            <v>0</v>
          </cell>
        </row>
        <row r="6077">
          <cell r="A6077">
            <v>1</v>
          </cell>
          <cell r="B6077">
            <v>37</v>
          </cell>
          <cell r="C6077">
            <v>30</v>
          </cell>
          <cell r="D6077">
            <v>6120</v>
          </cell>
          <cell r="F6077">
            <v>0</v>
          </cell>
        </row>
        <row r="6078">
          <cell r="A6078">
            <v>1</v>
          </cell>
          <cell r="B6078">
            <v>37</v>
          </cell>
          <cell r="C6078">
            <v>30</v>
          </cell>
          <cell r="D6078">
            <v>6125</v>
          </cell>
          <cell r="F6078">
            <v>0</v>
          </cell>
        </row>
        <row r="6079">
          <cell r="A6079">
            <v>1</v>
          </cell>
          <cell r="B6079">
            <v>37</v>
          </cell>
          <cell r="C6079">
            <v>30</v>
          </cell>
          <cell r="D6079">
            <v>6130</v>
          </cell>
          <cell r="F6079">
            <v>0</v>
          </cell>
        </row>
        <row r="6080">
          <cell r="A6080">
            <v>1</v>
          </cell>
          <cell r="B6080">
            <v>37</v>
          </cell>
          <cell r="C6080">
            <v>30</v>
          </cell>
          <cell r="D6080">
            <v>6135</v>
          </cell>
          <cell r="F6080">
            <v>0</v>
          </cell>
        </row>
        <row r="6081">
          <cell r="A6081">
            <v>1</v>
          </cell>
          <cell r="B6081">
            <v>37</v>
          </cell>
          <cell r="C6081">
            <v>30</v>
          </cell>
          <cell r="D6081">
            <v>6140</v>
          </cell>
          <cell r="F6081">
            <v>0</v>
          </cell>
        </row>
        <row r="6082">
          <cell r="A6082">
            <v>1</v>
          </cell>
          <cell r="B6082">
            <v>37</v>
          </cell>
          <cell r="C6082">
            <v>30</v>
          </cell>
          <cell r="D6082">
            <v>6145</v>
          </cell>
          <cell r="F6082">
            <v>0</v>
          </cell>
        </row>
        <row r="6083">
          <cell r="A6083">
            <v>1</v>
          </cell>
          <cell r="B6083">
            <v>37</v>
          </cell>
          <cell r="C6083">
            <v>30</v>
          </cell>
          <cell r="D6083">
            <v>6150</v>
          </cell>
          <cell r="F6083">
            <v>0</v>
          </cell>
        </row>
        <row r="6084">
          <cell r="A6084">
            <v>1</v>
          </cell>
          <cell r="B6084">
            <v>37</v>
          </cell>
          <cell r="C6084">
            <v>40</v>
          </cell>
          <cell r="D6084">
            <v>6010</v>
          </cell>
          <cell r="F6084">
            <v>0</v>
          </cell>
        </row>
        <row r="6085">
          <cell r="A6085">
            <v>1</v>
          </cell>
          <cell r="B6085">
            <v>37</v>
          </cell>
          <cell r="C6085">
            <v>40</v>
          </cell>
          <cell r="D6085">
            <v>6015</v>
          </cell>
          <cell r="F6085">
            <v>19253.52</v>
          </cell>
        </row>
        <row r="6086">
          <cell r="A6086">
            <v>1</v>
          </cell>
          <cell r="B6086">
            <v>37</v>
          </cell>
          <cell r="C6086">
            <v>40</v>
          </cell>
          <cell r="D6086">
            <v>6020</v>
          </cell>
          <cell r="F6086">
            <v>0</v>
          </cell>
        </row>
        <row r="6087">
          <cell r="A6087">
            <v>1</v>
          </cell>
          <cell r="B6087">
            <v>37</v>
          </cell>
          <cell r="C6087">
            <v>40</v>
          </cell>
          <cell r="D6087">
            <v>6025</v>
          </cell>
          <cell r="F6087">
            <v>2080.4899999999998</v>
          </cell>
        </row>
        <row r="6088">
          <cell r="A6088">
            <v>1</v>
          </cell>
          <cell r="B6088">
            <v>37</v>
          </cell>
          <cell r="C6088">
            <v>40</v>
          </cell>
          <cell r="D6088">
            <v>6030</v>
          </cell>
          <cell r="F6088">
            <v>-2419.9699999999998</v>
          </cell>
        </row>
        <row r="6089">
          <cell r="A6089">
            <v>1</v>
          </cell>
          <cell r="B6089">
            <v>37</v>
          </cell>
          <cell r="C6089">
            <v>40</v>
          </cell>
          <cell r="D6089">
            <v>6035</v>
          </cell>
          <cell r="F6089">
            <v>0</v>
          </cell>
        </row>
        <row r="6090">
          <cell r="A6090">
            <v>1</v>
          </cell>
          <cell r="B6090">
            <v>37</v>
          </cell>
          <cell r="C6090">
            <v>40</v>
          </cell>
          <cell r="D6090">
            <v>6040</v>
          </cell>
          <cell r="F6090">
            <v>0</v>
          </cell>
        </row>
        <row r="6091">
          <cell r="A6091">
            <v>1</v>
          </cell>
          <cell r="B6091">
            <v>37</v>
          </cell>
          <cell r="C6091">
            <v>40</v>
          </cell>
          <cell r="D6091">
            <v>6045</v>
          </cell>
          <cell r="F6091">
            <v>0</v>
          </cell>
        </row>
        <row r="6092">
          <cell r="A6092">
            <v>1</v>
          </cell>
          <cell r="B6092">
            <v>37</v>
          </cell>
          <cell r="C6092">
            <v>40</v>
          </cell>
          <cell r="D6092">
            <v>6050</v>
          </cell>
          <cell r="F6092">
            <v>0</v>
          </cell>
        </row>
        <row r="6093">
          <cell r="A6093">
            <v>1</v>
          </cell>
          <cell r="B6093">
            <v>37</v>
          </cell>
          <cell r="C6093">
            <v>40</v>
          </cell>
          <cell r="D6093">
            <v>6055</v>
          </cell>
          <cell r="F6093">
            <v>0</v>
          </cell>
        </row>
        <row r="6094">
          <cell r="A6094">
            <v>1</v>
          </cell>
          <cell r="B6094">
            <v>37</v>
          </cell>
          <cell r="C6094">
            <v>40</v>
          </cell>
          <cell r="D6094">
            <v>6060</v>
          </cell>
          <cell r="F6094">
            <v>0</v>
          </cell>
        </row>
        <row r="6095">
          <cell r="A6095">
            <v>1</v>
          </cell>
          <cell r="B6095">
            <v>37</v>
          </cell>
          <cell r="C6095">
            <v>40</v>
          </cell>
          <cell r="D6095">
            <v>6065</v>
          </cell>
          <cell r="F6095">
            <v>0</v>
          </cell>
        </row>
        <row r="6096">
          <cell r="A6096">
            <v>1</v>
          </cell>
          <cell r="B6096">
            <v>37</v>
          </cell>
          <cell r="C6096">
            <v>40</v>
          </cell>
          <cell r="D6096">
            <v>6070</v>
          </cell>
          <cell r="F6096">
            <v>0</v>
          </cell>
        </row>
        <row r="6097">
          <cell r="A6097">
            <v>1</v>
          </cell>
          <cell r="B6097">
            <v>37</v>
          </cell>
          <cell r="C6097">
            <v>40</v>
          </cell>
          <cell r="D6097">
            <v>6075</v>
          </cell>
          <cell r="F6097">
            <v>0</v>
          </cell>
        </row>
        <row r="6098">
          <cell r="A6098">
            <v>1</v>
          </cell>
          <cell r="B6098">
            <v>37</v>
          </cell>
          <cell r="C6098">
            <v>40</v>
          </cell>
          <cell r="D6098">
            <v>6080</v>
          </cell>
          <cell r="F6098">
            <v>0</v>
          </cell>
        </row>
        <row r="6099">
          <cell r="A6099">
            <v>1</v>
          </cell>
          <cell r="B6099">
            <v>37</v>
          </cell>
          <cell r="C6099">
            <v>40</v>
          </cell>
          <cell r="D6099">
            <v>6085</v>
          </cell>
          <cell r="F6099">
            <v>0</v>
          </cell>
        </row>
        <row r="6100">
          <cell r="A6100">
            <v>1</v>
          </cell>
          <cell r="B6100">
            <v>37</v>
          </cell>
          <cell r="C6100">
            <v>40</v>
          </cell>
          <cell r="D6100">
            <v>6090</v>
          </cell>
          <cell r="F6100">
            <v>0</v>
          </cell>
        </row>
        <row r="6101">
          <cell r="A6101">
            <v>1</v>
          </cell>
          <cell r="B6101">
            <v>37</v>
          </cell>
          <cell r="C6101">
            <v>40</v>
          </cell>
          <cell r="D6101">
            <v>6095</v>
          </cell>
          <cell r="F6101">
            <v>0</v>
          </cell>
        </row>
        <row r="6102">
          <cell r="A6102">
            <v>1</v>
          </cell>
          <cell r="B6102">
            <v>37</v>
          </cell>
          <cell r="C6102">
            <v>40</v>
          </cell>
          <cell r="D6102">
            <v>6100</v>
          </cell>
          <cell r="F6102">
            <v>94.12</v>
          </cell>
        </row>
        <row r="6103">
          <cell r="A6103">
            <v>1</v>
          </cell>
          <cell r="B6103">
            <v>37</v>
          </cell>
          <cell r="C6103">
            <v>40</v>
          </cell>
          <cell r="D6103">
            <v>6105</v>
          </cell>
          <cell r="F6103">
            <v>0</v>
          </cell>
        </row>
        <row r="6104">
          <cell r="A6104">
            <v>1</v>
          </cell>
          <cell r="B6104">
            <v>37</v>
          </cell>
          <cell r="C6104">
            <v>40</v>
          </cell>
          <cell r="D6104">
            <v>6110</v>
          </cell>
          <cell r="F6104">
            <v>268.20999999999998</v>
          </cell>
        </row>
        <row r="6105">
          <cell r="A6105">
            <v>1</v>
          </cell>
          <cell r="B6105">
            <v>37</v>
          </cell>
          <cell r="C6105">
            <v>40</v>
          </cell>
          <cell r="D6105">
            <v>6110</v>
          </cell>
          <cell r="F6105">
            <v>165</v>
          </cell>
        </row>
        <row r="6106">
          <cell r="A6106">
            <v>1</v>
          </cell>
          <cell r="B6106">
            <v>37</v>
          </cell>
          <cell r="C6106">
            <v>40</v>
          </cell>
          <cell r="D6106">
            <v>6110</v>
          </cell>
          <cell r="F6106">
            <v>0</v>
          </cell>
        </row>
        <row r="6107">
          <cell r="A6107">
            <v>1</v>
          </cell>
          <cell r="B6107">
            <v>37</v>
          </cell>
          <cell r="C6107">
            <v>40</v>
          </cell>
          <cell r="D6107">
            <v>6110</v>
          </cell>
          <cell r="F6107">
            <v>0</v>
          </cell>
        </row>
        <row r="6108">
          <cell r="A6108">
            <v>1</v>
          </cell>
          <cell r="B6108">
            <v>37</v>
          </cell>
          <cell r="C6108">
            <v>40</v>
          </cell>
          <cell r="D6108">
            <v>6110</v>
          </cell>
          <cell r="F6108">
            <v>0</v>
          </cell>
        </row>
        <row r="6109">
          <cell r="A6109">
            <v>1</v>
          </cell>
          <cell r="B6109">
            <v>37</v>
          </cell>
          <cell r="C6109">
            <v>40</v>
          </cell>
          <cell r="D6109">
            <v>6110</v>
          </cell>
          <cell r="F6109">
            <v>0</v>
          </cell>
        </row>
        <row r="6110">
          <cell r="A6110">
            <v>1</v>
          </cell>
          <cell r="B6110">
            <v>37</v>
          </cell>
          <cell r="C6110">
            <v>40</v>
          </cell>
          <cell r="D6110">
            <v>6115</v>
          </cell>
          <cell r="F6110">
            <v>0</v>
          </cell>
        </row>
        <row r="6111">
          <cell r="A6111">
            <v>1</v>
          </cell>
          <cell r="B6111">
            <v>37</v>
          </cell>
          <cell r="C6111">
            <v>40</v>
          </cell>
          <cell r="D6111">
            <v>6120</v>
          </cell>
          <cell r="F6111">
            <v>0</v>
          </cell>
        </row>
        <row r="6112">
          <cell r="A6112">
            <v>1</v>
          </cell>
          <cell r="B6112">
            <v>37</v>
          </cell>
          <cell r="C6112">
            <v>40</v>
          </cell>
          <cell r="D6112">
            <v>6125</v>
          </cell>
          <cell r="F6112">
            <v>0</v>
          </cell>
        </row>
        <row r="6113">
          <cell r="A6113">
            <v>1</v>
          </cell>
          <cell r="B6113">
            <v>37</v>
          </cell>
          <cell r="C6113">
            <v>40</v>
          </cell>
          <cell r="D6113">
            <v>6130</v>
          </cell>
          <cell r="F6113">
            <v>0</v>
          </cell>
        </row>
        <row r="6114">
          <cell r="A6114">
            <v>1</v>
          </cell>
          <cell r="B6114">
            <v>37</v>
          </cell>
          <cell r="C6114">
            <v>40</v>
          </cell>
          <cell r="D6114">
            <v>6135</v>
          </cell>
          <cell r="F6114">
            <v>0</v>
          </cell>
        </row>
        <row r="6115">
          <cell r="A6115">
            <v>1</v>
          </cell>
          <cell r="B6115">
            <v>37</v>
          </cell>
          <cell r="C6115">
            <v>40</v>
          </cell>
          <cell r="D6115">
            <v>6140</v>
          </cell>
          <cell r="F6115">
            <v>0</v>
          </cell>
        </row>
        <row r="6116">
          <cell r="A6116">
            <v>1</v>
          </cell>
          <cell r="B6116">
            <v>37</v>
          </cell>
          <cell r="C6116">
            <v>40</v>
          </cell>
          <cell r="D6116">
            <v>6145</v>
          </cell>
          <cell r="F6116">
            <v>0</v>
          </cell>
        </row>
        <row r="6117">
          <cell r="A6117">
            <v>1</v>
          </cell>
          <cell r="B6117">
            <v>37</v>
          </cell>
          <cell r="C6117">
            <v>40</v>
          </cell>
          <cell r="D6117">
            <v>6150</v>
          </cell>
          <cell r="F6117">
            <v>0</v>
          </cell>
        </row>
        <row r="6118">
          <cell r="A6118">
            <v>1</v>
          </cell>
          <cell r="B6118">
            <v>37</v>
          </cell>
          <cell r="C6118">
            <v>40</v>
          </cell>
          <cell r="D6118">
            <v>6155</v>
          </cell>
          <cell r="F6118">
            <v>0</v>
          </cell>
        </row>
        <row r="6119">
          <cell r="A6119">
            <v>1</v>
          </cell>
          <cell r="B6119">
            <v>37</v>
          </cell>
          <cell r="C6119">
            <v>50</v>
          </cell>
          <cell r="D6119">
            <v>6010</v>
          </cell>
          <cell r="F6119">
            <v>6799.92</v>
          </cell>
        </row>
        <row r="6120">
          <cell r="A6120">
            <v>1</v>
          </cell>
          <cell r="B6120">
            <v>37</v>
          </cell>
          <cell r="C6120">
            <v>50</v>
          </cell>
          <cell r="D6120">
            <v>6015</v>
          </cell>
          <cell r="F6120">
            <v>0</v>
          </cell>
        </row>
        <row r="6121">
          <cell r="A6121">
            <v>1</v>
          </cell>
          <cell r="B6121">
            <v>37</v>
          </cell>
          <cell r="C6121">
            <v>50</v>
          </cell>
          <cell r="D6121">
            <v>6020</v>
          </cell>
          <cell r="F6121">
            <v>0</v>
          </cell>
        </row>
        <row r="6122">
          <cell r="A6122">
            <v>1</v>
          </cell>
          <cell r="B6122">
            <v>37</v>
          </cell>
          <cell r="C6122">
            <v>50</v>
          </cell>
          <cell r="D6122">
            <v>6025</v>
          </cell>
          <cell r="F6122">
            <v>504.78</v>
          </cell>
        </row>
        <row r="6123">
          <cell r="A6123">
            <v>1</v>
          </cell>
          <cell r="B6123">
            <v>37</v>
          </cell>
          <cell r="C6123">
            <v>50</v>
          </cell>
          <cell r="D6123">
            <v>6030</v>
          </cell>
          <cell r="F6123">
            <v>21.18</v>
          </cell>
        </row>
        <row r="6124">
          <cell r="A6124">
            <v>1</v>
          </cell>
          <cell r="B6124">
            <v>37</v>
          </cell>
          <cell r="C6124">
            <v>50</v>
          </cell>
          <cell r="D6124">
            <v>6035</v>
          </cell>
          <cell r="F6124">
            <v>0</v>
          </cell>
        </row>
        <row r="6125">
          <cell r="A6125">
            <v>1</v>
          </cell>
          <cell r="B6125">
            <v>37</v>
          </cell>
          <cell r="C6125">
            <v>50</v>
          </cell>
          <cell r="D6125">
            <v>6040</v>
          </cell>
          <cell r="F6125">
            <v>659.16</v>
          </cell>
        </row>
        <row r="6126">
          <cell r="A6126">
            <v>1</v>
          </cell>
          <cell r="B6126">
            <v>37</v>
          </cell>
          <cell r="C6126">
            <v>50</v>
          </cell>
          <cell r="D6126">
            <v>6045</v>
          </cell>
          <cell r="F6126">
            <v>0</v>
          </cell>
        </row>
        <row r="6127">
          <cell r="A6127">
            <v>1</v>
          </cell>
          <cell r="B6127">
            <v>37</v>
          </cell>
          <cell r="C6127">
            <v>50</v>
          </cell>
          <cell r="D6127">
            <v>6050</v>
          </cell>
          <cell r="F6127">
            <v>0</v>
          </cell>
        </row>
        <row r="6128">
          <cell r="A6128">
            <v>1</v>
          </cell>
          <cell r="B6128">
            <v>37</v>
          </cell>
          <cell r="C6128">
            <v>50</v>
          </cell>
          <cell r="D6128">
            <v>6055</v>
          </cell>
          <cell r="F6128">
            <v>0</v>
          </cell>
        </row>
        <row r="6129">
          <cell r="A6129">
            <v>1</v>
          </cell>
          <cell r="B6129">
            <v>37</v>
          </cell>
          <cell r="C6129">
            <v>50</v>
          </cell>
          <cell r="D6129">
            <v>6060</v>
          </cell>
          <cell r="F6129">
            <v>0</v>
          </cell>
        </row>
        <row r="6130">
          <cell r="A6130">
            <v>1</v>
          </cell>
          <cell r="B6130">
            <v>37</v>
          </cell>
          <cell r="C6130">
            <v>50</v>
          </cell>
          <cell r="D6130">
            <v>6065</v>
          </cell>
          <cell r="F6130">
            <v>0</v>
          </cell>
        </row>
        <row r="6131">
          <cell r="A6131">
            <v>1</v>
          </cell>
          <cell r="B6131">
            <v>37</v>
          </cell>
          <cell r="C6131">
            <v>50</v>
          </cell>
          <cell r="D6131">
            <v>6070</v>
          </cell>
          <cell r="F6131">
            <v>0</v>
          </cell>
        </row>
        <row r="6132">
          <cell r="A6132">
            <v>1</v>
          </cell>
          <cell r="B6132">
            <v>37</v>
          </cell>
          <cell r="C6132">
            <v>50</v>
          </cell>
          <cell r="D6132">
            <v>6075</v>
          </cell>
          <cell r="F6132">
            <v>0</v>
          </cell>
        </row>
        <row r="6133">
          <cell r="A6133">
            <v>1</v>
          </cell>
          <cell r="B6133">
            <v>37</v>
          </cell>
          <cell r="C6133">
            <v>50</v>
          </cell>
          <cell r="D6133">
            <v>6080</v>
          </cell>
          <cell r="F6133">
            <v>0</v>
          </cell>
        </row>
        <row r="6134">
          <cell r="A6134">
            <v>1</v>
          </cell>
          <cell r="B6134">
            <v>37</v>
          </cell>
          <cell r="C6134">
            <v>50</v>
          </cell>
          <cell r="D6134">
            <v>6085</v>
          </cell>
          <cell r="F6134">
            <v>0</v>
          </cell>
        </row>
        <row r="6135">
          <cell r="A6135">
            <v>1</v>
          </cell>
          <cell r="B6135">
            <v>37</v>
          </cell>
          <cell r="C6135">
            <v>50</v>
          </cell>
          <cell r="D6135">
            <v>6090</v>
          </cell>
          <cell r="F6135">
            <v>0</v>
          </cell>
        </row>
        <row r="6136">
          <cell r="A6136">
            <v>1</v>
          </cell>
          <cell r="B6136">
            <v>37</v>
          </cell>
          <cell r="C6136">
            <v>50</v>
          </cell>
          <cell r="D6136">
            <v>6095</v>
          </cell>
          <cell r="F6136">
            <v>0</v>
          </cell>
        </row>
        <row r="6137">
          <cell r="A6137">
            <v>1</v>
          </cell>
          <cell r="B6137">
            <v>37</v>
          </cell>
          <cell r="C6137">
            <v>50</v>
          </cell>
          <cell r="D6137">
            <v>6100</v>
          </cell>
          <cell r="F6137">
            <v>80.349999999999994</v>
          </cell>
        </row>
        <row r="6138">
          <cell r="A6138">
            <v>1</v>
          </cell>
          <cell r="B6138">
            <v>37</v>
          </cell>
          <cell r="C6138">
            <v>50</v>
          </cell>
          <cell r="D6138">
            <v>6105</v>
          </cell>
          <cell r="F6138">
            <v>0</v>
          </cell>
        </row>
        <row r="6139">
          <cell r="A6139">
            <v>1</v>
          </cell>
          <cell r="B6139">
            <v>37</v>
          </cell>
          <cell r="C6139">
            <v>50</v>
          </cell>
          <cell r="D6139">
            <v>6110</v>
          </cell>
          <cell r="F6139">
            <v>0</v>
          </cell>
        </row>
        <row r="6140">
          <cell r="A6140">
            <v>1</v>
          </cell>
          <cell r="B6140">
            <v>37</v>
          </cell>
          <cell r="C6140">
            <v>50</v>
          </cell>
          <cell r="D6140">
            <v>6115</v>
          </cell>
          <cell r="F6140">
            <v>0</v>
          </cell>
        </row>
        <row r="6141">
          <cell r="A6141">
            <v>1</v>
          </cell>
          <cell r="B6141">
            <v>37</v>
          </cell>
          <cell r="C6141">
            <v>50</v>
          </cell>
          <cell r="D6141">
            <v>6120</v>
          </cell>
          <cell r="F6141">
            <v>0</v>
          </cell>
        </row>
        <row r="6142">
          <cell r="A6142">
            <v>1</v>
          </cell>
          <cell r="B6142">
            <v>37</v>
          </cell>
          <cell r="C6142">
            <v>50</v>
          </cell>
          <cell r="D6142">
            <v>6125</v>
          </cell>
          <cell r="F6142">
            <v>0</v>
          </cell>
        </row>
        <row r="6143">
          <cell r="A6143">
            <v>1</v>
          </cell>
          <cell r="B6143">
            <v>37</v>
          </cell>
          <cell r="C6143">
            <v>50</v>
          </cell>
          <cell r="D6143">
            <v>6130</v>
          </cell>
          <cell r="F6143">
            <v>0</v>
          </cell>
        </row>
        <row r="6144">
          <cell r="A6144">
            <v>1</v>
          </cell>
          <cell r="B6144">
            <v>37</v>
          </cell>
          <cell r="C6144">
            <v>50</v>
          </cell>
          <cell r="D6144">
            <v>6135</v>
          </cell>
          <cell r="F6144">
            <v>0</v>
          </cell>
        </row>
        <row r="6145">
          <cell r="A6145">
            <v>1</v>
          </cell>
          <cell r="B6145">
            <v>37</v>
          </cell>
          <cell r="C6145">
            <v>50</v>
          </cell>
          <cell r="D6145">
            <v>6140</v>
          </cell>
          <cell r="F6145">
            <v>0</v>
          </cell>
        </row>
        <row r="6146">
          <cell r="A6146">
            <v>1</v>
          </cell>
          <cell r="B6146">
            <v>37</v>
          </cell>
          <cell r="C6146">
            <v>50</v>
          </cell>
          <cell r="D6146">
            <v>6145</v>
          </cell>
          <cell r="F6146">
            <v>0</v>
          </cell>
        </row>
        <row r="6147">
          <cell r="A6147">
            <v>1</v>
          </cell>
          <cell r="B6147">
            <v>37</v>
          </cell>
          <cell r="C6147">
            <v>50</v>
          </cell>
          <cell r="D6147">
            <v>6150</v>
          </cell>
          <cell r="F6147">
            <v>0</v>
          </cell>
        </row>
        <row r="6148">
          <cell r="A6148">
            <v>1</v>
          </cell>
          <cell r="B6148">
            <v>37</v>
          </cell>
          <cell r="C6148">
            <v>50</v>
          </cell>
          <cell r="D6148">
            <v>6155</v>
          </cell>
          <cell r="F6148">
            <v>0</v>
          </cell>
        </row>
        <row r="6149">
          <cell r="A6149">
            <v>1</v>
          </cell>
          <cell r="B6149">
            <v>38</v>
          </cell>
          <cell r="C6149">
            <v>0</v>
          </cell>
          <cell r="D6149">
            <v>1032</v>
          </cell>
          <cell r="F6149">
            <v>0</v>
          </cell>
        </row>
        <row r="6150">
          <cell r="A6150">
            <v>1</v>
          </cell>
          <cell r="B6150">
            <v>38</v>
          </cell>
          <cell r="C6150">
            <v>0</v>
          </cell>
          <cell r="D6150">
            <v>1050</v>
          </cell>
          <cell r="F6150">
            <v>10912.58</v>
          </cell>
        </row>
        <row r="6151">
          <cell r="A6151">
            <v>1</v>
          </cell>
          <cell r="B6151">
            <v>38</v>
          </cell>
          <cell r="C6151">
            <v>0</v>
          </cell>
          <cell r="D6151">
            <v>1050</v>
          </cell>
          <cell r="F6151">
            <v>0</v>
          </cell>
        </row>
        <row r="6152">
          <cell r="A6152">
            <v>1</v>
          </cell>
          <cell r="B6152">
            <v>38</v>
          </cell>
          <cell r="C6152">
            <v>0</v>
          </cell>
          <cell r="D6152">
            <v>1051</v>
          </cell>
          <cell r="F6152">
            <v>266.8</v>
          </cell>
        </row>
        <row r="6153">
          <cell r="A6153">
            <v>1</v>
          </cell>
          <cell r="B6153">
            <v>38</v>
          </cell>
          <cell r="C6153">
            <v>0</v>
          </cell>
          <cell r="D6153">
            <v>1052</v>
          </cell>
          <cell r="F6153">
            <v>0</v>
          </cell>
        </row>
        <row r="6154">
          <cell r="A6154">
            <v>1</v>
          </cell>
          <cell r="B6154">
            <v>38</v>
          </cell>
          <cell r="C6154">
            <v>0</v>
          </cell>
          <cell r="D6154">
            <v>1052</v>
          </cell>
          <cell r="F6154">
            <v>0</v>
          </cell>
        </row>
        <row r="6155">
          <cell r="A6155">
            <v>1</v>
          </cell>
          <cell r="B6155">
            <v>38</v>
          </cell>
          <cell r="C6155">
            <v>0</v>
          </cell>
          <cell r="D6155">
            <v>1052</v>
          </cell>
          <cell r="F6155">
            <v>0</v>
          </cell>
        </row>
        <row r="6156">
          <cell r="A6156">
            <v>1</v>
          </cell>
          <cell r="B6156">
            <v>38</v>
          </cell>
          <cell r="C6156">
            <v>0</v>
          </cell>
          <cell r="D6156">
            <v>1055</v>
          </cell>
          <cell r="F6156">
            <v>0</v>
          </cell>
        </row>
        <row r="6157">
          <cell r="A6157">
            <v>1</v>
          </cell>
          <cell r="B6157">
            <v>38</v>
          </cell>
          <cell r="C6157">
            <v>0</v>
          </cell>
          <cell r="D6157">
            <v>1060</v>
          </cell>
          <cell r="F6157">
            <v>0</v>
          </cell>
        </row>
        <row r="6158">
          <cell r="A6158">
            <v>1</v>
          </cell>
          <cell r="B6158">
            <v>38</v>
          </cell>
          <cell r="C6158">
            <v>0</v>
          </cell>
          <cell r="D6158">
            <v>1065</v>
          </cell>
          <cell r="F6158">
            <v>0</v>
          </cell>
        </row>
        <row r="6159">
          <cell r="A6159">
            <v>1</v>
          </cell>
          <cell r="B6159">
            <v>38</v>
          </cell>
          <cell r="C6159">
            <v>0</v>
          </cell>
          <cell r="D6159">
            <v>1230</v>
          </cell>
          <cell r="F6159">
            <v>0</v>
          </cell>
        </row>
        <row r="6160">
          <cell r="A6160">
            <v>1</v>
          </cell>
          <cell r="B6160">
            <v>38</v>
          </cell>
          <cell r="C6160">
            <v>0</v>
          </cell>
          <cell r="D6160">
            <v>2040</v>
          </cell>
          <cell r="F6160">
            <v>0</v>
          </cell>
        </row>
        <row r="6161">
          <cell r="A6161">
            <v>1</v>
          </cell>
          <cell r="B6161">
            <v>38</v>
          </cell>
          <cell r="C6161">
            <v>0</v>
          </cell>
          <cell r="D6161">
            <v>4010</v>
          </cell>
          <cell r="F6161">
            <v>-410396.41</v>
          </cell>
        </row>
        <row r="6162">
          <cell r="A6162">
            <v>1</v>
          </cell>
          <cell r="B6162">
            <v>38</v>
          </cell>
          <cell r="C6162">
            <v>0</v>
          </cell>
          <cell r="D6162">
            <v>4010</v>
          </cell>
          <cell r="F6162">
            <v>7520.15</v>
          </cell>
        </row>
        <row r="6163">
          <cell r="A6163">
            <v>1</v>
          </cell>
          <cell r="B6163">
            <v>38</v>
          </cell>
          <cell r="C6163">
            <v>0</v>
          </cell>
          <cell r="D6163">
            <v>4020</v>
          </cell>
          <cell r="F6163">
            <v>-389024.15</v>
          </cell>
        </row>
        <row r="6164">
          <cell r="A6164">
            <v>1</v>
          </cell>
          <cell r="B6164">
            <v>38</v>
          </cell>
          <cell r="C6164">
            <v>0</v>
          </cell>
          <cell r="D6164">
            <v>4020</v>
          </cell>
          <cell r="F6164">
            <v>0</v>
          </cell>
        </row>
        <row r="6165">
          <cell r="A6165">
            <v>1</v>
          </cell>
          <cell r="B6165">
            <v>38</v>
          </cell>
          <cell r="C6165">
            <v>0</v>
          </cell>
          <cell r="D6165">
            <v>4030</v>
          </cell>
          <cell r="F6165">
            <v>6.88</v>
          </cell>
        </row>
        <row r="6166">
          <cell r="A6166">
            <v>1</v>
          </cell>
          <cell r="B6166">
            <v>38</v>
          </cell>
          <cell r="C6166">
            <v>0</v>
          </cell>
          <cell r="D6166">
            <v>4040</v>
          </cell>
          <cell r="F6166">
            <v>0</v>
          </cell>
        </row>
        <row r="6167">
          <cell r="A6167">
            <v>1</v>
          </cell>
          <cell r="B6167">
            <v>38</v>
          </cell>
          <cell r="C6167">
            <v>0</v>
          </cell>
          <cell r="D6167">
            <v>4050</v>
          </cell>
          <cell r="F6167">
            <v>-552.49</v>
          </cell>
        </row>
        <row r="6168">
          <cell r="A6168">
            <v>1</v>
          </cell>
          <cell r="B6168">
            <v>38</v>
          </cell>
          <cell r="C6168">
            <v>0</v>
          </cell>
          <cell r="D6168">
            <v>4060</v>
          </cell>
          <cell r="F6168">
            <v>0</v>
          </cell>
        </row>
        <row r="6169">
          <cell r="A6169">
            <v>1</v>
          </cell>
          <cell r="B6169">
            <v>38</v>
          </cell>
          <cell r="C6169">
            <v>0</v>
          </cell>
          <cell r="D6169">
            <v>5010</v>
          </cell>
          <cell r="F6169">
            <v>324013.77</v>
          </cell>
        </row>
        <row r="6170">
          <cell r="A6170">
            <v>1</v>
          </cell>
          <cell r="B6170">
            <v>38</v>
          </cell>
          <cell r="C6170">
            <v>0</v>
          </cell>
          <cell r="D6170">
            <v>5011</v>
          </cell>
          <cell r="F6170">
            <v>-240.46</v>
          </cell>
        </row>
        <row r="6171">
          <cell r="A6171">
            <v>1</v>
          </cell>
          <cell r="B6171">
            <v>38</v>
          </cell>
          <cell r="C6171">
            <v>0</v>
          </cell>
          <cell r="D6171">
            <v>5011</v>
          </cell>
          <cell r="F6171">
            <v>0</v>
          </cell>
        </row>
        <row r="6172">
          <cell r="A6172">
            <v>1</v>
          </cell>
          <cell r="B6172">
            <v>38</v>
          </cell>
          <cell r="C6172">
            <v>0</v>
          </cell>
          <cell r="D6172">
            <v>5011</v>
          </cell>
          <cell r="F6172">
            <v>0</v>
          </cell>
        </row>
        <row r="6173">
          <cell r="A6173">
            <v>1</v>
          </cell>
          <cell r="B6173">
            <v>38</v>
          </cell>
          <cell r="C6173">
            <v>0</v>
          </cell>
          <cell r="D6173">
            <v>5012</v>
          </cell>
          <cell r="F6173">
            <v>0</v>
          </cell>
        </row>
        <row r="6174">
          <cell r="A6174">
            <v>1</v>
          </cell>
          <cell r="B6174">
            <v>38</v>
          </cell>
          <cell r="C6174">
            <v>0</v>
          </cell>
          <cell r="D6174">
            <v>5012</v>
          </cell>
          <cell r="F6174">
            <v>-300.83999999999997</v>
          </cell>
        </row>
        <row r="6175">
          <cell r="A6175">
            <v>1</v>
          </cell>
          <cell r="B6175">
            <v>38</v>
          </cell>
          <cell r="C6175">
            <v>0</v>
          </cell>
          <cell r="D6175">
            <v>5012</v>
          </cell>
          <cell r="F6175">
            <v>-23.78</v>
          </cell>
        </row>
        <row r="6176">
          <cell r="A6176">
            <v>1</v>
          </cell>
          <cell r="B6176">
            <v>38</v>
          </cell>
          <cell r="C6176">
            <v>0</v>
          </cell>
          <cell r="D6176">
            <v>5020</v>
          </cell>
          <cell r="F6176">
            <v>353423.79</v>
          </cell>
        </row>
        <row r="6177">
          <cell r="A6177">
            <v>1</v>
          </cell>
          <cell r="B6177">
            <v>38</v>
          </cell>
          <cell r="C6177">
            <v>0</v>
          </cell>
          <cell r="D6177">
            <v>5030</v>
          </cell>
          <cell r="F6177">
            <v>-1226.0999999999999</v>
          </cell>
        </row>
        <row r="6178">
          <cell r="A6178">
            <v>1</v>
          </cell>
          <cell r="B6178">
            <v>38</v>
          </cell>
          <cell r="C6178">
            <v>0</v>
          </cell>
          <cell r="D6178">
            <v>5030</v>
          </cell>
          <cell r="F6178">
            <v>0</v>
          </cell>
        </row>
        <row r="6179">
          <cell r="A6179">
            <v>1</v>
          </cell>
          <cell r="B6179">
            <v>38</v>
          </cell>
          <cell r="C6179">
            <v>0</v>
          </cell>
          <cell r="D6179">
            <v>5040</v>
          </cell>
          <cell r="F6179">
            <v>-4870.1499999999996</v>
          </cell>
        </row>
        <row r="6180">
          <cell r="A6180">
            <v>1</v>
          </cell>
          <cell r="B6180">
            <v>38</v>
          </cell>
          <cell r="C6180">
            <v>0</v>
          </cell>
          <cell r="D6180">
            <v>5050</v>
          </cell>
          <cell r="F6180">
            <v>-14792.36</v>
          </cell>
        </row>
        <row r="6181">
          <cell r="A6181">
            <v>1</v>
          </cell>
          <cell r="B6181">
            <v>38</v>
          </cell>
          <cell r="C6181">
            <v>0</v>
          </cell>
          <cell r="D6181">
            <v>7010</v>
          </cell>
          <cell r="F6181">
            <v>0</v>
          </cell>
        </row>
        <row r="6182">
          <cell r="A6182">
            <v>1</v>
          </cell>
          <cell r="B6182">
            <v>38</v>
          </cell>
          <cell r="C6182">
            <v>0</v>
          </cell>
          <cell r="D6182">
            <v>7015</v>
          </cell>
          <cell r="F6182">
            <v>0</v>
          </cell>
        </row>
        <row r="6183">
          <cell r="A6183">
            <v>1</v>
          </cell>
          <cell r="B6183">
            <v>38</v>
          </cell>
          <cell r="C6183">
            <v>0</v>
          </cell>
          <cell r="D6183">
            <v>7020</v>
          </cell>
          <cell r="F6183">
            <v>0</v>
          </cell>
        </row>
        <row r="6184">
          <cell r="A6184">
            <v>1</v>
          </cell>
          <cell r="B6184">
            <v>38</v>
          </cell>
          <cell r="C6184">
            <v>0</v>
          </cell>
          <cell r="D6184">
            <v>7025</v>
          </cell>
          <cell r="F6184">
            <v>385</v>
          </cell>
        </row>
        <row r="6185">
          <cell r="A6185">
            <v>1</v>
          </cell>
          <cell r="B6185">
            <v>38</v>
          </cell>
          <cell r="C6185">
            <v>0</v>
          </cell>
          <cell r="D6185">
            <v>7030</v>
          </cell>
          <cell r="F6185">
            <v>106.33</v>
          </cell>
        </row>
        <row r="6186">
          <cell r="A6186">
            <v>1</v>
          </cell>
          <cell r="B6186">
            <v>38</v>
          </cell>
          <cell r="C6186">
            <v>0</v>
          </cell>
          <cell r="D6186">
            <v>7035</v>
          </cell>
          <cell r="F6186">
            <v>326.58999999999997</v>
          </cell>
        </row>
        <row r="6187">
          <cell r="A6187">
            <v>1</v>
          </cell>
          <cell r="B6187">
            <v>38</v>
          </cell>
          <cell r="C6187">
            <v>0</v>
          </cell>
          <cell r="D6187">
            <v>7040</v>
          </cell>
          <cell r="F6187">
            <v>0</v>
          </cell>
        </row>
        <row r="6188">
          <cell r="A6188">
            <v>1</v>
          </cell>
          <cell r="B6188">
            <v>38</v>
          </cell>
          <cell r="C6188">
            <v>0</v>
          </cell>
          <cell r="D6188">
            <v>7045</v>
          </cell>
          <cell r="F6188">
            <v>0</v>
          </cell>
        </row>
        <row r="6189">
          <cell r="A6189">
            <v>1</v>
          </cell>
          <cell r="B6189">
            <v>38</v>
          </cell>
          <cell r="C6189">
            <v>0</v>
          </cell>
          <cell r="D6189">
            <v>7050</v>
          </cell>
          <cell r="F6189">
            <v>463.14</v>
          </cell>
        </row>
        <row r="6190">
          <cell r="A6190">
            <v>1</v>
          </cell>
          <cell r="B6190">
            <v>38</v>
          </cell>
          <cell r="C6190">
            <v>0</v>
          </cell>
          <cell r="D6190">
            <v>7055</v>
          </cell>
          <cell r="F6190">
            <v>0</v>
          </cell>
        </row>
        <row r="6191">
          <cell r="A6191">
            <v>1</v>
          </cell>
          <cell r="B6191">
            <v>38</v>
          </cell>
          <cell r="C6191">
            <v>0</v>
          </cell>
          <cell r="D6191">
            <v>7060</v>
          </cell>
          <cell r="F6191">
            <v>1100</v>
          </cell>
        </row>
        <row r="6192">
          <cell r="A6192">
            <v>1</v>
          </cell>
          <cell r="B6192">
            <v>38</v>
          </cell>
          <cell r="C6192">
            <v>0</v>
          </cell>
          <cell r="D6192">
            <v>7065</v>
          </cell>
          <cell r="F6192">
            <v>1391.18</v>
          </cell>
        </row>
        <row r="6193">
          <cell r="A6193">
            <v>1</v>
          </cell>
          <cell r="B6193">
            <v>38</v>
          </cell>
          <cell r="C6193">
            <v>0</v>
          </cell>
          <cell r="D6193">
            <v>7070</v>
          </cell>
          <cell r="F6193">
            <v>0</v>
          </cell>
        </row>
        <row r="6194">
          <cell r="A6194">
            <v>1</v>
          </cell>
          <cell r="B6194">
            <v>38</v>
          </cell>
          <cell r="C6194">
            <v>0</v>
          </cell>
          <cell r="D6194">
            <v>7075</v>
          </cell>
          <cell r="F6194">
            <v>0</v>
          </cell>
        </row>
        <row r="6195">
          <cell r="A6195">
            <v>1</v>
          </cell>
          <cell r="B6195">
            <v>38</v>
          </cell>
          <cell r="C6195">
            <v>0</v>
          </cell>
          <cell r="D6195">
            <v>7080</v>
          </cell>
          <cell r="F6195">
            <v>0</v>
          </cell>
        </row>
        <row r="6196">
          <cell r="A6196">
            <v>1</v>
          </cell>
          <cell r="B6196">
            <v>38</v>
          </cell>
          <cell r="C6196">
            <v>0</v>
          </cell>
          <cell r="D6196">
            <v>7085</v>
          </cell>
          <cell r="F6196">
            <v>4000</v>
          </cell>
        </row>
        <row r="6197">
          <cell r="A6197">
            <v>1</v>
          </cell>
          <cell r="B6197">
            <v>38</v>
          </cell>
          <cell r="C6197">
            <v>0</v>
          </cell>
          <cell r="D6197">
            <v>7086</v>
          </cell>
          <cell r="F6197">
            <v>267.5</v>
          </cell>
        </row>
        <row r="6198">
          <cell r="A6198">
            <v>1</v>
          </cell>
          <cell r="B6198">
            <v>38</v>
          </cell>
          <cell r="C6198">
            <v>0</v>
          </cell>
          <cell r="D6198">
            <v>7090</v>
          </cell>
          <cell r="F6198">
            <v>689.83</v>
          </cell>
        </row>
        <row r="6199">
          <cell r="A6199">
            <v>1</v>
          </cell>
          <cell r="B6199">
            <v>38</v>
          </cell>
          <cell r="C6199">
            <v>0</v>
          </cell>
          <cell r="D6199">
            <v>7095</v>
          </cell>
          <cell r="F6199">
            <v>500</v>
          </cell>
        </row>
        <row r="6200">
          <cell r="A6200">
            <v>1</v>
          </cell>
          <cell r="B6200">
            <v>38</v>
          </cell>
          <cell r="C6200">
            <v>0</v>
          </cell>
          <cell r="D6200">
            <v>7100</v>
          </cell>
          <cell r="F6200">
            <v>518.9</v>
          </cell>
        </row>
        <row r="6201">
          <cell r="A6201">
            <v>1</v>
          </cell>
          <cell r="B6201">
            <v>38</v>
          </cell>
          <cell r="C6201">
            <v>0</v>
          </cell>
          <cell r="D6201">
            <v>7105</v>
          </cell>
          <cell r="F6201">
            <v>306.07</v>
          </cell>
        </row>
        <row r="6202">
          <cell r="A6202">
            <v>1</v>
          </cell>
          <cell r="B6202">
            <v>38</v>
          </cell>
          <cell r="C6202">
            <v>0</v>
          </cell>
          <cell r="D6202">
            <v>7110</v>
          </cell>
          <cell r="F6202">
            <v>92.96</v>
          </cell>
        </row>
        <row r="6203">
          <cell r="A6203">
            <v>1</v>
          </cell>
          <cell r="B6203">
            <v>38</v>
          </cell>
          <cell r="C6203">
            <v>0</v>
          </cell>
          <cell r="D6203">
            <v>7120</v>
          </cell>
          <cell r="F6203">
            <v>0</v>
          </cell>
        </row>
        <row r="6204">
          <cell r="A6204">
            <v>1</v>
          </cell>
          <cell r="B6204">
            <v>38</v>
          </cell>
          <cell r="C6204">
            <v>0</v>
          </cell>
          <cell r="D6204">
            <v>7125</v>
          </cell>
          <cell r="F6204">
            <v>0</v>
          </cell>
        </row>
        <row r="6205">
          <cell r="A6205">
            <v>1</v>
          </cell>
          <cell r="B6205">
            <v>38</v>
          </cell>
          <cell r="C6205">
            <v>0</v>
          </cell>
          <cell r="D6205">
            <v>7130</v>
          </cell>
          <cell r="F6205">
            <v>66.59</v>
          </cell>
        </row>
        <row r="6206">
          <cell r="A6206">
            <v>1</v>
          </cell>
          <cell r="B6206">
            <v>38</v>
          </cell>
          <cell r="C6206">
            <v>0</v>
          </cell>
          <cell r="D6206">
            <v>8010</v>
          </cell>
          <cell r="F6206">
            <v>8333</v>
          </cell>
        </row>
        <row r="6207">
          <cell r="A6207">
            <v>1</v>
          </cell>
          <cell r="B6207">
            <v>38</v>
          </cell>
          <cell r="C6207">
            <v>0</v>
          </cell>
          <cell r="D6207">
            <v>8020</v>
          </cell>
          <cell r="F6207">
            <v>3894</v>
          </cell>
        </row>
        <row r="6208">
          <cell r="A6208">
            <v>1</v>
          </cell>
          <cell r="B6208">
            <v>38</v>
          </cell>
          <cell r="C6208">
            <v>0</v>
          </cell>
          <cell r="D6208">
            <v>8025</v>
          </cell>
          <cell r="F6208">
            <v>0</v>
          </cell>
        </row>
        <row r="6209">
          <cell r="A6209">
            <v>1</v>
          </cell>
          <cell r="B6209">
            <v>38</v>
          </cell>
          <cell r="C6209">
            <v>0</v>
          </cell>
          <cell r="D6209">
            <v>8030</v>
          </cell>
          <cell r="F6209">
            <v>0</v>
          </cell>
        </row>
        <row r="6210">
          <cell r="A6210">
            <v>1</v>
          </cell>
          <cell r="B6210">
            <v>38</v>
          </cell>
          <cell r="C6210">
            <v>0</v>
          </cell>
          <cell r="D6210">
            <v>8040</v>
          </cell>
          <cell r="F6210">
            <v>-176.37</v>
          </cell>
        </row>
        <row r="6211">
          <cell r="A6211">
            <v>1</v>
          </cell>
          <cell r="B6211">
            <v>38</v>
          </cell>
          <cell r="C6211">
            <v>0</v>
          </cell>
          <cell r="D6211">
            <v>8050</v>
          </cell>
          <cell r="F6211">
            <v>0</v>
          </cell>
        </row>
        <row r="6212">
          <cell r="A6212">
            <v>1</v>
          </cell>
          <cell r="B6212">
            <v>38</v>
          </cell>
          <cell r="C6212">
            <v>0</v>
          </cell>
          <cell r="D6212">
            <v>8060</v>
          </cell>
          <cell r="F6212">
            <v>0</v>
          </cell>
        </row>
        <row r="6213">
          <cell r="A6213">
            <v>1</v>
          </cell>
          <cell r="B6213">
            <v>38</v>
          </cell>
          <cell r="C6213">
            <v>0</v>
          </cell>
          <cell r="D6213">
            <v>8070</v>
          </cell>
          <cell r="F6213">
            <v>6991.35</v>
          </cell>
        </row>
        <row r="6214">
          <cell r="A6214">
            <v>1</v>
          </cell>
          <cell r="B6214">
            <v>38</v>
          </cell>
          <cell r="C6214">
            <v>0</v>
          </cell>
          <cell r="D6214">
            <v>8080</v>
          </cell>
          <cell r="F6214">
            <v>0</v>
          </cell>
        </row>
        <row r="6215">
          <cell r="A6215">
            <v>1</v>
          </cell>
          <cell r="B6215">
            <v>38</v>
          </cell>
          <cell r="C6215">
            <v>0</v>
          </cell>
          <cell r="D6215">
            <v>8090</v>
          </cell>
          <cell r="F6215">
            <v>0</v>
          </cell>
        </row>
        <row r="6216">
          <cell r="A6216">
            <v>1</v>
          </cell>
          <cell r="B6216">
            <v>38</v>
          </cell>
          <cell r="C6216">
            <v>0</v>
          </cell>
          <cell r="D6216">
            <v>8505</v>
          </cell>
          <cell r="F6216">
            <v>0</v>
          </cell>
        </row>
        <row r="6217">
          <cell r="A6217">
            <v>1</v>
          </cell>
          <cell r="B6217">
            <v>38</v>
          </cell>
          <cell r="C6217">
            <v>10</v>
          </cell>
          <cell r="D6217">
            <v>6010</v>
          </cell>
          <cell r="F6217">
            <v>2516</v>
          </cell>
        </row>
        <row r="6218">
          <cell r="A6218">
            <v>1</v>
          </cell>
          <cell r="B6218">
            <v>38</v>
          </cell>
          <cell r="C6218">
            <v>10</v>
          </cell>
          <cell r="D6218">
            <v>6015</v>
          </cell>
          <cell r="F6218">
            <v>0</v>
          </cell>
        </row>
        <row r="6219">
          <cell r="A6219">
            <v>1</v>
          </cell>
          <cell r="B6219">
            <v>38</v>
          </cell>
          <cell r="C6219">
            <v>10</v>
          </cell>
          <cell r="D6219">
            <v>6020</v>
          </cell>
          <cell r="F6219">
            <v>138</v>
          </cell>
        </row>
        <row r="6220">
          <cell r="A6220">
            <v>1</v>
          </cell>
          <cell r="B6220">
            <v>38</v>
          </cell>
          <cell r="C6220">
            <v>10</v>
          </cell>
          <cell r="D6220">
            <v>6025</v>
          </cell>
          <cell r="F6220">
            <v>189.8</v>
          </cell>
        </row>
        <row r="6221">
          <cell r="A6221">
            <v>1</v>
          </cell>
          <cell r="B6221">
            <v>38</v>
          </cell>
          <cell r="C6221">
            <v>10</v>
          </cell>
          <cell r="D6221">
            <v>6030</v>
          </cell>
          <cell r="F6221">
            <v>289.75</v>
          </cell>
        </row>
        <row r="6222">
          <cell r="A6222">
            <v>1</v>
          </cell>
          <cell r="B6222">
            <v>38</v>
          </cell>
          <cell r="C6222">
            <v>10</v>
          </cell>
          <cell r="D6222">
            <v>6035</v>
          </cell>
          <cell r="F6222">
            <v>0</v>
          </cell>
        </row>
        <row r="6223">
          <cell r="A6223">
            <v>1</v>
          </cell>
          <cell r="B6223">
            <v>38</v>
          </cell>
          <cell r="C6223">
            <v>10</v>
          </cell>
          <cell r="D6223">
            <v>6040</v>
          </cell>
          <cell r="F6223">
            <v>0</v>
          </cell>
        </row>
        <row r="6224">
          <cell r="A6224">
            <v>1</v>
          </cell>
          <cell r="B6224">
            <v>38</v>
          </cell>
          <cell r="C6224">
            <v>10</v>
          </cell>
          <cell r="D6224">
            <v>6045</v>
          </cell>
          <cell r="F6224">
            <v>0</v>
          </cell>
        </row>
        <row r="6225">
          <cell r="A6225">
            <v>1</v>
          </cell>
          <cell r="B6225">
            <v>38</v>
          </cell>
          <cell r="C6225">
            <v>10</v>
          </cell>
          <cell r="D6225">
            <v>6050</v>
          </cell>
          <cell r="F6225">
            <v>1251.78</v>
          </cell>
        </row>
        <row r="6226">
          <cell r="A6226">
            <v>1</v>
          </cell>
          <cell r="B6226">
            <v>38</v>
          </cell>
          <cell r="C6226">
            <v>10</v>
          </cell>
          <cell r="D6226">
            <v>6055</v>
          </cell>
          <cell r="F6226">
            <v>0</v>
          </cell>
        </row>
        <row r="6227">
          <cell r="A6227">
            <v>1</v>
          </cell>
          <cell r="B6227">
            <v>38</v>
          </cell>
          <cell r="C6227">
            <v>10</v>
          </cell>
          <cell r="D6227">
            <v>6060</v>
          </cell>
          <cell r="F6227">
            <v>55.84</v>
          </cell>
        </row>
        <row r="6228">
          <cell r="A6228">
            <v>1</v>
          </cell>
          <cell r="B6228">
            <v>38</v>
          </cell>
          <cell r="C6228">
            <v>10</v>
          </cell>
          <cell r="D6228">
            <v>6065</v>
          </cell>
          <cell r="F6228">
            <v>0</v>
          </cell>
        </row>
        <row r="6229">
          <cell r="A6229">
            <v>1</v>
          </cell>
          <cell r="B6229">
            <v>38</v>
          </cell>
          <cell r="C6229">
            <v>10</v>
          </cell>
          <cell r="D6229">
            <v>6070</v>
          </cell>
          <cell r="F6229">
            <v>0</v>
          </cell>
        </row>
        <row r="6230">
          <cell r="A6230">
            <v>1</v>
          </cell>
          <cell r="B6230">
            <v>38</v>
          </cell>
          <cell r="C6230">
            <v>10</v>
          </cell>
          <cell r="D6230">
            <v>6075</v>
          </cell>
          <cell r="F6230">
            <v>355.54</v>
          </cell>
        </row>
        <row r="6231">
          <cell r="A6231">
            <v>1</v>
          </cell>
          <cell r="B6231">
            <v>38</v>
          </cell>
          <cell r="C6231">
            <v>10</v>
          </cell>
          <cell r="D6231">
            <v>6080</v>
          </cell>
          <cell r="F6231">
            <v>0</v>
          </cell>
        </row>
        <row r="6232">
          <cell r="A6232">
            <v>1</v>
          </cell>
          <cell r="B6232">
            <v>38</v>
          </cell>
          <cell r="C6232">
            <v>10</v>
          </cell>
          <cell r="D6232">
            <v>6085</v>
          </cell>
          <cell r="F6232">
            <v>0</v>
          </cell>
        </row>
        <row r="6233">
          <cell r="A6233">
            <v>1</v>
          </cell>
          <cell r="B6233">
            <v>38</v>
          </cell>
          <cell r="C6233">
            <v>10</v>
          </cell>
          <cell r="D6233">
            <v>6090</v>
          </cell>
          <cell r="F6233">
            <v>0</v>
          </cell>
        </row>
        <row r="6234">
          <cell r="A6234">
            <v>1</v>
          </cell>
          <cell r="B6234">
            <v>38</v>
          </cell>
          <cell r="C6234">
            <v>10</v>
          </cell>
          <cell r="D6234">
            <v>6095</v>
          </cell>
          <cell r="F6234">
            <v>0</v>
          </cell>
        </row>
        <row r="6235">
          <cell r="A6235">
            <v>1</v>
          </cell>
          <cell r="B6235">
            <v>38</v>
          </cell>
          <cell r="C6235">
            <v>10</v>
          </cell>
          <cell r="D6235">
            <v>6100</v>
          </cell>
          <cell r="F6235">
            <v>70.98</v>
          </cell>
        </row>
        <row r="6236">
          <cell r="A6236">
            <v>1</v>
          </cell>
          <cell r="B6236">
            <v>38</v>
          </cell>
          <cell r="C6236">
            <v>10</v>
          </cell>
          <cell r="D6236">
            <v>6105</v>
          </cell>
          <cell r="F6236">
            <v>0</v>
          </cell>
        </row>
        <row r="6237">
          <cell r="A6237">
            <v>1</v>
          </cell>
          <cell r="B6237">
            <v>38</v>
          </cell>
          <cell r="C6237">
            <v>10</v>
          </cell>
          <cell r="D6237">
            <v>6110</v>
          </cell>
          <cell r="F6237">
            <v>0</v>
          </cell>
        </row>
        <row r="6238">
          <cell r="A6238">
            <v>1</v>
          </cell>
          <cell r="B6238">
            <v>38</v>
          </cell>
          <cell r="C6238">
            <v>10</v>
          </cell>
          <cell r="D6238">
            <v>6115</v>
          </cell>
          <cell r="F6238">
            <v>0</v>
          </cell>
        </row>
        <row r="6239">
          <cell r="A6239">
            <v>1</v>
          </cell>
          <cell r="B6239">
            <v>38</v>
          </cell>
          <cell r="C6239">
            <v>10</v>
          </cell>
          <cell r="D6239">
            <v>6120</v>
          </cell>
          <cell r="F6239">
            <v>0</v>
          </cell>
        </row>
        <row r="6240">
          <cell r="A6240">
            <v>1</v>
          </cell>
          <cell r="B6240">
            <v>38</v>
          </cell>
          <cell r="C6240">
            <v>10</v>
          </cell>
          <cell r="D6240">
            <v>6125</v>
          </cell>
          <cell r="F6240">
            <v>0</v>
          </cell>
        </row>
        <row r="6241">
          <cell r="A6241">
            <v>1</v>
          </cell>
          <cell r="B6241">
            <v>38</v>
          </cell>
          <cell r="C6241">
            <v>10</v>
          </cell>
          <cell r="D6241">
            <v>6130</v>
          </cell>
          <cell r="F6241">
            <v>0</v>
          </cell>
        </row>
        <row r="6242">
          <cell r="A6242">
            <v>1</v>
          </cell>
          <cell r="B6242">
            <v>38</v>
          </cell>
          <cell r="C6242">
            <v>10</v>
          </cell>
          <cell r="D6242">
            <v>6135</v>
          </cell>
          <cell r="F6242">
            <v>0</v>
          </cell>
        </row>
        <row r="6243">
          <cell r="A6243">
            <v>1</v>
          </cell>
          <cell r="B6243">
            <v>38</v>
          </cell>
          <cell r="C6243">
            <v>10</v>
          </cell>
          <cell r="D6243">
            <v>6140</v>
          </cell>
          <cell r="F6243">
            <v>0</v>
          </cell>
        </row>
        <row r="6244">
          <cell r="A6244">
            <v>1</v>
          </cell>
          <cell r="B6244">
            <v>38</v>
          </cell>
          <cell r="C6244">
            <v>10</v>
          </cell>
          <cell r="D6244">
            <v>6145</v>
          </cell>
          <cell r="F6244">
            <v>0</v>
          </cell>
        </row>
        <row r="6245">
          <cell r="A6245">
            <v>1</v>
          </cell>
          <cell r="B6245">
            <v>38</v>
          </cell>
          <cell r="C6245">
            <v>10</v>
          </cell>
          <cell r="D6245">
            <v>6150</v>
          </cell>
          <cell r="F6245">
            <v>0</v>
          </cell>
        </row>
        <row r="6246">
          <cell r="A6246">
            <v>1</v>
          </cell>
          <cell r="B6246">
            <v>38</v>
          </cell>
          <cell r="C6246">
            <v>20</v>
          </cell>
          <cell r="D6246">
            <v>6010</v>
          </cell>
          <cell r="F6246">
            <v>4860.5</v>
          </cell>
        </row>
        <row r="6247">
          <cell r="A6247">
            <v>1</v>
          </cell>
          <cell r="B6247">
            <v>38</v>
          </cell>
          <cell r="C6247">
            <v>20</v>
          </cell>
          <cell r="D6247">
            <v>6015</v>
          </cell>
          <cell r="F6247">
            <v>0</v>
          </cell>
        </row>
        <row r="6248">
          <cell r="A6248">
            <v>1</v>
          </cell>
          <cell r="B6248">
            <v>38</v>
          </cell>
          <cell r="C6248">
            <v>20</v>
          </cell>
          <cell r="D6248">
            <v>6020</v>
          </cell>
          <cell r="F6248">
            <v>142.51</v>
          </cell>
        </row>
        <row r="6249">
          <cell r="A6249">
            <v>1</v>
          </cell>
          <cell r="B6249">
            <v>38</v>
          </cell>
          <cell r="C6249">
            <v>20</v>
          </cell>
          <cell r="D6249">
            <v>6025</v>
          </cell>
          <cell r="F6249">
            <v>497.11</v>
          </cell>
        </row>
        <row r="6250">
          <cell r="A6250">
            <v>1</v>
          </cell>
          <cell r="B6250">
            <v>38</v>
          </cell>
          <cell r="C6250">
            <v>20</v>
          </cell>
          <cell r="D6250">
            <v>6030</v>
          </cell>
          <cell r="F6250">
            <v>-1061.8900000000001</v>
          </cell>
        </row>
        <row r="6251">
          <cell r="A6251">
            <v>1</v>
          </cell>
          <cell r="B6251">
            <v>38</v>
          </cell>
          <cell r="C6251">
            <v>20</v>
          </cell>
          <cell r="D6251">
            <v>6035</v>
          </cell>
          <cell r="F6251">
            <v>0</v>
          </cell>
        </row>
        <row r="6252">
          <cell r="A6252">
            <v>1</v>
          </cell>
          <cell r="B6252">
            <v>38</v>
          </cell>
          <cell r="C6252">
            <v>20</v>
          </cell>
          <cell r="D6252">
            <v>6040</v>
          </cell>
          <cell r="F6252">
            <v>0</v>
          </cell>
        </row>
        <row r="6253">
          <cell r="A6253">
            <v>1</v>
          </cell>
          <cell r="B6253">
            <v>38</v>
          </cell>
          <cell r="C6253">
            <v>20</v>
          </cell>
          <cell r="D6253">
            <v>6045</v>
          </cell>
          <cell r="F6253">
            <v>0</v>
          </cell>
        </row>
        <row r="6254">
          <cell r="A6254">
            <v>1</v>
          </cell>
          <cell r="B6254">
            <v>38</v>
          </cell>
          <cell r="C6254">
            <v>20</v>
          </cell>
          <cell r="D6254">
            <v>6050</v>
          </cell>
          <cell r="F6254">
            <v>535.76</v>
          </cell>
        </row>
        <row r="6255">
          <cell r="A6255">
            <v>1</v>
          </cell>
          <cell r="B6255">
            <v>38</v>
          </cell>
          <cell r="C6255">
            <v>20</v>
          </cell>
          <cell r="D6255">
            <v>6055</v>
          </cell>
          <cell r="F6255">
            <v>0</v>
          </cell>
        </row>
        <row r="6256">
          <cell r="A6256">
            <v>1</v>
          </cell>
          <cell r="B6256">
            <v>38</v>
          </cell>
          <cell r="C6256">
            <v>20</v>
          </cell>
          <cell r="D6256">
            <v>6060</v>
          </cell>
          <cell r="F6256">
            <v>0</v>
          </cell>
        </row>
        <row r="6257">
          <cell r="A6257">
            <v>1</v>
          </cell>
          <cell r="B6257">
            <v>38</v>
          </cell>
          <cell r="C6257">
            <v>20</v>
          </cell>
          <cell r="D6257">
            <v>6065</v>
          </cell>
          <cell r="F6257">
            <v>0</v>
          </cell>
        </row>
        <row r="6258">
          <cell r="A6258">
            <v>1</v>
          </cell>
          <cell r="B6258">
            <v>38</v>
          </cell>
          <cell r="C6258">
            <v>20</v>
          </cell>
          <cell r="D6258">
            <v>6070</v>
          </cell>
          <cell r="F6258">
            <v>0</v>
          </cell>
        </row>
        <row r="6259">
          <cell r="A6259">
            <v>1</v>
          </cell>
          <cell r="B6259">
            <v>38</v>
          </cell>
          <cell r="C6259">
            <v>20</v>
          </cell>
          <cell r="D6259">
            <v>6075</v>
          </cell>
          <cell r="F6259">
            <v>0</v>
          </cell>
        </row>
        <row r="6260">
          <cell r="A6260">
            <v>1</v>
          </cell>
          <cell r="B6260">
            <v>38</v>
          </cell>
          <cell r="C6260">
            <v>20</v>
          </cell>
          <cell r="D6260">
            <v>6080</v>
          </cell>
          <cell r="F6260">
            <v>0</v>
          </cell>
        </row>
        <row r="6261">
          <cell r="A6261">
            <v>1</v>
          </cell>
          <cell r="B6261">
            <v>38</v>
          </cell>
          <cell r="C6261">
            <v>20</v>
          </cell>
          <cell r="D6261">
            <v>6085</v>
          </cell>
          <cell r="F6261">
            <v>0</v>
          </cell>
        </row>
        <row r="6262">
          <cell r="A6262">
            <v>1</v>
          </cell>
          <cell r="B6262">
            <v>38</v>
          </cell>
          <cell r="C6262">
            <v>20</v>
          </cell>
          <cell r="D6262">
            <v>6090</v>
          </cell>
          <cell r="F6262">
            <v>262.67</v>
          </cell>
        </row>
        <row r="6263">
          <cell r="A6263">
            <v>1</v>
          </cell>
          <cell r="B6263">
            <v>38</v>
          </cell>
          <cell r="C6263">
            <v>20</v>
          </cell>
          <cell r="D6263">
            <v>6095</v>
          </cell>
          <cell r="F6263">
            <v>0</v>
          </cell>
        </row>
        <row r="6264">
          <cell r="A6264">
            <v>1</v>
          </cell>
          <cell r="B6264">
            <v>38</v>
          </cell>
          <cell r="C6264">
            <v>20</v>
          </cell>
          <cell r="D6264">
            <v>6100</v>
          </cell>
          <cell r="F6264">
            <v>36.51</v>
          </cell>
        </row>
        <row r="6265">
          <cell r="A6265">
            <v>1</v>
          </cell>
          <cell r="B6265">
            <v>38</v>
          </cell>
          <cell r="C6265">
            <v>20</v>
          </cell>
          <cell r="D6265">
            <v>6105</v>
          </cell>
          <cell r="F6265">
            <v>0</v>
          </cell>
        </row>
        <row r="6266">
          <cell r="A6266">
            <v>1</v>
          </cell>
          <cell r="B6266">
            <v>38</v>
          </cell>
          <cell r="C6266">
            <v>20</v>
          </cell>
          <cell r="D6266">
            <v>6110</v>
          </cell>
          <cell r="F6266">
            <v>0</v>
          </cell>
        </row>
        <row r="6267">
          <cell r="A6267">
            <v>1</v>
          </cell>
          <cell r="B6267">
            <v>38</v>
          </cell>
          <cell r="C6267">
            <v>20</v>
          </cell>
          <cell r="D6267">
            <v>6115</v>
          </cell>
          <cell r="F6267">
            <v>0</v>
          </cell>
        </row>
        <row r="6268">
          <cell r="A6268">
            <v>1</v>
          </cell>
          <cell r="B6268">
            <v>38</v>
          </cell>
          <cell r="C6268">
            <v>20</v>
          </cell>
          <cell r="D6268">
            <v>6120</v>
          </cell>
          <cell r="F6268">
            <v>0</v>
          </cell>
        </row>
        <row r="6269">
          <cell r="A6269">
            <v>1</v>
          </cell>
          <cell r="B6269">
            <v>38</v>
          </cell>
          <cell r="C6269">
            <v>20</v>
          </cell>
          <cell r="D6269">
            <v>6125</v>
          </cell>
          <cell r="F6269">
            <v>0</v>
          </cell>
        </row>
        <row r="6270">
          <cell r="A6270">
            <v>1</v>
          </cell>
          <cell r="B6270">
            <v>38</v>
          </cell>
          <cell r="C6270">
            <v>20</v>
          </cell>
          <cell r="D6270">
            <v>6130</v>
          </cell>
          <cell r="F6270">
            <v>870.05</v>
          </cell>
        </row>
        <row r="6271">
          <cell r="A6271">
            <v>1</v>
          </cell>
          <cell r="B6271">
            <v>38</v>
          </cell>
          <cell r="C6271">
            <v>20</v>
          </cell>
          <cell r="D6271">
            <v>6135</v>
          </cell>
          <cell r="F6271">
            <v>0</v>
          </cell>
        </row>
        <row r="6272">
          <cell r="A6272">
            <v>1</v>
          </cell>
          <cell r="B6272">
            <v>38</v>
          </cell>
          <cell r="C6272">
            <v>20</v>
          </cell>
          <cell r="D6272">
            <v>6140</v>
          </cell>
          <cell r="F6272">
            <v>0</v>
          </cell>
        </row>
        <row r="6273">
          <cell r="A6273">
            <v>1</v>
          </cell>
          <cell r="B6273">
            <v>38</v>
          </cell>
          <cell r="C6273">
            <v>20</v>
          </cell>
          <cell r="D6273">
            <v>6145</v>
          </cell>
          <cell r="F6273">
            <v>198.62</v>
          </cell>
        </row>
        <row r="6274">
          <cell r="A6274">
            <v>1</v>
          </cell>
          <cell r="B6274">
            <v>38</v>
          </cell>
          <cell r="C6274">
            <v>20</v>
          </cell>
          <cell r="D6274">
            <v>6150</v>
          </cell>
          <cell r="F6274">
            <v>0</v>
          </cell>
        </row>
        <row r="6275">
          <cell r="A6275">
            <v>1</v>
          </cell>
          <cell r="B6275">
            <v>38</v>
          </cell>
          <cell r="C6275">
            <v>20</v>
          </cell>
          <cell r="D6275">
            <v>6160</v>
          </cell>
          <cell r="F6275">
            <v>0</v>
          </cell>
        </row>
        <row r="6276">
          <cell r="A6276">
            <v>1</v>
          </cell>
          <cell r="B6276">
            <v>38</v>
          </cell>
          <cell r="C6276">
            <v>30</v>
          </cell>
          <cell r="D6276">
            <v>6010</v>
          </cell>
          <cell r="F6276">
            <v>3230.4</v>
          </cell>
        </row>
        <row r="6277">
          <cell r="A6277">
            <v>1</v>
          </cell>
          <cell r="B6277">
            <v>38</v>
          </cell>
          <cell r="C6277">
            <v>30</v>
          </cell>
          <cell r="D6277">
            <v>6015</v>
          </cell>
          <cell r="F6277">
            <v>0</v>
          </cell>
        </row>
        <row r="6278">
          <cell r="A6278">
            <v>1</v>
          </cell>
          <cell r="B6278">
            <v>38</v>
          </cell>
          <cell r="C6278">
            <v>30</v>
          </cell>
          <cell r="D6278">
            <v>6020</v>
          </cell>
          <cell r="F6278">
            <v>503.28</v>
          </cell>
        </row>
        <row r="6279">
          <cell r="A6279">
            <v>1</v>
          </cell>
          <cell r="B6279">
            <v>38</v>
          </cell>
          <cell r="C6279">
            <v>30</v>
          </cell>
          <cell r="D6279">
            <v>6025</v>
          </cell>
          <cell r="F6279">
            <v>287.89999999999998</v>
          </cell>
        </row>
        <row r="6280">
          <cell r="A6280">
            <v>1</v>
          </cell>
          <cell r="B6280">
            <v>38</v>
          </cell>
          <cell r="C6280">
            <v>30</v>
          </cell>
          <cell r="D6280">
            <v>6030</v>
          </cell>
          <cell r="F6280">
            <v>293.7</v>
          </cell>
        </row>
        <row r="6281">
          <cell r="A6281">
            <v>1</v>
          </cell>
          <cell r="B6281">
            <v>38</v>
          </cell>
          <cell r="C6281">
            <v>30</v>
          </cell>
          <cell r="D6281">
            <v>6035</v>
          </cell>
          <cell r="F6281">
            <v>0</v>
          </cell>
        </row>
        <row r="6282">
          <cell r="A6282">
            <v>1</v>
          </cell>
          <cell r="B6282">
            <v>38</v>
          </cell>
          <cell r="C6282">
            <v>30</v>
          </cell>
          <cell r="D6282">
            <v>6040</v>
          </cell>
          <cell r="F6282">
            <v>0</v>
          </cell>
        </row>
        <row r="6283">
          <cell r="A6283">
            <v>1</v>
          </cell>
          <cell r="B6283">
            <v>38</v>
          </cell>
          <cell r="C6283">
            <v>30</v>
          </cell>
          <cell r="D6283">
            <v>6045</v>
          </cell>
          <cell r="F6283">
            <v>0</v>
          </cell>
        </row>
        <row r="6284">
          <cell r="A6284">
            <v>1</v>
          </cell>
          <cell r="B6284">
            <v>38</v>
          </cell>
          <cell r="C6284">
            <v>30</v>
          </cell>
          <cell r="D6284">
            <v>6050</v>
          </cell>
          <cell r="F6284">
            <v>0</v>
          </cell>
        </row>
        <row r="6285">
          <cell r="A6285">
            <v>1</v>
          </cell>
          <cell r="B6285">
            <v>38</v>
          </cell>
          <cell r="C6285">
            <v>30</v>
          </cell>
          <cell r="D6285">
            <v>6055</v>
          </cell>
          <cell r="F6285">
            <v>0</v>
          </cell>
        </row>
        <row r="6286">
          <cell r="A6286">
            <v>1</v>
          </cell>
          <cell r="B6286">
            <v>38</v>
          </cell>
          <cell r="C6286">
            <v>30</v>
          </cell>
          <cell r="D6286">
            <v>6060</v>
          </cell>
          <cell r="F6286">
            <v>0</v>
          </cell>
        </row>
        <row r="6287">
          <cell r="A6287">
            <v>1</v>
          </cell>
          <cell r="B6287">
            <v>38</v>
          </cell>
          <cell r="C6287">
            <v>30</v>
          </cell>
          <cell r="D6287">
            <v>6065</v>
          </cell>
          <cell r="F6287">
            <v>0</v>
          </cell>
        </row>
        <row r="6288">
          <cell r="A6288">
            <v>1</v>
          </cell>
          <cell r="B6288">
            <v>38</v>
          </cell>
          <cell r="C6288">
            <v>30</v>
          </cell>
          <cell r="D6288">
            <v>6070</v>
          </cell>
          <cell r="F6288">
            <v>0</v>
          </cell>
        </row>
        <row r="6289">
          <cell r="A6289">
            <v>1</v>
          </cell>
          <cell r="B6289">
            <v>38</v>
          </cell>
          <cell r="C6289">
            <v>30</v>
          </cell>
          <cell r="D6289">
            <v>6075</v>
          </cell>
          <cell r="F6289">
            <v>0</v>
          </cell>
        </row>
        <row r="6290">
          <cell r="A6290">
            <v>1</v>
          </cell>
          <cell r="B6290">
            <v>38</v>
          </cell>
          <cell r="C6290">
            <v>30</v>
          </cell>
          <cell r="D6290">
            <v>6080</v>
          </cell>
          <cell r="F6290">
            <v>0</v>
          </cell>
        </row>
        <row r="6291">
          <cell r="A6291">
            <v>1</v>
          </cell>
          <cell r="B6291">
            <v>38</v>
          </cell>
          <cell r="C6291">
            <v>30</v>
          </cell>
          <cell r="D6291">
            <v>6085</v>
          </cell>
          <cell r="F6291">
            <v>0</v>
          </cell>
        </row>
        <row r="6292">
          <cell r="A6292">
            <v>1</v>
          </cell>
          <cell r="B6292">
            <v>38</v>
          </cell>
          <cell r="C6292">
            <v>30</v>
          </cell>
          <cell r="D6292">
            <v>6090</v>
          </cell>
          <cell r="F6292">
            <v>0</v>
          </cell>
        </row>
        <row r="6293">
          <cell r="A6293">
            <v>1</v>
          </cell>
          <cell r="B6293">
            <v>38</v>
          </cell>
          <cell r="C6293">
            <v>30</v>
          </cell>
          <cell r="D6293">
            <v>6095</v>
          </cell>
          <cell r="F6293">
            <v>0</v>
          </cell>
        </row>
        <row r="6294">
          <cell r="A6294">
            <v>1</v>
          </cell>
          <cell r="B6294">
            <v>38</v>
          </cell>
          <cell r="C6294">
            <v>30</v>
          </cell>
          <cell r="D6294">
            <v>6100</v>
          </cell>
          <cell r="F6294">
            <v>0</v>
          </cell>
        </row>
        <row r="6295">
          <cell r="A6295">
            <v>1</v>
          </cell>
          <cell r="B6295">
            <v>38</v>
          </cell>
          <cell r="C6295">
            <v>30</v>
          </cell>
          <cell r="D6295">
            <v>6105</v>
          </cell>
          <cell r="F6295">
            <v>0</v>
          </cell>
        </row>
        <row r="6296">
          <cell r="A6296">
            <v>1</v>
          </cell>
          <cell r="B6296">
            <v>38</v>
          </cell>
          <cell r="C6296">
            <v>30</v>
          </cell>
          <cell r="D6296">
            <v>6110</v>
          </cell>
          <cell r="F6296">
            <v>0</v>
          </cell>
        </row>
        <row r="6297">
          <cell r="A6297">
            <v>1</v>
          </cell>
          <cell r="B6297">
            <v>38</v>
          </cell>
          <cell r="C6297">
            <v>30</v>
          </cell>
          <cell r="D6297">
            <v>6115</v>
          </cell>
          <cell r="F6297">
            <v>0</v>
          </cell>
        </row>
        <row r="6298">
          <cell r="A6298">
            <v>1</v>
          </cell>
          <cell r="B6298">
            <v>38</v>
          </cell>
          <cell r="C6298">
            <v>30</v>
          </cell>
          <cell r="D6298">
            <v>6120</v>
          </cell>
          <cell r="F6298">
            <v>0</v>
          </cell>
        </row>
        <row r="6299">
          <cell r="A6299">
            <v>1</v>
          </cell>
          <cell r="B6299">
            <v>38</v>
          </cell>
          <cell r="C6299">
            <v>30</v>
          </cell>
          <cell r="D6299">
            <v>6125</v>
          </cell>
          <cell r="F6299">
            <v>0</v>
          </cell>
        </row>
        <row r="6300">
          <cell r="A6300">
            <v>1</v>
          </cell>
          <cell r="B6300">
            <v>38</v>
          </cell>
          <cell r="C6300">
            <v>30</v>
          </cell>
          <cell r="D6300">
            <v>6130</v>
          </cell>
          <cell r="F6300">
            <v>0</v>
          </cell>
        </row>
        <row r="6301">
          <cell r="A6301">
            <v>1</v>
          </cell>
          <cell r="B6301">
            <v>38</v>
          </cell>
          <cell r="C6301">
            <v>30</v>
          </cell>
          <cell r="D6301">
            <v>6135</v>
          </cell>
          <cell r="F6301">
            <v>0</v>
          </cell>
        </row>
        <row r="6302">
          <cell r="A6302">
            <v>1</v>
          </cell>
          <cell r="B6302">
            <v>38</v>
          </cell>
          <cell r="C6302">
            <v>30</v>
          </cell>
          <cell r="D6302">
            <v>6140</v>
          </cell>
          <cell r="F6302">
            <v>0</v>
          </cell>
        </row>
        <row r="6303">
          <cell r="A6303">
            <v>1</v>
          </cell>
          <cell r="B6303">
            <v>38</v>
          </cell>
          <cell r="C6303">
            <v>30</v>
          </cell>
          <cell r="D6303">
            <v>6145</v>
          </cell>
          <cell r="F6303">
            <v>0</v>
          </cell>
        </row>
        <row r="6304">
          <cell r="A6304">
            <v>1</v>
          </cell>
          <cell r="B6304">
            <v>38</v>
          </cell>
          <cell r="C6304">
            <v>30</v>
          </cell>
          <cell r="D6304">
            <v>6150</v>
          </cell>
          <cell r="F6304">
            <v>0</v>
          </cell>
        </row>
        <row r="6305">
          <cell r="A6305">
            <v>1</v>
          </cell>
          <cell r="B6305">
            <v>38</v>
          </cell>
          <cell r="C6305">
            <v>40</v>
          </cell>
          <cell r="D6305">
            <v>6010</v>
          </cell>
          <cell r="F6305">
            <v>0</v>
          </cell>
        </row>
        <row r="6306">
          <cell r="A6306">
            <v>1</v>
          </cell>
          <cell r="B6306">
            <v>38</v>
          </cell>
          <cell r="C6306">
            <v>40</v>
          </cell>
          <cell r="D6306">
            <v>6015</v>
          </cell>
          <cell r="F6306">
            <v>22169.21</v>
          </cell>
        </row>
        <row r="6307">
          <cell r="A6307">
            <v>1</v>
          </cell>
          <cell r="B6307">
            <v>38</v>
          </cell>
          <cell r="C6307">
            <v>40</v>
          </cell>
          <cell r="D6307">
            <v>6020</v>
          </cell>
          <cell r="F6307">
            <v>0</v>
          </cell>
        </row>
        <row r="6308">
          <cell r="A6308">
            <v>1</v>
          </cell>
          <cell r="B6308">
            <v>38</v>
          </cell>
          <cell r="C6308">
            <v>40</v>
          </cell>
          <cell r="D6308">
            <v>6025</v>
          </cell>
          <cell r="F6308">
            <v>322.77999999999997</v>
          </cell>
        </row>
        <row r="6309">
          <cell r="A6309">
            <v>1</v>
          </cell>
          <cell r="B6309">
            <v>38</v>
          </cell>
          <cell r="C6309">
            <v>40</v>
          </cell>
          <cell r="D6309">
            <v>6030</v>
          </cell>
          <cell r="F6309">
            <v>745.89</v>
          </cell>
        </row>
        <row r="6310">
          <cell r="A6310">
            <v>1</v>
          </cell>
          <cell r="B6310">
            <v>38</v>
          </cell>
          <cell r="C6310">
            <v>40</v>
          </cell>
          <cell r="D6310">
            <v>6035</v>
          </cell>
          <cell r="F6310">
            <v>0</v>
          </cell>
        </row>
        <row r="6311">
          <cell r="A6311">
            <v>1</v>
          </cell>
          <cell r="B6311">
            <v>38</v>
          </cell>
          <cell r="C6311">
            <v>40</v>
          </cell>
          <cell r="D6311">
            <v>6040</v>
          </cell>
          <cell r="F6311">
            <v>0</v>
          </cell>
        </row>
        <row r="6312">
          <cell r="A6312">
            <v>1</v>
          </cell>
          <cell r="B6312">
            <v>38</v>
          </cell>
          <cell r="C6312">
            <v>40</v>
          </cell>
          <cell r="D6312">
            <v>6045</v>
          </cell>
          <cell r="F6312">
            <v>0</v>
          </cell>
        </row>
        <row r="6313">
          <cell r="A6313">
            <v>1</v>
          </cell>
          <cell r="B6313">
            <v>38</v>
          </cell>
          <cell r="C6313">
            <v>40</v>
          </cell>
          <cell r="D6313">
            <v>6050</v>
          </cell>
          <cell r="F6313">
            <v>0</v>
          </cell>
        </row>
        <row r="6314">
          <cell r="A6314">
            <v>1</v>
          </cell>
          <cell r="B6314">
            <v>38</v>
          </cell>
          <cell r="C6314">
            <v>40</v>
          </cell>
          <cell r="D6314">
            <v>6055</v>
          </cell>
          <cell r="F6314">
            <v>0</v>
          </cell>
        </row>
        <row r="6315">
          <cell r="A6315">
            <v>1</v>
          </cell>
          <cell r="B6315">
            <v>38</v>
          </cell>
          <cell r="C6315">
            <v>40</v>
          </cell>
          <cell r="D6315">
            <v>6060</v>
          </cell>
          <cell r="F6315">
            <v>0</v>
          </cell>
        </row>
        <row r="6316">
          <cell r="A6316">
            <v>1</v>
          </cell>
          <cell r="B6316">
            <v>38</v>
          </cell>
          <cell r="C6316">
            <v>40</v>
          </cell>
          <cell r="D6316">
            <v>6065</v>
          </cell>
          <cell r="F6316">
            <v>0</v>
          </cell>
        </row>
        <row r="6317">
          <cell r="A6317">
            <v>1</v>
          </cell>
          <cell r="B6317">
            <v>38</v>
          </cell>
          <cell r="C6317">
            <v>40</v>
          </cell>
          <cell r="D6317">
            <v>6070</v>
          </cell>
          <cell r="F6317">
            <v>0</v>
          </cell>
        </row>
        <row r="6318">
          <cell r="A6318">
            <v>1</v>
          </cell>
          <cell r="B6318">
            <v>38</v>
          </cell>
          <cell r="C6318">
            <v>40</v>
          </cell>
          <cell r="D6318">
            <v>6075</v>
          </cell>
          <cell r="F6318">
            <v>0</v>
          </cell>
        </row>
        <row r="6319">
          <cell r="A6319">
            <v>1</v>
          </cell>
          <cell r="B6319">
            <v>38</v>
          </cell>
          <cell r="C6319">
            <v>40</v>
          </cell>
          <cell r="D6319">
            <v>6080</v>
          </cell>
          <cell r="F6319">
            <v>0</v>
          </cell>
        </row>
        <row r="6320">
          <cell r="A6320">
            <v>1</v>
          </cell>
          <cell r="B6320">
            <v>38</v>
          </cell>
          <cell r="C6320">
            <v>40</v>
          </cell>
          <cell r="D6320">
            <v>6085</v>
          </cell>
          <cell r="F6320">
            <v>0</v>
          </cell>
        </row>
        <row r="6321">
          <cell r="A6321">
            <v>1</v>
          </cell>
          <cell r="B6321">
            <v>38</v>
          </cell>
          <cell r="C6321">
            <v>40</v>
          </cell>
          <cell r="D6321">
            <v>6090</v>
          </cell>
          <cell r="F6321">
            <v>0</v>
          </cell>
        </row>
        <row r="6322">
          <cell r="A6322">
            <v>1</v>
          </cell>
          <cell r="B6322">
            <v>38</v>
          </cell>
          <cell r="C6322">
            <v>40</v>
          </cell>
          <cell r="D6322">
            <v>6095</v>
          </cell>
          <cell r="F6322">
            <v>0</v>
          </cell>
        </row>
        <row r="6323">
          <cell r="A6323">
            <v>1</v>
          </cell>
          <cell r="B6323">
            <v>38</v>
          </cell>
          <cell r="C6323">
            <v>40</v>
          </cell>
          <cell r="D6323">
            <v>6100</v>
          </cell>
          <cell r="F6323">
            <v>0</v>
          </cell>
        </row>
        <row r="6324">
          <cell r="A6324">
            <v>1</v>
          </cell>
          <cell r="B6324">
            <v>38</v>
          </cell>
          <cell r="C6324">
            <v>40</v>
          </cell>
          <cell r="D6324">
            <v>6105</v>
          </cell>
          <cell r="F6324">
            <v>0</v>
          </cell>
        </row>
        <row r="6325">
          <cell r="A6325">
            <v>1</v>
          </cell>
          <cell r="B6325">
            <v>38</v>
          </cell>
          <cell r="C6325">
            <v>40</v>
          </cell>
          <cell r="D6325">
            <v>6110</v>
          </cell>
          <cell r="F6325">
            <v>0</v>
          </cell>
        </row>
        <row r="6326">
          <cell r="A6326">
            <v>1</v>
          </cell>
          <cell r="B6326">
            <v>38</v>
          </cell>
          <cell r="C6326">
            <v>40</v>
          </cell>
          <cell r="D6326">
            <v>6110</v>
          </cell>
          <cell r="F6326">
            <v>0</v>
          </cell>
        </row>
        <row r="6327">
          <cell r="A6327">
            <v>1</v>
          </cell>
          <cell r="B6327">
            <v>38</v>
          </cell>
          <cell r="C6327">
            <v>40</v>
          </cell>
          <cell r="D6327">
            <v>6110</v>
          </cell>
          <cell r="F6327">
            <v>0</v>
          </cell>
        </row>
        <row r="6328">
          <cell r="A6328">
            <v>1</v>
          </cell>
          <cell r="B6328">
            <v>38</v>
          </cell>
          <cell r="C6328">
            <v>40</v>
          </cell>
          <cell r="D6328">
            <v>6110</v>
          </cell>
          <cell r="F6328">
            <v>0</v>
          </cell>
        </row>
        <row r="6329">
          <cell r="A6329">
            <v>1</v>
          </cell>
          <cell r="B6329">
            <v>38</v>
          </cell>
          <cell r="C6329">
            <v>40</v>
          </cell>
          <cell r="D6329">
            <v>6110</v>
          </cell>
          <cell r="F6329">
            <v>0</v>
          </cell>
        </row>
        <row r="6330">
          <cell r="A6330">
            <v>1</v>
          </cell>
          <cell r="B6330">
            <v>38</v>
          </cell>
          <cell r="C6330">
            <v>40</v>
          </cell>
          <cell r="D6330">
            <v>6110</v>
          </cell>
          <cell r="F6330">
            <v>0</v>
          </cell>
        </row>
        <row r="6331">
          <cell r="A6331">
            <v>1</v>
          </cell>
          <cell r="B6331">
            <v>38</v>
          </cell>
          <cell r="C6331">
            <v>40</v>
          </cell>
          <cell r="D6331">
            <v>6115</v>
          </cell>
          <cell r="F6331">
            <v>0</v>
          </cell>
        </row>
        <row r="6332">
          <cell r="A6332">
            <v>1</v>
          </cell>
          <cell r="B6332">
            <v>38</v>
          </cell>
          <cell r="C6332">
            <v>40</v>
          </cell>
          <cell r="D6332">
            <v>6120</v>
          </cell>
          <cell r="F6332">
            <v>0</v>
          </cell>
        </row>
        <row r="6333">
          <cell r="A6333">
            <v>1</v>
          </cell>
          <cell r="B6333">
            <v>38</v>
          </cell>
          <cell r="C6333">
            <v>40</v>
          </cell>
          <cell r="D6333">
            <v>6125</v>
          </cell>
          <cell r="F6333">
            <v>0</v>
          </cell>
        </row>
        <row r="6334">
          <cell r="A6334">
            <v>1</v>
          </cell>
          <cell r="B6334">
            <v>38</v>
          </cell>
          <cell r="C6334">
            <v>40</v>
          </cell>
          <cell r="D6334">
            <v>6130</v>
          </cell>
          <cell r="F6334">
            <v>0</v>
          </cell>
        </row>
        <row r="6335">
          <cell r="A6335">
            <v>1</v>
          </cell>
          <cell r="B6335">
            <v>38</v>
          </cell>
          <cell r="C6335">
            <v>40</v>
          </cell>
          <cell r="D6335">
            <v>6135</v>
          </cell>
          <cell r="F6335">
            <v>0</v>
          </cell>
        </row>
        <row r="6336">
          <cell r="A6336">
            <v>1</v>
          </cell>
          <cell r="B6336">
            <v>38</v>
          </cell>
          <cell r="C6336">
            <v>40</v>
          </cell>
          <cell r="D6336">
            <v>6140</v>
          </cell>
          <cell r="F6336">
            <v>0</v>
          </cell>
        </row>
        <row r="6337">
          <cell r="A6337">
            <v>1</v>
          </cell>
          <cell r="B6337">
            <v>38</v>
          </cell>
          <cell r="C6337">
            <v>40</v>
          </cell>
          <cell r="D6337">
            <v>6145</v>
          </cell>
          <cell r="F6337">
            <v>0</v>
          </cell>
        </row>
        <row r="6338">
          <cell r="A6338">
            <v>1</v>
          </cell>
          <cell r="B6338">
            <v>38</v>
          </cell>
          <cell r="C6338">
            <v>40</v>
          </cell>
          <cell r="D6338">
            <v>6150</v>
          </cell>
          <cell r="F6338">
            <v>0</v>
          </cell>
        </row>
        <row r="6339">
          <cell r="A6339">
            <v>1</v>
          </cell>
          <cell r="B6339">
            <v>38</v>
          </cell>
          <cell r="C6339">
            <v>40</v>
          </cell>
          <cell r="D6339">
            <v>6155</v>
          </cell>
          <cell r="F6339">
            <v>0</v>
          </cell>
        </row>
        <row r="6340">
          <cell r="A6340">
            <v>1</v>
          </cell>
          <cell r="B6340">
            <v>38</v>
          </cell>
          <cell r="C6340">
            <v>50</v>
          </cell>
          <cell r="D6340">
            <v>6010</v>
          </cell>
          <cell r="F6340">
            <v>5867.42</v>
          </cell>
        </row>
        <row r="6341">
          <cell r="A6341">
            <v>1</v>
          </cell>
          <cell r="B6341">
            <v>38</v>
          </cell>
          <cell r="C6341">
            <v>50</v>
          </cell>
          <cell r="D6341">
            <v>6015</v>
          </cell>
          <cell r="F6341">
            <v>0</v>
          </cell>
        </row>
        <row r="6342">
          <cell r="A6342">
            <v>1</v>
          </cell>
          <cell r="B6342">
            <v>38</v>
          </cell>
          <cell r="C6342">
            <v>50</v>
          </cell>
          <cell r="D6342">
            <v>6020</v>
          </cell>
          <cell r="F6342">
            <v>0</v>
          </cell>
        </row>
        <row r="6343">
          <cell r="A6343">
            <v>1</v>
          </cell>
          <cell r="B6343">
            <v>38</v>
          </cell>
          <cell r="C6343">
            <v>50</v>
          </cell>
          <cell r="D6343">
            <v>6025</v>
          </cell>
          <cell r="F6343">
            <v>418.52</v>
          </cell>
        </row>
        <row r="6344">
          <cell r="A6344">
            <v>1</v>
          </cell>
          <cell r="B6344">
            <v>38</v>
          </cell>
          <cell r="C6344">
            <v>50</v>
          </cell>
          <cell r="D6344">
            <v>6030</v>
          </cell>
          <cell r="F6344">
            <v>296.77</v>
          </cell>
        </row>
        <row r="6345">
          <cell r="A6345">
            <v>1</v>
          </cell>
          <cell r="B6345">
            <v>38</v>
          </cell>
          <cell r="C6345">
            <v>50</v>
          </cell>
          <cell r="D6345">
            <v>6035</v>
          </cell>
          <cell r="F6345">
            <v>0</v>
          </cell>
        </row>
        <row r="6346">
          <cell r="A6346">
            <v>1</v>
          </cell>
          <cell r="B6346">
            <v>38</v>
          </cell>
          <cell r="C6346">
            <v>50</v>
          </cell>
          <cell r="D6346">
            <v>6040</v>
          </cell>
          <cell r="F6346">
            <v>388.86</v>
          </cell>
        </row>
        <row r="6347">
          <cell r="A6347">
            <v>1</v>
          </cell>
          <cell r="B6347">
            <v>38</v>
          </cell>
          <cell r="C6347">
            <v>50</v>
          </cell>
          <cell r="D6347">
            <v>6045</v>
          </cell>
          <cell r="F6347">
            <v>0</v>
          </cell>
        </row>
        <row r="6348">
          <cell r="A6348">
            <v>1</v>
          </cell>
          <cell r="B6348">
            <v>38</v>
          </cell>
          <cell r="C6348">
            <v>50</v>
          </cell>
          <cell r="D6348">
            <v>6050</v>
          </cell>
          <cell r="F6348">
            <v>0</v>
          </cell>
        </row>
        <row r="6349">
          <cell r="A6349">
            <v>1</v>
          </cell>
          <cell r="B6349">
            <v>38</v>
          </cell>
          <cell r="C6349">
            <v>50</v>
          </cell>
          <cell r="D6349">
            <v>6055</v>
          </cell>
          <cell r="F6349">
            <v>0</v>
          </cell>
        </row>
        <row r="6350">
          <cell r="A6350">
            <v>1</v>
          </cell>
          <cell r="B6350">
            <v>38</v>
          </cell>
          <cell r="C6350">
            <v>50</v>
          </cell>
          <cell r="D6350">
            <v>6060</v>
          </cell>
          <cell r="F6350">
            <v>0</v>
          </cell>
        </row>
        <row r="6351">
          <cell r="A6351">
            <v>1</v>
          </cell>
          <cell r="B6351">
            <v>38</v>
          </cell>
          <cell r="C6351">
            <v>50</v>
          </cell>
          <cell r="D6351">
            <v>6065</v>
          </cell>
          <cell r="F6351">
            <v>0</v>
          </cell>
        </row>
        <row r="6352">
          <cell r="A6352">
            <v>1</v>
          </cell>
          <cell r="B6352">
            <v>38</v>
          </cell>
          <cell r="C6352">
            <v>50</v>
          </cell>
          <cell r="D6352">
            <v>6070</v>
          </cell>
          <cell r="F6352">
            <v>0</v>
          </cell>
        </row>
        <row r="6353">
          <cell r="A6353">
            <v>1</v>
          </cell>
          <cell r="B6353">
            <v>38</v>
          </cell>
          <cell r="C6353">
            <v>50</v>
          </cell>
          <cell r="D6353">
            <v>6075</v>
          </cell>
          <cell r="F6353">
            <v>0</v>
          </cell>
        </row>
        <row r="6354">
          <cell r="A6354">
            <v>1</v>
          </cell>
          <cell r="B6354">
            <v>38</v>
          </cell>
          <cell r="C6354">
            <v>50</v>
          </cell>
          <cell r="D6354">
            <v>6080</v>
          </cell>
          <cell r="F6354">
            <v>0</v>
          </cell>
        </row>
        <row r="6355">
          <cell r="A6355">
            <v>1</v>
          </cell>
          <cell r="B6355">
            <v>38</v>
          </cell>
          <cell r="C6355">
            <v>50</v>
          </cell>
          <cell r="D6355">
            <v>6085</v>
          </cell>
          <cell r="F6355">
            <v>0</v>
          </cell>
        </row>
        <row r="6356">
          <cell r="A6356">
            <v>1</v>
          </cell>
          <cell r="B6356">
            <v>38</v>
          </cell>
          <cell r="C6356">
            <v>50</v>
          </cell>
          <cell r="D6356">
            <v>6090</v>
          </cell>
          <cell r="F6356">
            <v>0</v>
          </cell>
        </row>
        <row r="6357">
          <cell r="A6357">
            <v>1</v>
          </cell>
          <cell r="B6357">
            <v>38</v>
          </cell>
          <cell r="C6357">
            <v>50</v>
          </cell>
          <cell r="D6357">
            <v>6095</v>
          </cell>
          <cell r="F6357">
            <v>0</v>
          </cell>
        </row>
        <row r="6358">
          <cell r="A6358">
            <v>1</v>
          </cell>
          <cell r="B6358">
            <v>38</v>
          </cell>
          <cell r="C6358">
            <v>50</v>
          </cell>
          <cell r="D6358">
            <v>6100</v>
          </cell>
          <cell r="F6358">
            <v>56.2</v>
          </cell>
        </row>
        <row r="6359">
          <cell r="A6359">
            <v>1</v>
          </cell>
          <cell r="B6359">
            <v>38</v>
          </cell>
          <cell r="C6359">
            <v>50</v>
          </cell>
          <cell r="D6359">
            <v>6105</v>
          </cell>
          <cell r="F6359">
            <v>0</v>
          </cell>
        </row>
        <row r="6360">
          <cell r="A6360">
            <v>1</v>
          </cell>
          <cell r="B6360">
            <v>38</v>
          </cell>
          <cell r="C6360">
            <v>50</v>
          </cell>
          <cell r="D6360">
            <v>6110</v>
          </cell>
          <cell r="F6360">
            <v>0</v>
          </cell>
        </row>
        <row r="6361">
          <cell r="A6361">
            <v>1</v>
          </cell>
          <cell r="B6361">
            <v>38</v>
          </cell>
          <cell r="C6361">
            <v>50</v>
          </cell>
          <cell r="D6361">
            <v>6115</v>
          </cell>
          <cell r="F6361">
            <v>0</v>
          </cell>
        </row>
        <row r="6362">
          <cell r="A6362">
            <v>1</v>
          </cell>
          <cell r="B6362">
            <v>38</v>
          </cell>
          <cell r="C6362">
            <v>50</v>
          </cell>
          <cell r="D6362">
            <v>6120</v>
          </cell>
          <cell r="F6362">
            <v>0</v>
          </cell>
        </row>
        <row r="6363">
          <cell r="A6363">
            <v>1</v>
          </cell>
          <cell r="B6363">
            <v>38</v>
          </cell>
          <cell r="C6363">
            <v>50</v>
          </cell>
          <cell r="D6363">
            <v>6125</v>
          </cell>
          <cell r="F6363">
            <v>0</v>
          </cell>
        </row>
        <row r="6364">
          <cell r="A6364">
            <v>1</v>
          </cell>
          <cell r="B6364">
            <v>38</v>
          </cell>
          <cell r="C6364">
            <v>50</v>
          </cell>
          <cell r="D6364">
            <v>6130</v>
          </cell>
          <cell r="F6364">
            <v>0</v>
          </cell>
        </row>
        <row r="6365">
          <cell r="A6365">
            <v>1</v>
          </cell>
          <cell r="B6365">
            <v>38</v>
          </cell>
          <cell r="C6365">
            <v>50</v>
          </cell>
          <cell r="D6365">
            <v>6135</v>
          </cell>
          <cell r="F6365">
            <v>0</v>
          </cell>
        </row>
        <row r="6366">
          <cell r="A6366">
            <v>1</v>
          </cell>
          <cell r="B6366">
            <v>38</v>
          </cell>
          <cell r="C6366">
            <v>50</v>
          </cell>
          <cell r="D6366">
            <v>6140</v>
          </cell>
          <cell r="F6366">
            <v>0</v>
          </cell>
        </row>
        <row r="6367">
          <cell r="A6367">
            <v>1</v>
          </cell>
          <cell r="B6367">
            <v>38</v>
          </cell>
          <cell r="C6367">
            <v>50</v>
          </cell>
          <cell r="D6367">
            <v>6145</v>
          </cell>
          <cell r="F6367">
            <v>0</v>
          </cell>
        </row>
        <row r="6368">
          <cell r="A6368">
            <v>1</v>
          </cell>
          <cell r="B6368">
            <v>38</v>
          </cell>
          <cell r="C6368">
            <v>50</v>
          </cell>
          <cell r="D6368">
            <v>6150</v>
          </cell>
          <cell r="F6368">
            <v>0</v>
          </cell>
        </row>
        <row r="6369">
          <cell r="A6369">
            <v>1</v>
          </cell>
          <cell r="B6369">
            <v>38</v>
          </cell>
          <cell r="C6369">
            <v>50</v>
          </cell>
          <cell r="D6369">
            <v>6155</v>
          </cell>
          <cell r="F6369">
            <v>0</v>
          </cell>
        </row>
        <row r="6370">
          <cell r="A6370">
            <v>1</v>
          </cell>
          <cell r="B6370">
            <v>39</v>
          </cell>
          <cell r="C6370">
            <v>0</v>
          </cell>
          <cell r="D6370">
            <v>1050</v>
          </cell>
          <cell r="F6370">
            <v>0</v>
          </cell>
        </row>
        <row r="6371">
          <cell r="A6371">
            <v>1</v>
          </cell>
          <cell r="B6371">
            <v>39</v>
          </cell>
          <cell r="C6371">
            <v>0</v>
          </cell>
          <cell r="D6371">
            <v>1050</v>
          </cell>
          <cell r="F6371">
            <v>0</v>
          </cell>
        </row>
        <row r="6372">
          <cell r="A6372">
            <v>1</v>
          </cell>
          <cell r="B6372">
            <v>39</v>
          </cell>
          <cell r="C6372">
            <v>0</v>
          </cell>
          <cell r="D6372">
            <v>1051</v>
          </cell>
          <cell r="F6372">
            <v>0</v>
          </cell>
        </row>
        <row r="6373">
          <cell r="A6373">
            <v>1</v>
          </cell>
          <cell r="B6373">
            <v>39</v>
          </cell>
          <cell r="C6373">
            <v>0</v>
          </cell>
          <cell r="D6373">
            <v>1052</v>
          </cell>
          <cell r="F6373">
            <v>0</v>
          </cell>
        </row>
        <row r="6374">
          <cell r="A6374">
            <v>1</v>
          </cell>
          <cell r="B6374">
            <v>39</v>
          </cell>
          <cell r="C6374">
            <v>0</v>
          </cell>
          <cell r="D6374">
            <v>1052</v>
          </cell>
          <cell r="F6374">
            <v>0</v>
          </cell>
        </row>
        <row r="6375">
          <cell r="A6375">
            <v>1</v>
          </cell>
          <cell r="B6375">
            <v>39</v>
          </cell>
          <cell r="C6375">
            <v>0</v>
          </cell>
          <cell r="D6375">
            <v>1052</v>
          </cell>
          <cell r="F6375">
            <v>0</v>
          </cell>
        </row>
        <row r="6376">
          <cell r="A6376">
            <v>1</v>
          </cell>
          <cell r="B6376">
            <v>39</v>
          </cell>
          <cell r="C6376">
            <v>0</v>
          </cell>
          <cell r="D6376">
            <v>1060</v>
          </cell>
          <cell r="F6376">
            <v>0</v>
          </cell>
        </row>
        <row r="6377">
          <cell r="A6377">
            <v>1</v>
          </cell>
          <cell r="B6377">
            <v>39</v>
          </cell>
          <cell r="C6377">
            <v>0</v>
          </cell>
          <cell r="D6377">
            <v>4010</v>
          </cell>
          <cell r="F6377">
            <v>0</v>
          </cell>
        </row>
        <row r="6378">
          <cell r="A6378">
            <v>1</v>
          </cell>
          <cell r="B6378">
            <v>39</v>
          </cell>
          <cell r="C6378">
            <v>0</v>
          </cell>
          <cell r="D6378">
            <v>4010</v>
          </cell>
          <cell r="F6378">
            <v>0</v>
          </cell>
        </row>
        <row r="6379">
          <cell r="A6379">
            <v>1</v>
          </cell>
          <cell r="B6379">
            <v>39</v>
          </cell>
          <cell r="C6379">
            <v>0</v>
          </cell>
          <cell r="D6379">
            <v>4020</v>
          </cell>
          <cell r="F6379">
            <v>-5748.8</v>
          </cell>
        </row>
        <row r="6380">
          <cell r="A6380">
            <v>1</v>
          </cell>
          <cell r="B6380">
            <v>39</v>
          </cell>
          <cell r="C6380">
            <v>0</v>
          </cell>
          <cell r="D6380">
            <v>4020</v>
          </cell>
          <cell r="F6380">
            <v>0</v>
          </cell>
        </row>
        <row r="6381">
          <cell r="A6381">
            <v>1</v>
          </cell>
          <cell r="B6381">
            <v>39</v>
          </cell>
          <cell r="C6381">
            <v>0</v>
          </cell>
          <cell r="D6381">
            <v>4030</v>
          </cell>
          <cell r="F6381">
            <v>0</v>
          </cell>
        </row>
        <row r="6382">
          <cell r="A6382">
            <v>1</v>
          </cell>
          <cell r="B6382">
            <v>39</v>
          </cell>
          <cell r="C6382">
            <v>0</v>
          </cell>
          <cell r="D6382">
            <v>4040</v>
          </cell>
          <cell r="F6382">
            <v>0</v>
          </cell>
        </row>
        <row r="6383">
          <cell r="A6383">
            <v>1</v>
          </cell>
          <cell r="B6383">
            <v>39</v>
          </cell>
          <cell r="C6383">
            <v>0</v>
          </cell>
          <cell r="D6383">
            <v>4050</v>
          </cell>
          <cell r="F6383">
            <v>-12.07</v>
          </cell>
        </row>
        <row r="6384">
          <cell r="A6384">
            <v>1</v>
          </cell>
          <cell r="B6384">
            <v>39</v>
          </cell>
          <cell r="C6384">
            <v>0</v>
          </cell>
          <cell r="D6384">
            <v>5010</v>
          </cell>
          <cell r="F6384">
            <v>0</v>
          </cell>
        </row>
        <row r="6385">
          <cell r="A6385">
            <v>1</v>
          </cell>
          <cell r="B6385">
            <v>39</v>
          </cell>
          <cell r="C6385">
            <v>0</v>
          </cell>
          <cell r="D6385">
            <v>5011</v>
          </cell>
          <cell r="F6385">
            <v>0</v>
          </cell>
        </row>
        <row r="6386">
          <cell r="A6386">
            <v>1</v>
          </cell>
          <cell r="B6386">
            <v>39</v>
          </cell>
          <cell r="C6386">
            <v>0</v>
          </cell>
          <cell r="D6386">
            <v>5011</v>
          </cell>
          <cell r="F6386">
            <v>0</v>
          </cell>
        </row>
        <row r="6387">
          <cell r="A6387">
            <v>1</v>
          </cell>
          <cell r="B6387">
            <v>39</v>
          </cell>
          <cell r="C6387">
            <v>0</v>
          </cell>
          <cell r="D6387">
            <v>5011</v>
          </cell>
          <cell r="F6387">
            <v>0</v>
          </cell>
        </row>
        <row r="6388">
          <cell r="A6388">
            <v>1</v>
          </cell>
          <cell r="B6388">
            <v>39</v>
          </cell>
          <cell r="C6388">
            <v>0</v>
          </cell>
          <cell r="D6388">
            <v>5012</v>
          </cell>
          <cell r="F6388">
            <v>0</v>
          </cell>
        </row>
        <row r="6389">
          <cell r="A6389">
            <v>1</v>
          </cell>
          <cell r="B6389">
            <v>39</v>
          </cell>
          <cell r="C6389">
            <v>0</v>
          </cell>
          <cell r="D6389">
            <v>5012</v>
          </cell>
          <cell r="F6389">
            <v>0</v>
          </cell>
        </row>
        <row r="6390">
          <cell r="A6390">
            <v>1</v>
          </cell>
          <cell r="B6390">
            <v>39</v>
          </cell>
          <cell r="C6390">
            <v>0</v>
          </cell>
          <cell r="D6390">
            <v>5012</v>
          </cell>
          <cell r="F6390">
            <v>0</v>
          </cell>
        </row>
        <row r="6391">
          <cell r="A6391">
            <v>1</v>
          </cell>
          <cell r="B6391">
            <v>39</v>
          </cell>
          <cell r="C6391">
            <v>0</v>
          </cell>
          <cell r="D6391">
            <v>5020</v>
          </cell>
          <cell r="F6391">
            <v>5242.3100000000004</v>
          </cell>
        </row>
        <row r="6392">
          <cell r="A6392">
            <v>1</v>
          </cell>
          <cell r="B6392">
            <v>39</v>
          </cell>
          <cell r="C6392">
            <v>0</v>
          </cell>
          <cell r="D6392">
            <v>5030</v>
          </cell>
          <cell r="F6392">
            <v>12.07</v>
          </cell>
        </row>
        <row r="6393">
          <cell r="A6393">
            <v>1</v>
          </cell>
          <cell r="B6393">
            <v>39</v>
          </cell>
          <cell r="C6393">
            <v>0</v>
          </cell>
          <cell r="D6393">
            <v>5030</v>
          </cell>
          <cell r="F6393">
            <v>0</v>
          </cell>
        </row>
        <row r="6394">
          <cell r="A6394">
            <v>1</v>
          </cell>
          <cell r="B6394">
            <v>39</v>
          </cell>
          <cell r="C6394">
            <v>0</v>
          </cell>
          <cell r="D6394">
            <v>5040</v>
          </cell>
          <cell r="F6394">
            <v>-8.0500000000000007</v>
          </cell>
        </row>
        <row r="6395">
          <cell r="A6395">
            <v>1</v>
          </cell>
          <cell r="B6395">
            <v>39</v>
          </cell>
          <cell r="C6395">
            <v>0</v>
          </cell>
          <cell r="D6395">
            <v>5050</v>
          </cell>
          <cell r="F6395">
            <v>-64</v>
          </cell>
        </row>
        <row r="6396">
          <cell r="A6396">
            <v>1</v>
          </cell>
          <cell r="B6396">
            <v>39</v>
          </cell>
          <cell r="C6396">
            <v>0</v>
          </cell>
          <cell r="D6396">
            <v>7010</v>
          </cell>
          <cell r="F6396">
            <v>0</v>
          </cell>
        </row>
        <row r="6397">
          <cell r="A6397">
            <v>1</v>
          </cell>
          <cell r="B6397">
            <v>39</v>
          </cell>
          <cell r="C6397">
            <v>0</v>
          </cell>
          <cell r="D6397">
            <v>7015</v>
          </cell>
          <cell r="F6397">
            <v>0</v>
          </cell>
        </row>
        <row r="6398">
          <cell r="A6398">
            <v>1</v>
          </cell>
          <cell r="B6398">
            <v>39</v>
          </cell>
          <cell r="C6398">
            <v>0</v>
          </cell>
          <cell r="D6398">
            <v>7020</v>
          </cell>
          <cell r="F6398">
            <v>0</v>
          </cell>
        </row>
        <row r="6399">
          <cell r="A6399">
            <v>1</v>
          </cell>
          <cell r="B6399">
            <v>39</v>
          </cell>
          <cell r="C6399">
            <v>0</v>
          </cell>
          <cell r="D6399">
            <v>7025</v>
          </cell>
          <cell r="F6399">
            <v>0</v>
          </cell>
        </row>
        <row r="6400">
          <cell r="A6400">
            <v>1</v>
          </cell>
          <cell r="B6400">
            <v>39</v>
          </cell>
          <cell r="C6400">
            <v>0</v>
          </cell>
          <cell r="D6400">
            <v>7030</v>
          </cell>
          <cell r="F6400">
            <v>0</v>
          </cell>
        </row>
        <row r="6401">
          <cell r="A6401">
            <v>1</v>
          </cell>
          <cell r="B6401">
            <v>39</v>
          </cell>
          <cell r="C6401">
            <v>0</v>
          </cell>
          <cell r="D6401">
            <v>7035</v>
          </cell>
          <cell r="F6401">
            <v>0</v>
          </cell>
        </row>
        <row r="6402">
          <cell r="A6402">
            <v>1</v>
          </cell>
          <cell r="B6402">
            <v>39</v>
          </cell>
          <cell r="C6402">
            <v>0</v>
          </cell>
          <cell r="D6402">
            <v>7040</v>
          </cell>
          <cell r="F6402">
            <v>0</v>
          </cell>
        </row>
        <row r="6403">
          <cell r="A6403">
            <v>1</v>
          </cell>
          <cell r="B6403">
            <v>39</v>
          </cell>
          <cell r="C6403">
            <v>0</v>
          </cell>
          <cell r="D6403">
            <v>7045</v>
          </cell>
          <cell r="F6403">
            <v>0</v>
          </cell>
        </row>
        <row r="6404">
          <cell r="A6404">
            <v>1</v>
          </cell>
          <cell r="B6404">
            <v>39</v>
          </cell>
          <cell r="C6404">
            <v>0</v>
          </cell>
          <cell r="D6404">
            <v>7050</v>
          </cell>
          <cell r="F6404">
            <v>165.04</v>
          </cell>
        </row>
        <row r="6405">
          <cell r="A6405">
            <v>1</v>
          </cell>
          <cell r="B6405">
            <v>39</v>
          </cell>
          <cell r="C6405">
            <v>0</v>
          </cell>
          <cell r="D6405">
            <v>7055</v>
          </cell>
          <cell r="F6405">
            <v>0</v>
          </cell>
        </row>
        <row r="6406">
          <cell r="A6406">
            <v>1</v>
          </cell>
          <cell r="B6406">
            <v>39</v>
          </cell>
          <cell r="C6406">
            <v>0</v>
          </cell>
          <cell r="D6406">
            <v>7060</v>
          </cell>
          <cell r="F6406">
            <v>0</v>
          </cell>
        </row>
        <row r="6407">
          <cell r="A6407">
            <v>1</v>
          </cell>
          <cell r="B6407">
            <v>39</v>
          </cell>
          <cell r="C6407">
            <v>0</v>
          </cell>
          <cell r="D6407">
            <v>7065</v>
          </cell>
          <cell r="F6407">
            <v>0</v>
          </cell>
        </row>
        <row r="6408">
          <cell r="A6408">
            <v>1</v>
          </cell>
          <cell r="B6408">
            <v>39</v>
          </cell>
          <cell r="C6408">
            <v>0</v>
          </cell>
          <cell r="D6408">
            <v>7070</v>
          </cell>
          <cell r="F6408">
            <v>0</v>
          </cell>
        </row>
        <row r="6409">
          <cell r="A6409">
            <v>1</v>
          </cell>
          <cell r="B6409">
            <v>39</v>
          </cell>
          <cell r="C6409">
            <v>0</v>
          </cell>
          <cell r="D6409">
            <v>7075</v>
          </cell>
          <cell r="F6409">
            <v>0</v>
          </cell>
        </row>
        <row r="6410">
          <cell r="A6410">
            <v>1</v>
          </cell>
          <cell r="B6410">
            <v>39</v>
          </cell>
          <cell r="C6410">
            <v>0</v>
          </cell>
          <cell r="D6410">
            <v>7080</v>
          </cell>
          <cell r="F6410">
            <v>0</v>
          </cell>
        </row>
        <row r="6411">
          <cell r="A6411">
            <v>1</v>
          </cell>
          <cell r="B6411">
            <v>39</v>
          </cell>
          <cell r="C6411">
            <v>0</v>
          </cell>
          <cell r="D6411">
            <v>7085</v>
          </cell>
          <cell r="F6411">
            <v>0</v>
          </cell>
        </row>
        <row r="6412">
          <cell r="A6412">
            <v>1</v>
          </cell>
          <cell r="B6412">
            <v>39</v>
          </cell>
          <cell r="C6412">
            <v>0</v>
          </cell>
          <cell r="D6412">
            <v>7086</v>
          </cell>
          <cell r="F6412">
            <v>0</v>
          </cell>
        </row>
        <row r="6413">
          <cell r="A6413">
            <v>1</v>
          </cell>
          <cell r="B6413">
            <v>39</v>
          </cell>
          <cell r="C6413">
            <v>0</v>
          </cell>
          <cell r="D6413">
            <v>7090</v>
          </cell>
          <cell r="F6413">
            <v>230.41</v>
          </cell>
        </row>
        <row r="6414">
          <cell r="A6414">
            <v>1</v>
          </cell>
          <cell r="B6414">
            <v>39</v>
          </cell>
          <cell r="C6414">
            <v>0</v>
          </cell>
          <cell r="D6414">
            <v>7095</v>
          </cell>
          <cell r="F6414">
            <v>0</v>
          </cell>
        </row>
        <row r="6415">
          <cell r="A6415">
            <v>1</v>
          </cell>
          <cell r="B6415">
            <v>39</v>
          </cell>
          <cell r="C6415">
            <v>0</v>
          </cell>
          <cell r="D6415">
            <v>7100</v>
          </cell>
          <cell r="F6415">
            <v>0</v>
          </cell>
        </row>
        <row r="6416">
          <cell r="A6416">
            <v>1</v>
          </cell>
          <cell r="B6416">
            <v>39</v>
          </cell>
          <cell r="C6416">
            <v>0</v>
          </cell>
          <cell r="D6416">
            <v>7105</v>
          </cell>
          <cell r="F6416">
            <v>0</v>
          </cell>
        </row>
        <row r="6417">
          <cell r="A6417">
            <v>1</v>
          </cell>
          <cell r="B6417">
            <v>39</v>
          </cell>
          <cell r="C6417">
            <v>0</v>
          </cell>
          <cell r="D6417">
            <v>7110</v>
          </cell>
          <cell r="F6417">
            <v>0</v>
          </cell>
        </row>
        <row r="6418">
          <cell r="A6418">
            <v>1</v>
          </cell>
          <cell r="B6418">
            <v>39</v>
          </cell>
          <cell r="C6418">
            <v>0</v>
          </cell>
          <cell r="D6418">
            <v>7120</v>
          </cell>
          <cell r="F6418">
            <v>0</v>
          </cell>
        </row>
        <row r="6419">
          <cell r="A6419">
            <v>1</v>
          </cell>
          <cell r="B6419">
            <v>39</v>
          </cell>
          <cell r="C6419">
            <v>0</v>
          </cell>
          <cell r="D6419">
            <v>7125</v>
          </cell>
          <cell r="F6419">
            <v>0</v>
          </cell>
        </row>
        <row r="6420">
          <cell r="A6420">
            <v>1</v>
          </cell>
          <cell r="B6420">
            <v>39</v>
          </cell>
          <cell r="C6420">
            <v>0</v>
          </cell>
          <cell r="D6420">
            <v>7130</v>
          </cell>
          <cell r="F6420">
            <v>0</v>
          </cell>
        </row>
        <row r="6421">
          <cell r="A6421">
            <v>1</v>
          </cell>
          <cell r="B6421">
            <v>39</v>
          </cell>
          <cell r="C6421">
            <v>0</v>
          </cell>
          <cell r="D6421">
            <v>8010</v>
          </cell>
          <cell r="F6421">
            <v>0</v>
          </cell>
        </row>
        <row r="6422">
          <cell r="A6422">
            <v>1</v>
          </cell>
          <cell r="B6422">
            <v>39</v>
          </cell>
          <cell r="C6422">
            <v>0</v>
          </cell>
          <cell r="D6422">
            <v>8020</v>
          </cell>
          <cell r="F6422">
            <v>29</v>
          </cell>
        </row>
        <row r="6423">
          <cell r="A6423">
            <v>1</v>
          </cell>
          <cell r="B6423">
            <v>39</v>
          </cell>
          <cell r="C6423">
            <v>0</v>
          </cell>
          <cell r="D6423">
            <v>8025</v>
          </cell>
          <cell r="F6423">
            <v>0</v>
          </cell>
        </row>
        <row r="6424">
          <cell r="A6424">
            <v>1</v>
          </cell>
          <cell r="B6424">
            <v>39</v>
          </cell>
          <cell r="C6424">
            <v>0</v>
          </cell>
          <cell r="D6424">
            <v>8030</v>
          </cell>
          <cell r="F6424">
            <v>5000</v>
          </cell>
        </row>
        <row r="6425">
          <cell r="A6425">
            <v>1</v>
          </cell>
          <cell r="B6425">
            <v>39</v>
          </cell>
          <cell r="C6425">
            <v>0</v>
          </cell>
          <cell r="D6425">
            <v>8040</v>
          </cell>
          <cell r="F6425">
            <v>0</v>
          </cell>
        </row>
        <row r="6426">
          <cell r="A6426">
            <v>1</v>
          </cell>
          <cell r="B6426">
            <v>39</v>
          </cell>
          <cell r="C6426">
            <v>0</v>
          </cell>
          <cell r="D6426">
            <v>8050</v>
          </cell>
          <cell r="F6426">
            <v>0</v>
          </cell>
        </row>
        <row r="6427">
          <cell r="A6427">
            <v>1</v>
          </cell>
          <cell r="B6427">
            <v>39</v>
          </cell>
          <cell r="C6427">
            <v>0</v>
          </cell>
          <cell r="D6427">
            <v>8060</v>
          </cell>
          <cell r="F6427">
            <v>0</v>
          </cell>
        </row>
        <row r="6428">
          <cell r="A6428">
            <v>1</v>
          </cell>
          <cell r="B6428">
            <v>39</v>
          </cell>
          <cell r="C6428">
            <v>0</v>
          </cell>
          <cell r="D6428">
            <v>8070</v>
          </cell>
          <cell r="F6428">
            <v>15.74</v>
          </cell>
        </row>
        <row r="6429">
          <cell r="A6429">
            <v>1</v>
          </cell>
          <cell r="B6429">
            <v>39</v>
          </cell>
          <cell r="C6429">
            <v>0</v>
          </cell>
          <cell r="D6429">
            <v>8080</v>
          </cell>
          <cell r="F6429">
            <v>0</v>
          </cell>
        </row>
        <row r="6430">
          <cell r="A6430">
            <v>1</v>
          </cell>
          <cell r="B6430">
            <v>39</v>
          </cell>
          <cell r="C6430">
            <v>0</v>
          </cell>
          <cell r="D6430">
            <v>8090</v>
          </cell>
          <cell r="F6430">
            <v>0</v>
          </cell>
        </row>
        <row r="6431">
          <cell r="A6431">
            <v>1</v>
          </cell>
          <cell r="B6431">
            <v>39</v>
          </cell>
          <cell r="C6431">
            <v>0</v>
          </cell>
          <cell r="D6431">
            <v>8501</v>
          </cell>
          <cell r="F6431">
            <v>0</v>
          </cell>
        </row>
        <row r="6432">
          <cell r="A6432">
            <v>1</v>
          </cell>
          <cell r="B6432">
            <v>39</v>
          </cell>
          <cell r="C6432">
            <v>0</v>
          </cell>
          <cell r="D6432">
            <v>8501</v>
          </cell>
          <cell r="F6432">
            <v>0</v>
          </cell>
        </row>
        <row r="6433">
          <cell r="A6433">
            <v>1</v>
          </cell>
          <cell r="B6433">
            <v>39</v>
          </cell>
          <cell r="C6433">
            <v>0</v>
          </cell>
          <cell r="D6433">
            <v>8505</v>
          </cell>
          <cell r="F6433">
            <v>0</v>
          </cell>
        </row>
        <row r="6434">
          <cell r="A6434">
            <v>1</v>
          </cell>
          <cell r="B6434">
            <v>39</v>
          </cell>
          <cell r="C6434">
            <v>10</v>
          </cell>
          <cell r="D6434">
            <v>6010</v>
          </cell>
          <cell r="F6434">
            <v>0</v>
          </cell>
        </row>
        <row r="6435">
          <cell r="A6435">
            <v>1</v>
          </cell>
          <cell r="B6435">
            <v>39</v>
          </cell>
          <cell r="C6435">
            <v>10</v>
          </cell>
          <cell r="D6435">
            <v>6015</v>
          </cell>
          <cell r="F6435">
            <v>0</v>
          </cell>
        </row>
        <row r="6436">
          <cell r="A6436">
            <v>1</v>
          </cell>
          <cell r="B6436">
            <v>39</v>
          </cell>
          <cell r="C6436">
            <v>10</v>
          </cell>
          <cell r="D6436">
            <v>6020</v>
          </cell>
          <cell r="F6436">
            <v>0</v>
          </cell>
        </row>
        <row r="6437">
          <cell r="A6437">
            <v>1</v>
          </cell>
          <cell r="B6437">
            <v>39</v>
          </cell>
          <cell r="C6437">
            <v>10</v>
          </cell>
          <cell r="D6437">
            <v>6025</v>
          </cell>
          <cell r="F6437">
            <v>0</v>
          </cell>
        </row>
        <row r="6438">
          <cell r="A6438">
            <v>1</v>
          </cell>
          <cell r="B6438">
            <v>39</v>
          </cell>
          <cell r="C6438">
            <v>10</v>
          </cell>
          <cell r="D6438">
            <v>6030</v>
          </cell>
          <cell r="F6438">
            <v>0</v>
          </cell>
        </row>
        <row r="6439">
          <cell r="A6439">
            <v>1</v>
          </cell>
          <cell r="B6439">
            <v>39</v>
          </cell>
          <cell r="C6439">
            <v>10</v>
          </cell>
          <cell r="D6439">
            <v>6035</v>
          </cell>
          <cell r="F6439">
            <v>0</v>
          </cell>
        </row>
        <row r="6440">
          <cell r="A6440">
            <v>1</v>
          </cell>
          <cell r="B6440">
            <v>39</v>
          </cell>
          <cell r="C6440">
            <v>10</v>
          </cell>
          <cell r="D6440">
            <v>6040</v>
          </cell>
          <cell r="F6440">
            <v>0</v>
          </cell>
        </row>
        <row r="6441">
          <cell r="A6441">
            <v>1</v>
          </cell>
          <cell r="B6441">
            <v>39</v>
          </cell>
          <cell r="C6441">
            <v>10</v>
          </cell>
          <cell r="D6441">
            <v>6045</v>
          </cell>
          <cell r="F6441">
            <v>0</v>
          </cell>
        </row>
        <row r="6442">
          <cell r="A6442">
            <v>1</v>
          </cell>
          <cell r="B6442">
            <v>39</v>
          </cell>
          <cell r="C6442">
            <v>10</v>
          </cell>
          <cell r="D6442">
            <v>6050</v>
          </cell>
          <cell r="F6442">
            <v>0</v>
          </cell>
        </row>
        <row r="6443">
          <cell r="A6443">
            <v>1</v>
          </cell>
          <cell r="B6443">
            <v>39</v>
          </cell>
          <cell r="C6443">
            <v>10</v>
          </cell>
          <cell r="D6443">
            <v>6055</v>
          </cell>
          <cell r="F6443">
            <v>0</v>
          </cell>
        </row>
        <row r="6444">
          <cell r="A6444">
            <v>1</v>
          </cell>
          <cell r="B6444">
            <v>39</v>
          </cell>
          <cell r="C6444">
            <v>10</v>
          </cell>
          <cell r="D6444">
            <v>6060</v>
          </cell>
          <cell r="F6444">
            <v>0</v>
          </cell>
        </row>
        <row r="6445">
          <cell r="A6445">
            <v>1</v>
          </cell>
          <cell r="B6445">
            <v>39</v>
          </cell>
          <cell r="C6445">
            <v>10</v>
          </cell>
          <cell r="D6445">
            <v>6065</v>
          </cell>
          <cell r="F6445">
            <v>0</v>
          </cell>
        </row>
        <row r="6446">
          <cell r="A6446">
            <v>1</v>
          </cell>
          <cell r="B6446">
            <v>39</v>
          </cell>
          <cell r="C6446">
            <v>10</v>
          </cell>
          <cell r="D6446">
            <v>6070</v>
          </cell>
          <cell r="F6446">
            <v>0</v>
          </cell>
        </row>
        <row r="6447">
          <cell r="A6447">
            <v>1</v>
          </cell>
          <cell r="B6447">
            <v>39</v>
          </cell>
          <cell r="C6447">
            <v>10</v>
          </cell>
          <cell r="D6447">
            <v>6075</v>
          </cell>
          <cell r="F6447">
            <v>0</v>
          </cell>
        </row>
        <row r="6448">
          <cell r="A6448">
            <v>1</v>
          </cell>
          <cell r="B6448">
            <v>39</v>
          </cell>
          <cell r="C6448">
            <v>10</v>
          </cell>
          <cell r="D6448">
            <v>6080</v>
          </cell>
          <cell r="F6448">
            <v>0</v>
          </cell>
        </row>
        <row r="6449">
          <cell r="A6449">
            <v>1</v>
          </cell>
          <cell r="B6449">
            <v>39</v>
          </cell>
          <cell r="C6449">
            <v>10</v>
          </cell>
          <cell r="D6449">
            <v>6085</v>
          </cell>
          <cell r="F6449">
            <v>0</v>
          </cell>
        </row>
        <row r="6450">
          <cell r="A6450">
            <v>1</v>
          </cell>
          <cell r="B6450">
            <v>39</v>
          </cell>
          <cell r="C6450">
            <v>10</v>
          </cell>
          <cell r="D6450">
            <v>6090</v>
          </cell>
          <cell r="F6450">
            <v>0</v>
          </cell>
        </row>
        <row r="6451">
          <cell r="A6451">
            <v>1</v>
          </cell>
          <cell r="B6451">
            <v>39</v>
          </cell>
          <cell r="C6451">
            <v>10</v>
          </cell>
          <cell r="D6451">
            <v>6095</v>
          </cell>
          <cell r="F6451">
            <v>0</v>
          </cell>
        </row>
        <row r="6452">
          <cell r="A6452">
            <v>1</v>
          </cell>
          <cell r="B6452">
            <v>39</v>
          </cell>
          <cell r="C6452">
            <v>10</v>
          </cell>
          <cell r="D6452">
            <v>6100</v>
          </cell>
          <cell r="F6452">
            <v>0</v>
          </cell>
        </row>
        <row r="6453">
          <cell r="A6453">
            <v>1</v>
          </cell>
          <cell r="B6453">
            <v>39</v>
          </cell>
          <cell r="C6453">
            <v>10</v>
          </cell>
          <cell r="D6453">
            <v>6105</v>
          </cell>
          <cell r="F6453">
            <v>0</v>
          </cell>
        </row>
        <row r="6454">
          <cell r="A6454">
            <v>1</v>
          </cell>
          <cell r="B6454">
            <v>39</v>
          </cell>
          <cell r="C6454">
            <v>10</v>
          </cell>
          <cell r="D6454">
            <v>6110</v>
          </cell>
          <cell r="F6454">
            <v>0</v>
          </cell>
        </row>
        <row r="6455">
          <cell r="A6455">
            <v>1</v>
          </cell>
          <cell r="B6455">
            <v>39</v>
          </cell>
          <cell r="C6455">
            <v>10</v>
          </cell>
          <cell r="D6455">
            <v>6115</v>
          </cell>
          <cell r="F6455">
            <v>0</v>
          </cell>
        </row>
        <row r="6456">
          <cell r="A6456">
            <v>1</v>
          </cell>
          <cell r="B6456">
            <v>39</v>
          </cell>
          <cell r="C6456">
            <v>10</v>
          </cell>
          <cell r="D6456">
            <v>6120</v>
          </cell>
          <cell r="F6456">
            <v>0</v>
          </cell>
        </row>
        <row r="6457">
          <cell r="A6457">
            <v>1</v>
          </cell>
          <cell r="B6457">
            <v>39</v>
          </cell>
          <cell r="C6457">
            <v>10</v>
          </cell>
          <cell r="D6457">
            <v>6125</v>
          </cell>
          <cell r="F6457">
            <v>0</v>
          </cell>
        </row>
        <row r="6458">
          <cell r="A6458">
            <v>1</v>
          </cell>
          <cell r="B6458">
            <v>39</v>
          </cell>
          <cell r="C6458">
            <v>10</v>
          </cell>
          <cell r="D6458">
            <v>6130</v>
          </cell>
          <cell r="F6458">
            <v>0</v>
          </cell>
        </row>
        <row r="6459">
          <cell r="A6459">
            <v>1</v>
          </cell>
          <cell r="B6459">
            <v>39</v>
          </cell>
          <cell r="C6459">
            <v>10</v>
          </cell>
          <cell r="D6459">
            <v>6135</v>
          </cell>
          <cell r="F6459">
            <v>0</v>
          </cell>
        </row>
        <row r="6460">
          <cell r="A6460">
            <v>1</v>
          </cell>
          <cell r="B6460">
            <v>39</v>
          </cell>
          <cell r="C6460">
            <v>10</v>
          </cell>
          <cell r="D6460">
            <v>6140</v>
          </cell>
          <cell r="F6460">
            <v>0</v>
          </cell>
        </row>
        <row r="6461">
          <cell r="A6461">
            <v>1</v>
          </cell>
          <cell r="B6461">
            <v>39</v>
          </cell>
          <cell r="C6461">
            <v>10</v>
          </cell>
          <cell r="D6461">
            <v>6145</v>
          </cell>
          <cell r="F6461">
            <v>0</v>
          </cell>
        </row>
        <row r="6462">
          <cell r="A6462">
            <v>1</v>
          </cell>
          <cell r="B6462">
            <v>39</v>
          </cell>
          <cell r="C6462">
            <v>10</v>
          </cell>
          <cell r="D6462">
            <v>6150</v>
          </cell>
          <cell r="F6462">
            <v>0</v>
          </cell>
        </row>
        <row r="6463">
          <cell r="A6463">
            <v>1</v>
          </cell>
          <cell r="B6463">
            <v>39</v>
          </cell>
          <cell r="C6463">
            <v>20</v>
          </cell>
          <cell r="D6463">
            <v>6010</v>
          </cell>
          <cell r="F6463">
            <v>0</v>
          </cell>
        </row>
        <row r="6464">
          <cell r="A6464">
            <v>1</v>
          </cell>
          <cell r="B6464">
            <v>39</v>
          </cell>
          <cell r="C6464">
            <v>20</v>
          </cell>
          <cell r="D6464">
            <v>6015</v>
          </cell>
          <cell r="F6464">
            <v>0</v>
          </cell>
        </row>
        <row r="6465">
          <cell r="A6465">
            <v>1</v>
          </cell>
          <cell r="B6465">
            <v>39</v>
          </cell>
          <cell r="C6465">
            <v>20</v>
          </cell>
          <cell r="D6465">
            <v>6020</v>
          </cell>
          <cell r="F6465">
            <v>0</v>
          </cell>
        </row>
        <row r="6466">
          <cell r="A6466">
            <v>1</v>
          </cell>
          <cell r="B6466">
            <v>39</v>
          </cell>
          <cell r="C6466">
            <v>20</v>
          </cell>
          <cell r="D6466">
            <v>6025</v>
          </cell>
          <cell r="F6466">
            <v>0</v>
          </cell>
        </row>
        <row r="6467">
          <cell r="A6467">
            <v>1</v>
          </cell>
          <cell r="B6467">
            <v>39</v>
          </cell>
          <cell r="C6467">
            <v>20</v>
          </cell>
          <cell r="D6467">
            <v>6030</v>
          </cell>
          <cell r="F6467">
            <v>0</v>
          </cell>
        </row>
        <row r="6468">
          <cell r="A6468">
            <v>1</v>
          </cell>
          <cell r="B6468">
            <v>39</v>
          </cell>
          <cell r="C6468">
            <v>20</v>
          </cell>
          <cell r="D6468">
            <v>6035</v>
          </cell>
          <cell r="F6468">
            <v>0</v>
          </cell>
        </row>
        <row r="6469">
          <cell r="A6469">
            <v>1</v>
          </cell>
          <cell r="B6469">
            <v>39</v>
          </cell>
          <cell r="C6469">
            <v>20</v>
          </cell>
          <cell r="D6469">
            <v>6040</v>
          </cell>
          <cell r="F6469">
            <v>0</v>
          </cell>
        </row>
        <row r="6470">
          <cell r="A6470">
            <v>1</v>
          </cell>
          <cell r="B6470">
            <v>39</v>
          </cell>
          <cell r="C6470">
            <v>20</v>
          </cell>
          <cell r="D6470">
            <v>6045</v>
          </cell>
          <cell r="F6470">
            <v>0</v>
          </cell>
        </row>
        <row r="6471">
          <cell r="A6471">
            <v>1</v>
          </cell>
          <cell r="B6471">
            <v>39</v>
          </cell>
          <cell r="C6471">
            <v>20</v>
          </cell>
          <cell r="D6471">
            <v>6050</v>
          </cell>
          <cell r="F6471">
            <v>0</v>
          </cell>
        </row>
        <row r="6472">
          <cell r="A6472">
            <v>1</v>
          </cell>
          <cell r="B6472">
            <v>39</v>
          </cell>
          <cell r="C6472">
            <v>20</v>
          </cell>
          <cell r="D6472">
            <v>6055</v>
          </cell>
          <cell r="F6472">
            <v>0</v>
          </cell>
        </row>
        <row r="6473">
          <cell r="A6473">
            <v>1</v>
          </cell>
          <cell r="B6473">
            <v>39</v>
          </cell>
          <cell r="C6473">
            <v>20</v>
          </cell>
          <cell r="D6473">
            <v>6060</v>
          </cell>
          <cell r="F6473">
            <v>0</v>
          </cell>
        </row>
        <row r="6474">
          <cell r="A6474">
            <v>1</v>
          </cell>
          <cell r="B6474">
            <v>39</v>
          </cell>
          <cell r="C6474">
            <v>20</v>
          </cell>
          <cell r="D6474">
            <v>6065</v>
          </cell>
          <cell r="F6474">
            <v>0</v>
          </cell>
        </row>
        <row r="6475">
          <cell r="A6475">
            <v>1</v>
          </cell>
          <cell r="B6475">
            <v>39</v>
          </cell>
          <cell r="C6475">
            <v>20</v>
          </cell>
          <cell r="D6475">
            <v>6070</v>
          </cell>
          <cell r="F6475">
            <v>0</v>
          </cell>
        </row>
        <row r="6476">
          <cell r="A6476">
            <v>1</v>
          </cell>
          <cell r="B6476">
            <v>39</v>
          </cell>
          <cell r="C6476">
            <v>20</v>
          </cell>
          <cell r="D6476">
            <v>6075</v>
          </cell>
          <cell r="F6476">
            <v>0</v>
          </cell>
        </row>
        <row r="6477">
          <cell r="A6477">
            <v>1</v>
          </cell>
          <cell r="B6477">
            <v>39</v>
          </cell>
          <cell r="C6477">
            <v>20</v>
          </cell>
          <cell r="D6477">
            <v>6080</v>
          </cell>
          <cell r="F6477">
            <v>0</v>
          </cell>
        </row>
        <row r="6478">
          <cell r="A6478">
            <v>1</v>
          </cell>
          <cell r="B6478">
            <v>39</v>
          </cell>
          <cell r="C6478">
            <v>20</v>
          </cell>
          <cell r="D6478">
            <v>6085</v>
          </cell>
          <cell r="F6478">
            <v>0</v>
          </cell>
        </row>
        <row r="6479">
          <cell r="A6479">
            <v>1</v>
          </cell>
          <cell r="B6479">
            <v>39</v>
          </cell>
          <cell r="C6479">
            <v>20</v>
          </cell>
          <cell r="D6479">
            <v>6090</v>
          </cell>
          <cell r="F6479">
            <v>0</v>
          </cell>
        </row>
        <row r="6480">
          <cell r="A6480">
            <v>1</v>
          </cell>
          <cell r="B6480">
            <v>39</v>
          </cell>
          <cell r="C6480">
            <v>20</v>
          </cell>
          <cell r="D6480">
            <v>6095</v>
          </cell>
          <cell r="F6480">
            <v>0</v>
          </cell>
        </row>
        <row r="6481">
          <cell r="A6481">
            <v>1</v>
          </cell>
          <cell r="B6481">
            <v>39</v>
          </cell>
          <cell r="C6481">
            <v>20</v>
          </cell>
          <cell r="D6481">
            <v>6100</v>
          </cell>
          <cell r="F6481">
            <v>0</v>
          </cell>
        </row>
        <row r="6482">
          <cell r="A6482">
            <v>1</v>
          </cell>
          <cell r="B6482">
            <v>39</v>
          </cell>
          <cell r="C6482">
            <v>20</v>
          </cell>
          <cell r="D6482">
            <v>6105</v>
          </cell>
          <cell r="F6482">
            <v>0</v>
          </cell>
        </row>
        <row r="6483">
          <cell r="A6483">
            <v>1</v>
          </cell>
          <cell r="B6483">
            <v>39</v>
          </cell>
          <cell r="C6483">
            <v>20</v>
          </cell>
          <cell r="D6483">
            <v>6110</v>
          </cell>
          <cell r="F6483">
            <v>0</v>
          </cell>
        </row>
        <row r="6484">
          <cell r="A6484">
            <v>1</v>
          </cell>
          <cell r="B6484">
            <v>39</v>
          </cell>
          <cell r="C6484">
            <v>20</v>
          </cell>
          <cell r="D6484">
            <v>6115</v>
          </cell>
          <cell r="F6484">
            <v>0</v>
          </cell>
        </row>
        <row r="6485">
          <cell r="A6485">
            <v>1</v>
          </cell>
          <cell r="B6485">
            <v>39</v>
          </cell>
          <cell r="C6485">
            <v>20</v>
          </cell>
          <cell r="D6485">
            <v>6120</v>
          </cell>
          <cell r="F6485">
            <v>0</v>
          </cell>
        </row>
        <row r="6486">
          <cell r="A6486">
            <v>1</v>
          </cell>
          <cell r="B6486">
            <v>39</v>
          </cell>
          <cell r="C6486">
            <v>20</v>
          </cell>
          <cell r="D6486">
            <v>6125</v>
          </cell>
          <cell r="F6486">
            <v>0</v>
          </cell>
        </row>
        <row r="6487">
          <cell r="A6487">
            <v>1</v>
          </cell>
          <cell r="B6487">
            <v>39</v>
          </cell>
          <cell r="C6487">
            <v>20</v>
          </cell>
          <cell r="D6487">
            <v>6130</v>
          </cell>
          <cell r="F6487">
            <v>0</v>
          </cell>
        </row>
        <row r="6488">
          <cell r="A6488">
            <v>1</v>
          </cell>
          <cell r="B6488">
            <v>39</v>
          </cell>
          <cell r="C6488">
            <v>20</v>
          </cell>
          <cell r="D6488">
            <v>6135</v>
          </cell>
          <cell r="F6488">
            <v>0</v>
          </cell>
        </row>
        <row r="6489">
          <cell r="A6489">
            <v>1</v>
          </cell>
          <cell r="B6489">
            <v>39</v>
          </cell>
          <cell r="C6489">
            <v>20</v>
          </cell>
          <cell r="D6489">
            <v>6140</v>
          </cell>
          <cell r="F6489">
            <v>0</v>
          </cell>
        </row>
        <row r="6490">
          <cell r="A6490">
            <v>1</v>
          </cell>
          <cell r="B6490">
            <v>39</v>
          </cell>
          <cell r="C6490">
            <v>20</v>
          </cell>
          <cell r="D6490">
            <v>6145</v>
          </cell>
          <cell r="F6490">
            <v>0</v>
          </cell>
        </row>
        <row r="6491">
          <cell r="A6491">
            <v>1</v>
          </cell>
          <cell r="B6491">
            <v>39</v>
          </cell>
          <cell r="C6491">
            <v>20</v>
          </cell>
          <cell r="D6491">
            <v>6150</v>
          </cell>
          <cell r="F6491">
            <v>0</v>
          </cell>
        </row>
        <row r="6492">
          <cell r="A6492">
            <v>1</v>
          </cell>
          <cell r="B6492">
            <v>39</v>
          </cell>
          <cell r="C6492">
            <v>20</v>
          </cell>
          <cell r="D6492">
            <v>6160</v>
          </cell>
          <cell r="F6492">
            <v>0</v>
          </cell>
        </row>
        <row r="6493">
          <cell r="A6493">
            <v>1</v>
          </cell>
          <cell r="B6493">
            <v>39</v>
          </cell>
          <cell r="C6493">
            <v>30</v>
          </cell>
          <cell r="D6493">
            <v>6010</v>
          </cell>
          <cell r="F6493">
            <v>8704.6200000000008</v>
          </cell>
        </row>
        <row r="6494">
          <cell r="A6494">
            <v>1</v>
          </cell>
          <cell r="B6494">
            <v>39</v>
          </cell>
          <cell r="C6494">
            <v>30</v>
          </cell>
          <cell r="D6494">
            <v>6015</v>
          </cell>
          <cell r="F6494">
            <v>0</v>
          </cell>
        </row>
        <row r="6495">
          <cell r="A6495">
            <v>1</v>
          </cell>
          <cell r="B6495">
            <v>39</v>
          </cell>
          <cell r="C6495">
            <v>30</v>
          </cell>
          <cell r="D6495">
            <v>6020</v>
          </cell>
          <cell r="F6495">
            <v>810</v>
          </cell>
        </row>
        <row r="6496">
          <cell r="A6496">
            <v>1</v>
          </cell>
          <cell r="B6496">
            <v>39</v>
          </cell>
          <cell r="C6496">
            <v>30</v>
          </cell>
          <cell r="D6496">
            <v>6025</v>
          </cell>
          <cell r="F6496">
            <v>700.08</v>
          </cell>
        </row>
        <row r="6497">
          <cell r="A6497">
            <v>1</v>
          </cell>
          <cell r="B6497">
            <v>39</v>
          </cell>
          <cell r="C6497">
            <v>30</v>
          </cell>
          <cell r="D6497">
            <v>6030</v>
          </cell>
          <cell r="F6497">
            <v>437.75</v>
          </cell>
        </row>
        <row r="6498">
          <cell r="A6498">
            <v>1</v>
          </cell>
          <cell r="B6498">
            <v>39</v>
          </cell>
          <cell r="C6498">
            <v>30</v>
          </cell>
          <cell r="D6498">
            <v>6035</v>
          </cell>
          <cell r="F6498">
            <v>0</v>
          </cell>
        </row>
        <row r="6499">
          <cell r="A6499">
            <v>1</v>
          </cell>
          <cell r="B6499">
            <v>39</v>
          </cell>
          <cell r="C6499">
            <v>30</v>
          </cell>
          <cell r="D6499">
            <v>6040</v>
          </cell>
          <cell r="F6499">
            <v>0</v>
          </cell>
        </row>
        <row r="6500">
          <cell r="A6500">
            <v>1</v>
          </cell>
          <cell r="B6500">
            <v>39</v>
          </cell>
          <cell r="C6500">
            <v>30</v>
          </cell>
          <cell r="D6500">
            <v>6045</v>
          </cell>
          <cell r="F6500">
            <v>0</v>
          </cell>
        </row>
        <row r="6501">
          <cell r="A6501">
            <v>1</v>
          </cell>
          <cell r="B6501">
            <v>39</v>
          </cell>
          <cell r="C6501">
            <v>30</v>
          </cell>
          <cell r="D6501">
            <v>6050</v>
          </cell>
          <cell r="F6501">
            <v>0</v>
          </cell>
        </row>
        <row r="6502">
          <cell r="A6502">
            <v>1</v>
          </cell>
          <cell r="B6502">
            <v>39</v>
          </cell>
          <cell r="C6502">
            <v>30</v>
          </cell>
          <cell r="D6502">
            <v>6055</v>
          </cell>
          <cell r="F6502">
            <v>0</v>
          </cell>
        </row>
        <row r="6503">
          <cell r="A6503">
            <v>1</v>
          </cell>
          <cell r="B6503">
            <v>39</v>
          </cell>
          <cell r="C6503">
            <v>30</v>
          </cell>
          <cell r="D6503">
            <v>6060</v>
          </cell>
          <cell r="F6503">
            <v>0</v>
          </cell>
        </row>
        <row r="6504">
          <cell r="A6504">
            <v>1</v>
          </cell>
          <cell r="B6504">
            <v>39</v>
          </cell>
          <cell r="C6504">
            <v>30</v>
          </cell>
          <cell r="D6504">
            <v>6065</v>
          </cell>
          <cell r="F6504">
            <v>0</v>
          </cell>
        </row>
        <row r="6505">
          <cell r="A6505">
            <v>1</v>
          </cell>
          <cell r="B6505">
            <v>39</v>
          </cell>
          <cell r="C6505">
            <v>30</v>
          </cell>
          <cell r="D6505">
            <v>6070</v>
          </cell>
          <cell r="F6505">
            <v>0</v>
          </cell>
        </row>
        <row r="6506">
          <cell r="A6506">
            <v>1</v>
          </cell>
          <cell r="B6506">
            <v>39</v>
          </cell>
          <cell r="C6506">
            <v>30</v>
          </cell>
          <cell r="D6506">
            <v>6075</v>
          </cell>
          <cell r="F6506">
            <v>0</v>
          </cell>
        </row>
        <row r="6507">
          <cell r="A6507">
            <v>1</v>
          </cell>
          <cell r="B6507">
            <v>39</v>
          </cell>
          <cell r="C6507">
            <v>30</v>
          </cell>
          <cell r="D6507">
            <v>6080</v>
          </cell>
          <cell r="F6507">
            <v>0</v>
          </cell>
        </row>
        <row r="6508">
          <cell r="A6508">
            <v>1</v>
          </cell>
          <cell r="B6508">
            <v>39</v>
          </cell>
          <cell r="C6508">
            <v>30</v>
          </cell>
          <cell r="D6508">
            <v>6085</v>
          </cell>
          <cell r="F6508">
            <v>0</v>
          </cell>
        </row>
        <row r="6509">
          <cell r="A6509">
            <v>1</v>
          </cell>
          <cell r="B6509">
            <v>39</v>
          </cell>
          <cell r="C6509">
            <v>30</v>
          </cell>
          <cell r="D6509">
            <v>6090</v>
          </cell>
          <cell r="F6509">
            <v>0</v>
          </cell>
        </row>
        <row r="6510">
          <cell r="A6510">
            <v>1</v>
          </cell>
          <cell r="B6510">
            <v>39</v>
          </cell>
          <cell r="C6510">
            <v>30</v>
          </cell>
          <cell r="D6510">
            <v>6095</v>
          </cell>
          <cell r="F6510">
            <v>0</v>
          </cell>
        </row>
        <row r="6511">
          <cell r="A6511">
            <v>1</v>
          </cell>
          <cell r="B6511">
            <v>39</v>
          </cell>
          <cell r="C6511">
            <v>30</v>
          </cell>
          <cell r="D6511">
            <v>6100</v>
          </cell>
          <cell r="F6511">
            <v>0</v>
          </cell>
        </row>
        <row r="6512">
          <cell r="A6512">
            <v>1</v>
          </cell>
          <cell r="B6512">
            <v>39</v>
          </cell>
          <cell r="C6512">
            <v>30</v>
          </cell>
          <cell r="D6512">
            <v>6105</v>
          </cell>
          <cell r="F6512">
            <v>0</v>
          </cell>
        </row>
        <row r="6513">
          <cell r="A6513">
            <v>1</v>
          </cell>
          <cell r="B6513">
            <v>39</v>
          </cell>
          <cell r="C6513">
            <v>30</v>
          </cell>
          <cell r="D6513">
            <v>6110</v>
          </cell>
          <cell r="F6513">
            <v>0</v>
          </cell>
        </row>
        <row r="6514">
          <cell r="A6514">
            <v>1</v>
          </cell>
          <cell r="B6514">
            <v>39</v>
          </cell>
          <cell r="C6514">
            <v>30</v>
          </cell>
          <cell r="D6514">
            <v>6115</v>
          </cell>
          <cell r="F6514">
            <v>0</v>
          </cell>
        </row>
        <row r="6515">
          <cell r="A6515">
            <v>1</v>
          </cell>
          <cell r="B6515">
            <v>39</v>
          </cell>
          <cell r="C6515">
            <v>30</v>
          </cell>
          <cell r="D6515">
            <v>6120</v>
          </cell>
          <cell r="F6515">
            <v>0</v>
          </cell>
        </row>
        <row r="6516">
          <cell r="A6516">
            <v>1</v>
          </cell>
          <cell r="B6516">
            <v>39</v>
          </cell>
          <cell r="C6516">
            <v>30</v>
          </cell>
          <cell r="D6516">
            <v>6125</v>
          </cell>
          <cell r="F6516">
            <v>0</v>
          </cell>
        </row>
        <row r="6517">
          <cell r="A6517">
            <v>1</v>
          </cell>
          <cell r="B6517">
            <v>39</v>
          </cell>
          <cell r="C6517">
            <v>40</v>
          </cell>
          <cell r="D6517">
            <v>6010</v>
          </cell>
          <cell r="F6517">
            <v>20000</v>
          </cell>
        </row>
        <row r="6518">
          <cell r="A6518">
            <v>1</v>
          </cell>
          <cell r="B6518">
            <v>39</v>
          </cell>
          <cell r="C6518">
            <v>40</v>
          </cell>
          <cell r="D6518">
            <v>6015</v>
          </cell>
          <cell r="F6518">
            <v>3337.63</v>
          </cell>
        </row>
        <row r="6519">
          <cell r="A6519">
            <v>1</v>
          </cell>
          <cell r="B6519">
            <v>39</v>
          </cell>
          <cell r="C6519">
            <v>40</v>
          </cell>
          <cell r="D6519">
            <v>6020</v>
          </cell>
          <cell r="F6519">
            <v>0</v>
          </cell>
        </row>
        <row r="6520">
          <cell r="A6520">
            <v>1</v>
          </cell>
          <cell r="B6520">
            <v>39</v>
          </cell>
          <cell r="C6520">
            <v>40</v>
          </cell>
          <cell r="D6520">
            <v>6025</v>
          </cell>
          <cell r="F6520">
            <v>1436.73</v>
          </cell>
        </row>
        <row r="6521">
          <cell r="A6521">
            <v>1</v>
          </cell>
          <cell r="B6521">
            <v>39</v>
          </cell>
          <cell r="C6521">
            <v>40</v>
          </cell>
          <cell r="D6521">
            <v>6030</v>
          </cell>
          <cell r="F6521">
            <v>1395.48</v>
          </cell>
        </row>
        <row r="6522">
          <cell r="A6522">
            <v>1</v>
          </cell>
          <cell r="B6522">
            <v>39</v>
          </cell>
          <cell r="C6522">
            <v>40</v>
          </cell>
          <cell r="D6522">
            <v>6035</v>
          </cell>
          <cell r="F6522">
            <v>0</v>
          </cell>
        </row>
        <row r="6523">
          <cell r="A6523">
            <v>1</v>
          </cell>
          <cell r="B6523">
            <v>39</v>
          </cell>
          <cell r="C6523">
            <v>40</v>
          </cell>
          <cell r="D6523">
            <v>6040</v>
          </cell>
          <cell r="F6523">
            <v>0</v>
          </cell>
        </row>
        <row r="6524">
          <cell r="A6524">
            <v>1</v>
          </cell>
          <cell r="B6524">
            <v>39</v>
          </cell>
          <cell r="C6524">
            <v>40</v>
          </cell>
          <cell r="D6524">
            <v>6045</v>
          </cell>
          <cell r="F6524">
            <v>0</v>
          </cell>
        </row>
        <row r="6525">
          <cell r="A6525">
            <v>1</v>
          </cell>
          <cell r="B6525">
            <v>39</v>
          </cell>
          <cell r="C6525">
            <v>40</v>
          </cell>
          <cell r="D6525">
            <v>6050</v>
          </cell>
          <cell r="F6525">
            <v>0</v>
          </cell>
        </row>
        <row r="6526">
          <cell r="A6526">
            <v>1</v>
          </cell>
          <cell r="B6526">
            <v>39</v>
          </cell>
          <cell r="C6526">
            <v>40</v>
          </cell>
          <cell r="D6526">
            <v>6055</v>
          </cell>
          <cell r="F6526">
            <v>0</v>
          </cell>
        </row>
        <row r="6527">
          <cell r="A6527">
            <v>1</v>
          </cell>
          <cell r="B6527">
            <v>39</v>
          </cell>
          <cell r="C6527">
            <v>40</v>
          </cell>
          <cell r="D6527">
            <v>6060</v>
          </cell>
          <cell r="F6527">
            <v>0</v>
          </cell>
        </row>
        <row r="6528">
          <cell r="A6528">
            <v>1</v>
          </cell>
          <cell r="B6528">
            <v>39</v>
          </cell>
          <cell r="C6528">
            <v>40</v>
          </cell>
          <cell r="D6528">
            <v>6065</v>
          </cell>
          <cell r="F6528">
            <v>0</v>
          </cell>
        </row>
        <row r="6529">
          <cell r="A6529">
            <v>1</v>
          </cell>
          <cell r="B6529">
            <v>39</v>
          </cell>
          <cell r="C6529">
            <v>40</v>
          </cell>
          <cell r="D6529">
            <v>6070</v>
          </cell>
          <cell r="F6529">
            <v>0</v>
          </cell>
        </row>
        <row r="6530">
          <cell r="A6530">
            <v>1</v>
          </cell>
          <cell r="B6530">
            <v>39</v>
          </cell>
          <cell r="C6530">
            <v>40</v>
          </cell>
          <cell r="D6530">
            <v>6075</v>
          </cell>
          <cell r="F6530">
            <v>0</v>
          </cell>
        </row>
        <row r="6531">
          <cell r="A6531">
            <v>1</v>
          </cell>
          <cell r="B6531">
            <v>39</v>
          </cell>
          <cell r="C6531">
            <v>40</v>
          </cell>
          <cell r="D6531">
            <v>6080</v>
          </cell>
          <cell r="F6531">
            <v>0</v>
          </cell>
        </row>
        <row r="6532">
          <cell r="A6532">
            <v>1</v>
          </cell>
          <cell r="B6532">
            <v>39</v>
          </cell>
          <cell r="C6532">
            <v>40</v>
          </cell>
          <cell r="D6532">
            <v>6085</v>
          </cell>
          <cell r="F6532">
            <v>0</v>
          </cell>
        </row>
        <row r="6533">
          <cell r="A6533">
            <v>1</v>
          </cell>
          <cell r="B6533">
            <v>39</v>
          </cell>
          <cell r="C6533">
            <v>40</v>
          </cell>
          <cell r="D6533">
            <v>6090</v>
          </cell>
          <cell r="F6533">
            <v>0</v>
          </cell>
        </row>
        <row r="6534">
          <cell r="A6534">
            <v>1</v>
          </cell>
          <cell r="B6534">
            <v>39</v>
          </cell>
          <cell r="C6534">
            <v>40</v>
          </cell>
          <cell r="D6534">
            <v>6095</v>
          </cell>
          <cell r="F6534">
            <v>0</v>
          </cell>
        </row>
        <row r="6535">
          <cell r="A6535">
            <v>1</v>
          </cell>
          <cell r="B6535">
            <v>39</v>
          </cell>
          <cell r="C6535">
            <v>40</v>
          </cell>
          <cell r="D6535">
            <v>6100</v>
          </cell>
          <cell r="F6535">
            <v>0</v>
          </cell>
        </row>
        <row r="6536">
          <cell r="A6536">
            <v>1</v>
          </cell>
          <cell r="B6536">
            <v>39</v>
          </cell>
          <cell r="C6536">
            <v>40</v>
          </cell>
          <cell r="D6536">
            <v>6105</v>
          </cell>
          <cell r="F6536">
            <v>0</v>
          </cell>
        </row>
        <row r="6537">
          <cell r="A6537">
            <v>1</v>
          </cell>
          <cell r="B6537">
            <v>39</v>
          </cell>
          <cell r="C6537">
            <v>40</v>
          </cell>
          <cell r="D6537">
            <v>6110</v>
          </cell>
          <cell r="F6537">
            <v>0</v>
          </cell>
        </row>
        <row r="6538">
          <cell r="A6538">
            <v>1</v>
          </cell>
          <cell r="B6538">
            <v>39</v>
          </cell>
          <cell r="C6538">
            <v>40</v>
          </cell>
          <cell r="D6538">
            <v>6110</v>
          </cell>
          <cell r="F6538">
            <v>0</v>
          </cell>
        </row>
        <row r="6539">
          <cell r="A6539">
            <v>1</v>
          </cell>
          <cell r="B6539">
            <v>39</v>
          </cell>
          <cell r="C6539">
            <v>40</v>
          </cell>
          <cell r="D6539">
            <v>6110</v>
          </cell>
          <cell r="F6539">
            <v>0</v>
          </cell>
        </row>
        <row r="6540">
          <cell r="A6540">
            <v>1</v>
          </cell>
          <cell r="B6540">
            <v>39</v>
          </cell>
          <cell r="C6540">
            <v>40</v>
          </cell>
          <cell r="D6540">
            <v>6110</v>
          </cell>
          <cell r="F6540">
            <v>0</v>
          </cell>
        </row>
        <row r="6541">
          <cell r="A6541">
            <v>1</v>
          </cell>
          <cell r="B6541">
            <v>39</v>
          </cell>
          <cell r="C6541">
            <v>40</v>
          </cell>
          <cell r="D6541">
            <v>6110</v>
          </cell>
          <cell r="F6541">
            <v>0</v>
          </cell>
        </row>
        <row r="6542">
          <cell r="A6542">
            <v>1</v>
          </cell>
          <cell r="B6542">
            <v>39</v>
          </cell>
          <cell r="C6542">
            <v>40</v>
          </cell>
          <cell r="D6542">
            <v>6110</v>
          </cell>
          <cell r="F6542">
            <v>0</v>
          </cell>
        </row>
        <row r="6543">
          <cell r="A6543">
            <v>1</v>
          </cell>
          <cell r="B6543">
            <v>39</v>
          </cell>
          <cell r="C6543">
            <v>40</v>
          </cell>
          <cell r="D6543">
            <v>6115</v>
          </cell>
          <cell r="F6543">
            <v>0</v>
          </cell>
        </row>
        <row r="6544">
          <cell r="A6544">
            <v>1</v>
          </cell>
          <cell r="B6544">
            <v>39</v>
          </cell>
          <cell r="C6544">
            <v>40</v>
          </cell>
          <cell r="D6544">
            <v>6120</v>
          </cell>
          <cell r="F6544">
            <v>0</v>
          </cell>
        </row>
        <row r="6545">
          <cell r="A6545">
            <v>1</v>
          </cell>
          <cell r="B6545">
            <v>39</v>
          </cell>
          <cell r="C6545">
            <v>40</v>
          </cell>
          <cell r="D6545">
            <v>6125</v>
          </cell>
          <cell r="F6545">
            <v>0</v>
          </cell>
        </row>
        <row r="6546">
          <cell r="A6546">
            <v>1</v>
          </cell>
          <cell r="B6546">
            <v>39</v>
          </cell>
          <cell r="C6546">
            <v>50</v>
          </cell>
          <cell r="D6546">
            <v>6010</v>
          </cell>
          <cell r="F6546">
            <v>7692.3</v>
          </cell>
        </row>
        <row r="6547">
          <cell r="A6547">
            <v>1</v>
          </cell>
          <cell r="B6547">
            <v>39</v>
          </cell>
          <cell r="C6547">
            <v>50</v>
          </cell>
          <cell r="D6547">
            <v>6015</v>
          </cell>
          <cell r="F6547">
            <v>0</v>
          </cell>
        </row>
        <row r="6548">
          <cell r="A6548">
            <v>1</v>
          </cell>
          <cell r="B6548">
            <v>39</v>
          </cell>
          <cell r="C6548">
            <v>50</v>
          </cell>
          <cell r="D6548">
            <v>6020</v>
          </cell>
          <cell r="F6548">
            <v>0</v>
          </cell>
        </row>
        <row r="6549">
          <cell r="A6549">
            <v>1</v>
          </cell>
          <cell r="B6549">
            <v>39</v>
          </cell>
          <cell r="C6549">
            <v>50</v>
          </cell>
          <cell r="D6549">
            <v>6025</v>
          </cell>
          <cell r="F6549">
            <v>922.82</v>
          </cell>
        </row>
        <row r="6550">
          <cell r="A6550">
            <v>1</v>
          </cell>
          <cell r="B6550">
            <v>39</v>
          </cell>
          <cell r="C6550">
            <v>50</v>
          </cell>
          <cell r="D6550">
            <v>6030</v>
          </cell>
          <cell r="F6550">
            <v>750.2</v>
          </cell>
        </row>
        <row r="6551">
          <cell r="A6551">
            <v>1</v>
          </cell>
          <cell r="B6551">
            <v>39</v>
          </cell>
          <cell r="C6551">
            <v>50</v>
          </cell>
          <cell r="D6551">
            <v>6035</v>
          </cell>
          <cell r="F6551">
            <v>0</v>
          </cell>
        </row>
        <row r="6552">
          <cell r="A6552">
            <v>1</v>
          </cell>
          <cell r="B6552">
            <v>39</v>
          </cell>
          <cell r="C6552">
            <v>50</v>
          </cell>
          <cell r="D6552">
            <v>6040</v>
          </cell>
          <cell r="F6552">
            <v>0</v>
          </cell>
        </row>
        <row r="6553">
          <cell r="A6553">
            <v>1</v>
          </cell>
          <cell r="B6553">
            <v>39</v>
          </cell>
          <cell r="C6553">
            <v>50</v>
          </cell>
          <cell r="D6553">
            <v>6045</v>
          </cell>
          <cell r="F6553">
            <v>0</v>
          </cell>
        </row>
        <row r="6554">
          <cell r="A6554">
            <v>1</v>
          </cell>
          <cell r="B6554">
            <v>39</v>
          </cell>
          <cell r="C6554">
            <v>50</v>
          </cell>
          <cell r="D6554">
            <v>6050</v>
          </cell>
          <cell r="F6554">
            <v>0</v>
          </cell>
        </row>
        <row r="6555">
          <cell r="A6555">
            <v>1</v>
          </cell>
          <cell r="B6555">
            <v>39</v>
          </cell>
          <cell r="C6555">
            <v>50</v>
          </cell>
          <cell r="D6555">
            <v>6055</v>
          </cell>
          <cell r="F6555">
            <v>0</v>
          </cell>
        </row>
        <row r="6556">
          <cell r="A6556">
            <v>1</v>
          </cell>
          <cell r="B6556">
            <v>39</v>
          </cell>
          <cell r="C6556">
            <v>50</v>
          </cell>
          <cell r="D6556">
            <v>6060</v>
          </cell>
          <cell r="F6556">
            <v>0</v>
          </cell>
        </row>
        <row r="6557">
          <cell r="A6557">
            <v>1</v>
          </cell>
          <cell r="B6557">
            <v>39</v>
          </cell>
          <cell r="C6557">
            <v>50</v>
          </cell>
          <cell r="D6557">
            <v>6065</v>
          </cell>
          <cell r="F6557">
            <v>0</v>
          </cell>
        </row>
        <row r="6558">
          <cell r="A6558">
            <v>1</v>
          </cell>
          <cell r="B6558">
            <v>39</v>
          </cell>
          <cell r="C6558">
            <v>50</v>
          </cell>
          <cell r="D6558">
            <v>6070</v>
          </cell>
          <cell r="F6558">
            <v>0</v>
          </cell>
        </row>
        <row r="6559">
          <cell r="A6559">
            <v>1</v>
          </cell>
          <cell r="B6559">
            <v>39</v>
          </cell>
          <cell r="C6559">
            <v>50</v>
          </cell>
          <cell r="D6559">
            <v>6075</v>
          </cell>
          <cell r="F6559">
            <v>0</v>
          </cell>
        </row>
        <row r="6560">
          <cell r="A6560">
            <v>1</v>
          </cell>
          <cell r="B6560">
            <v>39</v>
          </cell>
          <cell r="C6560">
            <v>50</v>
          </cell>
          <cell r="D6560">
            <v>6080</v>
          </cell>
          <cell r="F6560">
            <v>0</v>
          </cell>
        </row>
        <row r="6561">
          <cell r="A6561">
            <v>1</v>
          </cell>
          <cell r="B6561">
            <v>39</v>
          </cell>
          <cell r="C6561">
            <v>50</v>
          </cell>
          <cell r="D6561">
            <v>6085</v>
          </cell>
          <cell r="F6561">
            <v>0</v>
          </cell>
        </row>
        <row r="6562">
          <cell r="A6562">
            <v>1</v>
          </cell>
          <cell r="B6562">
            <v>39</v>
          </cell>
          <cell r="C6562">
            <v>50</v>
          </cell>
          <cell r="D6562">
            <v>6090</v>
          </cell>
          <cell r="F6562">
            <v>0</v>
          </cell>
        </row>
        <row r="6563">
          <cell r="A6563">
            <v>1</v>
          </cell>
          <cell r="B6563">
            <v>39</v>
          </cell>
          <cell r="C6563">
            <v>50</v>
          </cell>
          <cell r="D6563">
            <v>6095</v>
          </cell>
          <cell r="F6563">
            <v>0</v>
          </cell>
        </row>
        <row r="6564">
          <cell r="A6564">
            <v>1</v>
          </cell>
          <cell r="B6564">
            <v>39</v>
          </cell>
          <cell r="C6564">
            <v>50</v>
          </cell>
          <cell r="D6564">
            <v>6100</v>
          </cell>
          <cell r="F6564">
            <v>0</v>
          </cell>
        </row>
        <row r="6565">
          <cell r="A6565">
            <v>1</v>
          </cell>
          <cell r="B6565">
            <v>39</v>
          </cell>
          <cell r="C6565">
            <v>50</v>
          </cell>
          <cell r="D6565">
            <v>6105</v>
          </cell>
          <cell r="F6565">
            <v>0</v>
          </cell>
        </row>
        <row r="6566">
          <cell r="A6566">
            <v>1</v>
          </cell>
          <cell r="B6566">
            <v>39</v>
          </cell>
          <cell r="C6566">
            <v>50</v>
          </cell>
          <cell r="D6566">
            <v>6110</v>
          </cell>
          <cell r="F6566">
            <v>0</v>
          </cell>
        </row>
        <row r="6567">
          <cell r="A6567">
            <v>1</v>
          </cell>
          <cell r="B6567">
            <v>39</v>
          </cell>
          <cell r="C6567">
            <v>50</v>
          </cell>
          <cell r="D6567">
            <v>6115</v>
          </cell>
          <cell r="F6567">
            <v>0</v>
          </cell>
        </row>
        <row r="6568">
          <cell r="A6568">
            <v>1</v>
          </cell>
          <cell r="B6568">
            <v>39</v>
          </cell>
          <cell r="C6568">
            <v>50</v>
          </cell>
          <cell r="D6568">
            <v>6120</v>
          </cell>
          <cell r="F6568">
            <v>0</v>
          </cell>
        </row>
        <row r="6569">
          <cell r="A6569">
            <v>1</v>
          </cell>
          <cell r="B6569">
            <v>39</v>
          </cell>
          <cell r="C6569">
            <v>50</v>
          </cell>
          <cell r="D6569">
            <v>6125</v>
          </cell>
          <cell r="F6569">
            <v>0</v>
          </cell>
        </row>
        <row r="6570">
          <cell r="A6570">
            <v>1</v>
          </cell>
          <cell r="B6570">
            <v>700</v>
          </cell>
          <cell r="C6570">
            <v>0</v>
          </cell>
          <cell r="D6570">
            <v>5040</v>
          </cell>
          <cell r="F6570">
            <v>0</v>
          </cell>
        </row>
        <row r="6571">
          <cell r="A6571">
            <v>1</v>
          </cell>
          <cell r="B6571">
            <v>900</v>
          </cell>
          <cell r="C6571">
            <v>0</v>
          </cell>
          <cell r="D6571">
            <v>5040</v>
          </cell>
          <cell r="F6571">
            <v>0</v>
          </cell>
        </row>
        <row r="6572">
          <cell r="A6572">
            <v>1</v>
          </cell>
          <cell r="B6572">
            <v>900</v>
          </cell>
          <cell r="C6572">
            <v>0</v>
          </cell>
          <cell r="D6572">
            <v>7095</v>
          </cell>
          <cell r="F6572">
            <v>0</v>
          </cell>
        </row>
        <row r="6573">
          <cell r="A6573">
            <v>1</v>
          </cell>
          <cell r="B6573">
            <v>904</v>
          </cell>
          <cell r="C6573">
            <v>0</v>
          </cell>
          <cell r="D6573">
            <v>5030</v>
          </cell>
          <cell r="F6573">
            <v>0</v>
          </cell>
        </row>
        <row r="6574">
          <cell r="A6574">
            <v>1</v>
          </cell>
          <cell r="B6574">
            <v>907</v>
          </cell>
          <cell r="C6574">
            <v>0</v>
          </cell>
          <cell r="D6574">
            <v>1032</v>
          </cell>
          <cell r="F6574">
            <v>0</v>
          </cell>
        </row>
        <row r="6575">
          <cell r="A6575">
            <v>1</v>
          </cell>
          <cell r="B6575">
            <v>907</v>
          </cell>
          <cell r="C6575">
            <v>0</v>
          </cell>
          <cell r="D6575">
            <v>1050</v>
          </cell>
          <cell r="F6575">
            <v>0</v>
          </cell>
        </row>
        <row r="6576">
          <cell r="A6576">
            <v>1</v>
          </cell>
          <cell r="B6576">
            <v>907</v>
          </cell>
          <cell r="C6576">
            <v>0</v>
          </cell>
          <cell r="D6576">
            <v>1050</v>
          </cell>
          <cell r="F6576">
            <v>0</v>
          </cell>
        </row>
        <row r="6577">
          <cell r="A6577">
            <v>1</v>
          </cell>
          <cell r="B6577">
            <v>907</v>
          </cell>
          <cell r="C6577">
            <v>0</v>
          </cell>
          <cell r="D6577">
            <v>1051</v>
          </cell>
          <cell r="F6577">
            <v>0</v>
          </cell>
        </row>
        <row r="6578">
          <cell r="A6578">
            <v>1</v>
          </cell>
          <cell r="B6578">
            <v>907</v>
          </cell>
          <cell r="C6578">
            <v>0</v>
          </cell>
          <cell r="D6578">
            <v>1052</v>
          </cell>
          <cell r="F6578">
            <v>0</v>
          </cell>
        </row>
        <row r="6579">
          <cell r="A6579">
            <v>1</v>
          </cell>
          <cell r="B6579">
            <v>907</v>
          </cell>
          <cell r="C6579">
            <v>0</v>
          </cell>
          <cell r="D6579">
            <v>1052</v>
          </cell>
          <cell r="F6579">
            <v>0</v>
          </cell>
        </row>
        <row r="6580">
          <cell r="A6580">
            <v>1</v>
          </cell>
          <cell r="B6580">
            <v>907</v>
          </cell>
          <cell r="C6580">
            <v>0</v>
          </cell>
          <cell r="D6580">
            <v>1052</v>
          </cell>
          <cell r="F6580">
            <v>0</v>
          </cell>
        </row>
        <row r="6581">
          <cell r="A6581">
            <v>1</v>
          </cell>
          <cell r="B6581">
            <v>907</v>
          </cell>
          <cell r="C6581">
            <v>0</v>
          </cell>
          <cell r="D6581">
            <v>1055</v>
          </cell>
          <cell r="F6581">
            <v>0</v>
          </cell>
        </row>
        <row r="6582">
          <cell r="A6582">
            <v>1</v>
          </cell>
          <cell r="B6582">
            <v>907</v>
          </cell>
          <cell r="C6582">
            <v>0</v>
          </cell>
          <cell r="D6582">
            <v>1060</v>
          </cell>
          <cell r="F6582">
            <v>0</v>
          </cell>
        </row>
        <row r="6583">
          <cell r="A6583">
            <v>1</v>
          </cell>
          <cell r="B6583">
            <v>907</v>
          </cell>
          <cell r="C6583">
            <v>0</v>
          </cell>
          <cell r="D6583">
            <v>1065</v>
          </cell>
          <cell r="F6583">
            <v>0</v>
          </cell>
        </row>
        <row r="6584">
          <cell r="A6584">
            <v>1</v>
          </cell>
          <cell r="B6584">
            <v>907</v>
          </cell>
          <cell r="C6584">
            <v>0</v>
          </cell>
          <cell r="D6584">
            <v>2040</v>
          </cell>
          <cell r="F6584">
            <v>0</v>
          </cell>
        </row>
        <row r="6585">
          <cell r="A6585">
            <v>1</v>
          </cell>
          <cell r="B6585">
            <v>907</v>
          </cell>
          <cell r="C6585">
            <v>0</v>
          </cell>
          <cell r="D6585">
            <v>4010</v>
          </cell>
          <cell r="F6585">
            <v>0</v>
          </cell>
        </row>
        <row r="6586">
          <cell r="A6586">
            <v>1</v>
          </cell>
          <cell r="B6586">
            <v>907</v>
          </cell>
          <cell r="C6586">
            <v>0</v>
          </cell>
          <cell r="D6586">
            <v>4010</v>
          </cell>
          <cell r="F6586">
            <v>0</v>
          </cell>
        </row>
        <row r="6587">
          <cell r="A6587">
            <v>1</v>
          </cell>
          <cell r="B6587">
            <v>907</v>
          </cell>
          <cell r="C6587">
            <v>0</v>
          </cell>
          <cell r="D6587">
            <v>4020</v>
          </cell>
          <cell r="F6587">
            <v>0</v>
          </cell>
        </row>
        <row r="6588">
          <cell r="A6588">
            <v>1</v>
          </cell>
          <cell r="B6588">
            <v>907</v>
          </cell>
          <cell r="C6588">
            <v>0</v>
          </cell>
          <cell r="D6588">
            <v>4020</v>
          </cell>
          <cell r="F6588">
            <v>0</v>
          </cell>
        </row>
        <row r="6589">
          <cell r="A6589">
            <v>1</v>
          </cell>
          <cell r="B6589">
            <v>907</v>
          </cell>
          <cell r="C6589">
            <v>0</v>
          </cell>
          <cell r="D6589">
            <v>4030</v>
          </cell>
          <cell r="F6589">
            <v>0</v>
          </cell>
        </row>
        <row r="6590">
          <cell r="A6590">
            <v>1</v>
          </cell>
          <cell r="B6590">
            <v>907</v>
          </cell>
          <cell r="C6590">
            <v>0</v>
          </cell>
          <cell r="D6590">
            <v>4040</v>
          </cell>
          <cell r="F6590">
            <v>0</v>
          </cell>
        </row>
        <row r="6591">
          <cell r="A6591">
            <v>1</v>
          </cell>
          <cell r="B6591">
            <v>907</v>
          </cell>
          <cell r="C6591">
            <v>0</v>
          </cell>
          <cell r="D6591">
            <v>4050</v>
          </cell>
          <cell r="F6591">
            <v>0</v>
          </cell>
        </row>
        <row r="6592">
          <cell r="A6592">
            <v>1</v>
          </cell>
          <cell r="B6592">
            <v>907</v>
          </cell>
          <cell r="C6592">
            <v>0</v>
          </cell>
          <cell r="D6592">
            <v>4060</v>
          </cell>
          <cell r="F6592">
            <v>0</v>
          </cell>
        </row>
        <row r="6593">
          <cell r="A6593">
            <v>1</v>
          </cell>
          <cell r="B6593">
            <v>907</v>
          </cell>
          <cell r="C6593">
            <v>0</v>
          </cell>
          <cell r="D6593">
            <v>5010</v>
          </cell>
          <cell r="F6593">
            <v>0</v>
          </cell>
        </row>
        <row r="6594">
          <cell r="A6594">
            <v>1</v>
          </cell>
          <cell r="B6594">
            <v>907</v>
          </cell>
          <cell r="C6594">
            <v>0</v>
          </cell>
          <cell r="D6594">
            <v>5011</v>
          </cell>
          <cell r="F6594">
            <v>0</v>
          </cell>
        </row>
        <row r="6595">
          <cell r="A6595">
            <v>1</v>
          </cell>
          <cell r="B6595">
            <v>907</v>
          </cell>
          <cell r="C6595">
            <v>0</v>
          </cell>
          <cell r="D6595">
            <v>5011</v>
          </cell>
          <cell r="F6595">
            <v>0</v>
          </cell>
        </row>
        <row r="6596">
          <cell r="A6596">
            <v>1</v>
          </cell>
          <cell r="B6596">
            <v>907</v>
          </cell>
          <cell r="C6596">
            <v>0</v>
          </cell>
          <cell r="D6596">
            <v>5012</v>
          </cell>
          <cell r="F6596">
            <v>0</v>
          </cell>
        </row>
        <row r="6597">
          <cell r="A6597">
            <v>1</v>
          </cell>
          <cell r="B6597">
            <v>907</v>
          </cell>
          <cell r="C6597">
            <v>0</v>
          </cell>
          <cell r="D6597">
            <v>5012</v>
          </cell>
          <cell r="F6597">
            <v>0</v>
          </cell>
        </row>
        <row r="6598">
          <cell r="A6598">
            <v>1</v>
          </cell>
          <cell r="B6598">
            <v>907</v>
          </cell>
          <cell r="C6598">
            <v>0</v>
          </cell>
          <cell r="D6598">
            <v>5012</v>
          </cell>
          <cell r="F6598">
            <v>0</v>
          </cell>
        </row>
        <row r="6599">
          <cell r="A6599">
            <v>1</v>
          </cell>
          <cell r="B6599">
            <v>907</v>
          </cell>
          <cell r="C6599">
            <v>0</v>
          </cell>
          <cell r="D6599">
            <v>5020</v>
          </cell>
          <cell r="F6599">
            <v>0</v>
          </cell>
        </row>
        <row r="6600">
          <cell r="A6600">
            <v>1</v>
          </cell>
          <cell r="B6600">
            <v>907</v>
          </cell>
          <cell r="C6600">
            <v>0</v>
          </cell>
          <cell r="D6600">
            <v>5030</v>
          </cell>
          <cell r="F6600">
            <v>0</v>
          </cell>
        </row>
        <row r="6601">
          <cell r="A6601">
            <v>1</v>
          </cell>
          <cell r="B6601">
            <v>907</v>
          </cell>
          <cell r="C6601">
            <v>0</v>
          </cell>
          <cell r="D6601">
            <v>5030</v>
          </cell>
          <cell r="F6601">
            <v>0</v>
          </cell>
        </row>
        <row r="6602">
          <cell r="A6602">
            <v>1</v>
          </cell>
          <cell r="B6602">
            <v>907</v>
          </cell>
          <cell r="C6602">
            <v>0</v>
          </cell>
          <cell r="D6602">
            <v>5040</v>
          </cell>
          <cell r="F6602">
            <v>0</v>
          </cell>
        </row>
        <row r="6603">
          <cell r="A6603">
            <v>1</v>
          </cell>
          <cell r="B6603">
            <v>907</v>
          </cell>
          <cell r="C6603">
            <v>0</v>
          </cell>
          <cell r="D6603">
            <v>5050</v>
          </cell>
          <cell r="F6603">
            <v>0</v>
          </cell>
        </row>
        <row r="6604">
          <cell r="A6604">
            <v>1</v>
          </cell>
          <cell r="B6604">
            <v>907</v>
          </cell>
          <cell r="C6604">
            <v>0</v>
          </cell>
          <cell r="D6604">
            <v>7010</v>
          </cell>
          <cell r="F6604">
            <v>0</v>
          </cell>
        </row>
        <row r="6605">
          <cell r="A6605">
            <v>1</v>
          </cell>
          <cell r="B6605">
            <v>907</v>
          </cell>
          <cell r="C6605">
            <v>0</v>
          </cell>
          <cell r="D6605">
            <v>7015</v>
          </cell>
          <cell r="F6605">
            <v>0</v>
          </cell>
        </row>
        <row r="6606">
          <cell r="A6606">
            <v>1</v>
          </cell>
          <cell r="B6606">
            <v>907</v>
          </cell>
          <cell r="C6606">
            <v>0</v>
          </cell>
          <cell r="D6606">
            <v>7020</v>
          </cell>
          <cell r="F6606">
            <v>0</v>
          </cell>
        </row>
        <row r="6607">
          <cell r="A6607">
            <v>1</v>
          </cell>
          <cell r="B6607">
            <v>907</v>
          </cell>
          <cell r="C6607">
            <v>0</v>
          </cell>
          <cell r="D6607">
            <v>7025</v>
          </cell>
          <cell r="F6607">
            <v>0</v>
          </cell>
        </row>
        <row r="6608">
          <cell r="A6608">
            <v>1</v>
          </cell>
          <cell r="B6608">
            <v>907</v>
          </cell>
          <cell r="C6608">
            <v>0</v>
          </cell>
          <cell r="D6608">
            <v>7030</v>
          </cell>
          <cell r="F6608">
            <v>0</v>
          </cell>
        </row>
        <row r="6609">
          <cell r="A6609">
            <v>1</v>
          </cell>
          <cell r="B6609">
            <v>907</v>
          </cell>
          <cell r="C6609">
            <v>0</v>
          </cell>
          <cell r="D6609">
            <v>7035</v>
          </cell>
          <cell r="F6609">
            <v>0</v>
          </cell>
        </row>
        <row r="6610">
          <cell r="A6610">
            <v>1</v>
          </cell>
          <cell r="B6610">
            <v>907</v>
          </cell>
          <cell r="C6610">
            <v>0</v>
          </cell>
          <cell r="D6610">
            <v>7040</v>
          </cell>
          <cell r="F6610">
            <v>0</v>
          </cell>
        </row>
        <row r="6611">
          <cell r="A6611">
            <v>1</v>
          </cell>
          <cell r="B6611">
            <v>907</v>
          </cell>
          <cell r="C6611">
            <v>0</v>
          </cell>
          <cell r="D6611">
            <v>7045</v>
          </cell>
          <cell r="F6611">
            <v>0</v>
          </cell>
        </row>
        <row r="6612">
          <cell r="A6612">
            <v>1</v>
          </cell>
          <cell r="B6612">
            <v>907</v>
          </cell>
          <cell r="C6612">
            <v>0</v>
          </cell>
          <cell r="D6612">
            <v>7050</v>
          </cell>
          <cell r="F6612">
            <v>0</v>
          </cell>
        </row>
        <row r="6613">
          <cell r="A6613">
            <v>1</v>
          </cell>
          <cell r="B6613">
            <v>907</v>
          </cell>
          <cell r="C6613">
            <v>0</v>
          </cell>
          <cell r="D6613">
            <v>7055</v>
          </cell>
          <cell r="F6613">
            <v>0</v>
          </cell>
        </row>
        <row r="6614">
          <cell r="A6614">
            <v>1</v>
          </cell>
          <cell r="B6614">
            <v>907</v>
          </cell>
          <cell r="C6614">
            <v>0</v>
          </cell>
          <cell r="D6614">
            <v>7060</v>
          </cell>
          <cell r="F6614">
            <v>0</v>
          </cell>
        </row>
        <row r="6615">
          <cell r="A6615">
            <v>1</v>
          </cell>
          <cell r="B6615">
            <v>907</v>
          </cell>
          <cell r="C6615">
            <v>0</v>
          </cell>
          <cell r="D6615">
            <v>7065</v>
          </cell>
          <cell r="F6615">
            <v>0</v>
          </cell>
        </row>
        <row r="6616">
          <cell r="A6616">
            <v>1</v>
          </cell>
          <cell r="B6616">
            <v>907</v>
          </cell>
          <cell r="C6616">
            <v>0</v>
          </cell>
          <cell r="D6616">
            <v>7070</v>
          </cell>
          <cell r="F6616">
            <v>0</v>
          </cell>
        </row>
        <row r="6617">
          <cell r="A6617">
            <v>1</v>
          </cell>
          <cell r="B6617">
            <v>907</v>
          </cell>
          <cell r="C6617">
            <v>0</v>
          </cell>
          <cell r="D6617">
            <v>7075</v>
          </cell>
          <cell r="F6617">
            <v>0</v>
          </cell>
        </row>
        <row r="6618">
          <cell r="A6618">
            <v>1</v>
          </cell>
          <cell r="B6618">
            <v>907</v>
          </cell>
          <cell r="C6618">
            <v>0</v>
          </cell>
          <cell r="D6618">
            <v>7080</v>
          </cell>
          <cell r="F6618">
            <v>0</v>
          </cell>
        </row>
        <row r="6619">
          <cell r="A6619">
            <v>1</v>
          </cell>
          <cell r="B6619">
            <v>907</v>
          </cell>
          <cell r="C6619">
            <v>0</v>
          </cell>
          <cell r="D6619">
            <v>7085</v>
          </cell>
          <cell r="F6619">
            <v>0</v>
          </cell>
        </row>
        <row r="6620">
          <cell r="A6620">
            <v>1</v>
          </cell>
          <cell r="B6620">
            <v>907</v>
          </cell>
          <cell r="C6620">
            <v>0</v>
          </cell>
          <cell r="D6620">
            <v>7086</v>
          </cell>
          <cell r="F6620">
            <v>0</v>
          </cell>
        </row>
        <row r="6621">
          <cell r="A6621">
            <v>1</v>
          </cell>
          <cell r="B6621">
            <v>907</v>
          </cell>
          <cell r="C6621">
            <v>0</v>
          </cell>
          <cell r="D6621">
            <v>7090</v>
          </cell>
          <cell r="F6621">
            <v>0</v>
          </cell>
        </row>
        <row r="6622">
          <cell r="A6622">
            <v>1</v>
          </cell>
          <cell r="B6622">
            <v>907</v>
          </cell>
          <cell r="C6622">
            <v>0</v>
          </cell>
          <cell r="D6622">
            <v>7095</v>
          </cell>
          <cell r="F6622">
            <v>0</v>
          </cell>
        </row>
        <row r="6623">
          <cell r="A6623">
            <v>1</v>
          </cell>
          <cell r="B6623">
            <v>907</v>
          </cell>
          <cell r="C6623">
            <v>0</v>
          </cell>
          <cell r="D6623">
            <v>7100</v>
          </cell>
          <cell r="F6623">
            <v>0</v>
          </cell>
        </row>
        <row r="6624">
          <cell r="A6624">
            <v>1</v>
          </cell>
          <cell r="B6624">
            <v>907</v>
          </cell>
          <cell r="C6624">
            <v>0</v>
          </cell>
          <cell r="D6624">
            <v>7105</v>
          </cell>
          <cell r="F6624">
            <v>0</v>
          </cell>
        </row>
        <row r="6625">
          <cell r="A6625">
            <v>1</v>
          </cell>
          <cell r="B6625">
            <v>907</v>
          </cell>
          <cell r="C6625">
            <v>0</v>
          </cell>
          <cell r="D6625">
            <v>7110</v>
          </cell>
          <cell r="F6625">
            <v>0</v>
          </cell>
        </row>
        <row r="6626">
          <cell r="A6626">
            <v>1</v>
          </cell>
          <cell r="B6626">
            <v>907</v>
          </cell>
          <cell r="C6626">
            <v>0</v>
          </cell>
          <cell r="D6626">
            <v>7120</v>
          </cell>
          <cell r="F6626">
            <v>0</v>
          </cell>
        </row>
        <row r="6627">
          <cell r="A6627">
            <v>1</v>
          </cell>
          <cell r="B6627">
            <v>907</v>
          </cell>
          <cell r="C6627">
            <v>0</v>
          </cell>
          <cell r="D6627">
            <v>7125</v>
          </cell>
          <cell r="F6627">
            <v>0</v>
          </cell>
        </row>
        <row r="6628">
          <cell r="A6628">
            <v>1</v>
          </cell>
          <cell r="B6628">
            <v>907</v>
          </cell>
          <cell r="C6628">
            <v>0</v>
          </cell>
          <cell r="D6628">
            <v>8010</v>
          </cell>
          <cell r="F6628">
            <v>0</v>
          </cell>
        </row>
        <row r="6629">
          <cell r="A6629">
            <v>1</v>
          </cell>
          <cell r="B6629">
            <v>907</v>
          </cell>
          <cell r="C6629">
            <v>0</v>
          </cell>
          <cell r="D6629">
            <v>8020</v>
          </cell>
          <cell r="F6629">
            <v>0</v>
          </cell>
        </row>
        <row r="6630">
          <cell r="A6630">
            <v>1</v>
          </cell>
          <cell r="B6630">
            <v>907</v>
          </cell>
          <cell r="C6630">
            <v>0</v>
          </cell>
          <cell r="D6630">
            <v>8025</v>
          </cell>
          <cell r="F6630">
            <v>0</v>
          </cell>
        </row>
        <row r="6631">
          <cell r="A6631">
            <v>1</v>
          </cell>
          <cell r="B6631">
            <v>907</v>
          </cell>
          <cell r="C6631">
            <v>0</v>
          </cell>
          <cell r="D6631">
            <v>8030</v>
          </cell>
          <cell r="F6631">
            <v>0</v>
          </cell>
        </row>
        <row r="6632">
          <cell r="A6632">
            <v>1</v>
          </cell>
          <cell r="B6632">
            <v>907</v>
          </cell>
          <cell r="C6632">
            <v>0</v>
          </cell>
          <cell r="D6632">
            <v>8040</v>
          </cell>
          <cell r="F6632">
            <v>0</v>
          </cell>
        </row>
        <row r="6633">
          <cell r="A6633">
            <v>1</v>
          </cell>
          <cell r="B6633">
            <v>907</v>
          </cell>
          <cell r="C6633">
            <v>0</v>
          </cell>
          <cell r="D6633">
            <v>8050</v>
          </cell>
          <cell r="F6633">
            <v>0</v>
          </cell>
        </row>
        <row r="6634">
          <cell r="A6634">
            <v>1</v>
          </cell>
          <cell r="B6634">
            <v>907</v>
          </cell>
          <cell r="C6634">
            <v>0</v>
          </cell>
          <cell r="D6634">
            <v>8060</v>
          </cell>
          <cell r="F6634">
            <v>0</v>
          </cell>
        </row>
        <row r="6635">
          <cell r="A6635">
            <v>1</v>
          </cell>
          <cell r="B6635">
            <v>907</v>
          </cell>
          <cell r="C6635">
            <v>0</v>
          </cell>
          <cell r="D6635">
            <v>8070</v>
          </cell>
          <cell r="F6635">
            <v>0</v>
          </cell>
        </row>
        <row r="6636">
          <cell r="A6636">
            <v>1</v>
          </cell>
          <cell r="B6636">
            <v>907</v>
          </cell>
          <cell r="C6636">
            <v>0</v>
          </cell>
          <cell r="D6636">
            <v>8080</v>
          </cell>
          <cell r="F6636">
            <v>0</v>
          </cell>
        </row>
        <row r="6637">
          <cell r="A6637">
            <v>1</v>
          </cell>
          <cell r="B6637">
            <v>907</v>
          </cell>
          <cell r="C6637">
            <v>0</v>
          </cell>
          <cell r="D6637">
            <v>8090</v>
          </cell>
          <cell r="F6637">
            <v>0</v>
          </cell>
        </row>
        <row r="6638">
          <cell r="A6638">
            <v>2</v>
          </cell>
          <cell r="B6638">
            <v>0</v>
          </cell>
          <cell r="C6638">
            <v>0</v>
          </cell>
          <cell r="D6638">
            <v>1010</v>
          </cell>
          <cell r="F6638">
            <v>0</v>
          </cell>
        </row>
        <row r="6639">
          <cell r="A6639">
            <v>2</v>
          </cell>
          <cell r="B6639">
            <v>0</v>
          </cell>
          <cell r="C6639">
            <v>0</v>
          </cell>
          <cell r="D6639">
            <v>1011</v>
          </cell>
          <cell r="F6639">
            <v>0</v>
          </cell>
        </row>
        <row r="6640">
          <cell r="A6640">
            <v>2</v>
          </cell>
          <cell r="B6640">
            <v>0</v>
          </cell>
          <cell r="C6640">
            <v>0</v>
          </cell>
          <cell r="D6640">
            <v>1020</v>
          </cell>
          <cell r="F6640">
            <v>0</v>
          </cell>
        </row>
        <row r="6641">
          <cell r="A6641">
            <v>2</v>
          </cell>
          <cell r="B6641">
            <v>0</v>
          </cell>
          <cell r="C6641">
            <v>0</v>
          </cell>
          <cell r="D6641">
            <v>1022</v>
          </cell>
          <cell r="F6641">
            <v>0</v>
          </cell>
        </row>
        <row r="6642">
          <cell r="A6642">
            <v>2</v>
          </cell>
          <cell r="B6642">
            <v>0</v>
          </cell>
          <cell r="C6642">
            <v>0</v>
          </cell>
          <cell r="D6642">
            <v>1030</v>
          </cell>
          <cell r="F6642">
            <v>0</v>
          </cell>
        </row>
        <row r="6643">
          <cell r="A6643">
            <v>2</v>
          </cell>
          <cell r="B6643">
            <v>0</v>
          </cell>
          <cell r="C6643">
            <v>0</v>
          </cell>
          <cell r="D6643">
            <v>1031</v>
          </cell>
          <cell r="F6643">
            <v>-1351.25</v>
          </cell>
        </row>
        <row r="6644">
          <cell r="A6644">
            <v>2</v>
          </cell>
          <cell r="B6644">
            <v>0</v>
          </cell>
          <cell r="C6644">
            <v>0</v>
          </cell>
          <cell r="D6644">
            <v>1035</v>
          </cell>
          <cell r="F6644">
            <v>0</v>
          </cell>
        </row>
        <row r="6645">
          <cell r="A6645">
            <v>2</v>
          </cell>
          <cell r="B6645">
            <v>0</v>
          </cell>
          <cell r="C6645">
            <v>0</v>
          </cell>
          <cell r="D6645">
            <v>1050</v>
          </cell>
          <cell r="F6645">
            <v>0</v>
          </cell>
        </row>
        <row r="6646">
          <cell r="A6646">
            <v>2</v>
          </cell>
          <cell r="B6646">
            <v>0</v>
          </cell>
          <cell r="C6646">
            <v>0</v>
          </cell>
          <cell r="D6646">
            <v>1070</v>
          </cell>
          <cell r="F6646">
            <v>-7293.68</v>
          </cell>
        </row>
        <row r="6647">
          <cell r="A6647">
            <v>2</v>
          </cell>
          <cell r="B6647">
            <v>0</v>
          </cell>
          <cell r="C6647">
            <v>0</v>
          </cell>
          <cell r="D6647">
            <v>1075</v>
          </cell>
          <cell r="F6647">
            <v>65323.31</v>
          </cell>
        </row>
        <row r="6648">
          <cell r="A6648">
            <v>2</v>
          </cell>
          <cell r="B6648">
            <v>0</v>
          </cell>
          <cell r="C6648">
            <v>0</v>
          </cell>
          <cell r="D6648">
            <v>1075</v>
          </cell>
          <cell r="F6648">
            <v>0</v>
          </cell>
        </row>
        <row r="6649">
          <cell r="A6649">
            <v>2</v>
          </cell>
          <cell r="B6649">
            <v>0</v>
          </cell>
          <cell r="C6649">
            <v>0</v>
          </cell>
          <cell r="D6649">
            <v>1075</v>
          </cell>
          <cell r="F6649">
            <v>0</v>
          </cell>
        </row>
        <row r="6650">
          <cell r="A6650">
            <v>2</v>
          </cell>
          <cell r="B6650">
            <v>0</v>
          </cell>
          <cell r="C6650">
            <v>0</v>
          </cell>
          <cell r="D6650">
            <v>1099</v>
          </cell>
          <cell r="F6650">
            <v>-771117.99</v>
          </cell>
        </row>
        <row r="6651">
          <cell r="A6651">
            <v>2</v>
          </cell>
          <cell r="B6651">
            <v>0</v>
          </cell>
          <cell r="C6651">
            <v>0</v>
          </cell>
          <cell r="D6651">
            <v>1099</v>
          </cell>
          <cell r="F6651">
            <v>0</v>
          </cell>
        </row>
        <row r="6652">
          <cell r="A6652">
            <v>2</v>
          </cell>
          <cell r="B6652">
            <v>0</v>
          </cell>
          <cell r="C6652">
            <v>0</v>
          </cell>
          <cell r="D6652">
            <v>1099</v>
          </cell>
          <cell r="F6652">
            <v>0</v>
          </cell>
        </row>
        <row r="6653">
          <cell r="A6653">
            <v>2</v>
          </cell>
          <cell r="B6653">
            <v>0</v>
          </cell>
          <cell r="C6653">
            <v>0</v>
          </cell>
          <cell r="D6653">
            <v>1099</v>
          </cell>
          <cell r="F6653">
            <v>0</v>
          </cell>
        </row>
        <row r="6654">
          <cell r="A6654">
            <v>2</v>
          </cell>
          <cell r="B6654">
            <v>0</v>
          </cell>
          <cell r="C6654">
            <v>0</v>
          </cell>
          <cell r="D6654">
            <v>1099</v>
          </cell>
          <cell r="F6654">
            <v>221400.04</v>
          </cell>
        </row>
        <row r="6655">
          <cell r="A6655">
            <v>2</v>
          </cell>
          <cell r="B6655">
            <v>0</v>
          </cell>
          <cell r="C6655">
            <v>0</v>
          </cell>
          <cell r="D6655">
            <v>1099</v>
          </cell>
          <cell r="F6655">
            <v>0</v>
          </cell>
        </row>
        <row r="6656">
          <cell r="A6656">
            <v>2</v>
          </cell>
          <cell r="B6656">
            <v>0</v>
          </cell>
          <cell r="C6656">
            <v>0</v>
          </cell>
          <cell r="D6656">
            <v>1099</v>
          </cell>
          <cell r="F6656">
            <v>132.85</v>
          </cell>
        </row>
        <row r="6657">
          <cell r="A6657">
            <v>2</v>
          </cell>
          <cell r="B6657">
            <v>0</v>
          </cell>
          <cell r="C6657">
            <v>0</v>
          </cell>
          <cell r="D6657">
            <v>1100</v>
          </cell>
          <cell r="F6657">
            <v>0</v>
          </cell>
        </row>
        <row r="6658">
          <cell r="A6658">
            <v>2</v>
          </cell>
          <cell r="B6658">
            <v>0</v>
          </cell>
          <cell r="C6658">
            <v>0</v>
          </cell>
          <cell r="D6658">
            <v>1105</v>
          </cell>
          <cell r="F6658">
            <v>0</v>
          </cell>
        </row>
        <row r="6659">
          <cell r="A6659">
            <v>2</v>
          </cell>
          <cell r="B6659">
            <v>0</v>
          </cell>
          <cell r="C6659">
            <v>0</v>
          </cell>
          <cell r="D6659">
            <v>1110</v>
          </cell>
          <cell r="F6659">
            <v>0</v>
          </cell>
        </row>
        <row r="6660">
          <cell r="A6660">
            <v>2</v>
          </cell>
          <cell r="B6660">
            <v>0</v>
          </cell>
          <cell r="C6660">
            <v>0</v>
          </cell>
          <cell r="D6660">
            <v>1115</v>
          </cell>
          <cell r="F6660">
            <v>0</v>
          </cell>
        </row>
        <row r="6661">
          <cell r="A6661">
            <v>2</v>
          </cell>
          <cell r="B6661">
            <v>0</v>
          </cell>
          <cell r="C6661">
            <v>0</v>
          </cell>
          <cell r="D6661">
            <v>1120</v>
          </cell>
          <cell r="F6661">
            <v>0</v>
          </cell>
        </row>
        <row r="6662">
          <cell r="A6662">
            <v>2</v>
          </cell>
          <cell r="B6662">
            <v>0</v>
          </cell>
          <cell r="C6662">
            <v>0</v>
          </cell>
          <cell r="D6662">
            <v>1125</v>
          </cell>
          <cell r="F6662">
            <v>1056.27</v>
          </cell>
        </row>
        <row r="6663">
          <cell r="A6663">
            <v>2</v>
          </cell>
          <cell r="B6663">
            <v>0</v>
          </cell>
          <cell r="C6663">
            <v>0</v>
          </cell>
          <cell r="D6663">
            <v>1130</v>
          </cell>
          <cell r="F6663">
            <v>0</v>
          </cell>
        </row>
        <row r="6664">
          <cell r="A6664">
            <v>2</v>
          </cell>
          <cell r="B6664">
            <v>0</v>
          </cell>
          <cell r="C6664">
            <v>0</v>
          </cell>
          <cell r="D6664">
            <v>1135</v>
          </cell>
          <cell r="F6664">
            <v>0</v>
          </cell>
        </row>
        <row r="6665">
          <cell r="A6665">
            <v>2</v>
          </cell>
          <cell r="B6665">
            <v>0</v>
          </cell>
          <cell r="C6665">
            <v>0</v>
          </cell>
          <cell r="D6665">
            <v>1150</v>
          </cell>
          <cell r="F6665">
            <v>-23556.73</v>
          </cell>
        </row>
        <row r="6666">
          <cell r="A6666">
            <v>2</v>
          </cell>
          <cell r="B6666">
            <v>0</v>
          </cell>
          <cell r="C6666">
            <v>0</v>
          </cell>
          <cell r="D6666">
            <v>1200</v>
          </cell>
          <cell r="F6666">
            <v>0</v>
          </cell>
        </row>
        <row r="6667">
          <cell r="A6667">
            <v>2</v>
          </cell>
          <cell r="B6667">
            <v>0</v>
          </cell>
          <cell r="C6667">
            <v>0</v>
          </cell>
          <cell r="D6667">
            <v>1200</v>
          </cell>
          <cell r="F6667">
            <v>0</v>
          </cell>
        </row>
        <row r="6668">
          <cell r="A6668">
            <v>2</v>
          </cell>
          <cell r="B6668">
            <v>0</v>
          </cell>
          <cell r="C6668">
            <v>0</v>
          </cell>
          <cell r="D6668">
            <v>1200</v>
          </cell>
          <cell r="F6668">
            <v>0</v>
          </cell>
        </row>
        <row r="6669">
          <cell r="A6669">
            <v>2</v>
          </cell>
          <cell r="B6669">
            <v>0</v>
          </cell>
          <cell r="C6669">
            <v>0</v>
          </cell>
          <cell r="D6669">
            <v>1210</v>
          </cell>
          <cell r="F6669">
            <v>0</v>
          </cell>
        </row>
        <row r="6670">
          <cell r="A6670">
            <v>2</v>
          </cell>
          <cell r="B6670">
            <v>0</v>
          </cell>
          <cell r="C6670">
            <v>0</v>
          </cell>
          <cell r="D6670">
            <v>1215</v>
          </cell>
          <cell r="F6670">
            <v>-1309.51</v>
          </cell>
        </row>
        <row r="6671">
          <cell r="A6671">
            <v>2</v>
          </cell>
          <cell r="B6671">
            <v>0</v>
          </cell>
          <cell r="C6671">
            <v>0</v>
          </cell>
          <cell r="D6671">
            <v>1216</v>
          </cell>
          <cell r="F6671">
            <v>5136.42</v>
          </cell>
        </row>
        <row r="6672">
          <cell r="A6672">
            <v>2</v>
          </cell>
          <cell r="B6672">
            <v>0</v>
          </cell>
          <cell r="C6672">
            <v>0</v>
          </cell>
          <cell r="D6672">
            <v>1220</v>
          </cell>
          <cell r="F6672">
            <v>0</v>
          </cell>
        </row>
        <row r="6673">
          <cell r="A6673">
            <v>2</v>
          </cell>
          <cell r="B6673">
            <v>0</v>
          </cell>
          <cell r="C6673">
            <v>0</v>
          </cell>
          <cell r="D6673">
            <v>1221</v>
          </cell>
          <cell r="F6673">
            <v>0</v>
          </cell>
        </row>
        <row r="6674">
          <cell r="A6674">
            <v>2</v>
          </cell>
          <cell r="B6674">
            <v>0</v>
          </cell>
          <cell r="C6674">
            <v>0</v>
          </cell>
          <cell r="D6674">
            <v>1230</v>
          </cell>
          <cell r="F6674">
            <v>0</v>
          </cell>
        </row>
        <row r="6675">
          <cell r="A6675">
            <v>2</v>
          </cell>
          <cell r="B6675">
            <v>0</v>
          </cell>
          <cell r="C6675">
            <v>0</v>
          </cell>
          <cell r="D6675">
            <v>1250</v>
          </cell>
          <cell r="F6675">
            <v>0</v>
          </cell>
        </row>
        <row r="6676">
          <cell r="A6676">
            <v>2</v>
          </cell>
          <cell r="B6676">
            <v>0</v>
          </cell>
          <cell r="C6676">
            <v>0</v>
          </cell>
          <cell r="D6676">
            <v>2010</v>
          </cell>
          <cell r="F6676">
            <v>-9600.92</v>
          </cell>
        </row>
        <row r="6677">
          <cell r="A6677">
            <v>2</v>
          </cell>
          <cell r="B6677">
            <v>0</v>
          </cell>
          <cell r="C6677">
            <v>0</v>
          </cell>
          <cell r="D6677">
            <v>2016</v>
          </cell>
          <cell r="F6677">
            <v>0</v>
          </cell>
        </row>
        <row r="6678">
          <cell r="A6678">
            <v>2</v>
          </cell>
          <cell r="B6678">
            <v>0</v>
          </cell>
          <cell r="C6678">
            <v>0</v>
          </cell>
          <cell r="D6678">
            <v>2020</v>
          </cell>
          <cell r="F6678">
            <v>-162500</v>
          </cell>
        </row>
        <row r="6679">
          <cell r="A6679">
            <v>2</v>
          </cell>
          <cell r="B6679">
            <v>0</v>
          </cell>
          <cell r="C6679">
            <v>0</v>
          </cell>
          <cell r="D6679">
            <v>2020</v>
          </cell>
          <cell r="F6679">
            <v>0</v>
          </cell>
        </row>
        <row r="6680">
          <cell r="A6680">
            <v>2</v>
          </cell>
          <cell r="B6680">
            <v>0</v>
          </cell>
          <cell r="C6680">
            <v>0</v>
          </cell>
          <cell r="D6680">
            <v>2020</v>
          </cell>
          <cell r="F6680">
            <v>0</v>
          </cell>
        </row>
        <row r="6681">
          <cell r="A6681">
            <v>2</v>
          </cell>
          <cell r="B6681">
            <v>0</v>
          </cell>
          <cell r="C6681">
            <v>0</v>
          </cell>
          <cell r="D6681">
            <v>2025</v>
          </cell>
          <cell r="F6681">
            <v>0</v>
          </cell>
        </row>
        <row r="6682">
          <cell r="A6682">
            <v>2</v>
          </cell>
          <cell r="B6682">
            <v>0</v>
          </cell>
          <cell r="C6682">
            <v>0</v>
          </cell>
          <cell r="D6682">
            <v>2030</v>
          </cell>
          <cell r="F6682">
            <v>0</v>
          </cell>
        </row>
        <row r="6683">
          <cell r="A6683">
            <v>2</v>
          </cell>
          <cell r="B6683">
            <v>0</v>
          </cell>
          <cell r="C6683">
            <v>0</v>
          </cell>
          <cell r="D6683">
            <v>2035</v>
          </cell>
          <cell r="F6683">
            <v>-100000</v>
          </cell>
        </row>
        <row r="6684">
          <cell r="A6684">
            <v>2</v>
          </cell>
          <cell r="B6684">
            <v>0</v>
          </cell>
          <cell r="C6684">
            <v>0</v>
          </cell>
          <cell r="D6684">
            <v>2040</v>
          </cell>
          <cell r="F6684">
            <v>0</v>
          </cell>
        </row>
        <row r="6685">
          <cell r="A6685">
            <v>2</v>
          </cell>
          <cell r="B6685">
            <v>0</v>
          </cell>
          <cell r="C6685">
            <v>0</v>
          </cell>
          <cell r="D6685">
            <v>2045</v>
          </cell>
          <cell r="F6685">
            <v>0</v>
          </cell>
        </row>
        <row r="6686">
          <cell r="A6686">
            <v>2</v>
          </cell>
          <cell r="B6686">
            <v>0</v>
          </cell>
          <cell r="C6686">
            <v>0</v>
          </cell>
          <cell r="D6686">
            <v>2046</v>
          </cell>
          <cell r="F6686">
            <v>0</v>
          </cell>
        </row>
        <row r="6687">
          <cell r="A6687">
            <v>2</v>
          </cell>
          <cell r="B6687">
            <v>0</v>
          </cell>
          <cell r="C6687">
            <v>0</v>
          </cell>
          <cell r="D6687">
            <v>2047</v>
          </cell>
          <cell r="F6687">
            <v>0</v>
          </cell>
        </row>
        <row r="6688">
          <cell r="A6688">
            <v>2</v>
          </cell>
          <cell r="B6688">
            <v>0</v>
          </cell>
          <cell r="C6688">
            <v>0</v>
          </cell>
          <cell r="D6688">
            <v>2048</v>
          </cell>
          <cell r="F6688">
            <v>0</v>
          </cell>
        </row>
        <row r="6689">
          <cell r="A6689">
            <v>2</v>
          </cell>
          <cell r="B6689">
            <v>0</v>
          </cell>
          <cell r="C6689">
            <v>0</v>
          </cell>
          <cell r="D6689">
            <v>2049</v>
          </cell>
          <cell r="F6689">
            <v>0</v>
          </cell>
        </row>
        <row r="6690">
          <cell r="A6690">
            <v>2</v>
          </cell>
          <cell r="B6690">
            <v>0</v>
          </cell>
          <cell r="C6690">
            <v>0</v>
          </cell>
          <cell r="D6690">
            <v>2050</v>
          </cell>
          <cell r="F6690">
            <v>0</v>
          </cell>
        </row>
        <row r="6691">
          <cell r="A6691">
            <v>2</v>
          </cell>
          <cell r="B6691">
            <v>0</v>
          </cell>
          <cell r="C6691">
            <v>0</v>
          </cell>
          <cell r="D6691">
            <v>2051</v>
          </cell>
          <cell r="F6691">
            <v>0</v>
          </cell>
        </row>
        <row r="6692">
          <cell r="A6692">
            <v>2</v>
          </cell>
          <cell r="B6692">
            <v>0</v>
          </cell>
          <cell r="C6692">
            <v>0</v>
          </cell>
          <cell r="D6692">
            <v>2052</v>
          </cell>
          <cell r="F6692">
            <v>0</v>
          </cell>
        </row>
        <row r="6693">
          <cell r="A6693">
            <v>2</v>
          </cell>
          <cell r="B6693">
            <v>0</v>
          </cell>
          <cell r="C6693">
            <v>0</v>
          </cell>
          <cell r="D6693">
            <v>2053</v>
          </cell>
          <cell r="F6693">
            <v>0</v>
          </cell>
        </row>
        <row r="6694">
          <cell r="A6694">
            <v>2</v>
          </cell>
          <cell r="B6694">
            <v>0</v>
          </cell>
          <cell r="C6694">
            <v>0</v>
          </cell>
          <cell r="D6694">
            <v>2054</v>
          </cell>
          <cell r="F6694">
            <v>0</v>
          </cell>
        </row>
        <row r="6695">
          <cell r="A6695">
            <v>2</v>
          </cell>
          <cell r="B6695">
            <v>0</v>
          </cell>
          <cell r="C6695">
            <v>0</v>
          </cell>
          <cell r="D6695">
            <v>2055</v>
          </cell>
          <cell r="F6695">
            <v>0</v>
          </cell>
        </row>
        <row r="6696">
          <cell r="A6696">
            <v>2</v>
          </cell>
          <cell r="B6696">
            <v>0</v>
          </cell>
          <cell r="C6696">
            <v>0</v>
          </cell>
          <cell r="D6696">
            <v>2060</v>
          </cell>
          <cell r="F6696">
            <v>-3603</v>
          </cell>
        </row>
        <row r="6697">
          <cell r="A6697">
            <v>2</v>
          </cell>
          <cell r="B6697">
            <v>0</v>
          </cell>
          <cell r="C6697">
            <v>0</v>
          </cell>
          <cell r="D6697">
            <v>2060</v>
          </cell>
          <cell r="F6697">
            <v>0</v>
          </cell>
        </row>
        <row r="6698">
          <cell r="A6698">
            <v>2</v>
          </cell>
          <cell r="B6698">
            <v>0</v>
          </cell>
          <cell r="C6698">
            <v>0</v>
          </cell>
          <cell r="D6698">
            <v>2065</v>
          </cell>
          <cell r="F6698">
            <v>0</v>
          </cell>
        </row>
        <row r="6699">
          <cell r="A6699">
            <v>2</v>
          </cell>
          <cell r="B6699">
            <v>0</v>
          </cell>
          <cell r="C6699">
            <v>0</v>
          </cell>
          <cell r="D6699">
            <v>2066</v>
          </cell>
          <cell r="F6699">
            <v>0</v>
          </cell>
        </row>
        <row r="6700">
          <cell r="A6700">
            <v>2</v>
          </cell>
          <cell r="B6700">
            <v>0</v>
          </cell>
          <cell r="C6700">
            <v>0</v>
          </cell>
          <cell r="D6700">
            <v>2070</v>
          </cell>
          <cell r="F6700">
            <v>0</v>
          </cell>
        </row>
        <row r="6701">
          <cell r="A6701">
            <v>2</v>
          </cell>
          <cell r="B6701">
            <v>0</v>
          </cell>
          <cell r="C6701">
            <v>0</v>
          </cell>
          <cell r="D6701">
            <v>2090</v>
          </cell>
          <cell r="F6701">
            <v>0</v>
          </cell>
        </row>
        <row r="6702">
          <cell r="A6702">
            <v>2</v>
          </cell>
          <cell r="B6702">
            <v>0</v>
          </cell>
          <cell r="C6702">
            <v>0</v>
          </cell>
          <cell r="D6702">
            <v>2090</v>
          </cell>
          <cell r="F6702">
            <v>0</v>
          </cell>
        </row>
        <row r="6703">
          <cell r="A6703">
            <v>2</v>
          </cell>
          <cell r="B6703">
            <v>0</v>
          </cell>
          <cell r="C6703">
            <v>0</v>
          </cell>
          <cell r="D6703">
            <v>2090</v>
          </cell>
          <cell r="F6703">
            <v>0</v>
          </cell>
        </row>
        <row r="6704">
          <cell r="A6704">
            <v>2</v>
          </cell>
          <cell r="B6704">
            <v>0</v>
          </cell>
          <cell r="C6704">
            <v>0</v>
          </cell>
          <cell r="D6704">
            <v>2099</v>
          </cell>
          <cell r="F6704">
            <v>0</v>
          </cell>
        </row>
        <row r="6705">
          <cell r="A6705">
            <v>2</v>
          </cell>
          <cell r="B6705">
            <v>0</v>
          </cell>
          <cell r="C6705">
            <v>0</v>
          </cell>
          <cell r="D6705">
            <v>2100</v>
          </cell>
          <cell r="F6705">
            <v>0</v>
          </cell>
        </row>
        <row r="6706">
          <cell r="A6706">
            <v>2</v>
          </cell>
          <cell r="B6706">
            <v>0</v>
          </cell>
          <cell r="C6706">
            <v>0</v>
          </cell>
          <cell r="D6706">
            <v>2110</v>
          </cell>
          <cell r="F6706">
            <v>0</v>
          </cell>
        </row>
        <row r="6707">
          <cell r="A6707">
            <v>2</v>
          </cell>
          <cell r="B6707">
            <v>0</v>
          </cell>
          <cell r="C6707">
            <v>0</v>
          </cell>
          <cell r="D6707">
            <v>2110</v>
          </cell>
          <cell r="F6707">
            <v>0</v>
          </cell>
        </row>
        <row r="6708">
          <cell r="A6708">
            <v>2</v>
          </cell>
          <cell r="B6708">
            <v>0</v>
          </cell>
          <cell r="C6708">
            <v>0</v>
          </cell>
          <cell r="D6708">
            <v>2110</v>
          </cell>
          <cell r="F6708">
            <v>0</v>
          </cell>
        </row>
        <row r="6709">
          <cell r="A6709">
            <v>2</v>
          </cell>
          <cell r="B6709">
            <v>0</v>
          </cell>
          <cell r="C6709">
            <v>0</v>
          </cell>
          <cell r="D6709">
            <v>2110</v>
          </cell>
          <cell r="F6709">
            <v>0</v>
          </cell>
        </row>
        <row r="6710">
          <cell r="A6710">
            <v>2</v>
          </cell>
          <cell r="B6710">
            <v>0</v>
          </cell>
          <cell r="C6710">
            <v>0</v>
          </cell>
          <cell r="D6710">
            <v>2110</v>
          </cell>
          <cell r="F6710">
            <v>0</v>
          </cell>
        </row>
        <row r="6711">
          <cell r="A6711">
            <v>2</v>
          </cell>
          <cell r="B6711">
            <v>0</v>
          </cell>
          <cell r="C6711">
            <v>0</v>
          </cell>
          <cell r="D6711">
            <v>2110</v>
          </cell>
          <cell r="F6711">
            <v>0</v>
          </cell>
        </row>
        <row r="6712">
          <cell r="A6712">
            <v>2</v>
          </cell>
          <cell r="B6712">
            <v>0</v>
          </cell>
          <cell r="C6712">
            <v>0</v>
          </cell>
          <cell r="D6712">
            <v>2110</v>
          </cell>
          <cell r="F6712">
            <v>0</v>
          </cell>
        </row>
        <row r="6713">
          <cell r="A6713">
            <v>2</v>
          </cell>
          <cell r="B6713">
            <v>0</v>
          </cell>
          <cell r="C6713">
            <v>0</v>
          </cell>
          <cell r="D6713">
            <v>2110</v>
          </cell>
          <cell r="F6713">
            <v>0</v>
          </cell>
        </row>
        <row r="6714">
          <cell r="A6714">
            <v>2</v>
          </cell>
          <cell r="B6714">
            <v>0</v>
          </cell>
          <cell r="C6714">
            <v>0</v>
          </cell>
          <cell r="D6714">
            <v>2110</v>
          </cell>
          <cell r="F6714">
            <v>0</v>
          </cell>
        </row>
        <row r="6715">
          <cell r="A6715">
            <v>2</v>
          </cell>
          <cell r="B6715">
            <v>0</v>
          </cell>
          <cell r="C6715">
            <v>0</v>
          </cell>
          <cell r="D6715">
            <v>2110</v>
          </cell>
          <cell r="F6715">
            <v>0</v>
          </cell>
        </row>
        <row r="6716">
          <cell r="A6716">
            <v>2</v>
          </cell>
          <cell r="B6716">
            <v>0</v>
          </cell>
          <cell r="C6716">
            <v>0</v>
          </cell>
          <cell r="D6716">
            <v>2110</v>
          </cell>
          <cell r="F6716">
            <v>0</v>
          </cell>
        </row>
        <row r="6717">
          <cell r="A6717">
            <v>2</v>
          </cell>
          <cell r="B6717">
            <v>0</v>
          </cell>
          <cell r="C6717">
            <v>0</v>
          </cell>
          <cell r="D6717">
            <v>2110</v>
          </cell>
          <cell r="F6717">
            <v>0</v>
          </cell>
        </row>
        <row r="6718">
          <cell r="A6718">
            <v>2</v>
          </cell>
          <cell r="B6718">
            <v>0</v>
          </cell>
          <cell r="C6718">
            <v>0</v>
          </cell>
          <cell r="D6718">
            <v>2110</v>
          </cell>
          <cell r="F6718">
            <v>0</v>
          </cell>
        </row>
        <row r="6719">
          <cell r="A6719">
            <v>2</v>
          </cell>
          <cell r="B6719">
            <v>0</v>
          </cell>
          <cell r="C6719">
            <v>0</v>
          </cell>
          <cell r="D6719">
            <v>2199</v>
          </cell>
          <cell r="F6719">
            <v>0</v>
          </cell>
        </row>
        <row r="6720">
          <cell r="A6720">
            <v>2</v>
          </cell>
          <cell r="B6720">
            <v>0</v>
          </cell>
          <cell r="C6720">
            <v>0</v>
          </cell>
          <cell r="D6720">
            <v>2200</v>
          </cell>
          <cell r="F6720">
            <v>0</v>
          </cell>
        </row>
        <row r="6721">
          <cell r="A6721">
            <v>2</v>
          </cell>
          <cell r="B6721">
            <v>0</v>
          </cell>
          <cell r="C6721">
            <v>0</v>
          </cell>
          <cell r="D6721">
            <v>2200</v>
          </cell>
          <cell r="F6721">
            <v>0</v>
          </cell>
        </row>
        <row r="6722">
          <cell r="A6722">
            <v>2</v>
          </cell>
          <cell r="B6722">
            <v>0</v>
          </cell>
          <cell r="C6722">
            <v>0</v>
          </cell>
          <cell r="D6722">
            <v>2210</v>
          </cell>
          <cell r="F6722">
            <v>-41666.67</v>
          </cell>
        </row>
        <row r="6723">
          <cell r="A6723">
            <v>2</v>
          </cell>
          <cell r="B6723">
            <v>0</v>
          </cell>
          <cell r="C6723">
            <v>0</v>
          </cell>
          <cell r="D6723">
            <v>2999</v>
          </cell>
          <cell r="F6723">
            <v>-7000</v>
          </cell>
        </row>
        <row r="6724">
          <cell r="A6724">
            <v>2</v>
          </cell>
          <cell r="B6724">
            <v>0</v>
          </cell>
          <cell r="C6724">
            <v>0</v>
          </cell>
          <cell r="D6724">
            <v>3000</v>
          </cell>
          <cell r="F6724">
            <v>0</v>
          </cell>
        </row>
        <row r="6725">
          <cell r="A6725">
            <v>2</v>
          </cell>
          <cell r="B6725">
            <v>0</v>
          </cell>
          <cell r="C6725">
            <v>0</v>
          </cell>
          <cell r="D6725">
            <v>3000</v>
          </cell>
          <cell r="F6725">
            <v>0</v>
          </cell>
        </row>
        <row r="6726">
          <cell r="A6726">
            <v>2</v>
          </cell>
          <cell r="B6726">
            <v>0</v>
          </cell>
          <cell r="C6726">
            <v>0</v>
          </cell>
          <cell r="D6726">
            <v>3000</v>
          </cell>
          <cell r="F6726">
            <v>0</v>
          </cell>
        </row>
        <row r="6727">
          <cell r="A6727">
            <v>2</v>
          </cell>
          <cell r="B6727">
            <v>0</v>
          </cell>
          <cell r="C6727">
            <v>0</v>
          </cell>
          <cell r="D6727">
            <v>3010</v>
          </cell>
          <cell r="F6727">
            <v>0</v>
          </cell>
        </row>
        <row r="6728">
          <cell r="A6728">
            <v>2</v>
          </cell>
          <cell r="B6728">
            <v>0</v>
          </cell>
          <cell r="C6728">
            <v>0</v>
          </cell>
          <cell r="D6728">
            <v>3015</v>
          </cell>
          <cell r="F6728">
            <v>0</v>
          </cell>
        </row>
        <row r="6729">
          <cell r="A6729">
            <v>2</v>
          </cell>
          <cell r="B6729">
            <v>0</v>
          </cell>
          <cell r="C6729">
            <v>0</v>
          </cell>
          <cell r="D6729">
            <v>3040</v>
          </cell>
          <cell r="F6729">
            <v>0</v>
          </cell>
        </row>
        <row r="6730">
          <cell r="A6730">
            <v>2</v>
          </cell>
          <cell r="B6730">
            <v>0</v>
          </cell>
          <cell r="C6730">
            <v>0</v>
          </cell>
          <cell r="D6730">
            <v>3050</v>
          </cell>
          <cell r="F6730">
            <v>0</v>
          </cell>
        </row>
        <row r="6731">
          <cell r="A6731">
            <v>2</v>
          </cell>
          <cell r="B6731">
            <v>0</v>
          </cell>
          <cell r="C6731">
            <v>0</v>
          </cell>
          <cell r="D6731">
            <v>3051</v>
          </cell>
          <cell r="F6731">
            <v>0</v>
          </cell>
        </row>
        <row r="6732">
          <cell r="A6732">
            <v>2</v>
          </cell>
          <cell r="B6732">
            <v>0</v>
          </cell>
          <cell r="C6732">
            <v>0</v>
          </cell>
          <cell r="D6732">
            <v>3999</v>
          </cell>
          <cell r="F6732">
            <v>0</v>
          </cell>
        </row>
        <row r="6733">
          <cell r="A6733">
            <v>2</v>
          </cell>
          <cell r="B6733">
            <v>0</v>
          </cell>
          <cell r="C6733">
            <v>0</v>
          </cell>
          <cell r="D6733">
            <v>4010</v>
          </cell>
          <cell r="F6733">
            <v>0</v>
          </cell>
        </row>
        <row r="6734">
          <cell r="A6734">
            <v>2</v>
          </cell>
          <cell r="B6734">
            <v>0</v>
          </cell>
          <cell r="C6734">
            <v>0</v>
          </cell>
          <cell r="D6734">
            <v>4020</v>
          </cell>
          <cell r="F6734">
            <v>0</v>
          </cell>
        </row>
        <row r="6735">
          <cell r="A6735">
            <v>2</v>
          </cell>
          <cell r="B6735">
            <v>0</v>
          </cell>
          <cell r="C6735">
            <v>0</v>
          </cell>
          <cell r="D6735">
            <v>5010</v>
          </cell>
          <cell r="F6735">
            <v>0</v>
          </cell>
        </row>
        <row r="6736">
          <cell r="A6736">
            <v>2</v>
          </cell>
          <cell r="B6736">
            <v>0</v>
          </cell>
          <cell r="C6736">
            <v>0</v>
          </cell>
          <cell r="D6736">
            <v>5011</v>
          </cell>
          <cell r="F6736">
            <v>0</v>
          </cell>
        </row>
        <row r="6737">
          <cell r="A6737">
            <v>2</v>
          </cell>
          <cell r="B6737">
            <v>0</v>
          </cell>
          <cell r="C6737">
            <v>0</v>
          </cell>
          <cell r="D6737">
            <v>5020</v>
          </cell>
          <cell r="F6737">
            <v>0</v>
          </cell>
        </row>
        <row r="6738">
          <cell r="A6738">
            <v>2</v>
          </cell>
          <cell r="B6738">
            <v>0</v>
          </cell>
          <cell r="C6738">
            <v>0</v>
          </cell>
          <cell r="D6738">
            <v>5030</v>
          </cell>
          <cell r="F6738">
            <v>-14903.95</v>
          </cell>
        </row>
        <row r="6739">
          <cell r="A6739">
            <v>2</v>
          </cell>
          <cell r="B6739">
            <v>0</v>
          </cell>
          <cell r="C6739">
            <v>0</v>
          </cell>
          <cell r="D6739">
            <v>5040</v>
          </cell>
          <cell r="F6739">
            <v>0</v>
          </cell>
        </row>
        <row r="6740">
          <cell r="A6740">
            <v>2</v>
          </cell>
          <cell r="B6740">
            <v>0</v>
          </cell>
          <cell r="C6740">
            <v>0</v>
          </cell>
          <cell r="D6740">
            <v>5050</v>
          </cell>
          <cell r="F6740">
            <v>-17500</v>
          </cell>
        </row>
        <row r="6741">
          <cell r="A6741">
            <v>2</v>
          </cell>
          <cell r="B6741">
            <v>0</v>
          </cell>
          <cell r="C6741">
            <v>0</v>
          </cell>
          <cell r="D6741">
            <v>6055</v>
          </cell>
          <cell r="F6741">
            <v>0</v>
          </cell>
        </row>
        <row r="6742">
          <cell r="A6742">
            <v>2</v>
          </cell>
          <cell r="B6742">
            <v>0</v>
          </cell>
          <cell r="C6742">
            <v>0</v>
          </cell>
          <cell r="D6742">
            <v>7010</v>
          </cell>
          <cell r="F6742">
            <v>150</v>
          </cell>
        </row>
        <row r="6743">
          <cell r="A6743">
            <v>2</v>
          </cell>
          <cell r="B6743">
            <v>0</v>
          </cell>
          <cell r="C6743">
            <v>0</v>
          </cell>
          <cell r="D6743">
            <v>7015</v>
          </cell>
          <cell r="F6743">
            <v>5955.26</v>
          </cell>
        </row>
        <row r="6744">
          <cell r="A6744">
            <v>2</v>
          </cell>
          <cell r="B6744">
            <v>0</v>
          </cell>
          <cell r="C6744">
            <v>0</v>
          </cell>
          <cell r="D6744">
            <v>7020</v>
          </cell>
          <cell r="F6744">
            <v>38937.72</v>
          </cell>
        </row>
        <row r="6745">
          <cell r="A6745">
            <v>2</v>
          </cell>
          <cell r="B6745">
            <v>0</v>
          </cell>
          <cell r="C6745">
            <v>0</v>
          </cell>
          <cell r="D6745">
            <v>7020</v>
          </cell>
          <cell r="F6745">
            <v>221995</v>
          </cell>
        </row>
        <row r="6746">
          <cell r="A6746">
            <v>2</v>
          </cell>
          <cell r="B6746">
            <v>0</v>
          </cell>
          <cell r="C6746">
            <v>0</v>
          </cell>
          <cell r="D6746">
            <v>7025</v>
          </cell>
          <cell r="F6746">
            <v>5885</v>
          </cell>
        </row>
        <row r="6747">
          <cell r="A6747">
            <v>2</v>
          </cell>
          <cell r="B6747">
            <v>0</v>
          </cell>
          <cell r="C6747">
            <v>0</v>
          </cell>
          <cell r="D6747">
            <v>7030</v>
          </cell>
          <cell r="F6747">
            <v>5182.34</v>
          </cell>
        </row>
        <row r="6748">
          <cell r="A6748">
            <v>2</v>
          </cell>
          <cell r="B6748">
            <v>0</v>
          </cell>
          <cell r="C6748">
            <v>0</v>
          </cell>
          <cell r="D6748">
            <v>7035</v>
          </cell>
          <cell r="F6748">
            <v>971.08</v>
          </cell>
        </row>
        <row r="6749">
          <cell r="A6749">
            <v>2</v>
          </cell>
          <cell r="B6749">
            <v>0</v>
          </cell>
          <cell r="C6749">
            <v>0</v>
          </cell>
          <cell r="D6749">
            <v>7040</v>
          </cell>
          <cell r="F6749">
            <v>20807.72</v>
          </cell>
        </row>
        <row r="6750">
          <cell r="A6750">
            <v>2</v>
          </cell>
          <cell r="B6750">
            <v>0</v>
          </cell>
          <cell r="C6750">
            <v>0</v>
          </cell>
          <cell r="D6750">
            <v>7045</v>
          </cell>
          <cell r="F6750">
            <v>0</v>
          </cell>
        </row>
        <row r="6751">
          <cell r="A6751">
            <v>2</v>
          </cell>
          <cell r="B6751">
            <v>0</v>
          </cell>
          <cell r="C6751">
            <v>0</v>
          </cell>
          <cell r="D6751">
            <v>7050</v>
          </cell>
          <cell r="F6751">
            <v>19305.43</v>
          </cell>
        </row>
        <row r="6752">
          <cell r="A6752">
            <v>2</v>
          </cell>
          <cell r="B6752">
            <v>0</v>
          </cell>
          <cell r="C6752">
            <v>0</v>
          </cell>
          <cell r="D6752">
            <v>7055</v>
          </cell>
          <cell r="F6752">
            <v>0</v>
          </cell>
        </row>
        <row r="6753">
          <cell r="A6753">
            <v>2</v>
          </cell>
          <cell r="B6753">
            <v>0</v>
          </cell>
          <cell r="C6753">
            <v>0</v>
          </cell>
          <cell r="D6753">
            <v>7060</v>
          </cell>
          <cell r="F6753">
            <v>6209.84</v>
          </cell>
        </row>
        <row r="6754">
          <cell r="A6754">
            <v>2</v>
          </cell>
          <cell r="B6754">
            <v>0</v>
          </cell>
          <cell r="C6754">
            <v>0</v>
          </cell>
          <cell r="D6754">
            <v>7065</v>
          </cell>
          <cell r="F6754">
            <v>104197.5</v>
          </cell>
        </row>
        <row r="6755">
          <cell r="A6755">
            <v>2</v>
          </cell>
          <cell r="B6755">
            <v>0</v>
          </cell>
          <cell r="C6755">
            <v>0</v>
          </cell>
          <cell r="D6755">
            <v>7070</v>
          </cell>
          <cell r="F6755">
            <v>154.19999999999999</v>
          </cell>
        </row>
        <row r="6756">
          <cell r="A6756">
            <v>2</v>
          </cell>
          <cell r="B6756">
            <v>0</v>
          </cell>
          <cell r="C6756">
            <v>0</v>
          </cell>
          <cell r="D6756">
            <v>7075</v>
          </cell>
          <cell r="F6756">
            <v>1135.8399999999999</v>
          </cell>
        </row>
        <row r="6757">
          <cell r="A6757">
            <v>2</v>
          </cell>
          <cell r="B6757">
            <v>0</v>
          </cell>
          <cell r="C6757">
            <v>0</v>
          </cell>
          <cell r="D6757">
            <v>7080</v>
          </cell>
          <cell r="F6757">
            <v>1669.49</v>
          </cell>
        </row>
        <row r="6758">
          <cell r="A6758">
            <v>2</v>
          </cell>
          <cell r="B6758">
            <v>0</v>
          </cell>
          <cell r="C6758">
            <v>0</v>
          </cell>
          <cell r="D6758">
            <v>7085</v>
          </cell>
          <cell r="F6758">
            <v>29810</v>
          </cell>
        </row>
        <row r="6759">
          <cell r="A6759">
            <v>2</v>
          </cell>
          <cell r="B6759">
            <v>0</v>
          </cell>
          <cell r="C6759">
            <v>0</v>
          </cell>
          <cell r="D6759">
            <v>7086</v>
          </cell>
          <cell r="F6759">
            <v>2631.35</v>
          </cell>
        </row>
        <row r="6760">
          <cell r="A6760">
            <v>2</v>
          </cell>
          <cell r="B6760">
            <v>0</v>
          </cell>
          <cell r="C6760">
            <v>0</v>
          </cell>
          <cell r="D6760">
            <v>7090</v>
          </cell>
          <cell r="F6760">
            <v>3835.74</v>
          </cell>
        </row>
        <row r="6761">
          <cell r="A6761">
            <v>2</v>
          </cell>
          <cell r="B6761">
            <v>0</v>
          </cell>
          <cell r="C6761">
            <v>0</v>
          </cell>
          <cell r="D6761">
            <v>7095</v>
          </cell>
          <cell r="F6761">
            <v>3860.06</v>
          </cell>
        </row>
        <row r="6762">
          <cell r="A6762">
            <v>2</v>
          </cell>
          <cell r="B6762">
            <v>0</v>
          </cell>
          <cell r="C6762">
            <v>0</v>
          </cell>
          <cell r="D6762">
            <v>7100</v>
          </cell>
          <cell r="F6762">
            <v>3862.55</v>
          </cell>
        </row>
        <row r="6763">
          <cell r="A6763">
            <v>2</v>
          </cell>
          <cell r="B6763">
            <v>0</v>
          </cell>
          <cell r="C6763">
            <v>0</v>
          </cell>
          <cell r="D6763">
            <v>7105</v>
          </cell>
          <cell r="F6763">
            <v>1738.86</v>
          </cell>
        </row>
        <row r="6764">
          <cell r="A6764">
            <v>2</v>
          </cell>
          <cell r="B6764">
            <v>0</v>
          </cell>
          <cell r="C6764">
            <v>0</v>
          </cell>
          <cell r="D6764">
            <v>7110</v>
          </cell>
          <cell r="F6764">
            <v>0</v>
          </cell>
        </row>
        <row r="6765">
          <cell r="A6765">
            <v>2</v>
          </cell>
          <cell r="B6765">
            <v>0</v>
          </cell>
          <cell r="C6765">
            <v>0</v>
          </cell>
          <cell r="D6765">
            <v>7115</v>
          </cell>
          <cell r="F6765">
            <v>41666.67</v>
          </cell>
        </row>
        <row r="6766">
          <cell r="A6766">
            <v>2</v>
          </cell>
          <cell r="B6766">
            <v>0</v>
          </cell>
          <cell r="C6766">
            <v>0</v>
          </cell>
          <cell r="D6766">
            <v>7120</v>
          </cell>
          <cell r="F6766">
            <v>468.01</v>
          </cell>
        </row>
        <row r="6767">
          <cell r="A6767">
            <v>2</v>
          </cell>
          <cell r="B6767">
            <v>0</v>
          </cell>
          <cell r="C6767">
            <v>0</v>
          </cell>
          <cell r="D6767">
            <v>7130</v>
          </cell>
          <cell r="F6767">
            <v>9356.91</v>
          </cell>
        </row>
        <row r="6768">
          <cell r="A6768">
            <v>2</v>
          </cell>
          <cell r="B6768">
            <v>0</v>
          </cell>
          <cell r="C6768">
            <v>0</v>
          </cell>
          <cell r="D6768">
            <v>8010</v>
          </cell>
          <cell r="F6768">
            <v>-468228</v>
          </cell>
        </row>
        <row r="6769">
          <cell r="A6769">
            <v>2</v>
          </cell>
          <cell r="B6769">
            <v>0</v>
          </cell>
          <cell r="C6769">
            <v>0</v>
          </cell>
          <cell r="D6769">
            <v>8020</v>
          </cell>
          <cell r="F6769">
            <v>0</v>
          </cell>
        </row>
        <row r="6770">
          <cell r="A6770">
            <v>2</v>
          </cell>
          <cell r="B6770">
            <v>0</v>
          </cell>
          <cell r="C6770">
            <v>0</v>
          </cell>
          <cell r="D6770">
            <v>8025</v>
          </cell>
          <cell r="F6770">
            <v>0</v>
          </cell>
        </row>
        <row r="6771">
          <cell r="A6771">
            <v>2</v>
          </cell>
          <cell r="B6771">
            <v>0</v>
          </cell>
          <cell r="C6771">
            <v>0</v>
          </cell>
          <cell r="D6771">
            <v>8030</v>
          </cell>
          <cell r="F6771">
            <v>168000</v>
          </cell>
        </row>
        <row r="6772">
          <cell r="A6772">
            <v>2</v>
          </cell>
          <cell r="B6772">
            <v>0</v>
          </cell>
          <cell r="C6772">
            <v>0</v>
          </cell>
          <cell r="D6772">
            <v>8040</v>
          </cell>
          <cell r="F6772">
            <v>0</v>
          </cell>
        </row>
        <row r="6773">
          <cell r="A6773">
            <v>2</v>
          </cell>
          <cell r="B6773">
            <v>0</v>
          </cell>
          <cell r="C6773">
            <v>0</v>
          </cell>
          <cell r="D6773">
            <v>8050</v>
          </cell>
          <cell r="F6773">
            <v>0</v>
          </cell>
        </row>
        <row r="6774">
          <cell r="A6774">
            <v>2</v>
          </cell>
          <cell r="B6774">
            <v>0</v>
          </cell>
          <cell r="C6774">
            <v>0</v>
          </cell>
          <cell r="D6774">
            <v>8060</v>
          </cell>
          <cell r="F6774">
            <v>-148.75</v>
          </cell>
        </row>
        <row r="6775">
          <cell r="A6775">
            <v>2</v>
          </cell>
          <cell r="B6775">
            <v>0</v>
          </cell>
          <cell r="C6775">
            <v>0</v>
          </cell>
          <cell r="D6775">
            <v>8070</v>
          </cell>
          <cell r="F6775">
            <v>75311.490000000005</v>
          </cell>
        </row>
        <row r="6776">
          <cell r="A6776">
            <v>2</v>
          </cell>
          <cell r="B6776">
            <v>0</v>
          </cell>
          <cell r="C6776">
            <v>0</v>
          </cell>
          <cell r="D6776">
            <v>8090</v>
          </cell>
          <cell r="F6776">
            <v>-301.86</v>
          </cell>
        </row>
        <row r="6777">
          <cell r="A6777">
            <v>2</v>
          </cell>
          <cell r="B6777">
            <v>0</v>
          </cell>
          <cell r="C6777">
            <v>0</v>
          </cell>
          <cell r="D6777">
            <v>8095</v>
          </cell>
          <cell r="F6777">
            <v>0</v>
          </cell>
        </row>
        <row r="6778">
          <cell r="A6778">
            <v>2</v>
          </cell>
          <cell r="B6778">
            <v>0</v>
          </cell>
          <cell r="C6778">
            <v>0</v>
          </cell>
          <cell r="D6778">
            <v>8501</v>
          </cell>
          <cell r="F6778">
            <v>0</v>
          </cell>
        </row>
        <row r="6779">
          <cell r="A6779">
            <v>2</v>
          </cell>
          <cell r="B6779">
            <v>0</v>
          </cell>
          <cell r="C6779">
            <v>0</v>
          </cell>
          <cell r="D6779">
            <v>8501</v>
          </cell>
          <cell r="F6779">
            <v>0</v>
          </cell>
        </row>
        <row r="6780">
          <cell r="A6780">
            <v>2</v>
          </cell>
          <cell r="B6780">
            <v>0</v>
          </cell>
          <cell r="C6780">
            <v>0</v>
          </cell>
          <cell r="D6780">
            <v>8505</v>
          </cell>
          <cell r="F6780">
            <v>0</v>
          </cell>
        </row>
        <row r="6781">
          <cell r="A6781">
            <v>2</v>
          </cell>
          <cell r="B6781">
            <v>0</v>
          </cell>
          <cell r="C6781">
            <v>0</v>
          </cell>
          <cell r="D6781">
            <v>8505</v>
          </cell>
          <cell r="F6781">
            <v>0</v>
          </cell>
        </row>
        <row r="6782">
          <cell r="A6782">
            <v>2</v>
          </cell>
          <cell r="B6782">
            <v>0</v>
          </cell>
          <cell r="C6782">
            <v>30</v>
          </cell>
          <cell r="D6782">
            <v>6010</v>
          </cell>
          <cell r="F6782">
            <v>0</v>
          </cell>
        </row>
        <row r="6783">
          <cell r="A6783">
            <v>2</v>
          </cell>
          <cell r="B6783">
            <v>0</v>
          </cell>
          <cell r="C6783">
            <v>30</v>
          </cell>
          <cell r="D6783">
            <v>6025</v>
          </cell>
          <cell r="F6783">
            <v>0</v>
          </cell>
        </row>
        <row r="6784">
          <cell r="A6784">
            <v>2</v>
          </cell>
          <cell r="B6784">
            <v>0</v>
          </cell>
          <cell r="C6784">
            <v>30</v>
          </cell>
          <cell r="D6784">
            <v>6030</v>
          </cell>
          <cell r="F6784">
            <v>0</v>
          </cell>
        </row>
        <row r="6785">
          <cell r="A6785">
            <v>2</v>
          </cell>
          <cell r="B6785">
            <v>0</v>
          </cell>
          <cell r="C6785">
            <v>30</v>
          </cell>
          <cell r="D6785">
            <v>6040</v>
          </cell>
          <cell r="F6785">
            <v>0</v>
          </cell>
        </row>
        <row r="6786">
          <cell r="A6786">
            <v>2</v>
          </cell>
          <cell r="B6786">
            <v>0</v>
          </cell>
          <cell r="C6786">
            <v>30</v>
          </cell>
          <cell r="D6786">
            <v>6055</v>
          </cell>
          <cell r="F6786">
            <v>0</v>
          </cell>
        </row>
        <row r="6787">
          <cell r="A6787">
            <v>2</v>
          </cell>
          <cell r="B6787">
            <v>0</v>
          </cell>
          <cell r="C6787">
            <v>30</v>
          </cell>
          <cell r="D6787">
            <v>6070</v>
          </cell>
          <cell r="F6787">
            <v>0</v>
          </cell>
        </row>
        <row r="6788">
          <cell r="A6788">
            <v>2</v>
          </cell>
          <cell r="B6788">
            <v>0</v>
          </cell>
          <cell r="C6788">
            <v>30</v>
          </cell>
          <cell r="D6788">
            <v>6095</v>
          </cell>
          <cell r="F6788">
            <v>0</v>
          </cell>
        </row>
        <row r="6789">
          <cell r="A6789">
            <v>2</v>
          </cell>
          <cell r="B6789">
            <v>0</v>
          </cell>
          <cell r="C6789">
            <v>30</v>
          </cell>
          <cell r="D6789">
            <v>6100</v>
          </cell>
          <cell r="F6789">
            <v>782.4</v>
          </cell>
        </row>
        <row r="6790">
          <cell r="A6790">
            <v>2</v>
          </cell>
          <cell r="B6790">
            <v>0</v>
          </cell>
          <cell r="C6790">
            <v>30</v>
          </cell>
          <cell r="D6790">
            <v>6105</v>
          </cell>
          <cell r="F6790">
            <v>0</v>
          </cell>
        </row>
        <row r="6791">
          <cell r="A6791">
            <v>2</v>
          </cell>
          <cell r="B6791">
            <v>0</v>
          </cell>
          <cell r="C6791">
            <v>30</v>
          </cell>
          <cell r="D6791">
            <v>6110</v>
          </cell>
          <cell r="F6791">
            <v>0</v>
          </cell>
        </row>
        <row r="6792">
          <cell r="A6792">
            <v>2</v>
          </cell>
          <cell r="B6792">
            <v>0</v>
          </cell>
          <cell r="C6792">
            <v>30</v>
          </cell>
          <cell r="D6792">
            <v>6125</v>
          </cell>
          <cell r="F6792">
            <v>0</v>
          </cell>
        </row>
        <row r="6793">
          <cell r="A6793">
            <v>2</v>
          </cell>
          <cell r="B6793">
            <v>0</v>
          </cell>
          <cell r="C6793">
            <v>40</v>
          </cell>
          <cell r="D6793">
            <v>6010</v>
          </cell>
          <cell r="F6793">
            <v>0</v>
          </cell>
        </row>
        <row r="6794">
          <cell r="A6794">
            <v>2</v>
          </cell>
          <cell r="B6794">
            <v>0</v>
          </cell>
          <cell r="C6794">
            <v>40</v>
          </cell>
          <cell r="D6794">
            <v>6025</v>
          </cell>
          <cell r="F6794">
            <v>0</v>
          </cell>
        </row>
        <row r="6795">
          <cell r="A6795">
            <v>2</v>
          </cell>
          <cell r="B6795">
            <v>0</v>
          </cell>
          <cell r="C6795">
            <v>40</v>
          </cell>
          <cell r="D6795">
            <v>6030</v>
          </cell>
          <cell r="F6795">
            <v>0</v>
          </cell>
        </row>
        <row r="6796">
          <cell r="A6796">
            <v>2</v>
          </cell>
          <cell r="B6796">
            <v>0</v>
          </cell>
          <cell r="C6796">
            <v>40</v>
          </cell>
          <cell r="D6796">
            <v>6105</v>
          </cell>
          <cell r="F6796">
            <v>2067.54</v>
          </cell>
        </row>
        <row r="6797">
          <cell r="A6797">
            <v>2</v>
          </cell>
          <cell r="B6797">
            <v>0</v>
          </cell>
          <cell r="C6797">
            <v>40</v>
          </cell>
          <cell r="D6797">
            <v>6110</v>
          </cell>
          <cell r="F6797">
            <v>17463.189999999999</v>
          </cell>
        </row>
        <row r="6798">
          <cell r="A6798">
            <v>2</v>
          </cell>
          <cell r="B6798">
            <v>0</v>
          </cell>
          <cell r="C6798">
            <v>40</v>
          </cell>
          <cell r="D6798">
            <v>6110</v>
          </cell>
          <cell r="F6798">
            <v>0</v>
          </cell>
        </row>
        <row r="6799">
          <cell r="A6799">
            <v>2</v>
          </cell>
          <cell r="B6799">
            <v>0</v>
          </cell>
          <cell r="C6799">
            <v>40</v>
          </cell>
          <cell r="D6799">
            <v>6110</v>
          </cell>
          <cell r="F6799">
            <v>0</v>
          </cell>
        </row>
        <row r="6800">
          <cell r="A6800">
            <v>2</v>
          </cell>
          <cell r="B6800">
            <v>0</v>
          </cell>
          <cell r="C6800">
            <v>40</v>
          </cell>
          <cell r="D6800">
            <v>6110</v>
          </cell>
          <cell r="F6800">
            <v>0</v>
          </cell>
        </row>
        <row r="6801">
          <cell r="A6801">
            <v>2</v>
          </cell>
          <cell r="B6801">
            <v>0</v>
          </cell>
          <cell r="C6801">
            <v>40</v>
          </cell>
          <cell r="D6801">
            <v>6110</v>
          </cell>
          <cell r="F6801">
            <v>0</v>
          </cell>
        </row>
        <row r="6802">
          <cell r="A6802">
            <v>2</v>
          </cell>
          <cell r="B6802">
            <v>0</v>
          </cell>
          <cell r="C6802">
            <v>40</v>
          </cell>
          <cell r="D6802">
            <v>6110</v>
          </cell>
          <cell r="F6802">
            <v>0</v>
          </cell>
        </row>
        <row r="6803">
          <cell r="A6803">
            <v>2</v>
          </cell>
          <cell r="B6803">
            <v>0</v>
          </cell>
          <cell r="C6803">
            <v>50</v>
          </cell>
          <cell r="D6803">
            <v>6010</v>
          </cell>
          <cell r="F6803">
            <v>1372</v>
          </cell>
        </row>
        <row r="6804">
          <cell r="A6804">
            <v>2</v>
          </cell>
          <cell r="B6804">
            <v>0</v>
          </cell>
          <cell r="C6804">
            <v>50</v>
          </cell>
          <cell r="D6804">
            <v>6011</v>
          </cell>
          <cell r="F6804">
            <v>0</v>
          </cell>
        </row>
        <row r="6805">
          <cell r="A6805">
            <v>2</v>
          </cell>
          <cell r="B6805">
            <v>0</v>
          </cell>
          <cell r="C6805">
            <v>50</v>
          </cell>
          <cell r="D6805">
            <v>6020</v>
          </cell>
          <cell r="F6805">
            <v>0</v>
          </cell>
        </row>
        <row r="6806">
          <cell r="A6806">
            <v>2</v>
          </cell>
          <cell r="B6806">
            <v>0</v>
          </cell>
          <cell r="C6806">
            <v>50</v>
          </cell>
          <cell r="D6806">
            <v>6025</v>
          </cell>
          <cell r="F6806">
            <v>68</v>
          </cell>
        </row>
        <row r="6807">
          <cell r="A6807">
            <v>2</v>
          </cell>
          <cell r="B6807">
            <v>0</v>
          </cell>
          <cell r="C6807">
            <v>50</v>
          </cell>
          <cell r="D6807">
            <v>6030</v>
          </cell>
          <cell r="F6807">
            <v>0</v>
          </cell>
        </row>
        <row r="6808">
          <cell r="A6808">
            <v>2</v>
          </cell>
          <cell r="B6808">
            <v>0</v>
          </cell>
          <cell r="C6808">
            <v>50</v>
          </cell>
          <cell r="D6808">
            <v>6040</v>
          </cell>
          <cell r="F6808">
            <v>-298.43</v>
          </cell>
        </row>
        <row r="6809">
          <cell r="A6809">
            <v>2</v>
          </cell>
          <cell r="B6809">
            <v>0</v>
          </cell>
          <cell r="C6809">
            <v>50</v>
          </cell>
          <cell r="D6809">
            <v>6055</v>
          </cell>
          <cell r="F6809">
            <v>0</v>
          </cell>
        </row>
        <row r="6810">
          <cell r="A6810">
            <v>2</v>
          </cell>
          <cell r="B6810">
            <v>0</v>
          </cell>
          <cell r="C6810">
            <v>50</v>
          </cell>
          <cell r="D6810">
            <v>6095</v>
          </cell>
          <cell r="F6810">
            <v>0</v>
          </cell>
        </row>
        <row r="6811">
          <cell r="A6811">
            <v>2</v>
          </cell>
          <cell r="B6811">
            <v>0</v>
          </cell>
          <cell r="C6811">
            <v>50</v>
          </cell>
          <cell r="D6811">
            <v>6100</v>
          </cell>
          <cell r="F6811">
            <v>4111.54</v>
          </cell>
        </row>
        <row r="6812">
          <cell r="A6812">
            <v>2</v>
          </cell>
          <cell r="B6812">
            <v>0</v>
          </cell>
          <cell r="C6812">
            <v>50</v>
          </cell>
          <cell r="D6812">
            <v>6105</v>
          </cell>
          <cell r="F6812">
            <v>0</v>
          </cell>
        </row>
        <row r="6813">
          <cell r="A6813">
            <v>2</v>
          </cell>
          <cell r="B6813">
            <v>0</v>
          </cell>
          <cell r="C6813">
            <v>50</v>
          </cell>
          <cell r="D6813">
            <v>6120</v>
          </cell>
          <cell r="F6813">
            <v>0</v>
          </cell>
        </row>
        <row r="6814">
          <cell r="A6814">
            <v>2</v>
          </cell>
          <cell r="B6814">
            <v>0</v>
          </cell>
          <cell r="C6814">
            <v>50</v>
          </cell>
          <cell r="D6814">
            <v>6125</v>
          </cell>
          <cell r="F6814">
            <v>0</v>
          </cell>
        </row>
        <row r="6815">
          <cell r="A6815">
            <v>2</v>
          </cell>
          <cell r="B6815">
            <v>801</v>
          </cell>
          <cell r="C6815">
            <v>0</v>
          </cell>
          <cell r="D6815">
            <v>7070</v>
          </cell>
          <cell r="F6815">
            <v>0</v>
          </cell>
        </row>
        <row r="6816">
          <cell r="A6816">
            <v>2</v>
          </cell>
          <cell r="B6816">
            <v>801</v>
          </cell>
          <cell r="C6816">
            <v>0</v>
          </cell>
          <cell r="D6816">
            <v>7120</v>
          </cell>
          <cell r="F6816">
            <v>0</v>
          </cell>
        </row>
        <row r="6817">
          <cell r="A6817">
            <v>2</v>
          </cell>
          <cell r="B6817">
            <v>801</v>
          </cell>
          <cell r="C6817">
            <v>50</v>
          </cell>
          <cell r="D6817">
            <v>6010</v>
          </cell>
          <cell r="F6817">
            <v>20490.759999999998</v>
          </cell>
        </row>
        <row r="6818">
          <cell r="A6818">
            <v>2</v>
          </cell>
          <cell r="B6818">
            <v>801</v>
          </cell>
          <cell r="C6818">
            <v>50</v>
          </cell>
          <cell r="D6818">
            <v>6025</v>
          </cell>
          <cell r="F6818">
            <v>1345.78</v>
          </cell>
        </row>
        <row r="6819">
          <cell r="A6819">
            <v>2</v>
          </cell>
          <cell r="B6819">
            <v>801</v>
          </cell>
          <cell r="C6819">
            <v>50</v>
          </cell>
          <cell r="D6819">
            <v>6030</v>
          </cell>
          <cell r="F6819">
            <v>2327.0500000000002</v>
          </cell>
        </row>
        <row r="6820">
          <cell r="A6820">
            <v>2</v>
          </cell>
          <cell r="B6820">
            <v>801</v>
          </cell>
          <cell r="C6820">
            <v>50</v>
          </cell>
          <cell r="D6820">
            <v>6040</v>
          </cell>
          <cell r="F6820">
            <v>0</v>
          </cell>
        </row>
        <row r="6821">
          <cell r="A6821">
            <v>2</v>
          </cell>
          <cell r="B6821">
            <v>801</v>
          </cell>
          <cell r="C6821">
            <v>50</v>
          </cell>
          <cell r="D6821">
            <v>6055</v>
          </cell>
          <cell r="F6821">
            <v>0</v>
          </cell>
        </row>
        <row r="6822">
          <cell r="A6822">
            <v>2</v>
          </cell>
          <cell r="B6822">
            <v>801</v>
          </cell>
          <cell r="C6822">
            <v>50</v>
          </cell>
          <cell r="D6822">
            <v>6095</v>
          </cell>
          <cell r="F6822">
            <v>0</v>
          </cell>
        </row>
        <row r="6823">
          <cell r="A6823">
            <v>2</v>
          </cell>
          <cell r="B6823">
            <v>801</v>
          </cell>
          <cell r="C6823">
            <v>50</v>
          </cell>
          <cell r="D6823">
            <v>6125</v>
          </cell>
          <cell r="F6823">
            <v>0</v>
          </cell>
        </row>
        <row r="6824">
          <cell r="A6824">
            <v>2</v>
          </cell>
          <cell r="B6824">
            <v>802</v>
          </cell>
          <cell r="C6824">
            <v>0</v>
          </cell>
          <cell r="D6824">
            <v>7070</v>
          </cell>
          <cell r="F6824">
            <v>195</v>
          </cell>
        </row>
        <row r="6825">
          <cell r="A6825">
            <v>2</v>
          </cell>
          <cell r="B6825">
            <v>802</v>
          </cell>
          <cell r="C6825">
            <v>0</v>
          </cell>
          <cell r="D6825">
            <v>7120</v>
          </cell>
          <cell r="F6825">
            <v>0</v>
          </cell>
        </row>
        <row r="6826">
          <cell r="A6826">
            <v>2</v>
          </cell>
          <cell r="B6826">
            <v>802</v>
          </cell>
          <cell r="C6826">
            <v>50</v>
          </cell>
          <cell r="D6826">
            <v>6010</v>
          </cell>
          <cell r="F6826">
            <v>35204.81</v>
          </cell>
        </row>
        <row r="6827">
          <cell r="A6827">
            <v>2</v>
          </cell>
          <cell r="B6827">
            <v>802</v>
          </cell>
          <cell r="C6827">
            <v>50</v>
          </cell>
          <cell r="D6827">
            <v>6025</v>
          </cell>
          <cell r="F6827">
            <v>2688.93</v>
          </cell>
        </row>
        <row r="6828">
          <cell r="A6828">
            <v>2</v>
          </cell>
          <cell r="B6828">
            <v>802</v>
          </cell>
          <cell r="C6828">
            <v>50</v>
          </cell>
          <cell r="D6828">
            <v>6030</v>
          </cell>
          <cell r="F6828">
            <v>3363.49</v>
          </cell>
        </row>
        <row r="6829">
          <cell r="A6829">
            <v>2</v>
          </cell>
          <cell r="B6829">
            <v>802</v>
          </cell>
          <cell r="C6829">
            <v>50</v>
          </cell>
          <cell r="D6829">
            <v>6040</v>
          </cell>
          <cell r="F6829">
            <v>0</v>
          </cell>
        </row>
        <row r="6830">
          <cell r="A6830">
            <v>2</v>
          </cell>
          <cell r="B6830">
            <v>802</v>
          </cell>
          <cell r="C6830">
            <v>50</v>
          </cell>
          <cell r="D6830">
            <v>6055</v>
          </cell>
          <cell r="F6830">
            <v>376</v>
          </cell>
        </row>
        <row r="6831">
          <cell r="A6831">
            <v>2</v>
          </cell>
          <cell r="B6831">
            <v>802</v>
          </cell>
          <cell r="C6831">
            <v>50</v>
          </cell>
          <cell r="D6831">
            <v>6095</v>
          </cell>
          <cell r="F6831">
            <v>0</v>
          </cell>
        </row>
        <row r="6832">
          <cell r="A6832">
            <v>2</v>
          </cell>
          <cell r="B6832">
            <v>802</v>
          </cell>
          <cell r="C6832">
            <v>50</v>
          </cell>
          <cell r="D6832">
            <v>6125</v>
          </cell>
          <cell r="F6832">
            <v>0</v>
          </cell>
        </row>
        <row r="6833">
          <cell r="A6833">
            <v>2</v>
          </cell>
          <cell r="B6833">
            <v>803</v>
          </cell>
          <cell r="C6833">
            <v>0</v>
          </cell>
          <cell r="D6833">
            <v>7070</v>
          </cell>
          <cell r="F6833">
            <v>0</v>
          </cell>
        </row>
        <row r="6834">
          <cell r="A6834">
            <v>2</v>
          </cell>
          <cell r="B6834">
            <v>803</v>
          </cell>
          <cell r="C6834">
            <v>0</v>
          </cell>
          <cell r="D6834">
            <v>7120</v>
          </cell>
          <cell r="F6834">
            <v>0</v>
          </cell>
        </row>
        <row r="6835">
          <cell r="A6835">
            <v>2</v>
          </cell>
          <cell r="B6835">
            <v>803</v>
          </cell>
          <cell r="C6835">
            <v>40</v>
          </cell>
          <cell r="D6835">
            <v>6110</v>
          </cell>
          <cell r="F6835">
            <v>0</v>
          </cell>
        </row>
        <row r="6836">
          <cell r="A6836">
            <v>2</v>
          </cell>
          <cell r="B6836">
            <v>803</v>
          </cell>
          <cell r="C6836">
            <v>50</v>
          </cell>
          <cell r="D6836">
            <v>6010</v>
          </cell>
          <cell r="F6836">
            <v>37554.14</v>
          </cell>
        </row>
        <row r="6837">
          <cell r="A6837">
            <v>2</v>
          </cell>
          <cell r="B6837">
            <v>803</v>
          </cell>
          <cell r="C6837">
            <v>50</v>
          </cell>
          <cell r="D6837">
            <v>6025</v>
          </cell>
          <cell r="F6837">
            <v>826.02</v>
          </cell>
        </row>
        <row r="6838">
          <cell r="A6838">
            <v>2</v>
          </cell>
          <cell r="B6838">
            <v>803</v>
          </cell>
          <cell r="C6838">
            <v>50</v>
          </cell>
          <cell r="D6838">
            <v>6030</v>
          </cell>
          <cell r="F6838">
            <v>6444.44</v>
          </cell>
        </row>
        <row r="6839">
          <cell r="A6839">
            <v>2</v>
          </cell>
          <cell r="B6839">
            <v>803</v>
          </cell>
          <cell r="C6839">
            <v>50</v>
          </cell>
          <cell r="D6839">
            <v>6040</v>
          </cell>
          <cell r="F6839">
            <v>509.54</v>
          </cell>
        </row>
        <row r="6840">
          <cell r="A6840">
            <v>2</v>
          </cell>
          <cell r="B6840">
            <v>803</v>
          </cell>
          <cell r="C6840">
            <v>50</v>
          </cell>
          <cell r="D6840">
            <v>6055</v>
          </cell>
          <cell r="F6840">
            <v>475</v>
          </cell>
        </row>
        <row r="6841">
          <cell r="A6841">
            <v>2</v>
          </cell>
          <cell r="B6841">
            <v>803</v>
          </cell>
          <cell r="C6841">
            <v>50</v>
          </cell>
          <cell r="D6841">
            <v>6095</v>
          </cell>
          <cell r="F6841">
            <v>3368.92</v>
          </cell>
        </row>
        <row r="6842">
          <cell r="A6842">
            <v>2</v>
          </cell>
          <cell r="B6842">
            <v>803</v>
          </cell>
          <cell r="C6842">
            <v>50</v>
          </cell>
          <cell r="D6842">
            <v>6125</v>
          </cell>
          <cell r="F6842">
            <v>16159.78</v>
          </cell>
        </row>
        <row r="6843">
          <cell r="A6843">
            <v>2</v>
          </cell>
          <cell r="B6843">
            <v>804</v>
          </cell>
          <cell r="C6843">
            <v>0</v>
          </cell>
          <cell r="D6843">
            <v>7070</v>
          </cell>
          <cell r="F6843">
            <v>0</v>
          </cell>
        </row>
        <row r="6844">
          <cell r="A6844">
            <v>2</v>
          </cell>
          <cell r="B6844">
            <v>804</v>
          </cell>
          <cell r="C6844">
            <v>0</v>
          </cell>
          <cell r="D6844">
            <v>7120</v>
          </cell>
          <cell r="F6844">
            <v>0</v>
          </cell>
        </row>
        <row r="6845">
          <cell r="A6845">
            <v>2</v>
          </cell>
          <cell r="B6845">
            <v>804</v>
          </cell>
          <cell r="C6845">
            <v>50</v>
          </cell>
          <cell r="D6845">
            <v>6010</v>
          </cell>
          <cell r="F6845">
            <v>33573.5</v>
          </cell>
        </row>
        <row r="6846">
          <cell r="A6846">
            <v>2</v>
          </cell>
          <cell r="B6846">
            <v>804</v>
          </cell>
          <cell r="C6846">
            <v>50</v>
          </cell>
          <cell r="D6846">
            <v>6025</v>
          </cell>
          <cell r="F6846">
            <v>2218.2600000000002</v>
          </cell>
        </row>
        <row r="6847">
          <cell r="A6847">
            <v>2</v>
          </cell>
          <cell r="B6847">
            <v>804</v>
          </cell>
          <cell r="C6847">
            <v>50</v>
          </cell>
          <cell r="D6847">
            <v>6030</v>
          </cell>
          <cell r="F6847">
            <v>2642.79</v>
          </cell>
        </row>
        <row r="6848">
          <cell r="A6848">
            <v>2</v>
          </cell>
          <cell r="B6848">
            <v>804</v>
          </cell>
          <cell r="C6848">
            <v>50</v>
          </cell>
          <cell r="D6848">
            <v>6040</v>
          </cell>
          <cell r="F6848">
            <v>85.11</v>
          </cell>
        </row>
        <row r="6849">
          <cell r="A6849">
            <v>2</v>
          </cell>
          <cell r="B6849">
            <v>804</v>
          </cell>
          <cell r="C6849">
            <v>50</v>
          </cell>
          <cell r="D6849">
            <v>6055</v>
          </cell>
          <cell r="F6849">
            <v>0</v>
          </cell>
        </row>
        <row r="6850">
          <cell r="A6850">
            <v>2</v>
          </cell>
          <cell r="B6850">
            <v>804</v>
          </cell>
          <cell r="C6850">
            <v>50</v>
          </cell>
          <cell r="D6850">
            <v>6095</v>
          </cell>
          <cell r="F6850">
            <v>0</v>
          </cell>
        </row>
        <row r="6851">
          <cell r="A6851">
            <v>2</v>
          </cell>
          <cell r="B6851">
            <v>804</v>
          </cell>
          <cell r="C6851">
            <v>50</v>
          </cell>
          <cell r="D6851">
            <v>6125</v>
          </cell>
          <cell r="F6851">
            <v>27</v>
          </cell>
        </row>
        <row r="6852">
          <cell r="A6852">
            <v>2</v>
          </cell>
          <cell r="B6852">
            <v>805</v>
          </cell>
          <cell r="C6852">
            <v>0</v>
          </cell>
          <cell r="D6852">
            <v>7070</v>
          </cell>
          <cell r="F6852">
            <v>0</v>
          </cell>
        </row>
        <row r="6853">
          <cell r="A6853">
            <v>2</v>
          </cell>
          <cell r="B6853">
            <v>805</v>
          </cell>
          <cell r="C6853">
            <v>0</v>
          </cell>
          <cell r="D6853">
            <v>7120</v>
          </cell>
          <cell r="F6853">
            <v>0</v>
          </cell>
        </row>
        <row r="6854">
          <cell r="A6854">
            <v>2</v>
          </cell>
          <cell r="B6854">
            <v>805</v>
          </cell>
          <cell r="C6854">
            <v>50</v>
          </cell>
          <cell r="D6854">
            <v>6010</v>
          </cell>
          <cell r="F6854">
            <v>16411.78</v>
          </cell>
        </row>
        <row r="6855">
          <cell r="A6855">
            <v>2</v>
          </cell>
          <cell r="B6855">
            <v>805</v>
          </cell>
          <cell r="C6855">
            <v>50</v>
          </cell>
          <cell r="D6855">
            <v>6025</v>
          </cell>
          <cell r="F6855">
            <v>1094.55</v>
          </cell>
        </row>
        <row r="6856">
          <cell r="A6856">
            <v>2</v>
          </cell>
          <cell r="B6856">
            <v>805</v>
          </cell>
          <cell r="C6856">
            <v>50</v>
          </cell>
          <cell r="D6856">
            <v>6030</v>
          </cell>
          <cell r="F6856">
            <v>1411.94</v>
          </cell>
        </row>
        <row r="6857">
          <cell r="A6857">
            <v>2</v>
          </cell>
          <cell r="B6857">
            <v>805</v>
          </cell>
          <cell r="C6857">
            <v>50</v>
          </cell>
          <cell r="D6857">
            <v>6040</v>
          </cell>
          <cell r="F6857">
            <v>0</v>
          </cell>
        </row>
        <row r="6858">
          <cell r="A6858">
            <v>2</v>
          </cell>
          <cell r="B6858">
            <v>805</v>
          </cell>
          <cell r="C6858">
            <v>50</v>
          </cell>
          <cell r="D6858">
            <v>6055</v>
          </cell>
          <cell r="F6858">
            <v>0</v>
          </cell>
        </row>
        <row r="6859">
          <cell r="A6859">
            <v>2</v>
          </cell>
          <cell r="B6859">
            <v>805</v>
          </cell>
          <cell r="C6859">
            <v>50</v>
          </cell>
          <cell r="D6859">
            <v>6095</v>
          </cell>
          <cell r="F6859">
            <v>0</v>
          </cell>
        </row>
        <row r="6860">
          <cell r="A6860">
            <v>2</v>
          </cell>
          <cell r="B6860">
            <v>805</v>
          </cell>
          <cell r="C6860">
            <v>50</v>
          </cell>
          <cell r="D6860">
            <v>6125</v>
          </cell>
          <cell r="F6860">
            <v>0</v>
          </cell>
        </row>
        <row r="6861">
          <cell r="A6861">
            <v>2</v>
          </cell>
          <cell r="B6861">
            <v>806</v>
          </cell>
          <cell r="C6861">
            <v>0</v>
          </cell>
          <cell r="D6861">
            <v>7070</v>
          </cell>
          <cell r="F6861">
            <v>0</v>
          </cell>
        </row>
        <row r="6862">
          <cell r="A6862">
            <v>2</v>
          </cell>
          <cell r="B6862">
            <v>806</v>
          </cell>
          <cell r="C6862">
            <v>0</v>
          </cell>
          <cell r="D6862">
            <v>7120</v>
          </cell>
          <cell r="F6862">
            <v>0</v>
          </cell>
        </row>
        <row r="6863">
          <cell r="A6863">
            <v>2</v>
          </cell>
          <cell r="B6863">
            <v>806</v>
          </cell>
          <cell r="C6863">
            <v>50</v>
          </cell>
          <cell r="D6863">
            <v>6010</v>
          </cell>
          <cell r="F6863">
            <v>24005.94</v>
          </cell>
        </row>
        <row r="6864">
          <cell r="A6864">
            <v>2</v>
          </cell>
          <cell r="B6864">
            <v>806</v>
          </cell>
          <cell r="C6864">
            <v>50</v>
          </cell>
          <cell r="D6864">
            <v>6025</v>
          </cell>
          <cell r="F6864">
            <v>1696.5</v>
          </cell>
        </row>
        <row r="6865">
          <cell r="A6865">
            <v>2</v>
          </cell>
          <cell r="B6865">
            <v>806</v>
          </cell>
          <cell r="C6865">
            <v>50</v>
          </cell>
          <cell r="D6865">
            <v>6030</v>
          </cell>
          <cell r="F6865">
            <v>1544.93</v>
          </cell>
        </row>
        <row r="6866">
          <cell r="A6866">
            <v>2</v>
          </cell>
          <cell r="B6866">
            <v>806</v>
          </cell>
          <cell r="C6866">
            <v>50</v>
          </cell>
          <cell r="D6866">
            <v>6040</v>
          </cell>
          <cell r="F6866">
            <v>0</v>
          </cell>
        </row>
        <row r="6867">
          <cell r="A6867">
            <v>2</v>
          </cell>
          <cell r="B6867">
            <v>806</v>
          </cell>
          <cell r="C6867">
            <v>50</v>
          </cell>
          <cell r="D6867">
            <v>6055</v>
          </cell>
          <cell r="F6867">
            <v>0</v>
          </cell>
        </row>
        <row r="6868">
          <cell r="A6868">
            <v>2</v>
          </cell>
          <cell r="B6868">
            <v>806</v>
          </cell>
          <cell r="C6868">
            <v>50</v>
          </cell>
          <cell r="D6868">
            <v>6095</v>
          </cell>
          <cell r="F6868">
            <v>0</v>
          </cell>
        </row>
        <row r="6869">
          <cell r="A6869">
            <v>2</v>
          </cell>
          <cell r="B6869">
            <v>806</v>
          </cell>
          <cell r="C6869">
            <v>50</v>
          </cell>
          <cell r="D6869">
            <v>6125</v>
          </cell>
          <cell r="F6869">
            <v>0</v>
          </cell>
        </row>
        <row r="6870">
          <cell r="A6870">
            <v>2</v>
          </cell>
          <cell r="B6870">
            <v>807</v>
          </cell>
          <cell r="C6870">
            <v>0</v>
          </cell>
          <cell r="D6870">
            <v>6110</v>
          </cell>
          <cell r="F6870">
            <v>0</v>
          </cell>
        </row>
        <row r="6871">
          <cell r="A6871">
            <v>2</v>
          </cell>
          <cell r="B6871">
            <v>807</v>
          </cell>
          <cell r="C6871">
            <v>0</v>
          </cell>
          <cell r="D6871">
            <v>7070</v>
          </cell>
          <cell r="F6871">
            <v>0</v>
          </cell>
        </row>
        <row r="6872">
          <cell r="A6872">
            <v>2</v>
          </cell>
          <cell r="B6872">
            <v>807</v>
          </cell>
          <cell r="C6872">
            <v>0</v>
          </cell>
          <cell r="D6872">
            <v>7120</v>
          </cell>
          <cell r="F6872">
            <v>0</v>
          </cell>
        </row>
        <row r="6873">
          <cell r="A6873">
            <v>2</v>
          </cell>
          <cell r="B6873">
            <v>807</v>
          </cell>
          <cell r="C6873">
            <v>50</v>
          </cell>
          <cell r="D6873">
            <v>6010</v>
          </cell>
          <cell r="F6873">
            <v>52462.46</v>
          </cell>
        </row>
        <row r="6874">
          <cell r="A6874">
            <v>2</v>
          </cell>
          <cell r="B6874">
            <v>807</v>
          </cell>
          <cell r="C6874">
            <v>50</v>
          </cell>
          <cell r="D6874">
            <v>6025</v>
          </cell>
          <cell r="F6874">
            <v>2577.5</v>
          </cell>
        </row>
        <row r="6875">
          <cell r="A6875">
            <v>2</v>
          </cell>
          <cell r="B6875">
            <v>807</v>
          </cell>
          <cell r="C6875">
            <v>50</v>
          </cell>
          <cell r="D6875">
            <v>6030</v>
          </cell>
          <cell r="F6875">
            <v>1854.07</v>
          </cell>
        </row>
        <row r="6876">
          <cell r="A6876">
            <v>2</v>
          </cell>
          <cell r="B6876">
            <v>807</v>
          </cell>
          <cell r="C6876">
            <v>50</v>
          </cell>
          <cell r="D6876">
            <v>6040</v>
          </cell>
          <cell r="F6876">
            <v>786.32</v>
          </cell>
        </row>
        <row r="6877">
          <cell r="A6877">
            <v>2</v>
          </cell>
          <cell r="B6877">
            <v>807</v>
          </cell>
          <cell r="C6877">
            <v>50</v>
          </cell>
          <cell r="D6877">
            <v>6055</v>
          </cell>
          <cell r="F6877">
            <v>0</v>
          </cell>
        </row>
        <row r="6878">
          <cell r="A6878">
            <v>2</v>
          </cell>
          <cell r="B6878">
            <v>807</v>
          </cell>
          <cell r="C6878">
            <v>50</v>
          </cell>
          <cell r="D6878">
            <v>6095</v>
          </cell>
          <cell r="F6878">
            <v>1143.78</v>
          </cell>
        </row>
        <row r="6879">
          <cell r="A6879">
            <v>2</v>
          </cell>
          <cell r="B6879">
            <v>807</v>
          </cell>
          <cell r="C6879">
            <v>50</v>
          </cell>
          <cell r="D6879">
            <v>6125</v>
          </cell>
          <cell r="F6879">
            <v>1059.58</v>
          </cell>
        </row>
        <row r="6880">
          <cell r="A6880">
            <v>2</v>
          </cell>
          <cell r="B6880">
            <v>808</v>
          </cell>
          <cell r="C6880">
            <v>0</v>
          </cell>
          <cell r="D6880">
            <v>7070</v>
          </cell>
          <cell r="F6880">
            <v>0</v>
          </cell>
        </row>
        <row r="6881">
          <cell r="A6881">
            <v>2</v>
          </cell>
          <cell r="B6881">
            <v>808</v>
          </cell>
          <cell r="C6881">
            <v>0</v>
          </cell>
          <cell r="D6881">
            <v>7120</v>
          </cell>
          <cell r="F6881">
            <v>0</v>
          </cell>
        </row>
        <row r="6882">
          <cell r="A6882">
            <v>2</v>
          </cell>
          <cell r="B6882">
            <v>808</v>
          </cell>
          <cell r="C6882">
            <v>50</v>
          </cell>
          <cell r="D6882">
            <v>6010</v>
          </cell>
          <cell r="F6882">
            <v>15762.16</v>
          </cell>
        </row>
        <row r="6883">
          <cell r="A6883">
            <v>2</v>
          </cell>
          <cell r="B6883">
            <v>808</v>
          </cell>
          <cell r="C6883">
            <v>50</v>
          </cell>
          <cell r="D6883">
            <v>6025</v>
          </cell>
          <cell r="F6883">
            <v>1079.48</v>
          </cell>
        </row>
        <row r="6884">
          <cell r="A6884">
            <v>2</v>
          </cell>
          <cell r="B6884">
            <v>808</v>
          </cell>
          <cell r="C6884">
            <v>50</v>
          </cell>
          <cell r="D6884">
            <v>6030</v>
          </cell>
          <cell r="F6884">
            <v>1086.8499999999999</v>
          </cell>
        </row>
        <row r="6885">
          <cell r="A6885">
            <v>2</v>
          </cell>
          <cell r="B6885">
            <v>808</v>
          </cell>
          <cell r="C6885">
            <v>50</v>
          </cell>
          <cell r="D6885">
            <v>6040</v>
          </cell>
          <cell r="F6885">
            <v>620.38</v>
          </cell>
        </row>
        <row r="6886">
          <cell r="A6886">
            <v>2</v>
          </cell>
          <cell r="B6886">
            <v>808</v>
          </cell>
          <cell r="C6886">
            <v>50</v>
          </cell>
          <cell r="D6886">
            <v>6055</v>
          </cell>
          <cell r="F6886">
            <v>0</v>
          </cell>
        </row>
        <row r="6887">
          <cell r="A6887">
            <v>2</v>
          </cell>
          <cell r="B6887">
            <v>808</v>
          </cell>
          <cell r="C6887">
            <v>50</v>
          </cell>
          <cell r="D6887">
            <v>6095</v>
          </cell>
          <cell r="F6887">
            <v>93.14</v>
          </cell>
        </row>
        <row r="6888">
          <cell r="A6888">
            <v>2</v>
          </cell>
          <cell r="B6888">
            <v>808</v>
          </cell>
          <cell r="C6888">
            <v>50</v>
          </cell>
          <cell r="D6888">
            <v>6125</v>
          </cell>
          <cell r="F6888">
            <v>225.4</v>
          </cell>
        </row>
        <row r="6889">
          <cell r="A6889">
            <v>2</v>
          </cell>
          <cell r="B6889">
            <v>809</v>
          </cell>
          <cell r="C6889">
            <v>0</v>
          </cell>
          <cell r="D6889">
            <v>7070</v>
          </cell>
          <cell r="F6889">
            <v>32.520000000000003</v>
          </cell>
        </row>
        <row r="6890">
          <cell r="A6890">
            <v>2</v>
          </cell>
          <cell r="B6890">
            <v>809</v>
          </cell>
          <cell r="C6890">
            <v>0</v>
          </cell>
          <cell r="D6890">
            <v>7120</v>
          </cell>
          <cell r="F6890">
            <v>0</v>
          </cell>
        </row>
        <row r="6891">
          <cell r="A6891">
            <v>2</v>
          </cell>
          <cell r="B6891">
            <v>809</v>
          </cell>
          <cell r="C6891">
            <v>40</v>
          </cell>
          <cell r="D6891">
            <v>6110</v>
          </cell>
          <cell r="F6891">
            <v>0</v>
          </cell>
        </row>
        <row r="6892">
          <cell r="A6892">
            <v>2</v>
          </cell>
          <cell r="B6892">
            <v>809</v>
          </cell>
          <cell r="C6892">
            <v>50</v>
          </cell>
          <cell r="D6892">
            <v>6010</v>
          </cell>
          <cell r="F6892">
            <v>91526.86</v>
          </cell>
        </row>
        <row r="6893">
          <cell r="A6893">
            <v>2</v>
          </cell>
          <cell r="B6893">
            <v>809</v>
          </cell>
          <cell r="C6893">
            <v>50</v>
          </cell>
          <cell r="D6893">
            <v>6025</v>
          </cell>
          <cell r="F6893">
            <v>4134.78</v>
          </cell>
        </row>
        <row r="6894">
          <cell r="A6894">
            <v>2</v>
          </cell>
          <cell r="B6894">
            <v>809</v>
          </cell>
          <cell r="C6894">
            <v>50</v>
          </cell>
          <cell r="D6894">
            <v>6030</v>
          </cell>
          <cell r="F6894">
            <v>4771.74</v>
          </cell>
        </row>
        <row r="6895">
          <cell r="A6895">
            <v>2</v>
          </cell>
          <cell r="B6895">
            <v>809</v>
          </cell>
          <cell r="C6895">
            <v>50</v>
          </cell>
          <cell r="D6895">
            <v>6040</v>
          </cell>
          <cell r="F6895">
            <v>7009.05</v>
          </cell>
        </row>
        <row r="6896">
          <cell r="A6896">
            <v>2</v>
          </cell>
          <cell r="B6896">
            <v>809</v>
          </cell>
          <cell r="C6896">
            <v>50</v>
          </cell>
          <cell r="D6896">
            <v>6055</v>
          </cell>
          <cell r="F6896">
            <v>0</v>
          </cell>
        </row>
        <row r="6897">
          <cell r="A6897">
            <v>2</v>
          </cell>
          <cell r="B6897">
            <v>809</v>
          </cell>
          <cell r="C6897">
            <v>50</v>
          </cell>
          <cell r="D6897">
            <v>6095</v>
          </cell>
          <cell r="F6897">
            <v>2899.51</v>
          </cell>
        </row>
        <row r="6898">
          <cell r="A6898">
            <v>2</v>
          </cell>
          <cell r="B6898">
            <v>809</v>
          </cell>
          <cell r="C6898">
            <v>50</v>
          </cell>
          <cell r="D6898">
            <v>6100</v>
          </cell>
          <cell r="F6898">
            <v>132.61000000000001</v>
          </cell>
        </row>
        <row r="6899">
          <cell r="A6899">
            <v>2</v>
          </cell>
          <cell r="B6899">
            <v>809</v>
          </cell>
          <cell r="C6899">
            <v>50</v>
          </cell>
          <cell r="D6899">
            <v>6125</v>
          </cell>
          <cell r="F6899">
            <v>8786.7800000000007</v>
          </cell>
        </row>
        <row r="6900">
          <cell r="A6900">
            <v>2</v>
          </cell>
          <cell r="B6900">
            <v>810</v>
          </cell>
          <cell r="C6900">
            <v>0</v>
          </cell>
          <cell r="D6900">
            <v>7070</v>
          </cell>
          <cell r="F6900">
            <v>0</v>
          </cell>
        </row>
        <row r="6901">
          <cell r="A6901">
            <v>2</v>
          </cell>
          <cell r="B6901">
            <v>810</v>
          </cell>
          <cell r="C6901">
            <v>0</v>
          </cell>
          <cell r="D6901">
            <v>7080</v>
          </cell>
          <cell r="F6901">
            <v>0</v>
          </cell>
        </row>
        <row r="6902">
          <cell r="A6902">
            <v>2</v>
          </cell>
          <cell r="B6902">
            <v>810</v>
          </cell>
          <cell r="C6902">
            <v>0</v>
          </cell>
          <cell r="D6902">
            <v>7090</v>
          </cell>
          <cell r="F6902">
            <v>1343.11</v>
          </cell>
        </row>
        <row r="6903">
          <cell r="A6903">
            <v>2</v>
          </cell>
          <cell r="B6903">
            <v>810</v>
          </cell>
          <cell r="C6903">
            <v>0</v>
          </cell>
          <cell r="D6903">
            <v>7095</v>
          </cell>
          <cell r="F6903">
            <v>0</v>
          </cell>
        </row>
        <row r="6904">
          <cell r="A6904">
            <v>2</v>
          </cell>
          <cell r="B6904">
            <v>810</v>
          </cell>
          <cell r="C6904">
            <v>0</v>
          </cell>
          <cell r="D6904">
            <v>7100</v>
          </cell>
          <cell r="F6904">
            <v>0</v>
          </cell>
        </row>
        <row r="6905">
          <cell r="A6905">
            <v>2</v>
          </cell>
          <cell r="B6905">
            <v>810</v>
          </cell>
          <cell r="C6905">
            <v>0</v>
          </cell>
          <cell r="D6905">
            <v>7120</v>
          </cell>
          <cell r="F6905">
            <v>0</v>
          </cell>
        </row>
        <row r="6906">
          <cell r="A6906">
            <v>2</v>
          </cell>
          <cell r="B6906">
            <v>810</v>
          </cell>
          <cell r="C6906">
            <v>30</v>
          </cell>
          <cell r="D6906">
            <v>6010</v>
          </cell>
          <cell r="F6906">
            <v>28395.82</v>
          </cell>
        </row>
        <row r="6907">
          <cell r="A6907">
            <v>2</v>
          </cell>
          <cell r="B6907">
            <v>810</v>
          </cell>
          <cell r="C6907">
            <v>30</v>
          </cell>
          <cell r="D6907">
            <v>6020</v>
          </cell>
          <cell r="F6907">
            <v>1491.16</v>
          </cell>
        </row>
        <row r="6908">
          <cell r="A6908">
            <v>2</v>
          </cell>
          <cell r="B6908">
            <v>810</v>
          </cell>
          <cell r="C6908">
            <v>30</v>
          </cell>
          <cell r="D6908">
            <v>6025</v>
          </cell>
          <cell r="F6908">
            <v>2011.26</v>
          </cell>
        </row>
        <row r="6909">
          <cell r="A6909">
            <v>2</v>
          </cell>
          <cell r="B6909">
            <v>810</v>
          </cell>
          <cell r="C6909">
            <v>30</v>
          </cell>
          <cell r="D6909">
            <v>6030</v>
          </cell>
          <cell r="F6909">
            <v>3587.09</v>
          </cell>
        </row>
        <row r="6910">
          <cell r="A6910">
            <v>2</v>
          </cell>
          <cell r="B6910">
            <v>810</v>
          </cell>
          <cell r="C6910">
            <v>30</v>
          </cell>
          <cell r="D6910">
            <v>6040</v>
          </cell>
          <cell r="F6910">
            <v>317.36</v>
          </cell>
        </row>
        <row r="6911">
          <cell r="A6911">
            <v>2</v>
          </cell>
          <cell r="B6911">
            <v>810</v>
          </cell>
          <cell r="C6911">
            <v>30</v>
          </cell>
          <cell r="D6911">
            <v>6095</v>
          </cell>
          <cell r="F6911">
            <v>0</v>
          </cell>
        </row>
        <row r="6912">
          <cell r="A6912">
            <v>2</v>
          </cell>
          <cell r="B6912">
            <v>810</v>
          </cell>
          <cell r="C6912">
            <v>30</v>
          </cell>
          <cell r="D6912">
            <v>6100</v>
          </cell>
          <cell r="F6912">
            <v>0</v>
          </cell>
        </row>
        <row r="6913">
          <cell r="A6913">
            <v>2</v>
          </cell>
          <cell r="B6913">
            <v>810</v>
          </cell>
          <cell r="C6913">
            <v>30</v>
          </cell>
          <cell r="D6913">
            <v>6125</v>
          </cell>
          <cell r="F6913">
            <v>0</v>
          </cell>
        </row>
        <row r="6914">
          <cell r="A6914">
            <v>2</v>
          </cell>
          <cell r="B6914">
            <v>810</v>
          </cell>
          <cell r="C6914">
            <v>40</v>
          </cell>
          <cell r="D6914">
            <v>6010</v>
          </cell>
          <cell r="F6914">
            <v>20083.330000000002</v>
          </cell>
        </row>
        <row r="6915">
          <cell r="A6915">
            <v>2</v>
          </cell>
          <cell r="B6915">
            <v>810</v>
          </cell>
          <cell r="C6915">
            <v>40</v>
          </cell>
          <cell r="D6915">
            <v>6025</v>
          </cell>
          <cell r="F6915">
            <v>2222.6999999999998</v>
          </cell>
        </row>
        <row r="6916">
          <cell r="A6916">
            <v>2</v>
          </cell>
          <cell r="B6916">
            <v>810</v>
          </cell>
          <cell r="C6916">
            <v>40</v>
          </cell>
          <cell r="D6916">
            <v>6030</v>
          </cell>
          <cell r="F6916">
            <v>1302.9000000000001</v>
          </cell>
        </row>
        <row r="6917">
          <cell r="A6917">
            <v>2</v>
          </cell>
          <cell r="B6917">
            <v>810</v>
          </cell>
          <cell r="C6917">
            <v>40</v>
          </cell>
          <cell r="D6917">
            <v>6040</v>
          </cell>
          <cell r="F6917">
            <v>2080.84</v>
          </cell>
        </row>
        <row r="6918">
          <cell r="A6918">
            <v>2</v>
          </cell>
          <cell r="B6918">
            <v>810</v>
          </cell>
          <cell r="C6918">
            <v>40</v>
          </cell>
          <cell r="D6918">
            <v>6095</v>
          </cell>
          <cell r="F6918">
            <v>508.16</v>
          </cell>
        </row>
        <row r="6919">
          <cell r="A6919">
            <v>2</v>
          </cell>
          <cell r="B6919">
            <v>810</v>
          </cell>
          <cell r="C6919">
            <v>40</v>
          </cell>
          <cell r="D6919">
            <v>6100</v>
          </cell>
          <cell r="F6919">
            <v>119.98</v>
          </cell>
        </row>
        <row r="6920">
          <cell r="A6920">
            <v>2</v>
          </cell>
          <cell r="B6920">
            <v>810</v>
          </cell>
          <cell r="C6920">
            <v>40</v>
          </cell>
          <cell r="D6920">
            <v>6105</v>
          </cell>
          <cell r="F6920">
            <v>6431.85</v>
          </cell>
        </row>
        <row r="6921">
          <cell r="A6921">
            <v>2</v>
          </cell>
          <cell r="B6921">
            <v>810</v>
          </cell>
          <cell r="C6921">
            <v>40</v>
          </cell>
          <cell r="D6921">
            <v>6110</v>
          </cell>
          <cell r="F6921">
            <v>0</v>
          </cell>
        </row>
        <row r="6922">
          <cell r="A6922">
            <v>2</v>
          </cell>
          <cell r="B6922">
            <v>810</v>
          </cell>
          <cell r="C6922">
            <v>40</v>
          </cell>
          <cell r="D6922">
            <v>6125</v>
          </cell>
          <cell r="F6922">
            <v>251.67</v>
          </cell>
        </row>
        <row r="6923">
          <cell r="A6923">
            <v>2</v>
          </cell>
          <cell r="B6923">
            <v>810</v>
          </cell>
          <cell r="C6923">
            <v>50</v>
          </cell>
          <cell r="D6923">
            <v>6010</v>
          </cell>
          <cell r="F6923">
            <v>21781.32</v>
          </cell>
        </row>
        <row r="6924">
          <cell r="A6924">
            <v>2</v>
          </cell>
          <cell r="B6924">
            <v>810</v>
          </cell>
          <cell r="C6924">
            <v>50</v>
          </cell>
          <cell r="D6924">
            <v>6025</v>
          </cell>
          <cell r="F6924">
            <v>775.67</v>
          </cell>
        </row>
        <row r="6925">
          <cell r="A6925">
            <v>2</v>
          </cell>
          <cell r="B6925">
            <v>810</v>
          </cell>
          <cell r="C6925">
            <v>50</v>
          </cell>
          <cell r="D6925">
            <v>6030</v>
          </cell>
          <cell r="F6925">
            <v>848.26</v>
          </cell>
        </row>
        <row r="6926">
          <cell r="A6926">
            <v>2</v>
          </cell>
          <cell r="B6926">
            <v>810</v>
          </cell>
          <cell r="C6926">
            <v>50</v>
          </cell>
          <cell r="D6926">
            <v>6040</v>
          </cell>
          <cell r="F6926">
            <v>1427.2</v>
          </cell>
        </row>
        <row r="6927">
          <cell r="A6927">
            <v>2</v>
          </cell>
          <cell r="B6927">
            <v>810</v>
          </cell>
          <cell r="C6927">
            <v>50</v>
          </cell>
          <cell r="D6927">
            <v>6055</v>
          </cell>
          <cell r="F6927">
            <v>0</v>
          </cell>
        </row>
        <row r="6928">
          <cell r="A6928">
            <v>2</v>
          </cell>
          <cell r="B6928">
            <v>810</v>
          </cell>
          <cell r="C6928">
            <v>50</v>
          </cell>
          <cell r="D6928">
            <v>6095</v>
          </cell>
          <cell r="F6928">
            <v>709.33</v>
          </cell>
        </row>
        <row r="6929">
          <cell r="A6929">
            <v>2</v>
          </cell>
          <cell r="B6929">
            <v>810</v>
          </cell>
          <cell r="C6929">
            <v>50</v>
          </cell>
          <cell r="D6929">
            <v>6125</v>
          </cell>
          <cell r="F6929">
            <v>1339.61</v>
          </cell>
        </row>
        <row r="6930">
          <cell r="A6930">
            <v>2</v>
          </cell>
          <cell r="B6930">
            <v>811</v>
          </cell>
          <cell r="C6930">
            <v>0</v>
          </cell>
          <cell r="D6930">
            <v>7040</v>
          </cell>
          <cell r="F6930">
            <v>0</v>
          </cell>
        </row>
        <row r="6931">
          <cell r="A6931">
            <v>2</v>
          </cell>
          <cell r="B6931">
            <v>811</v>
          </cell>
          <cell r="C6931">
            <v>0</v>
          </cell>
          <cell r="D6931">
            <v>7070</v>
          </cell>
          <cell r="F6931">
            <v>1564.91</v>
          </cell>
        </row>
        <row r="6932">
          <cell r="A6932">
            <v>2</v>
          </cell>
          <cell r="B6932">
            <v>811</v>
          </cell>
          <cell r="C6932">
            <v>0</v>
          </cell>
          <cell r="D6932">
            <v>7090</v>
          </cell>
          <cell r="F6932">
            <v>0</v>
          </cell>
        </row>
        <row r="6933">
          <cell r="A6933">
            <v>2</v>
          </cell>
          <cell r="B6933">
            <v>811</v>
          </cell>
          <cell r="C6933">
            <v>50</v>
          </cell>
          <cell r="D6933">
            <v>6010</v>
          </cell>
          <cell r="F6933">
            <v>21865.62</v>
          </cell>
        </row>
        <row r="6934">
          <cell r="A6934">
            <v>2</v>
          </cell>
          <cell r="B6934">
            <v>811</v>
          </cell>
          <cell r="C6934">
            <v>50</v>
          </cell>
          <cell r="D6934">
            <v>6025</v>
          </cell>
          <cell r="F6934">
            <v>770.16</v>
          </cell>
        </row>
        <row r="6935">
          <cell r="A6935">
            <v>2</v>
          </cell>
          <cell r="B6935">
            <v>811</v>
          </cell>
          <cell r="C6935">
            <v>50</v>
          </cell>
          <cell r="D6935">
            <v>6030</v>
          </cell>
          <cell r="F6935">
            <v>1138.3900000000001</v>
          </cell>
        </row>
        <row r="6936">
          <cell r="A6936">
            <v>2</v>
          </cell>
          <cell r="B6936">
            <v>811</v>
          </cell>
          <cell r="C6936">
            <v>50</v>
          </cell>
          <cell r="D6936">
            <v>6040</v>
          </cell>
          <cell r="F6936">
            <v>1200.45</v>
          </cell>
        </row>
        <row r="6937">
          <cell r="A6937">
            <v>2</v>
          </cell>
          <cell r="B6937">
            <v>811</v>
          </cell>
          <cell r="C6937">
            <v>50</v>
          </cell>
          <cell r="D6937">
            <v>6055</v>
          </cell>
          <cell r="F6937">
            <v>0</v>
          </cell>
        </row>
        <row r="6938">
          <cell r="A6938">
            <v>2</v>
          </cell>
          <cell r="B6938">
            <v>811</v>
          </cell>
          <cell r="C6938">
            <v>50</v>
          </cell>
          <cell r="D6938">
            <v>6095</v>
          </cell>
          <cell r="F6938">
            <v>90.03</v>
          </cell>
        </row>
        <row r="6939">
          <cell r="A6939">
            <v>2</v>
          </cell>
          <cell r="B6939">
            <v>811</v>
          </cell>
          <cell r="C6939">
            <v>50</v>
          </cell>
          <cell r="D6939">
            <v>6100</v>
          </cell>
          <cell r="F6939">
            <v>0</v>
          </cell>
        </row>
        <row r="6940">
          <cell r="A6940">
            <v>2</v>
          </cell>
          <cell r="B6940">
            <v>811</v>
          </cell>
          <cell r="C6940">
            <v>50</v>
          </cell>
          <cell r="D6940">
            <v>6125</v>
          </cell>
          <cell r="F6940">
            <v>624.01</v>
          </cell>
        </row>
        <row r="6941">
          <cell r="A6941">
            <v>2</v>
          </cell>
          <cell r="B6941">
            <v>902</v>
          </cell>
          <cell r="C6941">
            <v>0</v>
          </cell>
          <cell r="D6941">
            <v>5030</v>
          </cell>
          <cell r="F6941">
            <v>0</v>
          </cell>
        </row>
        <row r="6942">
          <cell r="A6942">
            <v>2</v>
          </cell>
          <cell r="B6942">
            <v>902</v>
          </cell>
          <cell r="C6942">
            <v>0</v>
          </cell>
          <cell r="D6942">
            <v>5040</v>
          </cell>
          <cell r="F6942">
            <v>0</v>
          </cell>
        </row>
        <row r="6943">
          <cell r="A6943">
            <v>2</v>
          </cell>
          <cell r="B6943">
            <v>902</v>
          </cell>
          <cell r="C6943">
            <v>0</v>
          </cell>
          <cell r="D6943">
            <v>7095</v>
          </cell>
          <cell r="F6943">
            <v>0</v>
          </cell>
        </row>
        <row r="6944">
          <cell r="A6944">
            <v>5</v>
          </cell>
          <cell r="B6944">
            <v>0</v>
          </cell>
          <cell r="C6944">
            <v>0</v>
          </cell>
          <cell r="D6944">
            <v>1010</v>
          </cell>
          <cell r="F6944">
            <v>0</v>
          </cell>
        </row>
        <row r="6945">
          <cell r="A6945">
            <v>5</v>
          </cell>
          <cell r="B6945">
            <v>0</v>
          </cell>
          <cell r="C6945">
            <v>0</v>
          </cell>
          <cell r="D6945">
            <v>1011</v>
          </cell>
          <cell r="F6945">
            <v>0</v>
          </cell>
        </row>
        <row r="6946">
          <cell r="A6946">
            <v>5</v>
          </cell>
          <cell r="B6946">
            <v>0</v>
          </cell>
          <cell r="C6946">
            <v>0</v>
          </cell>
          <cell r="D6946">
            <v>1012</v>
          </cell>
          <cell r="F6946">
            <v>0</v>
          </cell>
        </row>
        <row r="6947">
          <cell r="A6947">
            <v>5</v>
          </cell>
          <cell r="B6947">
            <v>0</v>
          </cell>
          <cell r="C6947">
            <v>0</v>
          </cell>
          <cell r="D6947">
            <v>1020</v>
          </cell>
          <cell r="F6947">
            <v>958450.21</v>
          </cell>
        </row>
        <row r="6948">
          <cell r="A6948">
            <v>5</v>
          </cell>
          <cell r="B6948">
            <v>0</v>
          </cell>
          <cell r="C6948">
            <v>0</v>
          </cell>
          <cell r="D6948">
            <v>1021</v>
          </cell>
          <cell r="F6948">
            <v>65551.39</v>
          </cell>
        </row>
        <row r="6949">
          <cell r="A6949">
            <v>5</v>
          </cell>
          <cell r="B6949">
            <v>0</v>
          </cell>
          <cell r="C6949">
            <v>0</v>
          </cell>
          <cell r="D6949">
            <v>1021</v>
          </cell>
          <cell r="F6949">
            <v>0</v>
          </cell>
        </row>
        <row r="6950">
          <cell r="A6950">
            <v>5</v>
          </cell>
          <cell r="B6950">
            <v>0</v>
          </cell>
          <cell r="C6950">
            <v>0</v>
          </cell>
          <cell r="D6950">
            <v>1022</v>
          </cell>
          <cell r="F6950">
            <v>0</v>
          </cell>
        </row>
        <row r="6951">
          <cell r="A6951">
            <v>5</v>
          </cell>
          <cell r="B6951">
            <v>0</v>
          </cell>
          <cell r="C6951">
            <v>0</v>
          </cell>
          <cell r="D6951">
            <v>1029</v>
          </cell>
          <cell r="F6951">
            <v>9773.26</v>
          </cell>
        </row>
        <row r="6952">
          <cell r="A6952">
            <v>5</v>
          </cell>
          <cell r="B6952">
            <v>0</v>
          </cell>
          <cell r="C6952">
            <v>0</v>
          </cell>
          <cell r="D6952">
            <v>1029</v>
          </cell>
          <cell r="F6952">
            <v>0</v>
          </cell>
        </row>
        <row r="6953">
          <cell r="A6953">
            <v>5</v>
          </cell>
          <cell r="B6953">
            <v>0</v>
          </cell>
          <cell r="C6953">
            <v>0</v>
          </cell>
          <cell r="D6953">
            <v>1029</v>
          </cell>
          <cell r="F6953">
            <v>0</v>
          </cell>
        </row>
        <row r="6954">
          <cell r="A6954">
            <v>5</v>
          </cell>
          <cell r="B6954">
            <v>0</v>
          </cell>
          <cell r="C6954">
            <v>0</v>
          </cell>
          <cell r="D6954">
            <v>1030</v>
          </cell>
          <cell r="F6954">
            <v>0</v>
          </cell>
        </row>
        <row r="6955">
          <cell r="A6955">
            <v>5</v>
          </cell>
          <cell r="B6955">
            <v>0</v>
          </cell>
          <cell r="C6955">
            <v>0</v>
          </cell>
          <cell r="D6955">
            <v>1031</v>
          </cell>
          <cell r="F6955">
            <v>0</v>
          </cell>
        </row>
        <row r="6956">
          <cell r="A6956">
            <v>5</v>
          </cell>
          <cell r="B6956">
            <v>0</v>
          </cell>
          <cell r="C6956">
            <v>0</v>
          </cell>
          <cell r="D6956">
            <v>1032</v>
          </cell>
          <cell r="F6956">
            <v>-10893.55</v>
          </cell>
        </row>
        <row r="6957">
          <cell r="A6957">
            <v>5</v>
          </cell>
          <cell r="B6957">
            <v>0</v>
          </cell>
          <cell r="C6957">
            <v>0</v>
          </cell>
          <cell r="D6957">
            <v>1035</v>
          </cell>
          <cell r="F6957">
            <v>0</v>
          </cell>
        </row>
        <row r="6958">
          <cell r="A6958">
            <v>5</v>
          </cell>
          <cell r="B6958">
            <v>0</v>
          </cell>
          <cell r="C6958">
            <v>0</v>
          </cell>
          <cell r="D6958">
            <v>1060</v>
          </cell>
          <cell r="F6958">
            <v>0</v>
          </cell>
        </row>
        <row r="6959">
          <cell r="A6959">
            <v>5</v>
          </cell>
          <cell r="B6959">
            <v>0</v>
          </cell>
          <cell r="C6959">
            <v>0</v>
          </cell>
          <cell r="D6959">
            <v>1065</v>
          </cell>
          <cell r="F6959">
            <v>0</v>
          </cell>
        </row>
        <row r="6960">
          <cell r="A6960">
            <v>5</v>
          </cell>
          <cell r="B6960">
            <v>0</v>
          </cell>
          <cell r="C6960">
            <v>0</v>
          </cell>
          <cell r="D6960">
            <v>1070</v>
          </cell>
          <cell r="F6960">
            <v>0</v>
          </cell>
        </row>
        <row r="6961">
          <cell r="A6961">
            <v>5</v>
          </cell>
          <cell r="B6961">
            <v>0</v>
          </cell>
          <cell r="C6961">
            <v>0</v>
          </cell>
          <cell r="D6961">
            <v>1070</v>
          </cell>
          <cell r="F6961">
            <v>0</v>
          </cell>
        </row>
        <row r="6962">
          <cell r="A6962">
            <v>5</v>
          </cell>
          <cell r="B6962">
            <v>0</v>
          </cell>
          <cell r="C6962">
            <v>0</v>
          </cell>
          <cell r="D6962">
            <v>1075</v>
          </cell>
          <cell r="F6962">
            <v>0</v>
          </cell>
        </row>
        <row r="6963">
          <cell r="A6963">
            <v>5</v>
          </cell>
          <cell r="B6963">
            <v>0</v>
          </cell>
          <cell r="C6963">
            <v>0</v>
          </cell>
          <cell r="D6963">
            <v>1075</v>
          </cell>
          <cell r="F6963">
            <v>0</v>
          </cell>
        </row>
        <row r="6964">
          <cell r="A6964">
            <v>5</v>
          </cell>
          <cell r="B6964">
            <v>0</v>
          </cell>
          <cell r="C6964">
            <v>0</v>
          </cell>
          <cell r="D6964">
            <v>1075</v>
          </cell>
          <cell r="F6964">
            <v>0</v>
          </cell>
        </row>
        <row r="6965">
          <cell r="A6965">
            <v>5</v>
          </cell>
          <cell r="B6965">
            <v>0</v>
          </cell>
          <cell r="C6965">
            <v>0</v>
          </cell>
          <cell r="D6965">
            <v>1076</v>
          </cell>
          <cell r="F6965">
            <v>0</v>
          </cell>
        </row>
        <row r="6966">
          <cell r="A6966">
            <v>5</v>
          </cell>
          <cell r="B6966">
            <v>0</v>
          </cell>
          <cell r="C6966">
            <v>0</v>
          </cell>
          <cell r="D6966">
            <v>1077</v>
          </cell>
          <cell r="F6966">
            <v>0</v>
          </cell>
        </row>
        <row r="6967">
          <cell r="A6967">
            <v>5</v>
          </cell>
          <cell r="B6967">
            <v>0</v>
          </cell>
          <cell r="C6967">
            <v>0</v>
          </cell>
          <cell r="D6967">
            <v>1099</v>
          </cell>
          <cell r="F6967">
            <v>429577.9</v>
          </cell>
        </row>
        <row r="6968">
          <cell r="A6968">
            <v>5</v>
          </cell>
          <cell r="B6968">
            <v>0</v>
          </cell>
          <cell r="C6968">
            <v>0</v>
          </cell>
          <cell r="D6968">
            <v>1099</v>
          </cell>
          <cell r="F6968">
            <v>-221400.04</v>
          </cell>
        </row>
        <row r="6969">
          <cell r="A6969">
            <v>5</v>
          </cell>
          <cell r="B6969">
            <v>0</v>
          </cell>
          <cell r="C6969">
            <v>0</v>
          </cell>
          <cell r="D6969">
            <v>1099</v>
          </cell>
          <cell r="F6969">
            <v>0</v>
          </cell>
        </row>
        <row r="6970">
          <cell r="A6970">
            <v>5</v>
          </cell>
          <cell r="B6970">
            <v>0</v>
          </cell>
          <cell r="C6970">
            <v>0</v>
          </cell>
          <cell r="D6970">
            <v>1099</v>
          </cell>
          <cell r="F6970">
            <v>0</v>
          </cell>
        </row>
        <row r="6971">
          <cell r="A6971">
            <v>5</v>
          </cell>
          <cell r="B6971">
            <v>0</v>
          </cell>
          <cell r="C6971">
            <v>0</v>
          </cell>
          <cell r="D6971">
            <v>1099</v>
          </cell>
          <cell r="F6971">
            <v>0</v>
          </cell>
        </row>
        <row r="6972">
          <cell r="A6972">
            <v>5</v>
          </cell>
          <cell r="B6972">
            <v>0</v>
          </cell>
          <cell r="C6972">
            <v>0</v>
          </cell>
          <cell r="D6972">
            <v>1099</v>
          </cell>
          <cell r="F6972">
            <v>0</v>
          </cell>
        </row>
        <row r="6973">
          <cell r="A6973">
            <v>5</v>
          </cell>
          <cell r="B6973">
            <v>0</v>
          </cell>
          <cell r="C6973">
            <v>0</v>
          </cell>
          <cell r="D6973">
            <v>1100</v>
          </cell>
          <cell r="F6973">
            <v>0</v>
          </cell>
        </row>
        <row r="6974">
          <cell r="A6974">
            <v>5</v>
          </cell>
          <cell r="B6974">
            <v>0</v>
          </cell>
          <cell r="C6974">
            <v>0</v>
          </cell>
          <cell r="D6974">
            <v>1105</v>
          </cell>
          <cell r="F6974">
            <v>0</v>
          </cell>
        </row>
        <row r="6975">
          <cell r="A6975">
            <v>5</v>
          </cell>
          <cell r="B6975">
            <v>0</v>
          </cell>
          <cell r="C6975">
            <v>0</v>
          </cell>
          <cell r="D6975">
            <v>1110</v>
          </cell>
          <cell r="F6975">
            <v>0</v>
          </cell>
        </row>
        <row r="6976">
          <cell r="A6976">
            <v>5</v>
          </cell>
          <cell r="B6976">
            <v>0</v>
          </cell>
          <cell r="C6976">
            <v>0</v>
          </cell>
          <cell r="D6976">
            <v>1115</v>
          </cell>
          <cell r="F6976">
            <v>-77139</v>
          </cell>
        </row>
        <row r="6977">
          <cell r="A6977">
            <v>5</v>
          </cell>
          <cell r="B6977">
            <v>0</v>
          </cell>
          <cell r="C6977">
            <v>0</v>
          </cell>
          <cell r="D6977">
            <v>1120</v>
          </cell>
          <cell r="F6977">
            <v>0</v>
          </cell>
        </row>
        <row r="6978">
          <cell r="A6978">
            <v>5</v>
          </cell>
          <cell r="B6978">
            <v>0</v>
          </cell>
          <cell r="C6978">
            <v>0</v>
          </cell>
          <cell r="D6978">
            <v>1125</v>
          </cell>
          <cell r="F6978">
            <v>0</v>
          </cell>
        </row>
        <row r="6979">
          <cell r="A6979">
            <v>5</v>
          </cell>
          <cell r="B6979">
            <v>0</v>
          </cell>
          <cell r="C6979">
            <v>0</v>
          </cell>
          <cell r="D6979">
            <v>1130</v>
          </cell>
          <cell r="F6979">
            <v>0</v>
          </cell>
        </row>
        <row r="6980">
          <cell r="A6980">
            <v>5</v>
          </cell>
          <cell r="B6980">
            <v>0</v>
          </cell>
          <cell r="C6980">
            <v>0</v>
          </cell>
          <cell r="D6980">
            <v>1135</v>
          </cell>
          <cell r="F6980">
            <v>1390.29</v>
          </cell>
        </row>
        <row r="6981">
          <cell r="A6981">
            <v>5</v>
          </cell>
          <cell r="B6981">
            <v>0</v>
          </cell>
          <cell r="C6981">
            <v>0</v>
          </cell>
          <cell r="D6981">
            <v>1150</v>
          </cell>
          <cell r="F6981">
            <v>56028.65</v>
          </cell>
        </row>
        <row r="6982">
          <cell r="A6982">
            <v>5</v>
          </cell>
          <cell r="B6982">
            <v>0</v>
          </cell>
          <cell r="C6982">
            <v>0</v>
          </cell>
          <cell r="D6982">
            <v>1200</v>
          </cell>
          <cell r="F6982">
            <v>0</v>
          </cell>
        </row>
        <row r="6983">
          <cell r="A6983">
            <v>5</v>
          </cell>
          <cell r="B6983">
            <v>0</v>
          </cell>
          <cell r="C6983">
            <v>0</v>
          </cell>
          <cell r="D6983">
            <v>1210</v>
          </cell>
          <cell r="F6983">
            <v>4500</v>
          </cell>
        </row>
        <row r="6984">
          <cell r="A6984">
            <v>5</v>
          </cell>
          <cell r="B6984">
            <v>0</v>
          </cell>
          <cell r="C6984">
            <v>0</v>
          </cell>
          <cell r="D6984">
            <v>1215</v>
          </cell>
          <cell r="F6984">
            <v>0</v>
          </cell>
        </row>
        <row r="6985">
          <cell r="A6985">
            <v>5</v>
          </cell>
          <cell r="B6985">
            <v>0</v>
          </cell>
          <cell r="C6985">
            <v>0</v>
          </cell>
          <cell r="D6985">
            <v>1216</v>
          </cell>
          <cell r="F6985">
            <v>-1915.95</v>
          </cell>
        </row>
        <row r="6986">
          <cell r="A6986">
            <v>5</v>
          </cell>
          <cell r="B6986">
            <v>0</v>
          </cell>
          <cell r="C6986">
            <v>0</v>
          </cell>
          <cell r="D6986">
            <v>1220</v>
          </cell>
          <cell r="F6986">
            <v>0</v>
          </cell>
        </row>
        <row r="6987">
          <cell r="A6987">
            <v>5</v>
          </cell>
          <cell r="B6987">
            <v>0</v>
          </cell>
          <cell r="C6987">
            <v>0</v>
          </cell>
          <cell r="D6987">
            <v>1221</v>
          </cell>
          <cell r="F6987">
            <v>0</v>
          </cell>
        </row>
        <row r="6988">
          <cell r="A6988">
            <v>5</v>
          </cell>
          <cell r="B6988">
            <v>0</v>
          </cell>
          <cell r="C6988">
            <v>0</v>
          </cell>
          <cell r="D6988">
            <v>1230</v>
          </cell>
          <cell r="F6988">
            <v>0</v>
          </cell>
        </row>
        <row r="6989">
          <cell r="A6989">
            <v>5</v>
          </cell>
          <cell r="B6989">
            <v>0</v>
          </cell>
          <cell r="C6989">
            <v>0</v>
          </cell>
          <cell r="D6989">
            <v>1235</v>
          </cell>
          <cell r="F6989">
            <v>0</v>
          </cell>
        </row>
        <row r="6990">
          <cell r="A6990">
            <v>5</v>
          </cell>
          <cell r="B6990">
            <v>0</v>
          </cell>
          <cell r="C6990">
            <v>0</v>
          </cell>
          <cell r="D6990">
            <v>1240</v>
          </cell>
          <cell r="F6990">
            <v>0</v>
          </cell>
        </row>
        <row r="6991">
          <cell r="A6991">
            <v>5</v>
          </cell>
          <cell r="B6991">
            <v>0</v>
          </cell>
          <cell r="C6991">
            <v>0</v>
          </cell>
          <cell r="D6991">
            <v>2010</v>
          </cell>
          <cell r="F6991">
            <v>-1061273</v>
          </cell>
        </row>
        <row r="6992">
          <cell r="A6992">
            <v>5</v>
          </cell>
          <cell r="B6992">
            <v>0</v>
          </cell>
          <cell r="C6992">
            <v>0</v>
          </cell>
          <cell r="D6992">
            <v>2015</v>
          </cell>
          <cell r="F6992">
            <v>14646.28</v>
          </cell>
        </row>
        <row r="6993">
          <cell r="A6993">
            <v>5</v>
          </cell>
          <cell r="B6993">
            <v>0</v>
          </cell>
          <cell r="C6993">
            <v>0</v>
          </cell>
          <cell r="D6993">
            <v>2016</v>
          </cell>
          <cell r="F6993">
            <v>0</v>
          </cell>
        </row>
        <row r="6994">
          <cell r="A6994">
            <v>5</v>
          </cell>
          <cell r="B6994">
            <v>0</v>
          </cell>
          <cell r="C6994">
            <v>0</v>
          </cell>
          <cell r="D6994">
            <v>2017</v>
          </cell>
          <cell r="F6994">
            <v>0</v>
          </cell>
        </row>
        <row r="6995">
          <cell r="A6995">
            <v>5</v>
          </cell>
          <cell r="B6995">
            <v>0</v>
          </cell>
          <cell r="C6995">
            <v>0</v>
          </cell>
          <cell r="D6995">
            <v>2020</v>
          </cell>
          <cell r="F6995">
            <v>0</v>
          </cell>
        </row>
        <row r="6996">
          <cell r="A6996">
            <v>5</v>
          </cell>
          <cell r="B6996">
            <v>0</v>
          </cell>
          <cell r="C6996">
            <v>0</v>
          </cell>
          <cell r="D6996">
            <v>2025</v>
          </cell>
          <cell r="F6996">
            <v>0</v>
          </cell>
        </row>
        <row r="6997">
          <cell r="A6997">
            <v>5</v>
          </cell>
          <cell r="B6997">
            <v>0</v>
          </cell>
          <cell r="C6997">
            <v>0</v>
          </cell>
          <cell r="D6997">
            <v>2030</v>
          </cell>
          <cell r="F6997">
            <v>0</v>
          </cell>
        </row>
        <row r="6998">
          <cell r="A6998">
            <v>5</v>
          </cell>
          <cell r="B6998">
            <v>0</v>
          </cell>
          <cell r="C6998">
            <v>0</v>
          </cell>
          <cell r="D6998">
            <v>2035</v>
          </cell>
          <cell r="F6998">
            <v>0</v>
          </cell>
        </row>
        <row r="6999">
          <cell r="A6999">
            <v>5</v>
          </cell>
          <cell r="B6999">
            <v>0</v>
          </cell>
          <cell r="C6999">
            <v>0</v>
          </cell>
          <cell r="D6999">
            <v>2040</v>
          </cell>
          <cell r="F6999">
            <v>0</v>
          </cell>
        </row>
        <row r="7000">
          <cell r="A7000">
            <v>5</v>
          </cell>
          <cell r="B7000">
            <v>0</v>
          </cell>
          <cell r="C7000">
            <v>0</v>
          </cell>
          <cell r="D7000">
            <v>2045</v>
          </cell>
          <cell r="F7000">
            <v>0</v>
          </cell>
        </row>
        <row r="7001">
          <cell r="A7001">
            <v>5</v>
          </cell>
          <cell r="B7001">
            <v>0</v>
          </cell>
          <cell r="C7001">
            <v>0</v>
          </cell>
          <cell r="D7001">
            <v>2046</v>
          </cell>
          <cell r="F7001">
            <v>0</v>
          </cell>
        </row>
        <row r="7002">
          <cell r="A7002">
            <v>5</v>
          </cell>
          <cell r="B7002">
            <v>0</v>
          </cell>
          <cell r="C7002">
            <v>0</v>
          </cell>
          <cell r="D7002">
            <v>2047</v>
          </cell>
          <cell r="F7002">
            <v>0</v>
          </cell>
        </row>
        <row r="7003">
          <cell r="A7003">
            <v>5</v>
          </cell>
          <cell r="B7003">
            <v>0</v>
          </cell>
          <cell r="C7003">
            <v>0</v>
          </cell>
          <cell r="D7003">
            <v>2048</v>
          </cell>
          <cell r="F7003">
            <v>0</v>
          </cell>
        </row>
        <row r="7004">
          <cell r="A7004">
            <v>5</v>
          </cell>
          <cell r="B7004">
            <v>0</v>
          </cell>
          <cell r="C7004">
            <v>0</v>
          </cell>
          <cell r="D7004">
            <v>2049</v>
          </cell>
          <cell r="F7004">
            <v>0</v>
          </cell>
        </row>
        <row r="7005">
          <cell r="A7005">
            <v>5</v>
          </cell>
          <cell r="B7005">
            <v>0</v>
          </cell>
          <cell r="C7005">
            <v>0</v>
          </cell>
          <cell r="D7005">
            <v>2050</v>
          </cell>
          <cell r="F7005">
            <v>0</v>
          </cell>
        </row>
        <row r="7006">
          <cell r="A7006">
            <v>5</v>
          </cell>
          <cell r="B7006">
            <v>0</v>
          </cell>
          <cell r="C7006">
            <v>0</v>
          </cell>
          <cell r="D7006">
            <v>2051</v>
          </cell>
          <cell r="F7006">
            <v>0</v>
          </cell>
        </row>
        <row r="7007">
          <cell r="A7007">
            <v>5</v>
          </cell>
          <cell r="B7007">
            <v>0</v>
          </cell>
          <cell r="C7007">
            <v>0</v>
          </cell>
          <cell r="D7007">
            <v>2052</v>
          </cell>
          <cell r="F7007">
            <v>0</v>
          </cell>
        </row>
        <row r="7008">
          <cell r="A7008">
            <v>5</v>
          </cell>
          <cell r="B7008">
            <v>0</v>
          </cell>
          <cell r="C7008">
            <v>0</v>
          </cell>
          <cell r="D7008">
            <v>2053</v>
          </cell>
          <cell r="F7008">
            <v>0</v>
          </cell>
        </row>
        <row r="7009">
          <cell r="A7009">
            <v>5</v>
          </cell>
          <cell r="B7009">
            <v>0</v>
          </cell>
          <cell r="C7009">
            <v>0</v>
          </cell>
          <cell r="D7009">
            <v>2054</v>
          </cell>
          <cell r="F7009">
            <v>0</v>
          </cell>
        </row>
        <row r="7010">
          <cell r="A7010">
            <v>5</v>
          </cell>
          <cell r="B7010">
            <v>0</v>
          </cell>
          <cell r="C7010">
            <v>0</v>
          </cell>
          <cell r="D7010">
            <v>2055</v>
          </cell>
          <cell r="F7010">
            <v>0</v>
          </cell>
        </row>
        <row r="7011">
          <cell r="A7011">
            <v>5</v>
          </cell>
          <cell r="B7011">
            <v>0</v>
          </cell>
          <cell r="C7011">
            <v>0</v>
          </cell>
          <cell r="D7011">
            <v>2060</v>
          </cell>
          <cell r="F7011">
            <v>0</v>
          </cell>
        </row>
        <row r="7012">
          <cell r="A7012">
            <v>5</v>
          </cell>
          <cell r="B7012">
            <v>0</v>
          </cell>
          <cell r="C7012">
            <v>0</v>
          </cell>
          <cell r="D7012">
            <v>2065</v>
          </cell>
          <cell r="F7012">
            <v>0</v>
          </cell>
        </row>
        <row r="7013">
          <cell r="A7013">
            <v>5</v>
          </cell>
          <cell r="B7013">
            <v>0</v>
          </cell>
          <cell r="C7013">
            <v>0</v>
          </cell>
          <cell r="D7013">
            <v>2066</v>
          </cell>
          <cell r="F7013">
            <v>0</v>
          </cell>
        </row>
        <row r="7014">
          <cell r="A7014">
            <v>5</v>
          </cell>
          <cell r="B7014">
            <v>0</v>
          </cell>
          <cell r="C7014">
            <v>0</v>
          </cell>
          <cell r="D7014">
            <v>2070</v>
          </cell>
          <cell r="F7014">
            <v>0</v>
          </cell>
        </row>
        <row r="7015">
          <cell r="A7015">
            <v>5</v>
          </cell>
          <cell r="B7015">
            <v>0</v>
          </cell>
          <cell r="C7015">
            <v>0</v>
          </cell>
          <cell r="D7015">
            <v>2090</v>
          </cell>
          <cell r="F7015">
            <v>0</v>
          </cell>
        </row>
        <row r="7016">
          <cell r="A7016">
            <v>5</v>
          </cell>
          <cell r="B7016">
            <v>0</v>
          </cell>
          <cell r="C7016">
            <v>0</v>
          </cell>
          <cell r="D7016">
            <v>2090</v>
          </cell>
          <cell r="F7016">
            <v>0</v>
          </cell>
        </row>
        <row r="7017">
          <cell r="A7017">
            <v>5</v>
          </cell>
          <cell r="B7017">
            <v>0</v>
          </cell>
          <cell r="C7017">
            <v>0</v>
          </cell>
          <cell r="D7017">
            <v>2090</v>
          </cell>
          <cell r="F7017">
            <v>0</v>
          </cell>
        </row>
        <row r="7018">
          <cell r="A7018">
            <v>5</v>
          </cell>
          <cell r="B7018">
            <v>0</v>
          </cell>
          <cell r="C7018">
            <v>0</v>
          </cell>
          <cell r="D7018">
            <v>2099</v>
          </cell>
          <cell r="F7018">
            <v>0</v>
          </cell>
        </row>
        <row r="7019">
          <cell r="A7019">
            <v>5</v>
          </cell>
          <cell r="B7019">
            <v>0</v>
          </cell>
          <cell r="C7019">
            <v>0</v>
          </cell>
          <cell r="D7019">
            <v>2100</v>
          </cell>
          <cell r="F7019">
            <v>0</v>
          </cell>
        </row>
        <row r="7020">
          <cell r="A7020">
            <v>5</v>
          </cell>
          <cell r="B7020">
            <v>0</v>
          </cell>
          <cell r="C7020">
            <v>0</v>
          </cell>
          <cell r="D7020">
            <v>2110</v>
          </cell>
          <cell r="F7020">
            <v>0</v>
          </cell>
        </row>
        <row r="7021">
          <cell r="A7021">
            <v>5</v>
          </cell>
          <cell r="B7021">
            <v>0</v>
          </cell>
          <cell r="C7021">
            <v>0</v>
          </cell>
          <cell r="D7021">
            <v>2110</v>
          </cell>
          <cell r="F7021">
            <v>0</v>
          </cell>
        </row>
        <row r="7022">
          <cell r="A7022">
            <v>5</v>
          </cell>
          <cell r="B7022">
            <v>0</v>
          </cell>
          <cell r="C7022">
            <v>0</v>
          </cell>
          <cell r="D7022">
            <v>2110</v>
          </cell>
          <cell r="F7022">
            <v>0</v>
          </cell>
        </row>
        <row r="7023">
          <cell r="A7023">
            <v>5</v>
          </cell>
          <cell r="B7023">
            <v>0</v>
          </cell>
          <cell r="C7023">
            <v>0</v>
          </cell>
          <cell r="D7023">
            <v>2110</v>
          </cell>
          <cell r="F7023">
            <v>0</v>
          </cell>
        </row>
        <row r="7024">
          <cell r="A7024">
            <v>5</v>
          </cell>
          <cell r="B7024">
            <v>0</v>
          </cell>
          <cell r="C7024">
            <v>0</v>
          </cell>
          <cell r="D7024">
            <v>2110</v>
          </cell>
          <cell r="F7024">
            <v>0</v>
          </cell>
        </row>
        <row r="7025">
          <cell r="A7025">
            <v>5</v>
          </cell>
          <cell r="B7025">
            <v>0</v>
          </cell>
          <cell r="C7025">
            <v>0</v>
          </cell>
          <cell r="D7025">
            <v>2110</v>
          </cell>
          <cell r="F7025">
            <v>0</v>
          </cell>
        </row>
        <row r="7026">
          <cell r="A7026">
            <v>5</v>
          </cell>
          <cell r="B7026">
            <v>0</v>
          </cell>
          <cell r="C7026">
            <v>0</v>
          </cell>
          <cell r="D7026">
            <v>2110</v>
          </cell>
          <cell r="F7026">
            <v>0</v>
          </cell>
        </row>
        <row r="7027">
          <cell r="A7027">
            <v>5</v>
          </cell>
          <cell r="B7027">
            <v>0</v>
          </cell>
          <cell r="C7027">
            <v>0</v>
          </cell>
          <cell r="D7027">
            <v>2110</v>
          </cell>
          <cell r="F7027">
            <v>0</v>
          </cell>
        </row>
        <row r="7028">
          <cell r="A7028">
            <v>5</v>
          </cell>
          <cell r="B7028">
            <v>0</v>
          </cell>
          <cell r="C7028">
            <v>0</v>
          </cell>
          <cell r="D7028">
            <v>2110</v>
          </cell>
          <cell r="F7028">
            <v>0</v>
          </cell>
        </row>
        <row r="7029">
          <cell r="A7029">
            <v>5</v>
          </cell>
          <cell r="B7029">
            <v>0</v>
          </cell>
          <cell r="C7029">
            <v>0</v>
          </cell>
          <cell r="D7029">
            <v>2110</v>
          </cell>
          <cell r="F7029">
            <v>0</v>
          </cell>
        </row>
        <row r="7030">
          <cell r="A7030">
            <v>5</v>
          </cell>
          <cell r="B7030">
            <v>0</v>
          </cell>
          <cell r="C7030">
            <v>0</v>
          </cell>
          <cell r="D7030">
            <v>2110</v>
          </cell>
          <cell r="F7030">
            <v>0</v>
          </cell>
        </row>
        <row r="7031">
          <cell r="A7031">
            <v>5</v>
          </cell>
          <cell r="B7031">
            <v>0</v>
          </cell>
          <cell r="C7031">
            <v>0</v>
          </cell>
          <cell r="D7031">
            <v>2110</v>
          </cell>
          <cell r="F7031">
            <v>0</v>
          </cell>
        </row>
        <row r="7032">
          <cell r="A7032">
            <v>5</v>
          </cell>
          <cell r="B7032">
            <v>0</v>
          </cell>
          <cell r="C7032">
            <v>0</v>
          </cell>
          <cell r="D7032">
            <v>2110</v>
          </cell>
          <cell r="F7032">
            <v>0</v>
          </cell>
        </row>
        <row r="7033">
          <cell r="A7033">
            <v>5</v>
          </cell>
          <cell r="B7033">
            <v>0</v>
          </cell>
          <cell r="C7033">
            <v>0</v>
          </cell>
          <cell r="D7033">
            <v>2110</v>
          </cell>
          <cell r="F7033">
            <v>0</v>
          </cell>
        </row>
        <row r="7034">
          <cell r="A7034">
            <v>5</v>
          </cell>
          <cell r="B7034">
            <v>0</v>
          </cell>
          <cell r="C7034">
            <v>0</v>
          </cell>
          <cell r="D7034">
            <v>2110</v>
          </cell>
          <cell r="F7034">
            <v>0</v>
          </cell>
        </row>
        <row r="7035">
          <cell r="A7035">
            <v>5</v>
          </cell>
          <cell r="B7035">
            <v>0</v>
          </cell>
          <cell r="C7035">
            <v>0</v>
          </cell>
          <cell r="D7035">
            <v>2110</v>
          </cell>
          <cell r="F7035">
            <v>0</v>
          </cell>
        </row>
        <row r="7036">
          <cell r="A7036">
            <v>5</v>
          </cell>
          <cell r="B7036">
            <v>0</v>
          </cell>
          <cell r="C7036">
            <v>0</v>
          </cell>
          <cell r="D7036">
            <v>2110</v>
          </cell>
          <cell r="F7036">
            <v>0</v>
          </cell>
        </row>
        <row r="7037">
          <cell r="A7037">
            <v>5</v>
          </cell>
          <cell r="B7037">
            <v>0</v>
          </cell>
          <cell r="C7037">
            <v>0</v>
          </cell>
          <cell r="D7037">
            <v>2110</v>
          </cell>
          <cell r="F7037">
            <v>0</v>
          </cell>
        </row>
        <row r="7038">
          <cell r="A7038">
            <v>5</v>
          </cell>
          <cell r="B7038">
            <v>0</v>
          </cell>
          <cell r="C7038">
            <v>0</v>
          </cell>
          <cell r="D7038">
            <v>2110</v>
          </cell>
          <cell r="F7038">
            <v>0</v>
          </cell>
        </row>
        <row r="7039">
          <cell r="A7039">
            <v>5</v>
          </cell>
          <cell r="B7039">
            <v>0</v>
          </cell>
          <cell r="C7039">
            <v>0</v>
          </cell>
          <cell r="D7039">
            <v>2110</v>
          </cell>
          <cell r="F7039">
            <v>0</v>
          </cell>
        </row>
        <row r="7040">
          <cell r="A7040">
            <v>5</v>
          </cell>
          <cell r="B7040">
            <v>0</v>
          </cell>
          <cell r="C7040">
            <v>0</v>
          </cell>
          <cell r="D7040">
            <v>2110</v>
          </cell>
          <cell r="F7040">
            <v>0</v>
          </cell>
        </row>
        <row r="7041">
          <cell r="A7041">
            <v>5</v>
          </cell>
          <cell r="B7041">
            <v>0</v>
          </cell>
          <cell r="C7041">
            <v>0</v>
          </cell>
          <cell r="D7041">
            <v>2110</v>
          </cell>
          <cell r="F7041">
            <v>0</v>
          </cell>
        </row>
        <row r="7042">
          <cell r="A7042">
            <v>5</v>
          </cell>
          <cell r="B7042">
            <v>0</v>
          </cell>
          <cell r="C7042">
            <v>0</v>
          </cell>
          <cell r="D7042">
            <v>2110</v>
          </cell>
          <cell r="F7042">
            <v>0</v>
          </cell>
        </row>
        <row r="7043">
          <cell r="A7043">
            <v>5</v>
          </cell>
          <cell r="B7043">
            <v>0</v>
          </cell>
          <cell r="C7043">
            <v>0</v>
          </cell>
          <cell r="D7043">
            <v>2110</v>
          </cell>
          <cell r="F7043">
            <v>0</v>
          </cell>
        </row>
        <row r="7044">
          <cell r="A7044">
            <v>5</v>
          </cell>
          <cell r="B7044">
            <v>0</v>
          </cell>
          <cell r="C7044">
            <v>0</v>
          </cell>
          <cell r="D7044">
            <v>2110</v>
          </cell>
          <cell r="F7044">
            <v>0</v>
          </cell>
        </row>
        <row r="7045">
          <cell r="A7045">
            <v>5</v>
          </cell>
          <cell r="B7045">
            <v>0</v>
          </cell>
          <cell r="C7045">
            <v>0</v>
          </cell>
          <cell r="D7045">
            <v>2110</v>
          </cell>
          <cell r="F7045">
            <v>0</v>
          </cell>
        </row>
        <row r="7046">
          <cell r="A7046">
            <v>5</v>
          </cell>
          <cell r="B7046">
            <v>0</v>
          </cell>
          <cell r="C7046">
            <v>0</v>
          </cell>
          <cell r="D7046">
            <v>2110</v>
          </cell>
          <cell r="F7046">
            <v>0</v>
          </cell>
        </row>
        <row r="7047">
          <cell r="A7047">
            <v>5</v>
          </cell>
          <cell r="B7047">
            <v>0</v>
          </cell>
          <cell r="C7047">
            <v>0</v>
          </cell>
          <cell r="D7047">
            <v>2110</v>
          </cell>
          <cell r="F7047">
            <v>0</v>
          </cell>
        </row>
        <row r="7048">
          <cell r="A7048">
            <v>5</v>
          </cell>
          <cell r="B7048">
            <v>0</v>
          </cell>
          <cell r="C7048">
            <v>0</v>
          </cell>
          <cell r="D7048">
            <v>2110</v>
          </cell>
          <cell r="F7048">
            <v>0</v>
          </cell>
        </row>
        <row r="7049">
          <cell r="A7049">
            <v>5</v>
          </cell>
          <cell r="B7049">
            <v>0</v>
          </cell>
          <cell r="C7049">
            <v>0</v>
          </cell>
          <cell r="D7049">
            <v>2110</v>
          </cell>
          <cell r="F7049">
            <v>0</v>
          </cell>
        </row>
        <row r="7050">
          <cell r="A7050">
            <v>5</v>
          </cell>
          <cell r="B7050">
            <v>0</v>
          </cell>
          <cell r="C7050">
            <v>0</v>
          </cell>
          <cell r="D7050">
            <v>2110</v>
          </cell>
          <cell r="F7050">
            <v>0</v>
          </cell>
        </row>
        <row r="7051">
          <cell r="A7051">
            <v>5</v>
          </cell>
          <cell r="B7051">
            <v>0</v>
          </cell>
          <cell r="C7051">
            <v>0</v>
          </cell>
          <cell r="D7051">
            <v>2110</v>
          </cell>
          <cell r="F7051">
            <v>0</v>
          </cell>
        </row>
        <row r="7052">
          <cell r="A7052">
            <v>5</v>
          </cell>
          <cell r="B7052">
            <v>0</v>
          </cell>
          <cell r="C7052">
            <v>0</v>
          </cell>
          <cell r="D7052">
            <v>2110</v>
          </cell>
          <cell r="F7052">
            <v>0</v>
          </cell>
        </row>
        <row r="7053">
          <cell r="A7053">
            <v>5</v>
          </cell>
          <cell r="B7053">
            <v>0</v>
          </cell>
          <cell r="C7053">
            <v>0</v>
          </cell>
          <cell r="D7053">
            <v>2110</v>
          </cell>
          <cell r="F7053">
            <v>0</v>
          </cell>
        </row>
        <row r="7054">
          <cell r="A7054">
            <v>5</v>
          </cell>
          <cell r="B7054">
            <v>0</v>
          </cell>
          <cell r="C7054">
            <v>0</v>
          </cell>
          <cell r="D7054">
            <v>2110</v>
          </cell>
          <cell r="F7054">
            <v>0</v>
          </cell>
        </row>
        <row r="7055">
          <cell r="A7055">
            <v>5</v>
          </cell>
          <cell r="B7055">
            <v>0</v>
          </cell>
          <cell r="C7055">
            <v>0</v>
          </cell>
          <cell r="D7055">
            <v>2110</v>
          </cell>
          <cell r="F7055">
            <v>0</v>
          </cell>
        </row>
        <row r="7056">
          <cell r="A7056">
            <v>5</v>
          </cell>
          <cell r="B7056">
            <v>0</v>
          </cell>
          <cell r="C7056">
            <v>0</v>
          </cell>
          <cell r="D7056">
            <v>2110</v>
          </cell>
          <cell r="F7056">
            <v>0</v>
          </cell>
        </row>
        <row r="7057">
          <cell r="A7057">
            <v>5</v>
          </cell>
          <cell r="B7057">
            <v>0</v>
          </cell>
          <cell r="C7057">
            <v>0</v>
          </cell>
          <cell r="D7057">
            <v>2110</v>
          </cell>
          <cell r="F7057">
            <v>0</v>
          </cell>
        </row>
        <row r="7058">
          <cell r="A7058">
            <v>5</v>
          </cell>
          <cell r="B7058">
            <v>0</v>
          </cell>
          <cell r="C7058">
            <v>0</v>
          </cell>
          <cell r="D7058">
            <v>2110</v>
          </cell>
          <cell r="F7058">
            <v>0</v>
          </cell>
        </row>
        <row r="7059">
          <cell r="A7059">
            <v>5</v>
          </cell>
          <cell r="B7059">
            <v>0</v>
          </cell>
          <cell r="C7059">
            <v>0</v>
          </cell>
          <cell r="D7059">
            <v>2110</v>
          </cell>
          <cell r="F7059">
            <v>0</v>
          </cell>
        </row>
        <row r="7060">
          <cell r="A7060">
            <v>5</v>
          </cell>
          <cell r="B7060">
            <v>0</v>
          </cell>
          <cell r="C7060">
            <v>0</v>
          </cell>
          <cell r="D7060">
            <v>2110</v>
          </cell>
          <cell r="F7060">
            <v>0</v>
          </cell>
        </row>
        <row r="7061">
          <cell r="A7061">
            <v>5</v>
          </cell>
          <cell r="B7061">
            <v>0</v>
          </cell>
          <cell r="C7061">
            <v>0</v>
          </cell>
          <cell r="D7061">
            <v>2110</v>
          </cell>
          <cell r="F7061">
            <v>0</v>
          </cell>
        </row>
        <row r="7062">
          <cell r="A7062">
            <v>5</v>
          </cell>
          <cell r="B7062">
            <v>0</v>
          </cell>
          <cell r="C7062">
            <v>0</v>
          </cell>
          <cell r="D7062">
            <v>2110</v>
          </cell>
          <cell r="F7062">
            <v>0</v>
          </cell>
        </row>
        <row r="7063">
          <cell r="A7063">
            <v>5</v>
          </cell>
          <cell r="B7063">
            <v>0</v>
          </cell>
          <cell r="C7063">
            <v>0</v>
          </cell>
          <cell r="D7063">
            <v>2110</v>
          </cell>
          <cell r="F7063">
            <v>0</v>
          </cell>
        </row>
        <row r="7064">
          <cell r="A7064">
            <v>5</v>
          </cell>
          <cell r="B7064">
            <v>0</v>
          </cell>
          <cell r="C7064">
            <v>0</v>
          </cell>
          <cell r="D7064">
            <v>2110</v>
          </cell>
          <cell r="F7064">
            <v>0</v>
          </cell>
        </row>
        <row r="7065">
          <cell r="A7065">
            <v>5</v>
          </cell>
          <cell r="B7065">
            <v>0</v>
          </cell>
          <cell r="C7065">
            <v>0</v>
          </cell>
          <cell r="D7065">
            <v>2110</v>
          </cell>
          <cell r="F7065">
            <v>0</v>
          </cell>
        </row>
        <row r="7066">
          <cell r="A7066">
            <v>5</v>
          </cell>
          <cell r="B7066">
            <v>0</v>
          </cell>
          <cell r="C7066">
            <v>0</v>
          </cell>
          <cell r="D7066">
            <v>2110</v>
          </cell>
          <cell r="F7066">
            <v>0</v>
          </cell>
        </row>
        <row r="7067">
          <cell r="A7067">
            <v>5</v>
          </cell>
          <cell r="B7067">
            <v>0</v>
          </cell>
          <cell r="C7067">
            <v>0</v>
          </cell>
          <cell r="D7067">
            <v>2110</v>
          </cell>
          <cell r="F7067">
            <v>0</v>
          </cell>
        </row>
        <row r="7068">
          <cell r="A7068">
            <v>5</v>
          </cell>
          <cell r="B7068">
            <v>0</v>
          </cell>
          <cell r="C7068">
            <v>0</v>
          </cell>
          <cell r="D7068">
            <v>2110</v>
          </cell>
          <cell r="F7068">
            <v>0</v>
          </cell>
        </row>
        <row r="7069">
          <cell r="A7069">
            <v>5</v>
          </cell>
          <cell r="B7069">
            <v>0</v>
          </cell>
          <cell r="C7069">
            <v>0</v>
          </cell>
          <cell r="D7069">
            <v>2110</v>
          </cell>
          <cell r="F7069">
            <v>0</v>
          </cell>
        </row>
        <row r="7070">
          <cell r="A7070">
            <v>5</v>
          </cell>
          <cell r="B7070">
            <v>0</v>
          </cell>
          <cell r="C7070">
            <v>0</v>
          </cell>
          <cell r="D7070">
            <v>2110</v>
          </cell>
          <cell r="F7070">
            <v>0</v>
          </cell>
        </row>
        <row r="7071">
          <cell r="A7071">
            <v>5</v>
          </cell>
          <cell r="B7071">
            <v>0</v>
          </cell>
          <cell r="C7071">
            <v>0</v>
          </cell>
          <cell r="D7071">
            <v>2110</v>
          </cell>
          <cell r="F7071">
            <v>0</v>
          </cell>
        </row>
        <row r="7072">
          <cell r="A7072">
            <v>5</v>
          </cell>
          <cell r="B7072">
            <v>0</v>
          </cell>
          <cell r="C7072">
            <v>0</v>
          </cell>
          <cell r="D7072">
            <v>2110</v>
          </cell>
          <cell r="F7072">
            <v>0</v>
          </cell>
        </row>
        <row r="7073">
          <cell r="A7073">
            <v>5</v>
          </cell>
          <cell r="B7073">
            <v>0</v>
          </cell>
          <cell r="C7073">
            <v>0</v>
          </cell>
          <cell r="D7073">
            <v>2110</v>
          </cell>
          <cell r="F7073">
            <v>0</v>
          </cell>
        </row>
        <row r="7074">
          <cell r="A7074">
            <v>5</v>
          </cell>
          <cell r="B7074">
            <v>0</v>
          </cell>
          <cell r="C7074">
            <v>0</v>
          </cell>
          <cell r="D7074">
            <v>2110</v>
          </cell>
          <cell r="F7074">
            <v>0</v>
          </cell>
        </row>
        <row r="7075">
          <cell r="A7075">
            <v>5</v>
          </cell>
          <cell r="B7075">
            <v>0</v>
          </cell>
          <cell r="C7075">
            <v>0</v>
          </cell>
          <cell r="D7075">
            <v>2110</v>
          </cell>
          <cell r="F7075">
            <v>0</v>
          </cell>
        </row>
        <row r="7076">
          <cell r="A7076">
            <v>5</v>
          </cell>
          <cell r="B7076">
            <v>0</v>
          </cell>
          <cell r="C7076">
            <v>0</v>
          </cell>
          <cell r="D7076">
            <v>2110</v>
          </cell>
          <cell r="F7076">
            <v>0</v>
          </cell>
        </row>
        <row r="7077">
          <cell r="A7077">
            <v>5</v>
          </cell>
          <cell r="B7077">
            <v>0</v>
          </cell>
          <cell r="C7077">
            <v>0</v>
          </cell>
          <cell r="D7077">
            <v>2110</v>
          </cell>
          <cell r="F7077">
            <v>0</v>
          </cell>
        </row>
        <row r="7078">
          <cell r="A7078">
            <v>5</v>
          </cell>
          <cell r="B7078">
            <v>0</v>
          </cell>
          <cell r="C7078">
            <v>0</v>
          </cell>
          <cell r="D7078">
            <v>2110</v>
          </cell>
          <cell r="F7078">
            <v>0</v>
          </cell>
        </row>
        <row r="7079">
          <cell r="A7079">
            <v>5</v>
          </cell>
          <cell r="B7079">
            <v>0</v>
          </cell>
          <cell r="C7079">
            <v>0</v>
          </cell>
          <cell r="D7079">
            <v>2110</v>
          </cell>
          <cell r="F7079">
            <v>0</v>
          </cell>
        </row>
        <row r="7080">
          <cell r="A7080">
            <v>5</v>
          </cell>
          <cell r="B7080">
            <v>0</v>
          </cell>
          <cell r="C7080">
            <v>0</v>
          </cell>
          <cell r="D7080">
            <v>2110</v>
          </cell>
          <cell r="F7080">
            <v>0</v>
          </cell>
        </row>
        <row r="7081">
          <cell r="A7081">
            <v>5</v>
          </cell>
          <cell r="B7081">
            <v>0</v>
          </cell>
          <cell r="C7081">
            <v>0</v>
          </cell>
          <cell r="D7081">
            <v>2110</v>
          </cell>
          <cell r="F7081">
            <v>0</v>
          </cell>
        </row>
        <row r="7082">
          <cell r="A7082">
            <v>5</v>
          </cell>
          <cell r="B7082">
            <v>0</v>
          </cell>
          <cell r="C7082">
            <v>0</v>
          </cell>
          <cell r="D7082">
            <v>2110</v>
          </cell>
          <cell r="F7082">
            <v>0</v>
          </cell>
        </row>
        <row r="7083">
          <cell r="A7083">
            <v>5</v>
          </cell>
          <cell r="B7083">
            <v>0</v>
          </cell>
          <cell r="C7083">
            <v>0</v>
          </cell>
          <cell r="D7083">
            <v>2110</v>
          </cell>
          <cell r="F7083">
            <v>0</v>
          </cell>
        </row>
        <row r="7084">
          <cell r="A7084">
            <v>5</v>
          </cell>
          <cell r="B7084">
            <v>0</v>
          </cell>
          <cell r="C7084">
            <v>0</v>
          </cell>
          <cell r="D7084">
            <v>2110</v>
          </cell>
          <cell r="F7084">
            <v>0</v>
          </cell>
        </row>
        <row r="7085">
          <cell r="A7085">
            <v>5</v>
          </cell>
          <cell r="B7085">
            <v>0</v>
          </cell>
          <cell r="C7085">
            <v>0</v>
          </cell>
          <cell r="D7085">
            <v>2110</v>
          </cell>
          <cell r="F7085">
            <v>0</v>
          </cell>
        </row>
        <row r="7086">
          <cell r="A7086">
            <v>5</v>
          </cell>
          <cell r="B7086">
            <v>0</v>
          </cell>
          <cell r="C7086">
            <v>0</v>
          </cell>
          <cell r="D7086">
            <v>2110</v>
          </cell>
          <cell r="F7086">
            <v>0</v>
          </cell>
        </row>
        <row r="7087">
          <cell r="A7087">
            <v>5</v>
          </cell>
          <cell r="B7087">
            <v>0</v>
          </cell>
          <cell r="C7087">
            <v>0</v>
          </cell>
          <cell r="D7087">
            <v>2110</v>
          </cell>
          <cell r="F7087">
            <v>0</v>
          </cell>
        </row>
        <row r="7088">
          <cell r="A7088">
            <v>5</v>
          </cell>
          <cell r="B7088">
            <v>0</v>
          </cell>
          <cell r="C7088">
            <v>0</v>
          </cell>
          <cell r="D7088">
            <v>2110</v>
          </cell>
          <cell r="F7088">
            <v>0</v>
          </cell>
        </row>
        <row r="7089">
          <cell r="A7089">
            <v>5</v>
          </cell>
          <cell r="B7089">
            <v>0</v>
          </cell>
          <cell r="C7089">
            <v>0</v>
          </cell>
          <cell r="D7089">
            <v>2110</v>
          </cell>
          <cell r="F7089">
            <v>0</v>
          </cell>
        </row>
        <row r="7090">
          <cell r="A7090">
            <v>5</v>
          </cell>
          <cell r="B7090">
            <v>0</v>
          </cell>
          <cell r="C7090">
            <v>0</v>
          </cell>
          <cell r="D7090">
            <v>2110</v>
          </cell>
          <cell r="F7090">
            <v>0</v>
          </cell>
        </row>
        <row r="7091">
          <cell r="A7091">
            <v>5</v>
          </cell>
          <cell r="B7091">
            <v>0</v>
          </cell>
          <cell r="C7091">
            <v>0</v>
          </cell>
          <cell r="D7091">
            <v>2110</v>
          </cell>
          <cell r="F7091">
            <v>0</v>
          </cell>
        </row>
        <row r="7092">
          <cell r="A7092">
            <v>5</v>
          </cell>
          <cell r="B7092">
            <v>0</v>
          </cell>
          <cell r="C7092">
            <v>0</v>
          </cell>
          <cell r="D7092">
            <v>2110</v>
          </cell>
          <cell r="F7092">
            <v>0</v>
          </cell>
        </row>
        <row r="7093">
          <cell r="A7093">
            <v>5</v>
          </cell>
          <cell r="B7093">
            <v>0</v>
          </cell>
          <cell r="C7093">
            <v>0</v>
          </cell>
          <cell r="D7093">
            <v>2110</v>
          </cell>
          <cell r="F7093">
            <v>0</v>
          </cell>
        </row>
        <row r="7094">
          <cell r="A7094">
            <v>5</v>
          </cell>
          <cell r="B7094">
            <v>0</v>
          </cell>
          <cell r="C7094">
            <v>0</v>
          </cell>
          <cell r="D7094">
            <v>2110</v>
          </cell>
          <cell r="F7094">
            <v>0</v>
          </cell>
        </row>
        <row r="7095">
          <cell r="A7095">
            <v>5</v>
          </cell>
          <cell r="B7095">
            <v>0</v>
          </cell>
          <cell r="C7095">
            <v>0</v>
          </cell>
          <cell r="D7095">
            <v>2110</v>
          </cell>
          <cell r="F7095">
            <v>0</v>
          </cell>
        </row>
        <row r="7096">
          <cell r="A7096">
            <v>5</v>
          </cell>
          <cell r="B7096">
            <v>0</v>
          </cell>
          <cell r="C7096">
            <v>0</v>
          </cell>
          <cell r="D7096">
            <v>2110</v>
          </cell>
          <cell r="F7096">
            <v>0</v>
          </cell>
        </row>
        <row r="7097">
          <cell r="A7097">
            <v>5</v>
          </cell>
          <cell r="B7097">
            <v>0</v>
          </cell>
          <cell r="C7097">
            <v>0</v>
          </cell>
          <cell r="D7097">
            <v>2110</v>
          </cell>
          <cell r="F7097">
            <v>0</v>
          </cell>
        </row>
        <row r="7098">
          <cell r="A7098">
            <v>5</v>
          </cell>
          <cell r="B7098">
            <v>0</v>
          </cell>
          <cell r="C7098">
            <v>0</v>
          </cell>
          <cell r="D7098">
            <v>2110</v>
          </cell>
          <cell r="F7098">
            <v>0</v>
          </cell>
        </row>
        <row r="7099">
          <cell r="A7099">
            <v>5</v>
          </cell>
          <cell r="B7099">
            <v>0</v>
          </cell>
          <cell r="C7099">
            <v>0</v>
          </cell>
          <cell r="D7099">
            <v>2110</v>
          </cell>
          <cell r="F7099">
            <v>0</v>
          </cell>
        </row>
        <row r="7100">
          <cell r="A7100">
            <v>5</v>
          </cell>
          <cell r="B7100">
            <v>0</v>
          </cell>
          <cell r="C7100">
            <v>0</v>
          </cell>
          <cell r="D7100">
            <v>2110</v>
          </cell>
          <cell r="F7100">
            <v>0</v>
          </cell>
        </row>
        <row r="7101">
          <cell r="A7101">
            <v>5</v>
          </cell>
          <cell r="B7101">
            <v>0</v>
          </cell>
          <cell r="C7101">
            <v>0</v>
          </cell>
          <cell r="D7101">
            <v>2110</v>
          </cell>
          <cell r="F7101">
            <v>0</v>
          </cell>
        </row>
        <row r="7102">
          <cell r="A7102">
            <v>5</v>
          </cell>
          <cell r="B7102">
            <v>0</v>
          </cell>
          <cell r="C7102">
            <v>0</v>
          </cell>
          <cell r="D7102">
            <v>2110</v>
          </cell>
          <cell r="F7102">
            <v>0</v>
          </cell>
        </row>
        <row r="7103">
          <cell r="A7103">
            <v>5</v>
          </cell>
          <cell r="B7103">
            <v>0</v>
          </cell>
          <cell r="C7103">
            <v>0</v>
          </cell>
          <cell r="D7103">
            <v>2110</v>
          </cell>
          <cell r="F7103">
            <v>0</v>
          </cell>
        </row>
        <row r="7104">
          <cell r="A7104">
            <v>5</v>
          </cell>
          <cell r="B7104">
            <v>0</v>
          </cell>
          <cell r="C7104">
            <v>0</v>
          </cell>
          <cell r="D7104">
            <v>2110</v>
          </cell>
          <cell r="F7104">
            <v>0</v>
          </cell>
        </row>
        <row r="7105">
          <cell r="A7105">
            <v>5</v>
          </cell>
          <cell r="B7105">
            <v>0</v>
          </cell>
          <cell r="C7105">
            <v>0</v>
          </cell>
          <cell r="D7105">
            <v>2110</v>
          </cell>
          <cell r="F7105">
            <v>0</v>
          </cell>
        </row>
        <row r="7106">
          <cell r="A7106">
            <v>5</v>
          </cell>
          <cell r="B7106">
            <v>0</v>
          </cell>
          <cell r="C7106">
            <v>0</v>
          </cell>
          <cell r="D7106">
            <v>2110</v>
          </cell>
          <cell r="F7106">
            <v>0</v>
          </cell>
        </row>
        <row r="7107">
          <cell r="A7107">
            <v>5</v>
          </cell>
          <cell r="B7107">
            <v>0</v>
          </cell>
          <cell r="C7107">
            <v>0</v>
          </cell>
          <cell r="D7107">
            <v>2110</v>
          </cell>
          <cell r="F7107">
            <v>0</v>
          </cell>
        </row>
        <row r="7108">
          <cell r="A7108">
            <v>5</v>
          </cell>
          <cell r="B7108">
            <v>0</v>
          </cell>
          <cell r="C7108">
            <v>0</v>
          </cell>
          <cell r="D7108">
            <v>2110</v>
          </cell>
          <cell r="F7108">
            <v>0</v>
          </cell>
        </row>
        <row r="7109">
          <cell r="A7109">
            <v>5</v>
          </cell>
          <cell r="B7109">
            <v>0</v>
          </cell>
          <cell r="C7109">
            <v>0</v>
          </cell>
          <cell r="D7109">
            <v>2110</v>
          </cell>
          <cell r="F7109">
            <v>0</v>
          </cell>
        </row>
        <row r="7110">
          <cell r="A7110">
            <v>5</v>
          </cell>
          <cell r="B7110">
            <v>0</v>
          </cell>
          <cell r="C7110">
            <v>0</v>
          </cell>
          <cell r="D7110">
            <v>2110</v>
          </cell>
          <cell r="F7110">
            <v>0</v>
          </cell>
        </row>
        <row r="7111">
          <cell r="A7111">
            <v>5</v>
          </cell>
          <cell r="B7111">
            <v>0</v>
          </cell>
          <cell r="C7111">
            <v>0</v>
          </cell>
          <cell r="D7111">
            <v>2110</v>
          </cell>
          <cell r="F7111">
            <v>0</v>
          </cell>
        </row>
        <row r="7112">
          <cell r="A7112">
            <v>5</v>
          </cell>
          <cell r="B7112">
            <v>0</v>
          </cell>
          <cell r="C7112">
            <v>0</v>
          </cell>
          <cell r="D7112">
            <v>2110</v>
          </cell>
          <cell r="F7112">
            <v>0</v>
          </cell>
        </row>
        <row r="7113">
          <cell r="A7113">
            <v>5</v>
          </cell>
          <cell r="B7113">
            <v>0</v>
          </cell>
          <cell r="C7113">
            <v>0</v>
          </cell>
          <cell r="D7113">
            <v>2110</v>
          </cell>
          <cell r="F7113">
            <v>0</v>
          </cell>
        </row>
        <row r="7114">
          <cell r="A7114">
            <v>5</v>
          </cell>
          <cell r="B7114">
            <v>0</v>
          </cell>
          <cell r="C7114">
            <v>0</v>
          </cell>
          <cell r="D7114">
            <v>2110</v>
          </cell>
          <cell r="F7114">
            <v>0</v>
          </cell>
        </row>
        <row r="7115">
          <cell r="A7115">
            <v>5</v>
          </cell>
          <cell r="B7115">
            <v>0</v>
          </cell>
          <cell r="C7115">
            <v>0</v>
          </cell>
          <cell r="D7115">
            <v>2110</v>
          </cell>
          <cell r="F7115">
            <v>0</v>
          </cell>
        </row>
        <row r="7116">
          <cell r="A7116">
            <v>5</v>
          </cell>
          <cell r="B7116">
            <v>0</v>
          </cell>
          <cell r="C7116">
            <v>0</v>
          </cell>
          <cell r="D7116">
            <v>2110</v>
          </cell>
          <cell r="F7116">
            <v>0</v>
          </cell>
        </row>
        <row r="7117">
          <cell r="A7117">
            <v>5</v>
          </cell>
          <cell r="B7117">
            <v>0</v>
          </cell>
          <cell r="C7117">
            <v>0</v>
          </cell>
          <cell r="D7117">
            <v>2110</v>
          </cell>
          <cell r="F7117">
            <v>0</v>
          </cell>
        </row>
        <row r="7118">
          <cell r="A7118">
            <v>5</v>
          </cell>
          <cell r="B7118">
            <v>0</v>
          </cell>
          <cell r="C7118">
            <v>0</v>
          </cell>
          <cell r="D7118">
            <v>2110</v>
          </cell>
          <cell r="F7118">
            <v>0</v>
          </cell>
        </row>
        <row r="7119">
          <cell r="A7119">
            <v>5</v>
          </cell>
          <cell r="B7119">
            <v>0</v>
          </cell>
          <cell r="C7119">
            <v>0</v>
          </cell>
          <cell r="D7119">
            <v>2110</v>
          </cell>
          <cell r="F7119">
            <v>0</v>
          </cell>
        </row>
        <row r="7120">
          <cell r="A7120">
            <v>5</v>
          </cell>
          <cell r="B7120">
            <v>0</v>
          </cell>
          <cell r="C7120">
            <v>0</v>
          </cell>
          <cell r="D7120">
            <v>2110</v>
          </cell>
          <cell r="F7120">
            <v>0</v>
          </cell>
        </row>
        <row r="7121">
          <cell r="A7121">
            <v>5</v>
          </cell>
          <cell r="B7121">
            <v>0</v>
          </cell>
          <cell r="C7121">
            <v>0</v>
          </cell>
          <cell r="D7121">
            <v>2110</v>
          </cell>
          <cell r="F7121">
            <v>0</v>
          </cell>
        </row>
        <row r="7122">
          <cell r="A7122">
            <v>5</v>
          </cell>
          <cell r="B7122">
            <v>0</v>
          </cell>
          <cell r="C7122">
            <v>0</v>
          </cell>
          <cell r="D7122">
            <v>2110</v>
          </cell>
          <cell r="F7122">
            <v>0</v>
          </cell>
        </row>
        <row r="7123">
          <cell r="A7123">
            <v>5</v>
          </cell>
          <cell r="B7123">
            <v>0</v>
          </cell>
          <cell r="C7123">
            <v>0</v>
          </cell>
          <cell r="D7123">
            <v>2110</v>
          </cell>
          <cell r="F7123">
            <v>0</v>
          </cell>
        </row>
        <row r="7124">
          <cell r="A7124">
            <v>5</v>
          </cell>
          <cell r="B7124">
            <v>0</v>
          </cell>
          <cell r="C7124">
            <v>0</v>
          </cell>
          <cell r="D7124">
            <v>2110</v>
          </cell>
          <cell r="F7124">
            <v>0</v>
          </cell>
        </row>
        <row r="7125">
          <cell r="A7125">
            <v>5</v>
          </cell>
          <cell r="B7125">
            <v>0</v>
          </cell>
          <cell r="C7125">
            <v>0</v>
          </cell>
          <cell r="D7125">
            <v>2110</v>
          </cell>
          <cell r="F7125">
            <v>0</v>
          </cell>
        </row>
        <row r="7126">
          <cell r="A7126">
            <v>5</v>
          </cell>
          <cell r="B7126">
            <v>0</v>
          </cell>
          <cell r="C7126">
            <v>0</v>
          </cell>
          <cell r="D7126">
            <v>2110</v>
          </cell>
          <cell r="F7126">
            <v>0</v>
          </cell>
        </row>
        <row r="7127">
          <cell r="A7127">
            <v>5</v>
          </cell>
          <cell r="B7127">
            <v>0</v>
          </cell>
          <cell r="C7127">
            <v>0</v>
          </cell>
          <cell r="D7127">
            <v>2110</v>
          </cell>
          <cell r="F7127">
            <v>0</v>
          </cell>
        </row>
        <row r="7128">
          <cell r="A7128">
            <v>5</v>
          </cell>
          <cell r="B7128">
            <v>0</v>
          </cell>
          <cell r="C7128">
            <v>0</v>
          </cell>
          <cell r="D7128">
            <v>2110</v>
          </cell>
          <cell r="F7128">
            <v>0</v>
          </cell>
        </row>
        <row r="7129">
          <cell r="A7129">
            <v>5</v>
          </cell>
          <cell r="B7129">
            <v>0</v>
          </cell>
          <cell r="C7129">
            <v>0</v>
          </cell>
          <cell r="D7129">
            <v>2110</v>
          </cell>
          <cell r="F7129">
            <v>0</v>
          </cell>
        </row>
        <row r="7130">
          <cell r="A7130">
            <v>5</v>
          </cell>
          <cell r="B7130">
            <v>0</v>
          </cell>
          <cell r="C7130">
            <v>0</v>
          </cell>
          <cell r="D7130">
            <v>2110</v>
          </cell>
          <cell r="F7130">
            <v>0</v>
          </cell>
        </row>
        <row r="7131">
          <cell r="A7131">
            <v>5</v>
          </cell>
          <cell r="B7131">
            <v>0</v>
          </cell>
          <cell r="C7131">
            <v>0</v>
          </cell>
          <cell r="D7131">
            <v>2110</v>
          </cell>
          <cell r="F7131">
            <v>0</v>
          </cell>
        </row>
        <row r="7132">
          <cell r="A7132">
            <v>5</v>
          </cell>
          <cell r="B7132">
            <v>0</v>
          </cell>
          <cell r="C7132">
            <v>0</v>
          </cell>
          <cell r="D7132">
            <v>2110</v>
          </cell>
          <cell r="F7132">
            <v>0</v>
          </cell>
        </row>
        <row r="7133">
          <cell r="A7133">
            <v>5</v>
          </cell>
          <cell r="B7133">
            <v>0</v>
          </cell>
          <cell r="C7133">
            <v>0</v>
          </cell>
          <cell r="D7133">
            <v>2110</v>
          </cell>
          <cell r="F7133">
            <v>0</v>
          </cell>
        </row>
        <row r="7134">
          <cell r="A7134">
            <v>5</v>
          </cell>
          <cell r="B7134">
            <v>0</v>
          </cell>
          <cell r="C7134">
            <v>0</v>
          </cell>
          <cell r="D7134">
            <v>2150</v>
          </cell>
          <cell r="F7134">
            <v>0</v>
          </cell>
        </row>
        <row r="7135">
          <cell r="A7135">
            <v>5</v>
          </cell>
          <cell r="B7135">
            <v>0</v>
          </cell>
          <cell r="C7135">
            <v>0</v>
          </cell>
          <cell r="D7135">
            <v>2150</v>
          </cell>
          <cell r="F7135">
            <v>0</v>
          </cell>
        </row>
        <row r="7136">
          <cell r="A7136">
            <v>5</v>
          </cell>
          <cell r="B7136">
            <v>0</v>
          </cell>
          <cell r="C7136">
            <v>0</v>
          </cell>
          <cell r="D7136">
            <v>2150</v>
          </cell>
          <cell r="F7136">
            <v>0</v>
          </cell>
        </row>
        <row r="7137">
          <cell r="A7137">
            <v>5</v>
          </cell>
          <cell r="B7137">
            <v>0</v>
          </cell>
          <cell r="C7137">
            <v>0</v>
          </cell>
          <cell r="D7137">
            <v>2150</v>
          </cell>
          <cell r="F7137">
            <v>0</v>
          </cell>
        </row>
        <row r="7138">
          <cell r="A7138">
            <v>5</v>
          </cell>
          <cell r="B7138">
            <v>0</v>
          </cell>
          <cell r="C7138">
            <v>0</v>
          </cell>
          <cell r="D7138">
            <v>2150</v>
          </cell>
          <cell r="F7138">
            <v>0</v>
          </cell>
        </row>
        <row r="7139">
          <cell r="A7139">
            <v>5</v>
          </cell>
          <cell r="B7139">
            <v>0</v>
          </cell>
          <cell r="C7139">
            <v>0</v>
          </cell>
          <cell r="D7139">
            <v>2998</v>
          </cell>
          <cell r="F7139">
            <v>0</v>
          </cell>
        </row>
        <row r="7140">
          <cell r="A7140">
            <v>5</v>
          </cell>
          <cell r="B7140">
            <v>0</v>
          </cell>
          <cell r="C7140">
            <v>0</v>
          </cell>
          <cell r="D7140">
            <v>2999</v>
          </cell>
          <cell r="F7140">
            <v>0</v>
          </cell>
        </row>
        <row r="7141">
          <cell r="A7141">
            <v>5</v>
          </cell>
          <cell r="B7141">
            <v>0</v>
          </cell>
          <cell r="C7141">
            <v>0</v>
          </cell>
          <cell r="D7141">
            <v>3000</v>
          </cell>
          <cell r="F7141">
            <v>0</v>
          </cell>
        </row>
        <row r="7142">
          <cell r="A7142">
            <v>5</v>
          </cell>
          <cell r="B7142">
            <v>0</v>
          </cell>
          <cell r="C7142">
            <v>0</v>
          </cell>
          <cell r="D7142">
            <v>3010</v>
          </cell>
          <cell r="F7142">
            <v>0</v>
          </cell>
        </row>
        <row r="7143">
          <cell r="A7143">
            <v>5</v>
          </cell>
          <cell r="B7143">
            <v>0</v>
          </cell>
          <cell r="C7143">
            <v>0</v>
          </cell>
          <cell r="D7143">
            <v>3050</v>
          </cell>
          <cell r="F7143">
            <v>0</v>
          </cell>
        </row>
        <row r="7144">
          <cell r="A7144">
            <v>5</v>
          </cell>
          <cell r="B7144">
            <v>0</v>
          </cell>
          <cell r="C7144">
            <v>0</v>
          </cell>
          <cell r="D7144">
            <v>3051</v>
          </cell>
          <cell r="F7144">
            <v>0</v>
          </cell>
        </row>
        <row r="7145">
          <cell r="A7145">
            <v>5</v>
          </cell>
          <cell r="B7145">
            <v>0</v>
          </cell>
          <cell r="C7145">
            <v>0</v>
          </cell>
          <cell r="D7145">
            <v>3999</v>
          </cell>
          <cell r="F7145">
            <v>0</v>
          </cell>
        </row>
        <row r="7146">
          <cell r="A7146">
            <v>5</v>
          </cell>
          <cell r="B7146">
            <v>0</v>
          </cell>
          <cell r="C7146">
            <v>0</v>
          </cell>
          <cell r="D7146">
            <v>3999</v>
          </cell>
          <cell r="F7146">
            <v>0</v>
          </cell>
        </row>
        <row r="7147">
          <cell r="A7147">
            <v>5</v>
          </cell>
          <cell r="B7147">
            <v>0</v>
          </cell>
          <cell r="C7147">
            <v>0</v>
          </cell>
          <cell r="D7147">
            <v>4050</v>
          </cell>
          <cell r="F7147">
            <v>0</v>
          </cell>
        </row>
        <row r="7148">
          <cell r="A7148">
            <v>5</v>
          </cell>
          <cell r="B7148">
            <v>0</v>
          </cell>
          <cell r="C7148">
            <v>0</v>
          </cell>
          <cell r="D7148">
            <v>8090</v>
          </cell>
          <cell r="F7148">
            <v>0</v>
          </cell>
        </row>
        <row r="7149">
          <cell r="A7149">
            <v>5</v>
          </cell>
          <cell r="B7149">
            <v>1</v>
          </cell>
          <cell r="C7149">
            <v>0</v>
          </cell>
          <cell r="D7149">
            <v>1050</v>
          </cell>
          <cell r="F7149">
            <v>0</v>
          </cell>
        </row>
        <row r="7150">
          <cell r="A7150">
            <v>5</v>
          </cell>
          <cell r="B7150">
            <v>1</v>
          </cell>
          <cell r="C7150">
            <v>0</v>
          </cell>
          <cell r="D7150">
            <v>1051</v>
          </cell>
          <cell r="F7150">
            <v>0</v>
          </cell>
        </row>
        <row r="7151">
          <cell r="A7151">
            <v>5</v>
          </cell>
          <cell r="B7151">
            <v>1</v>
          </cell>
          <cell r="C7151">
            <v>0</v>
          </cell>
          <cell r="D7151">
            <v>5012</v>
          </cell>
          <cell r="F7151">
            <v>0</v>
          </cell>
        </row>
        <row r="7152">
          <cell r="A7152">
            <v>5</v>
          </cell>
          <cell r="B7152">
            <v>2</v>
          </cell>
          <cell r="C7152">
            <v>0</v>
          </cell>
          <cell r="D7152">
            <v>1050</v>
          </cell>
          <cell r="F7152">
            <v>0</v>
          </cell>
        </row>
        <row r="7153">
          <cell r="A7153">
            <v>5</v>
          </cell>
          <cell r="B7153">
            <v>3</v>
          </cell>
          <cell r="C7153">
            <v>0</v>
          </cell>
          <cell r="D7153">
            <v>1050</v>
          </cell>
          <cell r="F7153">
            <v>0</v>
          </cell>
        </row>
        <row r="7154">
          <cell r="A7154">
            <v>5</v>
          </cell>
          <cell r="B7154">
            <v>4</v>
          </cell>
          <cell r="C7154">
            <v>0</v>
          </cell>
          <cell r="D7154">
            <v>1050</v>
          </cell>
          <cell r="F7154">
            <v>0</v>
          </cell>
        </row>
        <row r="7155">
          <cell r="A7155">
            <v>5</v>
          </cell>
          <cell r="B7155">
            <v>4</v>
          </cell>
          <cell r="C7155">
            <v>0</v>
          </cell>
          <cell r="D7155">
            <v>1051</v>
          </cell>
          <cell r="F7155">
            <v>0</v>
          </cell>
        </row>
        <row r="7156">
          <cell r="A7156">
            <v>5</v>
          </cell>
          <cell r="B7156">
            <v>4</v>
          </cell>
          <cell r="C7156">
            <v>0</v>
          </cell>
          <cell r="D7156">
            <v>5012</v>
          </cell>
          <cell r="F7156">
            <v>0</v>
          </cell>
        </row>
        <row r="7157">
          <cell r="A7157">
            <v>5</v>
          </cell>
          <cell r="B7157">
            <v>4</v>
          </cell>
          <cell r="C7157">
            <v>0</v>
          </cell>
          <cell r="D7157">
            <v>5040</v>
          </cell>
          <cell r="F7157">
            <v>0</v>
          </cell>
        </row>
        <row r="7158">
          <cell r="A7158">
            <v>5</v>
          </cell>
          <cell r="B7158">
            <v>4</v>
          </cell>
          <cell r="C7158">
            <v>0</v>
          </cell>
          <cell r="D7158">
            <v>5040</v>
          </cell>
          <cell r="F7158">
            <v>0</v>
          </cell>
        </row>
        <row r="7159">
          <cell r="A7159">
            <v>5</v>
          </cell>
          <cell r="B7159">
            <v>5</v>
          </cell>
          <cell r="C7159">
            <v>0</v>
          </cell>
          <cell r="D7159">
            <v>1050</v>
          </cell>
          <cell r="F7159">
            <v>0</v>
          </cell>
        </row>
        <row r="7160">
          <cell r="A7160">
            <v>5</v>
          </cell>
          <cell r="B7160">
            <v>6</v>
          </cell>
          <cell r="C7160">
            <v>0</v>
          </cell>
          <cell r="D7160">
            <v>5040</v>
          </cell>
          <cell r="F7160">
            <v>0</v>
          </cell>
        </row>
        <row r="7161">
          <cell r="A7161">
            <v>5</v>
          </cell>
          <cell r="B7161">
            <v>7</v>
          </cell>
          <cell r="C7161">
            <v>0</v>
          </cell>
          <cell r="D7161">
            <v>5040</v>
          </cell>
          <cell r="F7161">
            <v>0</v>
          </cell>
        </row>
        <row r="7162">
          <cell r="A7162">
            <v>5</v>
          </cell>
          <cell r="B7162">
            <v>7</v>
          </cell>
          <cell r="C7162">
            <v>0</v>
          </cell>
          <cell r="D7162">
            <v>5040</v>
          </cell>
          <cell r="F7162">
            <v>0</v>
          </cell>
        </row>
        <row r="7163">
          <cell r="A7163">
            <v>5</v>
          </cell>
          <cell r="B7163">
            <v>11</v>
          </cell>
          <cell r="C7163">
            <v>0</v>
          </cell>
          <cell r="D7163">
            <v>5040</v>
          </cell>
          <cell r="F7163">
            <v>0</v>
          </cell>
        </row>
        <row r="7164">
          <cell r="A7164">
            <v>5</v>
          </cell>
          <cell r="B7164">
            <v>15</v>
          </cell>
          <cell r="C7164">
            <v>0</v>
          </cell>
          <cell r="D7164">
            <v>1051</v>
          </cell>
          <cell r="F7164">
            <v>0</v>
          </cell>
        </row>
        <row r="7165">
          <cell r="A7165">
            <v>5</v>
          </cell>
          <cell r="B7165">
            <v>15</v>
          </cell>
          <cell r="C7165">
            <v>0</v>
          </cell>
          <cell r="D7165">
            <v>5012</v>
          </cell>
          <cell r="F7165">
            <v>0</v>
          </cell>
        </row>
        <row r="7166">
          <cell r="A7166">
            <v>5</v>
          </cell>
          <cell r="B7166">
            <v>15</v>
          </cell>
          <cell r="C7166">
            <v>0</v>
          </cell>
          <cell r="D7166">
            <v>5040</v>
          </cell>
          <cell r="F7166">
            <v>0</v>
          </cell>
        </row>
        <row r="7167">
          <cell r="A7167">
            <v>5</v>
          </cell>
          <cell r="B7167">
            <v>17</v>
          </cell>
          <cell r="C7167">
            <v>0</v>
          </cell>
          <cell r="D7167">
            <v>5040</v>
          </cell>
          <cell r="F7167">
            <v>0</v>
          </cell>
        </row>
        <row r="7168">
          <cell r="A7168">
            <v>5</v>
          </cell>
          <cell r="B7168">
            <v>18</v>
          </cell>
          <cell r="C7168">
            <v>0</v>
          </cell>
          <cell r="D7168">
            <v>1051</v>
          </cell>
          <cell r="F7168">
            <v>0</v>
          </cell>
        </row>
        <row r="7169">
          <cell r="A7169">
            <v>5</v>
          </cell>
          <cell r="B7169">
            <v>18</v>
          </cell>
          <cell r="C7169">
            <v>0</v>
          </cell>
          <cell r="D7169">
            <v>5012</v>
          </cell>
          <cell r="F7169">
            <v>0</v>
          </cell>
        </row>
        <row r="7170">
          <cell r="A7170">
            <v>5</v>
          </cell>
          <cell r="B7170">
            <v>18</v>
          </cell>
          <cell r="C7170">
            <v>0</v>
          </cell>
          <cell r="D7170">
            <v>5040</v>
          </cell>
          <cell r="F7170">
            <v>0</v>
          </cell>
        </row>
        <row r="7171">
          <cell r="A7171">
            <v>5</v>
          </cell>
          <cell r="B7171">
            <v>19</v>
          </cell>
          <cell r="C7171">
            <v>0</v>
          </cell>
          <cell r="D7171">
            <v>5040</v>
          </cell>
          <cell r="F7171">
            <v>0</v>
          </cell>
        </row>
        <row r="7172">
          <cell r="A7172">
            <v>5</v>
          </cell>
          <cell r="B7172">
            <v>22</v>
          </cell>
          <cell r="C7172">
            <v>0</v>
          </cell>
          <cell r="D7172">
            <v>1051</v>
          </cell>
          <cell r="F7172">
            <v>0</v>
          </cell>
        </row>
        <row r="7173">
          <cell r="A7173">
            <v>5</v>
          </cell>
          <cell r="B7173">
            <v>22</v>
          </cell>
          <cell r="C7173">
            <v>0</v>
          </cell>
          <cell r="D7173">
            <v>5012</v>
          </cell>
          <cell r="F7173">
            <v>0</v>
          </cell>
        </row>
        <row r="7174">
          <cell r="A7174">
            <v>5</v>
          </cell>
          <cell r="B7174">
            <v>24</v>
          </cell>
          <cell r="C7174">
            <v>0</v>
          </cell>
          <cell r="D7174">
            <v>1032</v>
          </cell>
          <cell r="F7174">
            <v>0</v>
          </cell>
        </row>
        <row r="7175">
          <cell r="A7175">
            <v>5</v>
          </cell>
          <cell r="B7175">
            <v>24</v>
          </cell>
          <cell r="C7175">
            <v>0</v>
          </cell>
          <cell r="D7175">
            <v>1050</v>
          </cell>
          <cell r="F7175">
            <v>-61466.239999999998</v>
          </cell>
        </row>
        <row r="7176">
          <cell r="A7176">
            <v>5</v>
          </cell>
          <cell r="B7176">
            <v>24</v>
          </cell>
          <cell r="C7176">
            <v>0</v>
          </cell>
          <cell r="D7176">
            <v>1050</v>
          </cell>
          <cell r="F7176">
            <v>-617.15</v>
          </cell>
        </row>
        <row r="7177">
          <cell r="A7177">
            <v>5</v>
          </cell>
          <cell r="B7177">
            <v>24</v>
          </cell>
          <cell r="C7177">
            <v>0</v>
          </cell>
          <cell r="D7177">
            <v>1051</v>
          </cell>
          <cell r="F7177">
            <v>-7226.57</v>
          </cell>
        </row>
        <row r="7178">
          <cell r="A7178">
            <v>5</v>
          </cell>
          <cell r="B7178">
            <v>24</v>
          </cell>
          <cell r="C7178">
            <v>0</v>
          </cell>
          <cell r="D7178">
            <v>1052</v>
          </cell>
          <cell r="F7178">
            <v>0</v>
          </cell>
        </row>
        <row r="7179">
          <cell r="A7179">
            <v>5</v>
          </cell>
          <cell r="B7179">
            <v>24</v>
          </cell>
          <cell r="C7179">
            <v>0</v>
          </cell>
          <cell r="D7179">
            <v>1052</v>
          </cell>
          <cell r="F7179">
            <v>0</v>
          </cell>
        </row>
        <row r="7180">
          <cell r="A7180">
            <v>5</v>
          </cell>
          <cell r="B7180">
            <v>24</v>
          </cell>
          <cell r="C7180">
            <v>0</v>
          </cell>
          <cell r="D7180">
            <v>1052</v>
          </cell>
          <cell r="F7180">
            <v>0</v>
          </cell>
        </row>
        <row r="7181">
          <cell r="A7181">
            <v>5</v>
          </cell>
          <cell r="B7181">
            <v>24</v>
          </cell>
          <cell r="C7181">
            <v>0</v>
          </cell>
          <cell r="D7181">
            <v>1055</v>
          </cell>
          <cell r="F7181">
            <v>0</v>
          </cell>
        </row>
        <row r="7182">
          <cell r="A7182">
            <v>5</v>
          </cell>
          <cell r="B7182">
            <v>24</v>
          </cell>
          <cell r="C7182">
            <v>0</v>
          </cell>
          <cell r="D7182">
            <v>1060</v>
          </cell>
          <cell r="F7182">
            <v>9227.69</v>
          </cell>
        </row>
        <row r="7183">
          <cell r="A7183">
            <v>5</v>
          </cell>
          <cell r="B7183">
            <v>24</v>
          </cell>
          <cell r="C7183">
            <v>0</v>
          </cell>
          <cell r="D7183">
            <v>1065</v>
          </cell>
          <cell r="F7183">
            <v>0</v>
          </cell>
        </row>
        <row r="7184">
          <cell r="A7184">
            <v>5</v>
          </cell>
          <cell r="B7184">
            <v>24</v>
          </cell>
          <cell r="C7184">
            <v>0</v>
          </cell>
          <cell r="D7184">
            <v>1230</v>
          </cell>
          <cell r="F7184">
            <v>0</v>
          </cell>
        </row>
        <row r="7185">
          <cell r="A7185">
            <v>5</v>
          </cell>
          <cell r="B7185">
            <v>24</v>
          </cell>
          <cell r="C7185">
            <v>0</v>
          </cell>
          <cell r="D7185">
            <v>2040</v>
          </cell>
          <cell r="F7185">
            <v>0</v>
          </cell>
        </row>
        <row r="7186">
          <cell r="A7186">
            <v>5</v>
          </cell>
          <cell r="B7186">
            <v>24</v>
          </cell>
          <cell r="C7186">
            <v>0</v>
          </cell>
          <cell r="D7186">
            <v>4010</v>
          </cell>
          <cell r="F7186">
            <v>-430497.38</v>
          </cell>
        </row>
        <row r="7187">
          <cell r="A7187">
            <v>5</v>
          </cell>
          <cell r="B7187">
            <v>24</v>
          </cell>
          <cell r="C7187">
            <v>0</v>
          </cell>
          <cell r="D7187">
            <v>4010</v>
          </cell>
          <cell r="F7187">
            <v>42793.99</v>
          </cell>
        </row>
        <row r="7188">
          <cell r="A7188">
            <v>5</v>
          </cell>
          <cell r="B7188">
            <v>24</v>
          </cell>
          <cell r="C7188">
            <v>0</v>
          </cell>
          <cell r="D7188">
            <v>4020</v>
          </cell>
          <cell r="F7188">
            <v>-518599.99</v>
          </cell>
        </row>
        <row r="7189">
          <cell r="A7189">
            <v>5</v>
          </cell>
          <cell r="B7189">
            <v>24</v>
          </cell>
          <cell r="C7189">
            <v>0</v>
          </cell>
          <cell r="D7189">
            <v>4020</v>
          </cell>
          <cell r="F7189">
            <v>0</v>
          </cell>
        </row>
        <row r="7190">
          <cell r="A7190">
            <v>5</v>
          </cell>
          <cell r="B7190">
            <v>24</v>
          </cell>
          <cell r="C7190">
            <v>0</v>
          </cell>
          <cell r="D7190">
            <v>4030</v>
          </cell>
          <cell r="F7190">
            <v>374.14</v>
          </cell>
        </row>
        <row r="7191">
          <cell r="A7191">
            <v>5</v>
          </cell>
          <cell r="B7191">
            <v>24</v>
          </cell>
          <cell r="C7191">
            <v>0</v>
          </cell>
          <cell r="D7191">
            <v>4040</v>
          </cell>
          <cell r="F7191">
            <v>0</v>
          </cell>
        </row>
        <row r="7192">
          <cell r="A7192">
            <v>5</v>
          </cell>
          <cell r="B7192">
            <v>24</v>
          </cell>
          <cell r="C7192">
            <v>0</v>
          </cell>
          <cell r="D7192">
            <v>4050</v>
          </cell>
          <cell r="F7192">
            <v>-1645.88</v>
          </cell>
        </row>
        <row r="7193">
          <cell r="A7193">
            <v>5</v>
          </cell>
          <cell r="B7193">
            <v>24</v>
          </cell>
          <cell r="C7193">
            <v>0</v>
          </cell>
          <cell r="D7193">
            <v>4060</v>
          </cell>
          <cell r="F7193">
            <v>0</v>
          </cell>
        </row>
        <row r="7194">
          <cell r="A7194">
            <v>5</v>
          </cell>
          <cell r="B7194">
            <v>24</v>
          </cell>
          <cell r="C7194">
            <v>0</v>
          </cell>
          <cell r="D7194">
            <v>5010</v>
          </cell>
          <cell r="F7194">
            <v>306215.75</v>
          </cell>
        </row>
        <row r="7195">
          <cell r="A7195">
            <v>5</v>
          </cell>
          <cell r="B7195">
            <v>24</v>
          </cell>
          <cell r="C7195">
            <v>0</v>
          </cell>
          <cell r="D7195">
            <v>5011</v>
          </cell>
          <cell r="F7195">
            <v>8575.4</v>
          </cell>
        </row>
        <row r="7196">
          <cell r="A7196">
            <v>5</v>
          </cell>
          <cell r="B7196">
            <v>24</v>
          </cell>
          <cell r="C7196">
            <v>0</v>
          </cell>
          <cell r="D7196">
            <v>5011</v>
          </cell>
          <cell r="F7196">
            <v>0</v>
          </cell>
        </row>
        <row r="7197">
          <cell r="A7197">
            <v>5</v>
          </cell>
          <cell r="B7197">
            <v>24</v>
          </cell>
          <cell r="C7197">
            <v>0</v>
          </cell>
          <cell r="D7197">
            <v>5011</v>
          </cell>
          <cell r="F7197">
            <v>0</v>
          </cell>
        </row>
        <row r="7198">
          <cell r="A7198">
            <v>5</v>
          </cell>
          <cell r="B7198">
            <v>24</v>
          </cell>
          <cell r="C7198">
            <v>0</v>
          </cell>
          <cell r="D7198">
            <v>5012</v>
          </cell>
          <cell r="F7198">
            <v>0</v>
          </cell>
        </row>
        <row r="7199">
          <cell r="A7199">
            <v>5</v>
          </cell>
          <cell r="B7199">
            <v>24</v>
          </cell>
          <cell r="C7199">
            <v>0</v>
          </cell>
          <cell r="D7199">
            <v>5012</v>
          </cell>
          <cell r="F7199">
            <v>-1481.69</v>
          </cell>
        </row>
        <row r="7200">
          <cell r="A7200">
            <v>5</v>
          </cell>
          <cell r="B7200">
            <v>24</v>
          </cell>
          <cell r="C7200">
            <v>0</v>
          </cell>
          <cell r="D7200">
            <v>5012</v>
          </cell>
          <cell r="F7200">
            <v>-5.88</v>
          </cell>
        </row>
        <row r="7201">
          <cell r="A7201">
            <v>5</v>
          </cell>
          <cell r="B7201">
            <v>24</v>
          </cell>
          <cell r="C7201">
            <v>0</v>
          </cell>
          <cell r="D7201">
            <v>5020</v>
          </cell>
          <cell r="F7201">
            <v>457526.64</v>
          </cell>
        </row>
        <row r="7202">
          <cell r="A7202">
            <v>5</v>
          </cell>
          <cell r="B7202">
            <v>24</v>
          </cell>
          <cell r="C7202">
            <v>0</v>
          </cell>
          <cell r="D7202">
            <v>5030</v>
          </cell>
          <cell r="F7202">
            <v>4548.0600000000004</v>
          </cell>
        </row>
        <row r="7203">
          <cell r="A7203">
            <v>5</v>
          </cell>
          <cell r="B7203">
            <v>24</v>
          </cell>
          <cell r="C7203">
            <v>0</v>
          </cell>
          <cell r="D7203">
            <v>5030</v>
          </cell>
          <cell r="F7203">
            <v>0</v>
          </cell>
        </row>
        <row r="7204">
          <cell r="A7204">
            <v>5</v>
          </cell>
          <cell r="B7204">
            <v>24</v>
          </cell>
          <cell r="C7204">
            <v>0</v>
          </cell>
          <cell r="D7204">
            <v>5040</v>
          </cell>
          <cell r="F7204">
            <v>-10168.209999999999</v>
          </cell>
        </row>
        <row r="7205">
          <cell r="A7205">
            <v>5</v>
          </cell>
          <cell r="B7205">
            <v>24</v>
          </cell>
          <cell r="C7205">
            <v>0</v>
          </cell>
          <cell r="D7205">
            <v>5050</v>
          </cell>
          <cell r="F7205">
            <v>-16255.18</v>
          </cell>
        </row>
        <row r="7206">
          <cell r="A7206">
            <v>5</v>
          </cell>
          <cell r="B7206">
            <v>24</v>
          </cell>
          <cell r="C7206">
            <v>0</v>
          </cell>
          <cell r="D7206">
            <v>7010</v>
          </cell>
          <cell r="F7206">
            <v>0</v>
          </cell>
        </row>
        <row r="7207">
          <cell r="A7207">
            <v>5</v>
          </cell>
          <cell r="B7207">
            <v>24</v>
          </cell>
          <cell r="C7207">
            <v>0</v>
          </cell>
          <cell r="D7207">
            <v>7015</v>
          </cell>
          <cell r="F7207">
            <v>0</v>
          </cell>
        </row>
        <row r="7208">
          <cell r="A7208">
            <v>5</v>
          </cell>
          <cell r="B7208">
            <v>24</v>
          </cell>
          <cell r="C7208">
            <v>0</v>
          </cell>
          <cell r="D7208">
            <v>7020</v>
          </cell>
          <cell r="F7208">
            <v>0</v>
          </cell>
        </row>
        <row r="7209">
          <cell r="A7209">
            <v>5</v>
          </cell>
          <cell r="B7209">
            <v>24</v>
          </cell>
          <cell r="C7209">
            <v>0</v>
          </cell>
          <cell r="D7209">
            <v>7025</v>
          </cell>
          <cell r="F7209">
            <v>385</v>
          </cell>
        </row>
        <row r="7210">
          <cell r="A7210">
            <v>5</v>
          </cell>
          <cell r="B7210">
            <v>24</v>
          </cell>
          <cell r="C7210">
            <v>0</v>
          </cell>
          <cell r="D7210">
            <v>7030</v>
          </cell>
          <cell r="F7210">
            <v>564.29999999999995</v>
          </cell>
        </row>
        <row r="7211">
          <cell r="A7211">
            <v>5</v>
          </cell>
          <cell r="B7211">
            <v>24</v>
          </cell>
          <cell r="C7211">
            <v>0</v>
          </cell>
          <cell r="D7211">
            <v>7035</v>
          </cell>
          <cell r="F7211">
            <v>537.6</v>
          </cell>
        </row>
        <row r="7212">
          <cell r="A7212">
            <v>5</v>
          </cell>
          <cell r="B7212">
            <v>24</v>
          </cell>
          <cell r="C7212">
            <v>0</v>
          </cell>
          <cell r="D7212">
            <v>7040</v>
          </cell>
          <cell r="F7212">
            <v>176.4</v>
          </cell>
        </row>
        <row r="7213">
          <cell r="A7213">
            <v>5</v>
          </cell>
          <cell r="B7213">
            <v>24</v>
          </cell>
          <cell r="C7213">
            <v>0</v>
          </cell>
          <cell r="D7213">
            <v>7045</v>
          </cell>
          <cell r="F7213">
            <v>0</v>
          </cell>
        </row>
        <row r="7214">
          <cell r="A7214">
            <v>5</v>
          </cell>
          <cell r="B7214">
            <v>24</v>
          </cell>
          <cell r="C7214">
            <v>0</v>
          </cell>
          <cell r="D7214">
            <v>7050</v>
          </cell>
          <cell r="F7214">
            <v>703.81</v>
          </cell>
        </row>
        <row r="7215">
          <cell r="A7215">
            <v>5</v>
          </cell>
          <cell r="B7215">
            <v>24</v>
          </cell>
          <cell r="C7215">
            <v>0</v>
          </cell>
          <cell r="D7215">
            <v>7055</v>
          </cell>
          <cell r="F7215">
            <v>0</v>
          </cell>
        </row>
        <row r="7216">
          <cell r="A7216">
            <v>5</v>
          </cell>
          <cell r="B7216">
            <v>24</v>
          </cell>
          <cell r="C7216">
            <v>0</v>
          </cell>
          <cell r="D7216">
            <v>7060</v>
          </cell>
          <cell r="F7216">
            <v>2500</v>
          </cell>
        </row>
        <row r="7217">
          <cell r="A7217">
            <v>5</v>
          </cell>
          <cell r="B7217">
            <v>24</v>
          </cell>
          <cell r="C7217">
            <v>0</v>
          </cell>
          <cell r="D7217">
            <v>7065</v>
          </cell>
          <cell r="F7217">
            <v>1357</v>
          </cell>
        </row>
        <row r="7218">
          <cell r="A7218">
            <v>5</v>
          </cell>
          <cell r="B7218">
            <v>24</v>
          </cell>
          <cell r="C7218">
            <v>0</v>
          </cell>
          <cell r="D7218">
            <v>7070</v>
          </cell>
          <cell r="F7218">
            <v>241.9</v>
          </cell>
        </row>
        <row r="7219">
          <cell r="A7219">
            <v>5</v>
          </cell>
          <cell r="B7219">
            <v>24</v>
          </cell>
          <cell r="C7219">
            <v>0</v>
          </cell>
          <cell r="D7219">
            <v>7075</v>
          </cell>
          <cell r="F7219">
            <v>0</v>
          </cell>
        </row>
        <row r="7220">
          <cell r="A7220">
            <v>5</v>
          </cell>
          <cell r="B7220">
            <v>24</v>
          </cell>
          <cell r="C7220">
            <v>0</v>
          </cell>
          <cell r="D7220">
            <v>7080</v>
          </cell>
          <cell r="F7220">
            <v>0</v>
          </cell>
        </row>
        <row r="7221">
          <cell r="A7221">
            <v>5</v>
          </cell>
          <cell r="B7221">
            <v>24</v>
          </cell>
          <cell r="C7221">
            <v>0</v>
          </cell>
          <cell r="D7221">
            <v>7085</v>
          </cell>
          <cell r="F7221">
            <v>2190</v>
          </cell>
        </row>
        <row r="7222">
          <cell r="A7222">
            <v>5</v>
          </cell>
          <cell r="B7222">
            <v>24</v>
          </cell>
          <cell r="C7222">
            <v>0</v>
          </cell>
          <cell r="D7222">
            <v>7086</v>
          </cell>
          <cell r="F7222">
            <v>0</v>
          </cell>
        </row>
        <row r="7223">
          <cell r="A7223">
            <v>5</v>
          </cell>
          <cell r="B7223">
            <v>24</v>
          </cell>
          <cell r="C7223">
            <v>0</v>
          </cell>
          <cell r="D7223">
            <v>7090</v>
          </cell>
          <cell r="F7223">
            <v>1199.31</v>
          </cell>
        </row>
        <row r="7224">
          <cell r="A7224">
            <v>5</v>
          </cell>
          <cell r="B7224">
            <v>24</v>
          </cell>
          <cell r="C7224">
            <v>0</v>
          </cell>
          <cell r="D7224">
            <v>7095</v>
          </cell>
          <cell r="F7224">
            <v>2008</v>
          </cell>
        </row>
        <row r="7225">
          <cell r="A7225">
            <v>5</v>
          </cell>
          <cell r="B7225">
            <v>24</v>
          </cell>
          <cell r="C7225">
            <v>0</v>
          </cell>
          <cell r="D7225">
            <v>7100</v>
          </cell>
          <cell r="F7225">
            <v>679.89</v>
          </cell>
        </row>
        <row r="7226">
          <cell r="A7226">
            <v>5</v>
          </cell>
          <cell r="B7226">
            <v>24</v>
          </cell>
          <cell r="C7226">
            <v>0</v>
          </cell>
          <cell r="D7226">
            <v>7105</v>
          </cell>
          <cell r="F7226">
            <v>771.47</v>
          </cell>
        </row>
        <row r="7227">
          <cell r="A7227">
            <v>5</v>
          </cell>
          <cell r="B7227">
            <v>24</v>
          </cell>
          <cell r="C7227">
            <v>0</v>
          </cell>
          <cell r="D7227">
            <v>7110</v>
          </cell>
          <cell r="F7227">
            <v>0</v>
          </cell>
        </row>
        <row r="7228">
          <cell r="A7228">
            <v>5</v>
          </cell>
          <cell r="B7228">
            <v>24</v>
          </cell>
          <cell r="C7228">
            <v>0</v>
          </cell>
          <cell r="D7228">
            <v>7120</v>
          </cell>
          <cell r="F7228">
            <v>0</v>
          </cell>
        </row>
        <row r="7229">
          <cell r="A7229">
            <v>5</v>
          </cell>
          <cell r="B7229">
            <v>24</v>
          </cell>
          <cell r="C7229">
            <v>0</v>
          </cell>
          <cell r="D7229">
            <v>7125</v>
          </cell>
          <cell r="F7229">
            <v>0</v>
          </cell>
        </row>
        <row r="7230">
          <cell r="A7230">
            <v>5</v>
          </cell>
          <cell r="B7230">
            <v>24</v>
          </cell>
          <cell r="C7230">
            <v>0</v>
          </cell>
          <cell r="D7230">
            <v>7130</v>
          </cell>
          <cell r="F7230">
            <v>133.29</v>
          </cell>
        </row>
        <row r="7231">
          <cell r="A7231">
            <v>5</v>
          </cell>
          <cell r="B7231">
            <v>24</v>
          </cell>
          <cell r="C7231">
            <v>0</v>
          </cell>
          <cell r="D7231">
            <v>8010</v>
          </cell>
          <cell r="F7231">
            <v>20833</v>
          </cell>
        </row>
        <row r="7232">
          <cell r="A7232">
            <v>5</v>
          </cell>
          <cell r="B7232">
            <v>24</v>
          </cell>
          <cell r="C7232">
            <v>0</v>
          </cell>
          <cell r="D7232">
            <v>8020</v>
          </cell>
          <cell r="F7232">
            <v>4538</v>
          </cell>
        </row>
        <row r="7233">
          <cell r="A7233">
            <v>5</v>
          </cell>
          <cell r="B7233">
            <v>24</v>
          </cell>
          <cell r="C7233">
            <v>0</v>
          </cell>
          <cell r="D7233">
            <v>8025</v>
          </cell>
          <cell r="F7233">
            <v>0</v>
          </cell>
        </row>
        <row r="7234">
          <cell r="A7234">
            <v>5</v>
          </cell>
          <cell r="B7234">
            <v>24</v>
          </cell>
          <cell r="C7234">
            <v>0</v>
          </cell>
          <cell r="D7234">
            <v>8030</v>
          </cell>
          <cell r="F7234">
            <v>0</v>
          </cell>
        </row>
        <row r="7235">
          <cell r="A7235">
            <v>5</v>
          </cell>
          <cell r="B7235">
            <v>24</v>
          </cell>
          <cell r="C7235">
            <v>0</v>
          </cell>
          <cell r="D7235">
            <v>8040</v>
          </cell>
          <cell r="F7235">
            <v>-376.14</v>
          </cell>
        </row>
        <row r="7236">
          <cell r="A7236">
            <v>5</v>
          </cell>
          <cell r="B7236">
            <v>24</v>
          </cell>
          <cell r="C7236">
            <v>0</v>
          </cell>
          <cell r="D7236">
            <v>8050</v>
          </cell>
          <cell r="F7236">
            <v>0</v>
          </cell>
        </row>
        <row r="7237">
          <cell r="A7237">
            <v>5</v>
          </cell>
          <cell r="B7237">
            <v>24</v>
          </cell>
          <cell r="C7237">
            <v>0</v>
          </cell>
          <cell r="D7237">
            <v>8060</v>
          </cell>
          <cell r="F7237">
            <v>0</v>
          </cell>
        </row>
        <row r="7238">
          <cell r="A7238">
            <v>5</v>
          </cell>
          <cell r="B7238">
            <v>24</v>
          </cell>
          <cell r="C7238">
            <v>0</v>
          </cell>
          <cell r="D7238">
            <v>8070</v>
          </cell>
          <cell r="F7238">
            <v>12264.23</v>
          </cell>
        </row>
        <row r="7239">
          <cell r="A7239">
            <v>5</v>
          </cell>
          <cell r="B7239">
            <v>24</v>
          </cell>
          <cell r="C7239">
            <v>0</v>
          </cell>
          <cell r="D7239">
            <v>8080</v>
          </cell>
          <cell r="F7239">
            <v>0</v>
          </cell>
        </row>
        <row r="7240">
          <cell r="A7240">
            <v>5</v>
          </cell>
          <cell r="B7240">
            <v>24</v>
          </cell>
          <cell r="C7240">
            <v>0</v>
          </cell>
          <cell r="D7240">
            <v>8090</v>
          </cell>
          <cell r="F7240">
            <v>0</v>
          </cell>
        </row>
        <row r="7241">
          <cell r="A7241">
            <v>5</v>
          </cell>
          <cell r="B7241">
            <v>24</v>
          </cell>
          <cell r="C7241">
            <v>0</v>
          </cell>
          <cell r="D7241">
            <v>8501</v>
          </cell>
          <cell r="F7241">
            <v>0</v>
          </cell>
        </row>
        <row r="7242">
          <cell r="A7242">
            <v>5</v>
          </cell>
          <cell r="B7242">
            <v>24</v>
          </cell>
          <cell r="C7242">
            <v>0</v>
          </cell>
          <cell r="D7242">
            <v>8501</v>
          </cell>
          <cell r="F7242">
            <v>0</v>
          </cell>
        </row>
        <row r="7243">
          <cell r="A7243">
            <v>5</v>
          </cell>
          <cell r="B7243">
            <v>24</v>
          </cell>
          <cell r="C7243">
            <v>0</v>
          </cell>
          <cell r="D7243">
            <v>8505</v>
          </cell>
          <cell r="F7243">
            <v>0</v>
          </cell>
        </row>
        <row r="7244">
          <cell r="A7244">
            <v>5</v>
          </cell>
          <cell r="B7244">
            <v>24</v>
          </cell>
          <cell r="C7244">
            <v>10</v>
          </cell>
          <cell r="D7244">
            <v>6010</v>
          </cell>
          <cell r="F7244">
            <v>5263.76</v>
          </cell>
        </row>
        <row r="7245">
          <cell r="A7245">
            <v>5</v>
          </cell>
          <cell r="B7245">
            <v>24</v>
          </cell>
          <cell r="C7245">
            <v>10</v>
          </cell>
          <cell r="D7245">
            <v>6015</v>
          </cell>
          <cell r="F7245">
            <v>0</v>
          </cell>
        </row>
        <row r="7246">
          <cell r="A7246">
            <v>5</v>
          </cell>
          <cell r="B7246">
            <v>24</v>
          </cell>
          <cell r="C7246">
            <v>10</v>
          </cell>
          <cell r="D7246">
            <v>6020</v>
          </cell>
          <cell r="F7246">
            <v>1077.4100000000001</v>
          </cell>
        </row>
        <row r="7247">
          <cell r="A7247">
            <v>5</v>
          </cell>
          <cell r="B7247">
            <v>24</v>
          </cell>
          <cell r="C7247">
            <v>10</v>
          </cell>
          <cell r="D7247">
            <v>6025</v>
          </cell>
          <cell r="F7247">
            <v>469.26</v>
          </cell>
        </row>
        <row r="7248">
          <cell r="A7248">
            <v>5</v>
          </cell>
          <cell r="B7248">
            <v>24</v>
          </cell>
          <cell r="C7248">
            <v>10</v>
          </cell>
          <cell r="D7248">
            <v>6030</v>
          </cell>
          <cell r="F7248">
            <v>307.62</v>
          </cell>
        </row>
        <row r="7249">
          <cell r="A7249">
            <v>5</v>
          </cell>
          <cell r="B7249">
            <v>24</v>
          </cell>
          <cell r="C7249">
            <v>10</v>
          </cell>
          <cell r="D7249">
            <v>6035</v>
          </cell>
          <cell r="F7249">
            <v>0</v>
          </cell>
        </row>
        <row r="7250">
          <cell r="A7250">
            <v>5</v>
          </cell>
          <cell r="B7250">
            <v>24</v>
          </cell>
          <cell r="C7250">
            <v>10</v>
          </cell>
          <cell r="D7250">
            <v>6040</v>
          </cell>
          <cell r="F7250">
            <v>0</v>
          </cell>
        </row>
        <row r="7251">
          <cell r="A7251">
            <v>5</v>
          </cell>
          <cell r="B7251">
            <v>24</v>
          </cell>
          <cell r="C7251">
            <v>10</v>
          </cell>
          <cell r="D7251">
            <v>6045</v>
          </cell>
          <cell r="F7251">
            <v>0</v>
          </cell>
        </row>
        <row r="7252">
          <cell r="A7252">
            <v>5</v>
          </cell>
          <cell r="B7252">
            <v>24</v>
          </cell>
          <cell r="C7252">
            <v>10</v>
          </cell>
          <cell r="D7252">
            <v>6050</v>
          </cell>
          <cell r="F7252">
            <v>122.75</v>
          </cell>
        </row>
        <row r="7253">
          <cell r="A7253">
            <v>5</v>
          </cell>
          <cell r="B7253">
            <v>24</v>
          </cell>
          <cell r="C7253">
            <v>10</v>
          </cell>
          <cell r="D7253">
            <v>6055</v>
          </cell>
          <cell r="F7253">
            <v>0</v>
          </cell>
        </row>
        <row r="7254">
          <cell r="A7254">
            <v>5</v>
          </cell>
          <cell r="B7254">
            <v>24</v>
          </cell>
          <cell r="C7254">
            <v>10</v>
          </cell>
          <cell r="D7254">
            <v>6060</v>
          </cell>
          <cell r="F7254">
            <v>22.44</v>
          </cell>
        </row>
        <row r="7255">
          <cell r="A7255">
            <v>5</v>
          </cell>
          <cell r="B7255">
            <v>24</v>
          </cell>
          <cell r="C7255">
            <v>10</v>
          </cell>
          <cell r="D7255">
            <v>6065</v>
          </cell>
          <cell r="F7255">
            <v>0</v>
          </cell>
        </row>
        <row r="7256">
          <cell r="A7256">
            <v>5</v>
          </cell>
          <cell r="B7256">
            <v>24</v>
          </cell>
          <cell r="C7256">
            <v>10</v>
          </cell>
          <cell r="D7256">
            <v>6070</v>
          </cell>
          <cell r="F7256">
            <v>0</v>
          </cell>
        </row>
        <row r="7257">
          <cell r="A7257">
            <v>5</v>
          </cell>
          <cell r="B7257">
            <v>24</v>
          </cell>
          <cell r="C7257">
            <v>10</v>
          </cell>
          <cell r="D7257">
            <v>6075</v>
          </cell>
          <cell r="F7257">
            <v>181.86</v>
          </cell>
        </row>
        <row r="7258">
          <cell r="A7258">
            <v>5</v>
          </cell>
          <cell r="B7258">
            <v>24</v>
          </cell>
          <cell r="C7258">
            <v>10</v>
          </cell>
          <cell r="D7258">
            <v>6080</v>
          </cell>
          <cell r="F7258">
            <v>0</v>
          </cell>
        </row>
        <row r="7259">
          <cell r="A7259">
            <v>5</v>
          </cell>
          <cell r="B7259">
            <v>24</v>
          </cell>
          <cell r="C7259">
            <v>10</v>
          </cell>
          <cell r="D7259">
            <v>6085</v>
          </cell>
          <cell r="F7259">
            <v>0</v>
          </cell>
        </row>
        <row r="7260">
          <cell r="A7260">
            <v>5</v>
          </cell>
          <cell r="B7260">
            <v>24</v>
          </cell>
          <cell r="C7260">
            <v>10</v>
          </cell>
          <cell r="D7260">
            <v>6090</v>
          </cell>
          <cell r="F7260">
            <v>0</v>
          </cell>
        </row>
        <row r="7261">
          <cell r="A7261">
            <v>5</v>
          </cell>
          <cell r="B7261">
            <v>24</v>
          </cell>
          <cell r="C7261">
            <v>10</v>
          </cell>
          <cell r="D7261">
            <v>6095</v>
          </cell>
          <cell r="F7261">
            <v>0</v>
          </cell>
        </row>
        <row r="7262">
          <cell r="A7262">
            <v>5</v>
          </cell>
          <cell r="B7262">
            <v>24</v>
          </cell>
          <cell r="C7262">
            <v>10</v>
          </cell>
          <cell r="D7262">
            <v>6100</v>
          </cell>
          <cell r="F7262">
            <v>38.380000000000003</v>
          </cell>
        </row>
        <row r="7263">
          <cell r="A7263">
            <v>5</v>
          </cell>
          <cell r="B7263">
            <v>24</v>
          </cell>
          <cell r="C7263">
            <v>10</v>
          </cell>
          <cell r="D7263">
            <v>6105</v>
          </cell>
          <cell r="F7263">
            <v>0</v>
          </cell>
        </row>
        <row r="7264">
          <cell r="A7264">
            <v>5</v>
          </cell>
          <cell r="B7264">
            <v>24</v>
          </cell>
          <cell r="C7264">
            <v>10</v>
          </cell>
          <cell r="D7264">
            <v>6110</v>
          </cell>
          <cell r="F7264">
            <v>0</v>
          </cell>
        </row>
        <row r="7265">
          <cell r="A7265">
            <v>5</v>
          </cell>
          <cell r="B7265">
            <v>24</v>
          </cell>
          <cell r="C7265">
            <v>10</v>
          </cell>
          <cell r="D7265">
            <v>6115</v>
          </cell>
          <cell r="F7265">
            <v>0</v>
          </cell>
        </row>
        <row r="7266">
          <cell r="A7266">
            <v>5</v>
          </cell>
          <cell r="B7266">
            <v>24</v>
          </cell>
          <cell r="C7266">
            <v>10</v>
          </cell>
          <cell r="D7266">
            <v>6120</v>
          </cell>
          <cell r="F7266">
            <v>0</v>
          </cell>
        </row>
        <row r="7267">
          <cell r="A7267">
            <v>5</v>
          </cell>
          <cell r="B7267">
            <v>24</v>
          </cell>
          <cell r="C7267">
            <v>10</v>
          </cell>
          <cell r="D7267">
            <v>6125</v>
          </cell>
          <cell r="F7267">
            <v>0</v>
          </cell>
        </row>
        <row r="7268">
          <cell r="A7268">
            <v>5</v>
          </cell>
          <cell r="B7268">
            <v>24</v>
          </cell>
          <cell r="C7268">
            <v>10</v>
          </cell>
          <cell r="D7268">
            <v>6130</v>
          </cell>
          <cell r="F7268">
            <v>0</v>
          </cell>
        </row>
        <row r="7269">
          <cell r="A7269">
            <v>5</v>
          </cell>
          <cell r="B7269">
            <v>24</v>
          </cell>
          <cell r="C7269">
            <v>10</v>
          </cell>
          <cell r="D7269">
            <v>6135</v>
          </cell>
          <cell r="F7269">
            <v>0</v>
          </cell>
        </row>
        <row r="7270">
          <cell r="A7270">
            <v>5</v>
          </cell>
          <cell r="B7270">
            <v>24</v>
          </cell>
          <cell r="C7270">
            <v>10</v>
          </cell>
          <cell r="D7270">
            <v>6140</v>
          </cell>
          <cell r="F7270">
            <v>0</v>
          </cell>
        </row>
        <row r="7271">
          <cell r="A7271">
            <v>5</v>
          </cell>
          <cell r="B7271">
            <v>24</v>
          </cell>
          <cell r="C7271">
            <v>10</v>
          </cell>
          <cell r="D7271">
            <v>6145</v>
          </cell>
          <cell r="F7271">
            <v>0</v>
          </cell>
        </row>
        <row r="7272">
          <cell r="A7272">
            <v>5</v>
          </cell>
          <cell r="B7272">
            <v>24</v>
          </cell>
          <cell r="C7272">
            <v>10</v>
          </cell>
          <cell r="D7272">
            <v>6150</v>
          </cell>
          <cell r="F7272">
            <v>0</v>
          </cell>
        </row>
        <row r="7273">
          <cell r="A7273">
            <v>5</v>
          </cell>
          <cell r="B7273">
            <v>24</v>
          </cell>
          <cell r="C7273">
            <v>20</v>
          </cell>
          <cell r="D7273">
            <v>6010</v>
          </cell>
          <cell r="F7273">
            <v>2495.8000000000002</v>
          </cell>
        </row>
        <row r="7274">
          <cell r="A7274">
            <v>5</v>
          </cell>
          <cell r="B7274">
            <v>24</v>
          </cell>
          <cell r="C7274">
            <v>20</v>
          </cell>
          <cell r="D7274">
            <v>6015</v>
          </cell>
          <cell r="F7274">
            <v>0</v>
          </cell>
        </row>
        <row r="7275">
          <cell r="A7275">
            <v>5</v>
          </cell>
          <cell r="B7275">
            <v>24</v>
          </cell>
          <cell r="C7275">
            <v>20</v>
          </cell>
          <cell r="D7275">
            <v>6020</v>
          </cell>
          <cell r="F7275">
            <v>808.61</v>
          </cell>
        </row>
        <row r="7276">
          <cell r="A7276">
            <v>5</v>
          </cell>
          <cell r="B7276">
            <v>24</v>
          </cell>
          <cell r="C7276">
            <v>20</v>
          </cell>
          <cell r="D7276">
            <v>6025</v>
          </cell>
          <cell r="F7276">
            <v>255.65</v>
          </cell>
        </row>
        <row r="7277">
          <cell r="A7277">
            <v>5</v>
          </cell>
          <cell r="B7277">
            <v>24</v>
          </cell>
          <cell r="C7277">
            <v>20</v>
          </cell>
          <cell r="D7277">
            <v>6030</v>
          </cell>
          <cell r="F7277">
            <v>-5.2</v>
          </cell>
        </row>
        <row r="7278">
          <cell r="A7278">
            <v>5</v>
          </cell>
          <cell r="B7278">
            <v>24</v>
          </cell>
          <cell r="C7278">
            <v>20</v>
          </cell>
          <cell r="D7278">
            <v>6035</v>
          </cell>
          <cell r="F7278">
            <v>0</v>
          </cell>
        </row>
        <row r="7279">
          <cell r="A7279">
            <v>5</v>
          </cell>
          <cell r="B7279">
            <v>24</v>
          </cell>
          <cell r="C7279">
            <v>20</v>
          </cell>
          <cell r="D7279">
            <v>6040</v>
          </cell>
          <cell r="F7279">
            <v>0</v>
          </cell>
        </row>
        <row r="7280">
          <cell r="A7280">
            <v>5</v>
          </cell>
          <cell r="B7280">
            <v>24</v>
          </cell>
          <cell r="C7280">
            <v>20</v>
          </cell>
          <cell r="D7280">
            <v>6045</v>
          </cell>
          <cell r="F7280">
            <v>0</v>
          </cell>
        </row>
        <row r="7281">
          <cell r="A7281">
            <v>5</v>
          </cell>
          <cell r="B7281">
            <v>24</v>
          </cell>
          <cell r="C7281">
            <v>20</v>
          </cell>
          <cell r="D7281">
            <v>6050</v>
          </cell>
          <cell r="F7281">
            <v>1974.12</v>
          </cell>
        </row>
        <row r="7282">
          <cell r="A7282">
            <v>5</v>
          </cell>
          <cell r="B7282">
            <v>24</v>
          </cell>
          <cell r="C7282">
            <v>20</v>
          </cell>
          <cell r="D7282">
            <v>6055</v>
          </cell>
          <cell r="F7282">
            <v>0</v>
          </cell>
        </row>
        <row r="7283">
          <cell r="A7283">
            <v>5</v>
          </cell>
          <cell r="B7283">
            <v>24</v>
          </cell>
          <cell r="C7283">
            <v>20</v>
          </cell>
          <cell r="D7283">
            <v>6060</v>
          </cell>
          <cell r="F7283">
            <v>0</v>
          </cell>
        </row>
        <row r="7284">
          <cell r="A7284">
            <v>5</v>
          </cell>
          <cell r="B7284">
            <v>24</v>
          </cell>
          <cell r="C7284">
            <v>20</v>
          </cell>
          <cell r="D7284">
            <v>6065</v>
          </cell>
          <cell r="F7284">
            <v>0</v>
          </cell>
        </row>
        <row r="7285">
          <cell r="A7285">
            <v>5</v>
          </cell>
          <cell r="B7285">
            <v>24</v>
          </cell>
          <cell r="C7285">
            <v>20</v>
          </cell>
          <cell r="D7285">
            <v>6070</v>
          </cell>
          <cell r="F7285">
            <v>0</v>
          </cell>
        </row>
        <row r="7286">
          <cell r="A7286">
            <v>5</v>
          </cell>
          <cell r="B7286">
            <v>24</v>
          </cell>
          <cell r="C7286">
            <v>20</v>
          </cell>
          <cell r="D7286">
            <v>6075</v>
          </cell>
          <cell r="F7286">
            <v>0</v>
          </cell>
        </row>
        <row r="7287">
          <cell r="A7287">
            <v>5</v>
          </cell>
          <cell r="B7287">
            <v>24</v>
          </cell>
          <cell r="C7287">
            <v>20</v>
          </cell>
          <cell r="D7287">
            <v>6080</v>
          </cell>
          <cell r="F7287">
            <v>0</v>
          </cell>
        </row>
        <row r="7288">
          <cell r="A7288">
            <v>5</v>
          </cell>
          <cell r="B7288">
            <v>24</v>
          </cell>
          <cell r="C7288">
            <v>20</v>
          </cell>
          <cell r="D7288">
            <v>6085</v>
          </cell>
          <cell r="F7288">
            <v>0</v>
          </cell>
        </row>
        <row r="7289">
          <cell r="A7289">
            <v>5</v>
          </cell>
          <cell r="B7289">
            <v>24</v>
          </cell>
          <cell r="C7289">
            <v>20</v>
          </cell>
          <cell r="D7289">
            <v>6090</v>
          </cell>
          <cell r="F7289">
            <v>86.82</v>
          </cell>
        </row>
        <row r="7290">
          <cell r="A7290">
            <v>5</v>
          </cell>
          <cell r="B7290">
            <v>24</v>
          </cell>
          <cell r="C7290">
            <v>20</v>
          </cell>
          <cell r="D7290">
            <v>6095</v>
          </cell>
          <cell r="F7290">
            <v>0</v>
          </cell>
        </row>
        <row r="7291">
          <cell r="A7291">
            <v>5</v>
          </cell>
          <cell r="B7291">
            <v>24</v>
          </cell>
          <cell r="C7291">
            <v>20</v>
          </cell>
          <cell r="D7291">
            <v>6100</v>
          </cell>
          <cell r="F7291">
            <v>104.09</v>
          </cell>
        </row>
        <row r="7292">
          <cell r="A7292">
            <v>5</v>
          </cell>
          <cell r="B7292">
            <v>24</v>
          </cell>
          <cell r="C7292">
            <v>20</v>
          </cell>
          <cell r="D7292">
            <v>6105</v>
          </cell>
          <cell r="F7292">
            <v>0</v>
          </cell>
        </row>
        <row r="7293">
          <cell r="A7293">
            <v>5</v>
          </cell>
          <cell r="B7293">
            <v>24</v>
          </cell>
          <cell r="C7293">
            <v>20</v>
          </cell>
          <cell r="D7293">
            <v>6110</v>
          </cell>
          <cell r="F7293">
            <v>0</v>
          </cell>
        </row>
        <row r="7294">
          <cell r="A7294">
            <v>5</v>
          </cell>
          <cell r="B7294">
            <v>24</v>
          </cell>
          <cell r="C7294">
            <v>20</v>
          </cell>
          <cell r="D7294">
            <v>6115</v>
          </cell>
          <cell r="F7294">
            <v>0</v>
          </cell>
        </row>
        <row r="7295">
          <cell r="A7295">
            <v>5</v>
          </cell>
          <cell r="B7295">
            <v>24</v>
          </cell>
          <cell r="C7295">
            <v>20</v>
          </cell>
          <cell r="D7295">
            <v>6120</v>
          </cell>
          <cell r="F7295">
            <v>0</v>
          </cell>
        </row>
        <row r="7296">
          <cell r="A7296">
            <v>5</v>
          </cell>
          <cell r="B7296">
            <v>24</v>
          </cell>
          <cell r="C7296">
            <v>20</v>
          </cell>
          <cell r="D7296">
            <v>6125</v>
          </cell>
          <cell r="F7296">
            <v>0</v>
          </cell>
        </row>
        <row r="7297">
          <cell r="A7297">
            <v>5</v>
          </cell>
          <cell r="B7297">
            <v>24</v>
          </cell>
          <cell r="C7297">
            <v>20</v>
          </cell>
          <cell r="D7297">
            <v>6130</v>
          </cell>
          <cell r="F7297">
            <v>1549.82</v>
          </cell>
        </row>
        <row r="7298">
          <cell r="A7298">
            <v>5</v>
          </cell>
          <cell r="B7298">
            <v>24</v>
          </cell>
          <cell r="C7298">
            <v>20</v>
          </cell>
          <cell r="D7298">
            <v>6135</v>
          </cell>
          <cell r="F7298">
            <v>0</v>
          </cell>
        </row>
        <row r="7299">
          <cell r="A7299">
            <v>5</v>
          </cell>
          <cell r="B7299">
            <v>24</v>
          </cell>
          <cell r="C7299">
            <v>20</v>
          </cell>
          <cell r="D7299">
            <v>6140</v>
          </cell>
          <cell r="F7299">
            <v>5629.31</v>
          </cell>
        </row>
        <row r="7300">
          <cell r="A7300">
            <v>5</v>
          </cell>
          <cell r="B7300">
            <v>24</v>
          </cell>
          <cell r="C7300">
            <v>20</v>
          </cell>
          <cell r="D7300">
            <v>6145</v>
          </cell>
          <cell r="F7300">
            <v>200.4</v>
          </cell>
        </row>
        <row r="7301">
          <cell r="A7301">
            <v>5</v>
          </cell>
          <cell r="B7301">
            <v>24</v>
          </cell>
          <cell r="C7301">
            <v>20</v>
          </cell>
          <cell r="D7301">
            <v>6160</v>
          </cell>
          <cell r="F7301">
            <v>0</v>
          </cell>
        </row>
        <row r="7302">
          <cell r="A7302">
            <v>5</v>
          </cell>
          <cell r="B7302">
            <v>24</v>
          </cell>
          <cell r="C7302">
            <v>30</v>
          </cell>
          <cell r="D7302">
            <v>6010</v>
          </cell>
          <cell r="F7302">
            <v>13763.37</v>
          </cell>
        </row>
        <row r="7303">
          <cell r="A7303">
            <v>5</v>
          </cell>
          <cell r="B7303">
            <v>24</v>
          </cell>
          <cell r="C7303">
            <v>30</v>
          </cell>
          <cell r="D7303">
            <v>6015</v>
          </cell>
          <cell r="F7303">
            <v>0</v>
          </cell>
        </row>
        <row r="7304">
          <cell r="A7304">
            <v>5</v>
          </cell>
          <cell r="B7304">
            <v>24</v>
          </cell>
          <cell r="C7304">
            <v>30</v>
          </cell>
          <cell r="D7304">
            <v>6020</v>
          </cell>
          <cell r="F7304">
            <v>264.35000000000002</v>
          </cell>
        </row>
        <row r="7305">
          <cell r="A7305">
            <v>5</v>
          </cell>
          <cell r="B7305">
            <v>24</v>
          </cell>
          <cell r="C7305">
            <v>30</v>
          </cell>
          <cell r="D7305">
            <v>6025</v>
          </cell>
          <cell r="F7305">
            <v>956.96</v>
          </cell>
        </row>
        <row r="7306">
          <cell r="A7306">
            <v>5</v>
          </cell>
          <cell r="B7306">
            <v>24</v>
          </cell>
          <cell r="C7306">
            <v>30</v>
          </cell>
          <cell r="D7306">
            <v>6030</v>
          </cell>
          <cell r="F7306">
            <v>1269.1099999999999</v>
          </cell>
        </row>
        <row r="7307">
          <cell r="A7307">
            <v>5</v>
          </cell>
          <cell r="B7307">
            <v>24</v>
          </cell>
          <cell r="C7307">
            <v>30</v>
          </cell>
          <cell r="D7307">
            <v>6035</v>
          </cell>
          <cell r="F7307">
            <v>0</v>
          </cell>
        </row>
        <row r="7308">
          <cell r="A7308">
            <v>5</v>
          </cell>
          <cell r="B7308">
            <v>24</v>
          </cell>
          <cell r="C7308">
            <v>30</v>
          </cell>
          <cell r="D7308">
            <v>6040</v>
          </cell>
          <cell r="F7308">
            <v>0</v>
          </cell>
        </row>
        <row r="7309">
          <cell r="A7309">
            <v>5</v>
          </cell>
          <cell r="B7309">
            <v>24</v>
          </cell>
          <cell r="C7309">
            <v>30</v>
          </cell>
          <cell r="D7309">
            <v>6045</v>
          </cell>
          <cell r="F7309">
            <v>0</v>
          </cell>
        </row>
        <row r="7310">
          <cell r="A7310">
            <v>5</v>
          </cell>
          <cell r="B7310">
            <v>24</v>
          </cell>
          <cell r="C7310">
            <v>30</v>
          </cell>
          <cell r="D7310">
            <v>6050</v>
          </cell>
          <cell r="F7310">
            <v>0</v>
          </cell>
        </row>
        <row r="7311">
          <cell r="A7311">
            <v>5</v>
          </cell>
          <cell r="B7311">
            <v>24</v>
          </cell>
          <cell r="C7311">
            <v>30</v>
          </cell>
          <cell r="D7311">
            <v>6055</v>
          </cell>
          <cell r="F7311">
            <v>0</v>
          </cell>
        </row>
        <row r="7312">
          <cell r="A7312">
            <v>5</v>
          </cell>
          <cell r="B7312">
            <v>24</v>
          </cell>
          <cell r="C7312">
            <v>30</v>
          </cell>
          <cell r="D7312">
            <v>6060</v>
          </cell>
          <cell r="F7312">
            <v>0</v>
          </cell>
        </row>
        <row r="7313">
          <cell r="A7313">
            <v>5</v>
          </cell>
          <cell r="B7313">
            <v>24</v>
          </cell>
          <cell r="C7313">
            <v>30</v>
          </cell>
          <cell r="D7313">
            <v>6065</v>
          </cell>
          <cell r="F7313">
            <v>0</v>
          </cell>
        </row>
        <row r="7314">
          <cell r="A7314">
            <v>5</v>
          </cell>
          <cell r="B7314">
            <v>24</v>
          </cell>
          <cell r="C7314">
            <v>30</v>
          </cell>
          <cell r="D7314">
            <v>6070</v>
          </cell>
          <cell r="F7314">
            <v>0</v>
          </cell>
        </row>
        <row r="7315">
          <cell r="A7315">
            <v>5</v>
          </cell>
          <cell r="B7315">
            <v>24</v>
          </cell>
          <cell r="C7315">
            <v>30</v>
          </cell>
          <cell r="D7315">
            <v>6075</v>
          </cell>
          <cell r="F7315">
            <v>0</v>
          </cell>
        </row>
        <row r="7316">
          <cell r="A7316">
            <v>5</v>
          </cell>
          <cell r="B7316">
            <v>24</v>
          </cell>
          <cell r="C7316">
            <v>30</v>
          </cell>
          <cell r="D7316">
            <v>6080</v>
          </cell>
          <cell r="F7316">
            <v>0</v>
          </cell>
        </row>
        <row r="7317">
          <cell r="A7317">
            <v>5</v>
          </cell>
          <cell r="B7317">
            <v>24</v>
          </cell>
          <cell r="C7317">
            <v>30</v>
          </cell>
          <cell r="D7317">
            <v>6085</v>
          </cell>
          <cell r="F7317">
            <v>0</v>
          </cell>
        </row>
        <row r="7318">
          <cell r="A7318">
            <v>5</v>
          </cell>
          <cell r="B7318">
            <v>24</v>
          </cell>
          <cell r="C7318">
            <v>30</v>
          </cell>
          <cell r="D7318">
            <v>6090</v>
          </cell>
          <cell r="F7318">
            <v>0</v>
          </cell>
        </row>
        <row r="7319">
          <cell r="A7319">
            <v>5</v>
          </cell>
          <cell r="B7319">
            <v>24</v>
          </cell>
          <cell r="C7319">
            <v>30</v>
          </cell>
          <cell r="D7319">
            <v>6095</v>
          </cell>
          <cell r="F7319">
            <v>0</v>
          </cell>
        </row>
        <row r="7320">
          <cell r="A7320">
            <v>5</v>
          </cell>
          <cell r="B7320">
            <v>24</v>
          </cell>
          <cell r="C7320">
            <v>30</v>
          </cell>
          <cell r="D7320">
            <v>6100</v>
          </cell>
          <cell r="F7320">
            <v>254.92</v>
          </cell>
        </row>
        <row r="7321">
          <cell r="A7321">
            <v>5</v>
          </cell>
          <cell r="B7321">
            <v>24</v>
          </cell>
          <cell r="C7321">
            <v>30</v>
          </cell>
          <cell r="D7321">
            <v>6125</v>
          </cell>
          <cell r="F7321">
            <v>0</v>
          </cell>
        </row>
        <row r="7322">
          <cell r="A7322">
            <v>5</v>
          </cell>
          <cell r="B7322">
            <v>24</v>
          </cell>
          <cell r="C7322">
            <v>40</v>
          </cell>
          <cell r="D7322">
            <v>6010</v>
          </cell>
          <cell r="F7322">
            <v>833.33</v>
          </cell>
        </row>
        <row r="7323">
          <cell r="A7323">
            <v>5</v>
          </cell>
          <cell r="B7323">
            <v>24</v>
          </cell>
          <cell r="C7323">
            <v>40</v>
          </cell>
          <cell r="D7323">
            <v>6015</v>
          </cell>
          <cell r="F7323">
            <v>32855.15</v>
          </cell>
        </row>
        <row r="7324">
          <cell r="A7324">
            <v>5</v>
          </cell>
          <cell r="B7324">
            <v>24</v>
          </cell>
          <cell r="C7324">
            <v>40</v>
          </cell>
          <cell r="D7324">
            <v>6020</v>
          </cell>
          <cell r="F7324">
            <v>0</v>
          </cell>
        </row>
        <row r="7325">
          <cell r="A7325">
            <v>5</v>
          </cell>
          <cell r="B7325">
            <v>24</v>
          </cell>
          <cell r="C7325">
            <v>40</v>
          </cell>
          <cell r="D7325">
            <v>6025</v>
          </cell>
          <cell r="F7325">
            <v>2207.5300000000002</v>
          </cell>
        </row>
        <row r="7326">
          <cell r="A7326">
            <v>5</v>
          </cell>
          <cell r="B7326">
            <v>24</v>
          </cell>
          <cell r="C7326">
            <v>40</v>
          </cell>
          <cell r="D7326">
            <v>6030</v>
          </cell>
          <cell r="F7326">
            <v>3202.58</v>
          </cell>
        </row>
        <row r="7327">
          <cell r="A7327">
            <v>5</v>
          </cell>
          <cell r="B7327">
            <v>24</v>
          </cell>
          <cell r="C7327">
            <v>40</v>
          </cell>
          <cell r="D7327">
            <v>6035</v>
          </cell>
          <cell r="F7327">
            <v>0</v>
          </cell>
        </row>
        <row r="7328">
          <cell r="A7328">
            <v>5</v>
          </cell>
          <cell r="B7328">
            <v>24</v>
          </cell>
          <cell r="C7328">
            <v>40</v>
          </cell>
          <cell r="D7328">
            <v>6040</v>
          </cell>
          <cell r="F7328">
            <v>328.83</v>
          </cell>
        </row>
        <row r="7329">
          <cell r="A7329">
            <v>5</v>
          </cell>
          <cell r="B7329">
            <v>24</v>
          </cell>
          <cell r="C7329">
            <v>40</v>
          </cell>
          <cell r="D7329">
            <v>6045</v>
          </cell>
          <cell r="F7329">
            <v>0</v>
          </cell>
        </row>
        <row r="7330">
          <cell r="A7330">
            <v>5</v>
          </cell>
          <cell r="B7330">
            <v>24</v>
          </cell>
          <cell r="C7330">
            <v>40</v>
          </cell>
          <cell r="D7330">
            <v>6050</v>
          </cell>
          <cell r="F7330">
            <v>0</v>
          </cell>
        </row>
        <row r="7331">
          <cell r="A7331">
            <v>5</v>
          </cell>
          <cell r="B7331">
            <v>24</v>
          </cell>
          <cell r="C7331">
            <v>40</v>
          </cell>
          <cell r="D7331">
            <v>6055</v>
          </cell>
          <cell r="F7331">
            <v>0</v>
          </cell>
        </row>
        <row r="7332">
          <cell r="A7332">
            <v>5</v>
          </cell>
          <cell r="B7332">
            <v>24</v>
          </cell>
          <cell r="C7332">
            <v>40</v>
          </cell>
          <cell r="D7332">
            <v>6060</v>
          </cell>
          <cell r="F7332">
            <v>0</v>
          </cell>
        </row>
        <row r="7333">
          <cell r="A7333">
            <v>5</v>
          </cell>
          <cell r="B7333">
            <v>24</v>
          </cell>
          <cell r="C7333">
            <v>40</v>
          </cell>
          <cell r="D7333">
            <v>6065</v>
          </cell>
          <cell r="F7333">
            <v>0</v>
          </cell>
        </row>
        <row r="7334">
          <cell r="A7334">
            <v>5</v>
          </cell>
          <cell r="B7334">
            <v>24</v>
          </cell>
          <cell r="C7334">
            <v>40</v>
          </cell>
          <cell r="D7334">
            <v>6070</v>
          </cell>
          <cell r="F7334">
            <v>0</v>
          </cell>
        </row>
        <row r="7335">
          <cell r="A7335">
            <v>5</v>
          </cell>
          <cell r="B7335">
            <v>24</v>
          </cell>
          <cell r="C7335">
            <v>40</v>
          </cell>
          <cell r="D7335">
            <v>6075</v>
          </cell>
          <cell r="F7335">
            <v>0</v>
          </cell>
        </row>
        <row r="7336">
          <cell r="A7336">
            <v>5</v>
          </cell>
          <cell r="B7336">
            <v>24</v>
          </cell>
          <cell r="C7336">
            <v>40</v>
          </cell>
          <cell r="D7336">
            <v>6080</v>
          </cell>
          <cell r="F7336">
            <v>0</v>
          </cell>
        </row>
        <row r="7337">
          <cell r="A7337">
            <v>5</v>
          </cell>
          <cell r="B7337">
            <v>24</v>
          </cell>
          <cell r="C7337">
            <v>40</v>
          </cell>
          <cell r="D7337">
            <v>6085</v>
          </cell>
          <cell r="F7337">
            <v>0</v>
          </cell>
        </row>
        <row r="7338">
          <cell r="A7338">
            <v>5</v>
          </cell>
          <cell r="B7338">
            <v>24</v>
          </cell>
          <cell r="C7338">
            <v>40</v>
          </cell>
          <cell r="D7338">
            <v>6090</v>
          </cell>
          <cell r="F7338">
            <v>0</v>
          </cell>
        </row>
        <row r="7339">
          <cell r="A7339">
            <v>5</v>
          </cell>
          <cell r="B7339">
            <v>24</v>
          </cell>
          <cell r="C7339">
            <v>40</v>
          </cell>
          <cell r="D7339">
            <v>6095</v>
          </cell>
          <cell r="F7339">
            <v>92.72</v>
          </cell>
        </row>
        <row r="7340">
          <cell r="A7340">
            <v>5</v>
          </cell>
          <cell r="B7340">
            <v>24</v>
          </cell>
          <cell r="C7340">
            <v>40</v>
          </cell>
          <cell r="D7340">
            <v>6100</v>
          </cell>
          <cell r="F7340">
            <v>168.09</v>
          </cell>
        </row>
        <row r="7341">
          <cell r="A7341">
            <v>5</v>
          </cell>
          <cell r="B7341">
            <v>24</v>
          </cell>
          <cell r="C7341">
            <v>40</v>
          </cell>
          <cell r="D7341">
            <v>6105</v>
          </cell>
          <cell r="F7341">
            <v>62.35</v>
          </cell>
        </row>
        <row r="7342">
          <cell r="A7342">
            <v>5</v>
          </cell>
          <cell r="B7342">
            <v>24</v>
          </cell>
          <cell r="C7342">
            <v>40</v>
          </cell>
          <cell r="D7342">
            <v>6110</v>
          </cell>
          <cell r="F7342">
            <v>0</v>
          </cell>
        </row>
        <row r="7343">
          <cell r="A7343">
            <v>5</v>
          </cell>
          <cell r="B7343">
            <v>24</v>
          </cell>
          <cell r="C7343">
            <v>40</v>
          </cell>
          <cell r="D7343">
            <v>6110</v>
          </cell>
          <cell r="F7343">
            <v>0</v>
          </cell>
        </row>
        <row r="7344">
          <cell r="A7344">
            <v>5</v>
          </cell>
          <cell r="B7344">
            <v>24</v>
          </cell>
          <cell r="C7344">
            <v>40</v>
          </cell>
          <cell r="D7344">
            <v>6110</v>
          </cell>
          <cell r="F7344">
            <v>0</v>
          </cell>
        </row>
        <row r="7345">
          <cell r="A7345">
            <v>5</v>
          </cell>
          <cell r="B7345">
            <v>24</v>
          </cell>
          <cell r="C7345">
            <v>40</v>
          </cell>
          <cell r="D7345">
            <v>6110</v>
          </cell>
          <cell r="F7345">
            <v>0</v>
          </cell>
        </row>
        <row r="7346">
          <cell r="A7346">
            <v>5</v>
          </cell>
          <cell r="B7346">
            <v>24</v>
          </cell>
          <cell r="C7346">
            <v>40</v>
          </cell>
          <cell r="D7346">
            <v>6110</v>
          </cell>
          <cell r="F7346">
            <v>-1075</v>
          </cell>
        </row>
        <row r="7347">
          <cell r="A7347">
            <v>5</v>
          </cell>
          <cell r="B7347">
            <v>24</v>
          </cell>
          <cell r="C7347">
            <v>40</v>
          </cell>
          <cell r="D7347">
            <v>6110</v>
          </cell>
          <cell r="F7347">
            <v>0</v>
          </cell>
        </row>
        <row r="7348">
          <cell r="A7348">
            <v>5</v>
          </cell>
          <cell r="B7348">
            <v>24</v>
          </cell>
          <cell r="C7348">
            <v>40</v>
          </cell>
          <cell r="D7348">
            <v>6115</v>
          </cell>
          <cell r="F7348">
            <v>0</v>
          </cell>
        </row>
        <row r="7349">
          <cell r="A7349">
            <v>5</v>
          </cell>
          <cell r="B7349">
            <v>24</v>
          </cell>
          <cell r="C7349">
            <v>40</v>
          </cell>
          <cell r="D7349">
            <v>6120</v>
          </cell>
          <cell r="F7349">
            <v>0</v>
          </cell>
        </row>
        <row r="7350">
          <cell r="A7350">
            <v>5</v>
          </cell>
          <cell r="B7350">
            <v>24</v>
          </cell>
          <cell r="C7350">
            <v>40</v>
          </cell>
          <cell r="D7350">
            <v>6125</v>
          </cell>
          <cell r="F7350">
            <v>0</v>
          </cell>
        </row>
        <row r="7351">
          <cell r="A7351">
            <v>5</v>
          </cell>
          <cell r="B7351">
            <v>24</v>
          </cell>
          <cell r="C7351">
            <v>50</v>
          </cell>
          <cell r="D7351">
            <v>6010</v>
          </cell>
          <cell r="F7351">
            <v>5266.24</v>
          </cell>
        </row>
        <row r="7352">
          <cell r="A7352">
            <v>5</v>
          </cell>
          <cell r="B7352">
            <v>24</v>
          </cell>
          <cell r="C7352">
            <v>50</v>
          </cell>
          <cell r="D7352">
            <v>6015</v>
          </cell>
          <cell r="F7352">
            <v>0</v>
          </cell>
        </row>
        <row r="7353">
          <cell r="A7353">
            <v>5</v>
          </cell>
          <cell r="B7353">
            <v>24</v>
          </cell>
          <cell r="C7353">
            <v>50</v>
          </cell>
          <cell r="D7353">
            <v>6020</v>
          </cell>
          <cell r="F7353">
            <v>0</v>
          </cell>
        </row>
        <row r="7354">
          <cell r="A7354">
            <v>5</v>
          </cell>
          <cell r="B7354">
            <v>24</v>
          </cell>
          <cell r="C7354">
            <v>50</v>
          </cell>
          <cell r="D7354">
            <v>6025</v>
          </cell>
          <cell r="F7354">
            <v>353.38</v>
          </cell>
        </row>
        <row r="7355">
          <cell r="A7355">
            <v>5</v>
          </cell>
          <cell r="B7355">
            <v>24</v>
          </cell>
          <cell r="C7355">
            <v>50</v>
          </cell>
          <cell r="D7355">
            <v>6030</v>
          </cell>
          <cell r="F7355">
            <v>363.18</v>
          </cell>
        </row>
        <row r="7356">
          <cell r="A7356">
            <v>5</v>
          </cell>
          <cell r="B7356">
            <v>24</v>
          </cell>
          <cell r="C7356">
            <v>50</v>
          </cell>
          <cell r="D7356">
            <v>6035</v>
          </cell>
          <cell r="F7356">
            <v>0</v>
          </cell>
        </row>
        <row r="7357">
          <cell r="A7357">
            <v>5</v>
          </cell>
          <cell r="B7357">
            <v>24</v>
          </cell>
          <cell r="C7357">
            <v>50</v>
          </cell>
          <cell r="D7357">
            <v>6040</v>
          </cell>
          <cell r="F7357">
            <v>520.13</v>
          </cell>
        </row>
        <row r="7358">
          <cell r="A7358">
            <v>5</v>
          </cell>
          <cell r="B7358">
            <v>24</v>
          </cell>
          <cell r="C7358">
            <v>50</v>
          </cell>
          <cell r="D7358">
            <v>6045</v>
          </cell>
          <cell r="F7358">
            <v>0</v>
          </cell>
        </row>
        <row r="7359">
          <cell r="A7359">
            <v>5</v>
          </cell>
          <cell r="B7359">
            <v>24</v>
          </cell>
          <cell r="C7359">
            <v>50</v>
          </cell>
          <cell r="D7359">
            <v>6050</v>
          </cell>
          <cell r="F7359">
            <v>0</v>
          </cell>
        </row>
        <row r="7360">
          <cell r="A7360">
            <v>5</v>
          </cell>
          <cell r="B7360">
            <v>24</v>
          </cell>
          <cell r="C7360">
            <v>50</v>
          </cell>
          <cell r="D7360">
            <v>6055</v>
          </cell>
          <cell r="F7360">
            <v>0</v>
          </cell>
        </row>
        <row r="7361">
          <cell r="A7361">
            <v>5</v>
          </cell>
          <cell r="B7361">
            <v>24</v>
          </cell>
          <cell r="C7361">
            <v>50</v>
          </cell>
          <cell r="D7361">
            <v>6060</v>
          </cell>
          <cell r="F7361">
            <v>0</v>
          </cell>
        </row>
        <row r="7362">
          <cell r="A7362">
            <v>5</v>
          </cell>
          <cell r="B7362">
            <v>24</v>
          </cell>
          <cell r="C7362">
            <v>50</v>
          </cell>
          <cell r="D7362">
            <v>6065</v>
          </cell>
          <cell r="F7362">
            <v>0</v>
          </cell>
        </row>
        <row r="7363">
          <cell r="A7363">
            <v>5</v>
          </cell>
          <cell r="B7363">
            <v>24</v>
          </cell>
          <cell r="C7363">
            <v>50</v>
          </cell>
          <cell r="D7363">
            <v>6070</v>
          </cell>
          <cell r="F7363">
            <v>0</v>
          </cell>
        </row>
        <row r="7364">
          <cell r="A7364">
            <v>5</v>
          </cell>
          <cell r="B7364">
            <v>24</v>
          </cell>
          <cell r="C7364">
            <v>50</v>
          </cell>
          <cell r="D7364">
            <v>6075</v>
          </cell>
          <cell r="F7364">
            <v>0</v>
          </cell>
        </row>
        <row r="7365">
          <cell r="A7365">
            <v>5</v>
          </cell>
          <cell r="B7365">
            <v>24</v>
          </cell>
          <cell r="C7365">
            <v>50</v>
          </cell>
          <cell r="D7365">
            <v>6080</v>
          </cell>
          <cell r="F7365">
            <v>0</v>
          </cell>
        </row>
        <row r="7366">
          <cell r="A7366">
            <v>5</v>
          </cell>
          <cell r="B7366">
            <v>24</v>
          </cell>
          <cell r="C7366">
            <v>50</v>
          </cell>
          <cell r="D7366">
            <v>6085</v>
          </cell>
          <cell r="F7366">
            <v>0</v>
          </cell>
        </row>
        <row r="7367">
          <cell r="A7367">
            <v>5</v>
          </cell>
          <cell r="B7367">
            <v>24</v>
          </cell>
          <cell r="C7367">
            <v>50</v>
          </cell>
          <cell r="D7367">
            <v>6090</v>
          </cell>
          <cell r="F7367">
            <v>0</v>
          </cell>
        </row>
        <row r="7368">
          <cell r="A7368">
            <v>5</v>
          </cell>
          <cell r="B7368">
            <v>24</v>
          </cell>
          <cell r="C7368">
            <v>50</v>
          </cell>
          <cell r="D7368">
            <v>6095</v>
          </cell>
          <cell r="F7368">
            <v>0</v>
          </cell>
        </row>
        <row r="7369">
          <cell r="A7369">
            <v>5</v>
          </cell>
          <cell r="B7369">
            <v>24</v>
          </cell>
          <cell r="C7369">
            <v>50</v>
          </cell>
          <cell r="D7369">
            <v>6100</v>
          </cell>
          <cell r="F7369">
            <v>42.57</v>
          </cell>
        </row>
        <row r="7370">
          <cell r="A7370">
            <v>5</v>
          </cell>
          <cell r="B7370">
            <v>24</v>
          </cell>
          <cell r="C7370">
            <v>50</v>
          </cell>
          <cell r="D7370">
            <v>6105</v>
          </cell>
          <cell r="F7370">
            <v>0</v>
          </cell>
        </row>
        <row r="7371">
          <cell r="A7371">
            <v>5</v>
          </cell>
          <cell r="B7371">
            <v>24</v>
          </cell>
          <cell r="C7371">
            <v>50</v>
          </cell>
          <cell r="D7371">
            <v>6110</v>
          </cell>
          <cell r="F7371">
            <v>0</v>
          </cell>
        </row>
        <row r="7372">
          <cell r="A7372">
            <v>5</v>
          </cell>
          <cell r="B7372">
            <v>24</v>
          </cell>
          <cell r="C7372">
            <v>50</v>
          </cell>
          <cell r="D7372">
            <v>6115</v>
          </cell>
          <cell r="F7372">
            <v>0</v>
          </cell>
        </row>
        <row r="7373">
          <cell r="A7373">
            <v>5</v>
          </cell>
          <cell r="B7373">
            <v>24</v>
          </cell>
          <cell r="C7373">
            <v>50</v>
          </cell>
          <cell r="D7373">
            <v>6120</v>
          </cell>
          <cell r="F7373">
            <v>0</v>
          </cell>
        </row>
        <row r="7374">
          <cell r="A7374">
            <v>5</v>
          </cell>
          <cell r="B7374">
            <v>24</v>
          </cell>
          <cell r="C7374">
            <v>50</v>
          </cell>
          <cell r="D7374">
            <v>6125</v>
          </cell>
          <cell r="F7374">
            <v>0</v>
          </cell>
        </row>
        <row r="7375">
          <cell r="A7375">
            <v>5</v>
          </cell>
          <cell r="B7375">
            <v>25</v>
          </cell>
          <cell r="C7375">
            <v>0</v>
          </cell>
          <cell r="D7375">
            <v>1032</v>
          </cell>
          <cell r="F7375">
            <v>0</v>
          </cell>
        </row>
        <row r="7376">
          <cell r="A7376">
            <v>5</v>
          </cell>
          <cell r="B7376">
            <v>25</v>
          </cell>
          <cell r="C7376">
            <v>0</v>
          </cell>
          <cell r="D7376">
            <v>1050</v>
          </cell>
          <cell r="F7376">
            <v>19413.11</v>
          </cell>
        </row>
        <row r="7377">
          <cell r="A7377">
            <v>5</v>
          </cell>
          <cell r="B7377">
            <v>25</v>
          </cell>
          <cell r="C7377">
            <v>0</v>
          </cell>
          <cell r="D7377">
            <v>1050</v>
          </cell>
          <cell r="F7377">
            <v>-465.95</v>
          </cell>
        </row>
        <row r="7378">
          <cell r="A7378">
            <v>5</v>
          </cell>
          <cell r="B7378">
            <v>25</v>
          </cell>
          <cell r="C7378">
            <v>0</v>
          </cell>
          <cell r="D7378">
            <v>1051</v>
          </cell>
          <cell r="F7378">
            <v>-2212.8200000000002</v>
          </cell>
        </row>
        <row r="7379">
          <cell r="A7379">
            <v>5</v>
          </cell>
          <cell r="B7379">
            <v>25</v>
          </cell>
          <cell r="C7379">
            <v>0</v>
          </cell>
          <cell r="D7379">
            <v>1052</v>
          </cell>
          <cell r="F7379">
            <v>0</v>
          </cell>
        </row>
        <row r="7380">
          <cell r="A7380">
            <v>5</v>
          </cell>
          <cell r="B7380">
            <v>25</v>
          </cell>
          <cell r="C7380">
            <v>0</v>
          </cell>
          <cell r="D7380">
            <v>1052</v>
          </cell>
          <cell r="F7380">
            <v>0</v>
          </cell>
        </row>
        <row r="7381">
          <cell r="A7381">
            <v>5</v>
          </cell>
          <cell r="B7381">
            <v>25</v>
          </cell>
          <cell r="C7381">
            <v>0</v>
          </cell>
          <cell r="D7381">
            <v>1052</v>
          </cell>
          <cell r="F7381">
            <v>0</v>
          </cell>
        </row>
        <row r="7382">
          <cell r="A7382">
            <v>5</v>
          </cell>
          <cell r="B7382">
            <v>25</v>
          </cell>
          <cell r="C7382">
            <v>0</v>
          </cell>
          <cell r="D7382">
            <v>1055</v>
          </cell>
          <cell r="F7382">
            <v>0</v>
          </cell>
        </row>
        <row r="7383">
          <cell r="A7383">
            <v>5</v>
          </cell>
          <cell r="B7383">
            <v>25</v>
          </cell>
          <cell r="C7383">
            <v>0</v>
          </cell>
          <cell r="D7383">
            <v>1060</v>
          </cell>
          <cell r="F7383">
            <v>-527</v>
          </cell>
        </row>
        <row r="7384">
          <cell r="A7384">
            <v>5</v>
          </cell>
          <cell r="B7384">
            <v>25</v>
          </cell>
          <cell r="C7384">
            <v>0</v>
          </cell>
          <cell r="D7384">
            <v>1065</v>
          </cell>
          <cell r="F7384">
            <v>0</v>
          </cell>
        </row>
        <row r="7385">
          <cell r="A7385">
            <v>5</v>
          </cell>
          <cell r="B7385">
            <v>25</v>
          </cell>
          <cell r="C7385">
            <v>0</v>
          </cell>
          <cell r="D7385">
            <v>1230</v>
          </cell>
          <cell r="F7385">
            <v>0</v>
          </cell>
        </row>
        <row r="7386">
          <cell r="A7386">
            <v>5</v>
          </cell>
          <cell r="B7386">
            <v>25</v>
          </cell>
          <cell r="C7386">
            <v>0</v>
          </cell>
          <cell r="D7386">
            <v>2040</v>
          </cell>
          <cell r="F7386">
            <v>0</v>
          </cell>
        </row>
        <row r="7387">
          <cell r="A7387">
            <v>5</v>
          </cell>
          <cell r="B7387">
            <v>25</v>
          </cell>
          <cell r="C7387">
            <v>0</v>
          </cell>
          <cell r="D7387">
            <v>4010</v>
          </cell>
          <cell r="F7387">
            <v>-454055.05</v>
          </cell>
        </row>
        <row r="7388">
          <cell r="A7388">
            <v>5</v>
          </cell>
          <cell r="B7388">
            <v>25</v>
          </cell>
          <cell r="C7388">
            <v>0</v>
          </cell>
          <cell r="D7388">
            <v>4010</v>
          </cell>
          <cell r="F7388">
            <v>31942.65</v>
          </cell>
        </row>
        <row r="7389">
          <cell r="A7389">
            <v>5</v>
          </cell>
          <cell r="B7389">
            <v>25</v>
          </cell>
          <cell r="C7389">
            <v>0</v>
          </cell>
          <cell r="D7389">
            <v>4020</v>
          </cell>
          <cell r="F7389">
            <v>-87298.25</v>
          </cell>
        </row>
        <row r="7390">
          <cell r="A7390">
            <v>5</v>
          </cell>
          <cell r="B7390">
            <v>25</v>
          </cell>
          <cell r="C7390">
            <v>0</v>
          </cell>
          <cell r="D7390">
            <v>4020</v>
          </cell>
          <cell r="F7390">
            <v>0</v>
          </cell>
        </row>
        <row r="7391">
          <cell r="A7391">
            <v>5</v>
          </cell>
          <cell r="B7391">
            <v>25</v>
          </cell>
          <cell r="C7391">
            <v>0</v>
          </cell>
          <cell r="D7391">
            <v>4030</v>
          </cell>
          <cell r="F7391">
            <v>166.69</v>
          </cell>
        </row>
        <row r="7392">
          <cell r="A7392">
            <v>5</v>
          </cell>
          <cell r="B7392">
            <v>25</v>
          </cell>
          <cell r="C7392">
            <v>0</v>
          </cell>
          <cell r="D7392">
            <v>4040</v>
          </cell>
          <cell r="F7392">
            <v>0</v>
          </cell>
        </row>
        <row r="7393">
          <cell r="A7393">
            <v>5</v>
          </cell>
          <cell r="B7393">
            <v>25</v>
          </cell>
          <cell r="C7393">
            <v>0</v>
          </cell>
          <cell r="D7393">
            <v>4050</v>
          </cell>
          <cell r="F7393">
            <v>85.05</v>
          </cell>
        </row>
        <row r="7394">
          <cell r="A7394">
            <v>5</v>
          </cell>
          <cell r="B7394">
            <v>25</v>
          </cell>
          <cell r="C7394">
            <v>0</v>
          </cell>
          <cell r="D7394">
            <v>4060</v>
          </cell>
          <cell r="F7394">
            <v>0</v>
          </cell>
        </row>
        <row r="7395">
          <cell r="A7395">
            <v>5</v>
          </cell>
          <cell r="B7395">
            <v>25</v>
          </cell>
          <cell r="C7395">
            <v>0</v>
          </cell>
          <cell r="D7395">
            <v>5010</v>
          </cell>
          <cell r="F7395">
            <v>343792.15</v>
          </cell>
        </row>
        <row r="7396">
          <cell r="A7396">
            <v>5</v>
          </cell>
          <cell r="B7396">
            <v>25</v>
          </cell>
          <cell r="C7396">
            <v>0</v>
          </cell>
          <cell r="D7396">
            <v>5011</v>
          </cell>
          <cell r="F7396">
            <v>1910.7</v>
          </cell>
        </row>
        <row r="7397">
          <cell r="A7397">
            <v>5</v>
          </cell>
          <cell r="B7397">
            <v>25</v>
          </cell>
          <cell r="C7397">
            <v>0</v>
          </cell>
          <cell r="D7397">
            <v>5011</v>
          </cell>
          <cell r="F7397">
            <v>0</v>
          </cell>
        </row>
        <row r="7398">
          <cell r="A7398">
            <v>5</v>
          </cell>
          <cell r="B7398">
            <v>25</v>
          </cell>
          <cell r="C7398">
            <v>0</v>
          </cell>
          <cell r="D7398">
            <v>5011</v>
          </cell>
          <cell r="F7398">
            <v>0</v>
          </cell>
        </row>
        <row r="7399">
          <cell r="A7399">
            <v>5</v>
          </cell>
          <cell r="B7399">
            <v>25</v>
          </cell>
          <cell r="C7399">
            <v>0</v>
          </cell>
          <cell r="D7399">
            <v>5012</v>
          </cell>
          <cell r="F7399">
            <v>0</v>
          </cell>
        </row>
        <row r="7400">
          <cell r="A7400">
            <v>5</v>
          </cell>
          <cell r="B7400">
            <v>25</v>
          </cell>
          <cell r="C7400">
            <v>0</v>
          </cell>
          <cell r="D7400">
            <v>5012</v>
          </cell>
          <cell r="F7400">
            <v>2076.35</v>
          </cell>
        </row>
        <row r="7401">
          <cell r="A7401">
            <v>5</v>
          </cell>
          <cell r="B7401">
            <v>25</v>
          </cell>
          <cell r="C7401">
            <v>0</v>
          </cell>
          <cell r="D7401">
            <v>5012</v>
          </cell>
          <cell r="F7401">
            <v>-127.74</v>
          </cell>
        </row>
        <row r="7402">
          <cell r="A7402">
            <v>5</v>
          </cell>
          <cell r="B7402">
            <v>25</v>
          </cell>
          <cell r="C7402">
            <v>0</v>
          </cell>
          <cell r="D7402">
            <v>5020</v>
          </cell>
          <cell r="F7402">
            <v>75790.87</v>
          </cell>
        </row>
        <row r="7403">
          <cell r="A7403">
            <v>5</v>
          </cell>
          <cell r="B7403">
            <v>25</v>
          </cell>
          <cell r="C7403">
            <v>0</v>
          </cell>
          <cell r="D7403">
            <v>5030</v>
          </cell>
          <cell r="F7403">
            <v>-2383.9</v>
          </cell>
        </row>
        <row r="7404">
          <cell r="A7404">
            <v>5</v>
          </cell>
          <cell r="B7404">
            <v>25</v>
          </cell>
          <cell r="C7404">
            <v>0</v>
          </cell>
          <cell r="D7404">
            <v>5030</v>
          </cell>
          <cell r="F7404">
            <v>0</v>
          </cell>
        </row>
        <row r="7405">
          <cell r="A7405">
            <v>5</v>
          </cell>
          <cell r="B7405">
            <v>25</v>
          </cell>
          <cell r="C7405">
            <v>0</v>
          </cell>
          <cell r="D7405">
            <v>5040</v>
          </cell>
          <cell r="F7405">
            <v>-4196.37</v>
          </cell>
        </row>
        <row r="7406">
          <cell r="A7406">
            <v>5</v>
          </cell>
          <cell r="B7406">
            <v>25</v>
          </cell>
          <cell r="C7406">
            <v>0</v>
          </cell>
          <cell r="D7406">
            <v>5050</v>
          </cell>
          <cell r="F7406">
            <v>-9701</v>
          </cell>
        </row>
        <row r="7407">
          <cell r="A7407">
            <v>5</v>
          </cell>
          <cell r="B7407">
            <v>25</v>
          </cell>
          <cell r="C7407">
            <v>0</v>
          </cell>
          <cell r="D7407">
            <v>7010</v>
          </cell>
          <cell r="F7407">
            <v>0</v>
          </cell>
        </row>
        <row r="7408">
          <cell r="A7408">
            <v>5</v>
          </cell>
          <cell r="B7408">
            <v>25</v>
          </cell>
          <cell r="C7408">
            <v>0</v>
          </cell>
          <cell r="D7408">
            <v>7015</v>
          </cell>
          <cell r="F7408">
            <v>0</v>
          </cell>
        </row>
        <row r="7409">
          <cell r="A7409">
            <v>5</v>
          </cell>
          <cell r="B7409">
            <v>25</v>
          </cell>
          <cell r="C7409">
            <v>0</v>
          </cell>
          <cell r="D7409">
            <v>7020</v>
          </cell>
          <cell r="F7409">
            <v>0</v>
          </cell>
        </row>
        <row r="7410">
          <cell r="A7410">
            <v>5</v>
          </cell>
          <cell r="B7410">
            <v>25</v>
          </cell>
          <cell r="C7410">
            <v>0</v>
          </cell>
          <cell r="D7410">
            <v>7025</v>
          </cell>
          <cell r="F7410">
            <v>385</v>
          </cell>
        </row>
        <row r="7411">
          <cell r="A7411">
            <v>5</v>
          </cell>
          <cell r="B7411">
            <v>25</v>
          </cell>
          <cell r="C7411">
            <v>0</v>
          </cell>
          <cell r="D7411">
            <v>7030</v>
          </cell>
          <cell r="F7411">
            <v>146.44</v>
          </cell>
        </row>
        <row r="7412">
          <cell r="A7412">
            <v>5</v>
          </cell>
          <cell r="B7412">
            <v>25</v>
          </cell>
          <cell r="C7412">
            <v>0</v>
          </cell>
          <cell r="D7412">
            <v>7035</v>
          </cell>
          <cell r="F7412">
            <v>237.04</v>
          </cell>
        </row>
        <row r="7413">
          <cell r="A7413">
            <v>5</v>
          </cell>
          <cell r="B7413">
            <v>25</v>
          </cell>
          <cell r="C7413">
            <v>0</v>
          </cell>
          <cell r="D7413">
            <v>7040</v>
          </cell>
          <cell r="F7413">
            <v>0</v>
          </cell>
        </row>
        <row r="7414">
          <cell r="A7414">
            <v>5</v>
          </cell>
          <cell r="B7414">
            <v>25</v>
          </cell>
          <cell r="C7414">
            <v>0</v>
          </cell>
          <cell r="D7414">
            <v>7045</v>
          </cell>
          <cell r="F7414">
            <v>0</v>
          </cell>
        </row>
        <row r="7415">
          <cell r="A7415">
            <v>5</v>
          </cell>
          <cell r="B7415">
            <v>25</v>
          </cell>
          <cell r="C7415">
            <v>0</v>
          </cell>
          <cell r="D7415">
            <v>7050</v>
          </cell>
          <cell r="F7415">
            <v>725.82</v>
          </cell>
        </row>
        <row r="7416">
          <cell r="A7416">
            <v>5</v>
          </cell>
          <cell r="B7416">
            <v>25</v>
          </cell>
          <cell r="C7416">
            <v>0</v>
          </cell>
          <cell r="D7416">
            <v>7055</v>
          </cell>
          <cell r="F7416">
            <v>0</v>
          </cell>
        </row>
        <row r="7417">
          <cell r="A7417">
            <v>5</v>
          </cell>
          <cell r="B7417">
            <v>25</v>
          </cell>
          <cell r="C7417">
            <v>0</v>
          </cell>
          <cell r="D7417">
            <v>7060</v>
          </cell>
          <cell r="F7417">
            <v>1400</v>
          </cell>
        </row>
        <row r="7418">
          <cell r="A7418">
            <v>5</v>
          </cell>
          <cell r="B7418">
            <v>25</v>
          </cell>
          <cell r="C7418">
            <v>0</v>
          </cell>
          <cell r="D7418">
            <v>7065</v>
          </cell>
          <cell r="F7418">
            <v>0</v>
          </cell>
        </row>
        <row r="7419">
          <cell r="A7419">
            <v>5</v>
          </cell>
          <cell r="B7419">
            <v>25</v>
          </cell>
          <cell r="C7419">
            <v>0</v>
          </cell>
          <cell r="D7419">
            <v>7070</v>
          </cell>
          <cell r="F7419">
            <v>54</v>
          </cell>
        </row>
        <row r="7420">
          <cell r="A7420">
            <v>5</v>
          </cell>
          <cell r="B7420">
            <v>25</v>
          </cell>
          <cell r="C7420">
            <v>0</v>
          </cell>
          <cell r="D7420">
            <v>7075</v>
          </cell>
          <cell r="F7420">
            <v>0</v>
          </cell>
        </row>
        <row r="7421">
          <cell r="A7421">
            <v>5</v>
          </cell>
          <cell r="B7421">
            <v>25</v>
          </cell>
          <cell r="C7421">
            <v>0</v>
          </cell>
          <cell r="D7421">
            <v>7080</v>
          </cell>
          <cell r="F7421">
            <v>0</v>
          </cell>
        </row>
        <row r="7422">
          <cell r="A7422">
            <v>5</v>
          </cell>
          <cell r="B7422">
            <v>25</v>
          </cell>
          <cell r="C7422">
            <v>0</v>
          </cell>
          <cell r="D7422">
            <v>7085</v>
          </cell>
          <cell r="F7422">
            <v>3500</v>
          </cell>
        </row>
        <row r="7423">
          <cell r="A7423">
            <v>5</v>
          </cell>
          <cell r="B7423">
            <v>25</v>
          </cell>
          <cell r="C7423">
            <v>0</v>
          </cell>
          <cell r="D7423">
            <v>7086</v>
          </cell>
          <cell r="F7423">
            <v>0</v>
          </cell>
        </row>
        <row r="7424">
          <cell r="A7424">
            <v>5</v>
          </cell>
          <cell r="B7424">
            <v>25</v>
          </cell>
          <cell r="C7424">
            <v>0</v>
          </cell>
          <cell r="D7424">
            <v>7090</v>
          </cell>
          <cell r="F7424">
            <v>990.99</v>
          </cell>
        </row>
        <row r="7425">
          <cell r="A7425">
            <v>5</v>
          </cell>
          <cell r="B7425">
            <v>25</v>
          </cell>
          <cell r="C7425">
            <v>0</v>
          </cell>
          <cell r="D7425">
            <v>7095</v>
          </cell>
          <cell r="F7425">
            <v>967</v>
          </cell>
        </row>
        <row r="7426">
          <cell r="A7426">
            <v>5</v>
          </cell>
          <cell r="B7426">
            <v>25</v>
          </cell>
          <cell r="C7426">
            <v>0</v>
          </cell>
          <cell r="D7426">
            <v>7100</v>
          </cell>
          <cell r="F7426">
            <v>1046.6300000000001</v>
          </cell>
        </row>
        <row r="7427">
          <cell r="A7427">
            <v>5</v>
          </cell>
          <cell r="B7427">
            <v>25</v>
          </cell>
          <cell r="C7427">
            <v>0</v>
          </cell>
          <cell r="D7427">
            <v>7105</v>
          </cell>
          <cell r="F7427">
            <v>293.2</v>
          </cell>
        </row>
        <row r="7428">
          <cell r="A7428">
            <v>5</v>
          </cell>
          <cell r="B7428">
            <v>25</v>
          </cell>
          <cell r="C7428">
            <v>0</v>
          </cell>
          <cell r="D7428">
            <v>7110</v>
          </cell>
          <cell r="F7428">
            <v>0</v>
          </cell>
        </row>
        <row r="7429">
          <cell r="A7429">
            <v>5</v>
          </cell>
          <cell r="B7429">
            <v>25</v>
          </cell>
          <cell r="C7429">
            <v>0</v>
          </cell>
          <cell r="D7429">
            <v>7120</v>
          </cell>
          <cell r="F7429">
            <v>0</v>
          </cell>
        </row>
        <row r="7430">
          <cell r="A7430">
            <v>5</v>
          </cell>
          <cell r="B7430">
            <v>25</v>
          </cell>
          <cell r="C7430">
            <v>0</v>
          </cell>
          <cell r="D7430">
            <v>7125</v>
          </cell>
          <cell r="F7430">
            <v>0</v>
          </cell>
        </row>
        <row r="7431">
          <cell r="A7431">
            <v>5</v>
          </cell>
          <cell r="B7431">
            <v>25</v>
          </cell>
          <cell r="C7431">
            <v>0</v>
          </cell>
          <cell r="D7431">
            <v>7130</v>
          </cell>
          <cell r="F7431">
            <v>71.59</v>
          </cell>
        </row>
        <row r="7432">
          <cell r="A7432">
            <v>5</v>
          </cell>
          <cell r="B7432">
            <v>25</v>
          </cell>
          <cell r="C7432">
            <v>0</v>
          </cell>
          <cell r="D7432">
            <v>8010</v>
          </cell>
          <cell r="F7432">
            <v>9896</v>
          </cell>
        </row>
        <row r="7433">
          <cell r="A7433">
            <v>5</v>
          </cell>
          <cell r="B7433">
            <v>25</v>
          </cell>
          <cell r="C7433">
            <v>0</v>
          </cell>
          <cell r="D7433">
            <v>8020</v>
          </cell>
          <cell r="F7433">
            <v>2546</v>
          </cell>
        </row>
        <row r="7434">
          <cell r="A7434">
            <v>5</v>
          </cell>
          <cell r="B7434">
            <v>25</v>
          </cell>
          <cell r="C7434">
            <v>0</v>
          </cell>
          <cell r="D7434">
            <v>8025</v>
          </cell>
          <cell r="F7434">
            <v>0</v>
          </cell>
        </row>
        <row r="7435">
          <cell r="A7435">
            <v>5</v>
          </cell>
          <cell r="B7435">
            <v>25</v>
          </cell>
          <cell r="C7435">
            <v>0</v>
          </cell>
          <cell r="D7435">
            <v>8030</v>
          </cell>
          <cell r="F7435">
            <v>0</v>
          </cell>
        </row>
        <row r="7436">
          <cell r="A7436">
            <v>5</v>
          </cell>
          <cell r="B7436">
            <v>25</v>
          </cell>
          <cell r="C7436">
            <v>0</v>
          </cell>
          <cell r="D7436">
            <v>8040</v>
          </cell>
          <cell r="F7436">
            <v>3213.6</v>
          </cell>
        </row>
        <row r="7437">
          <cell r="A7437">
            <v>5</v>
          </cell>
          <cell r="B7437">
            <v>25</v>
          </cell>
          <cell r="C7437">
            <v>0</v>
          </cell>
          <cell r="D7437">
            <v>8050</v>
          </cell>
          <cell r="F7437">
            <v>0</v>
          </cell>
        </row>
        <row r="7438">
          <cell r="A7438">
            <v>5</v>
          </cell>
          <cell r="B7438">
            <v>25</v>
          </cell>
          <cell r="C7438">
            <v>0</v>
          </cell>
          <cell r="D7438">
            <v>8060</v>
          </cell>
          <cell r="F7438">
            <v>0</v>
          </cell>
        </row>
        <row r="7439">
          <cell r="A7439">
            <v>5</v>
          </cell>
          <cell r="B7439">
            <v>25</v>
          </cell>
          <cell r="C7439">
            <v>0</v>
          </cell>
          <cell r="D7439">
            <v>8070</v>
          </cell>
          <cell r="F7439">
            <v>5074.66</v>
          </cell>
        </row>
        <row r="7440">
          <cell r="A7440">
            <v>5</v>
          </cell>
          <cell r="B7440">
            <v>25</v>
          </cell>
          <cell r="C7440">
            <v>0</v>
          </cell>
          <cell r="D7440">
            <v>8080</v>
          </cell>
          <cell r="F7440">
            <v>0</v>
          </cell>
        </row>
        <row r="7441">
          <cell r="A7441">
            <v>5</v>
          </cell>
          <cell r="B7441">
            <v>25</v>
          </cell>
          <cell r="C7441">
            <v>0</v>
          </cell>
          <cell r="D7441">
            <v>8090</v>
          </cell>
          <cell r="F7441">
            <v>0</v>
          </cell>
        </row>
        <row r="7442">
          <cell r="A7442">
            <v>5</v>
          </cell>
          <cell r="B7442">
            <v>25</v>
          </cell>
          <cell r="C7442">
            <v>0</v>
          </cell>
          <cell r="D7442">
            <v>8501</v>
          </cell>
          <cell r="F7442">
            <v>0</v>
          </cell>
        </row>
        <row r="7443">
          <cell r="A7443">
            <v>5</v>
          </cell>
          <cell r="B7443">
            <v>25</v>
          </cell>
          <cell r="C7443">
            <v>0</v>
          </cell>
          <cell r="D7443">
            <v>8501</v>
          </cell>
          <cell r="F7443">
            <v>0</v>
          </cell>
        </row>
        <row r="7444">
          <cell r="A7444">
            <v>5</v>
          </cell>
          <cell r="B7444">
            <v>25</v>
          </cell>
          <cell r="C7444">
            <v>0</v>
          </cell>
          <cell r="D7444">
            <v>8505</v>
          </cell>
          <cell r="F7444">
            <v>0</v>
          </cell>
        </row>
        <row r="7445">
          <cell r="A7445">
            <v>5</v>
          </cell>
          <cell r="B7445">
            <v>25</v>
          </cell>
          <cell r="C7445">
            <v>10</v>
          </cell>
          <cell r="D7445">
            <v>6010</v>
          </cell>
          <cell r="F7445">
            <v>2294</v>
          </cell>
        </row>
        <row r="7446">
          <cell r="A7446">
            <v>5</v>
          </cell>
          <cell r="B7446">
            <v>25</v>
          </cell>
          <cell r="C7446">
            <v>10</v>
          </cell>
          <cell r="D7446">
            <v>6015</v>
          </cell>
          <cell r="F7446">
            <v>0</v>
          </cell>
        </row>
        <row r="7447">
          <cell r="A7447">
            <v>5</v>
          </cell>
          <cell r="B7447">
            <v>25</v>
          </cell>
          <cell r="C7447">
            <v>10</v>
          </cell>
          <cell r="D7447">
            <v>6020</v>
          </cell>
          <cell r="F7447">
            <v>64.59</v>
          </cell>
        </row>
        <row r="7448">
          <cell r="A7448">
            <v>5</v>
          </cell>
          <cell r="B7448">
            <v>25</v>
          </cell>
          <cell r="C7448">
            <v>10</v>
          </cell>
          <cell r="D7448">
            <v>6025</v>
          </cell>
          <cell r="F7448">
            <v>175.12</v>
          </cell>
        </row>
        <row r="7449">
          <cell r="A7449">
            <v>5</v>
          </cell>
          <cell r="B7449">
            <v>25</v>
          </cell>
          <cell r="C7449">
            <v>10</v>
          </cell>
          <cell r="D7449">
            <v>6030</v>
          </cell>
          <cell r="F7449">
            <v>11.33</v>
          </cell>
        </row>
        <row r="7450">
          <cell r="A7450">
            <v>5</v>
          </cell>
          <cell r="B7450">
            <v>25</v>
          </cell>
          <cell r="C7450">
            <v>10</v>
          </cell>
          <cell r="D7450">
            <v>6035</v>
          </cell>
          <cell r="F7450">
            <v>0</v>
          </cell>
        </row>
        <row r="7451">
          <cell r="A7451">
            <v>5</v>
          </cell>
          <cell r="B7451">
            <v>25</v>
          </cell>
          <cell r="C7451">
            <v>10</v>
          </cell>
          <cell r="D7451">
            <v>6040</v>
          </cell>
          <cell r="F7451">
            <v>0</v>
          </cell>
        </row>
        <row r="7452">
          <cell r="A7452">
            <v>5</v>
          </cell>
          <cell r="B7452">
            <v>25</v>
          </cell>
          <cell r="C7452">
            <v>10</v>
          </cell>
          <cell r="D7452">
            <v>6045</v>
          </cell>
          <cell r="F7452">
            <v>0</v>
          </cell>
        </row>
        <row r="7453">
          <cell r="A7453">
            <v>5</v>
          </cell>
          <cell r="B7453">
            <v>25</v>
          </cell>
          <cell r="C7453">
            <v>10</v>
          </cell>
          <cell r="D7453">
            <v>6050</v>
          </cell>
          <cell r="F7453">
            <v>502.77</v>
          </cell>
        </row>
        <row r="7454">
          <cell r="A7454">
            <v>5</v>
          </cell>
          <cell r="B7454">
            <v>25</v>
          </cell>
          <cell r="C7454">
            <v>10</v>
          </cell>
          <cell r="D7454">
            <v>6055</v>
          </cell>
          <cell r="F7454">
            <v>0</v>
          </cell>
        </row>
        <row r="7455">
          <cell r="A7455">
            <v>5</v>
          </cell>
          <cell r="B7455">
            <v>25</v>
          </cell>
          <cell r="C7455">
            <v>10</v>
          </cell>
          <cell r="D7455">
            <v>6060</v>
          </cell>
          <cell r="F7455">
            <v>314.25</v>
          </cell>
        </row>
        <row r="7456">
          <cell r="A7456">
            <v>5</v>
          </cell>
          <cell r="B7456">
            <v>25</v>
          </cell>
          <cell r="C7456">
            <v>10</v>
          </cell>
          <cell r="D7456">
            <v>6065</v>
          </cell>
          <cell r="F7456">
            <v>0</v>
          </cell>
        </row>
        <row r="7457">
          <cell r="A7457">
            <v>5</v>
          </cell>
          <cell r="B7457">
            <v>25</v>
          </cell>
          <cell r="C7457">
            <v>10</v>
          </cell>
          <cell r="D7457">
            <v>6070</v>
          </cell>
          <cell r="F7457">
            <v>0</v>
          </cell>
        </row>
        <row r="7458">
          <cell r="A7458">
            <v>5</v>
          </cell>
          <cell r="B7458">
            <v>25</v>
          </cell>
          <cell r="C7458">
            <v>10</v>
          </cell>
          <cell r="D7458">
            <v>6075</v>
          </cell>
          <cell r="F7458">
            <v>226.78</v>
          </cell>
        </row>
        <row r="7459">
          <cell r="A7459">
            <v>5</v>
          </cell>
          <cell r="B7459">
            <v>25</v>
          </cell>
          <cell r="C7459">
            <v>10</v>
          </cell>
          <cell r="D7459">
            <v>6080</v>
          </cell>
          <cell r="F7459">
            <v>0</v>
          </cell>
        </row>
        <row r="7460">
          <cell r="A7460">
            <v>5</v>
          </cell>
          <cell r="B7460">
            <v>25</v>
          </cell>
          <cell r="C7460">
            <v>10</v>
          </cell>
          <cell r="D7460">
            <v>6085</v>
          </cell>
          <cell r="F7460">
            <v>0</v>
          </cell>
        </row>
        <row r="7461">
          <cell r="A7461">
            <v>5</v>
          </cell>
          <cell r="B7461">
            <v>25</v>
          </cell>
          <cell r="C7461">
            <v>10</v>
          </cell>
          <cell r="D7461">
            <v>6090</v>
          </cell>
          <cell r="F7461">
            <v>0</v>
          </cell>
        </row>
        <row r="7462">
          <cell r="A7462">
            <v>5</v>
          </cell>
          <cell r="B7462">
            <v>25</v>
          </cell>
          <cell r="C7462">
            <v>10</v>
          </cell>
          <cell r="D7462">
            <v>6095</v>
          </cell>
          <cell r="F7462">
            <v>0</v>
          </cell>
        </row>
        <row r="7463">
          <cell r="A7463">
            <v>5</v>
          </cell>
          <cell r="B7463">
            <v>25</v>
          </cell>
          <cell r="C7463">
            <v>10</v>
          </cell>
          <cell r="D7463">
            <v>6100</v>
          </cell>
          <cell r="F7463">
            <v>0</v>
          </cell>
        </row>
        <row r="7464">
          <cell r="A7464">
            <v>5</v>
          </cell>
          <cell r="B7464">
            <v>25</v>
          </cell>
          <cell r="C7464">
            <v>10</v>
          </cell>
          <cell r="D7464">
            <v>6105</v>
          </cell>
          <cell r="F7464">
            <v>0</v>
          </cell>
        </row>
        <row r="7465">
          <cell r="A7465">
            <v>5</v>
          </cell>
          <cell r="B7465">
            <v>25</v>
          </cell>
          <cell r="C7465">
            <v>10</v>
          </cell>
          <cell r="D7465">
            <v>6110</v>
          </cell>
          <cell r="F7465">
            <v>0</v>
          </cell>
        </row>
        <row r="7466">
          <cell r="A7466">
            <v>5</v>
          </cell>
          <cell r="B7466">
            <v>25</v>
          </cell>
          <cell r="C7466">
            <v>10</v>
          </cell>
          <cell r="D7466">
            <v>6115</v>
          </cell>
          <cell r="F7466">
            <v>0</v>
          </cell>
        </row>
        <row r="7467">
          <cell r="A7467">
            <v>5</v>
          </cell>
          <cell r="B7467">
            <v>25</v>
          </cell>
          <cell r="C7467">
            <v>10</v>
          </cell>
          <cell r="D7467">
            <v>6120</v>
          </cell>
          <cell r="F7467">
            <v>0</v>
          </cell>
        </row>
        <row r="7468">
          <cell r="A7468">
            <v>5</v>
          </cell>
          <cell r="B7468">
            <v>25</v>
          </cell>
          <cell r="C7468">
            <v>10</v>
          </cell>
          <cell r="D7468">
            <v>6125</v>
          </cell>
          <cell r="F7468">
            <v>0</v>
          </cell>
        </row>
        <row r="7469">
          <cell r="A7469">
            <v>5</v>
          </cell>
          <cell r="B7469">
            <v>25</v>
          </cell>
          <cell r="C7469">
            <v>10</v>
          </cell>
          <cell r="D7469">
            <v>6130</v>
          </cell>
          <cell r="F7469">
            <v>0</v>
          </cell>
        </row>
        <row r="7470">
          <cell r="A7470">
            <v>5</v>
          </cell>
          <cell r="B7470">
            <v>25</v>
          </cell>
          <cell r="C7470">
            <v>10</v>
          </cell>
          <cell r="D7470">
            <v>6135</v>
          </cell>
          <cell r="F7470">
            <v>0</v>
          </cell>
        </row>
        <row r="7471">
          <cell r="A7471">
            <v>5</v>
          </cell>
          <cell r="B7471">
            <v>25</v>
          </cell>
          <cell r="C7471">
            <v>10</v>
          </cell>
          <cell r="D7471">
            <v>6140</v>
          </cell>
          <cell r="F7471">
            <v>0</v>
          </cell>
        </row>
        <row r="7472">
          <cell r="A7472">
            <v>5</v>
          </cell>
          <cell r="B7472">
            <v>25</v>
          </cell>
          <cell r="C7472">
            <v>10</v>
          </cell>
          <cell r="D7472">
            <v>6145</v>
          </cell>
          <cell r="F7472">
            <v>0</v>
          </cell>
        </row>
        <row r="7473">
          <cell r="A7473">
            <v>5</v>
          </cell>
          <cell r="B7473">
            <v>25</v>
          </cell>
          <cell r="C7473">
            <v>10</v>
          </cell>
          <cell r="D7473">
            <v>6150</v>
          </cell>
          <cell r="F7473">
            <v>0</v>
          </cell>
        </row>
        <row r="7474">
          <cell r="A7474">
            <v>5</v>
          </cell>
          <cell r="B7474">
            <v>25</v>
          </cell>
          <cell r="C7474">
            <v>20</v>
          </cell>
          <cell r="D7474">
            <v>6010</v>
          </cell>
          <cell r="F7474">
            <v>4973.45</v>
          </cell>
        </row>
        <row r="7475">
          <cell r="A7475">
            <v>5</v>
          </cell>
          <cell r="B7475">
            <v>25</v>
          </cell>
          <cell r="C7475">
            <v>20</v>
          </cell>
          <cell r="D7475">
            <v>6015</v>
          </cell>
          <cell r="F7475">
            <v>0</v>
          </cell>
        </row>
        <row r="7476">
          <cell r="A7476">
            <v>5</v>
          </cell>
          <cell r="B7476">
            <v>25</v>
          </cell>
          <cell r="C7476">
            <v>20</v>
          </cell>
          <cell r="D7476">
            <v>6020</v>
          </cell>
          <cell r="F7476">
            <v>204.84</v>
          </cell>
        </row>
        <row r="7477">
          <cell r="A7477">
            <v>5</v>
          </cell>
          <cell r="B7477">
            <v>25</v>
          </cell>
          <cell r="C7477">
            <v>20</v>
          </cell>
          <cell r="D7477">
            <v>6025</v>
          </cell>
          <cell r="F7477">
            <v>355.5</v>
          </cell>
        </row>
        <row r="7478">
          <cell r="A7478">
            <v>5</v>
          </cell>
          <cell r="B7478">
            <v>25</v>
          </cell>
          <cell r="C7478">
            <v>20</v>
          </cell>
          <cell r="D7478">
            <v>6030</v>
          </cell>
          <cell r="F7478">
            <v>411</v>
          </cell>
        </row>
        <row r="7479">
          <cell r="A7479">
            <v>5</v>
          </cell>
          <cell r="B7479">
            <v>25</v>
          </cell>
          <cell r="C7479">
            <v>20</v>
          </cell>
          <cell r="D7479">
            <v>6035</v>
          </cell>
          <cell r="F7479">
            <v>0</v>
          </cell>
        </row>
        <row r="7480">
          <cell r="A7480">
            <v>5</v>
          </cell>
          <cell r="B7480">
            <v>25</v>
          </cell>
          <cell r="C7480">
            <v>20</v>
          </cell>
          <cell r="D7480">
            <v>6040</v>
          </cell>
          <cell r="F7480">
            <v>0</v>
          </cell>
        </row>
        <row r="7481">
          <cell r="A7481">
            <v>5</v>
          </cell>
          <cell r="B7481">
            <v>25</v>
          </cell>
          <cell r="C7481">
            <v>20</v>
          </cell>
          <cell r="D7481">
            <v>6045</v>
          </cell>
          <cell r="F7481">
            <v>0</v>
          </cell>
        </row>
        <row r="7482">
          <cell r="A7482">
            <v>5</v>
          </cell>
          <cell r="B7482">
            <v>25</v>
          </cell>
          <cell r="C7482">
            <v>20</v>
          </cell>
          <cell r="D7482">
            <v>6050</v>
          </cell>
          <cell r="F7482">
            <v>111.25</v>
          </cell>
        </row>
        <row r="7483">
          <cell r="A7483">
            <v>5</v>
          </cell>
          <cell r="B7483">
            <v>25</v>
          </cell>
          <cell r="C7483">
            <v>20</v>
          </cell>
          <cell r="D7483">
            <v>6055</v>
          </cell>
          <cell r="F7483">
            <v>0</v>
          </cell>
        </row>
        <row r="7484">
          <cell r="A7484">
            <v>5</v>
          </cell>
          <cell r="B7484">
            <v>25</v>
          </cell>
          <cell r="C7484">
            <v>20</v>
          </cell>
          <cell r="D7484">
            <v>6060</v>
          </cell>
          <cell r="F7484">
            <v>0</v>
          </cell>
        </row>
        <row r="7485">
          <cell r="A7485">
            <v>5</v>
          </cell>
          <cell r="B7485">
            <v>25</v>
          </cell>
          <cell r="C7485">
            <v>20</v>
          </cell>
          <cell r="D7485">
            <v>6065</v>
          </cell>
          <cell r="F7485">
            <v>0</v>
          </cell>
        </row>
        <row r="7486">
          <cell r="A7486">
            <v>5</v>
          </cell>
          <cell r="B7486">
            <v>25</v>
          </cell>
          <cell r="C7486">
            <v>20</v>
          </cell>
          <cell r="D7486">
            <v>6070</v>
          </cell>
          <cell r="F7486">
            <v>0</v>
          </cell>
        </row>
        <row r="7487">
          <cell r="A7487">
            <v>5</v>
          </cell>
          <cell r="B7487">
            <v>25</v>
          </cell>
          <cell r="C7487">
            <v>20</v>
          </cell>
          <cell r="D7487">
            <v>6075</v>
          </cell>
          <cell r="F7487">
            <v>0</v>
          </cell>
        </row>
        <row r="7488">
          <cell r="A7488">
            <v>5</v>
          </cell>
          <cell r="B7488">
            <v>25</v>
          </cell>
          <cell r="C7488">
            <v>20</v>
          </cell>
          <cell r="D7488">
            <v>6080</v>
          </cell>
          <cell r="F7488">
            <v>0</v>
          </cell>
        </row>
        <row r="7489">
          <cell r="A7489">
            <v>5</v>
          </cell>
          <cell r="B7489">
            <v>25</v>
          </cell>
          <cell r="C7489">
            <v>20</v>
          </cell>
          <cell r="D7489">
            <v>6085</v>
          </cell>
          <cell r="F7489">
            <v>0</v>
          </cell>
        </row>
        <row r="7490">
          <cell r="A7490">
            <v>5</v>
          </cell>
          <cell r="B7490">
            <v>25</v>
          </cell>
          <cell r="C7490">
            <v>20</v>
          </cell>
          <cell r="D7490">
            <v>6090</v>
          </cell>
          <cell r="F7490">
            <v>56.5</v>
          </cell>
        </row>
        <row r="7491">
          <cell r="A7491">
            <v>5</v>
          </cell>
          <cell r="B7491">
            <v>25</v>
          </cell>
          <cell r="C7491">
            <v>20</v>
          </cell>
          <cell r="D7491">
            <v>6095</v>
          </cell>
          <cell r="F7491">
            <v>0</v>
          </cell>
        </row>
        <row r="7492">
          <cell r="A7492">
            <v>5</v>
          </cell>
          <cell r="B7492">
            <v>25</v>
          </cell>
          <cell r="C7492">
            <v>20</v>
          </cell>
          <cell r="D7492">
            <v>6100</v>
          </cell>
          <cell r="F7492">
            <v>33.71</v>
          </cell>
        </row>
        <row r="7493">
          <cell r="A7493">
            <v>5</v>
          </cell>
          <cell r="B7493">
            <v>25</v>
          </cell>
          <cell r="C7493">
            <v>20</v>
          </cell>
          <cell r="D7493">
            <v>6105</v>
          </cell>
          <cell r="F7493">
            <v>0</v>
          </cell>
        </row>
        <row r="7494">
          <cell r="A7494">
            <v>5</v>
          </cell>
          <cell r="B7494">
            <v>25</v>
          </cell>
          <cell r="C7494">
            <v>20</v>
          </cell>
          <cell r="D7494">
            <v>6110</v>
          </cell>
          <cell r="F7494">
            <v>0</v>
          </cell>
        </row>
        <row r="7495">
          <cell r="A7495">
            <v>5</v>
          </cell>
          <cell r="B7495">
            <v>25</v>
          </cell>
          <cell r="C7495">
            <v>20</v>
          </cell>
          <cell r="D7495">
            <v>6115</v>
          </cell>
          <cell r="F7495">
            <v>0</v>
          </cell>
        </row>
        <row r="7496">
          <cell r="A7496">
            <v>5</v>
          </cell>
          <cell r="B7496">
            <v>25</v>
          </cell>
          <cell r="C7496">
            <v>20</v>
          </cell>
          <cell r="D7496">
            <v>6120</v>
          </cell>
          <cell r="F7496">
            <v>0</v>
          </cell>
        </row>
        <row r="7497">
          <cell r="A7497">
            <v>5</v>
          </cell>
          <cell r="B7497">
            <v>25</v>
          </cell>
          <cell r="C7497">
            <v>20</v>
          </cell>
          <cell r="D7497">
            <v>6125</v>
          </cell>
          <cell r="F7497">
            <v>0</v>
          </cell>
        </row>
        <row r="7498">
          <cell r="A7498">
            <v>5</v>
          </cell>
          <cell r="B7498">
            <v>25</v>
          </cell>
          <cell r="C7498">
            <v>20</v>
          </cell>
          <cell r="D7498">
            <v>6130</v>
          </cell>
          <cell r="F7498">
            <v>1002.2</v>
          </cell>
        </row>
        <row r="7499">
          <cell r="A7499">
            <v>5</v>
          </cell>
          <cell r="B7499">
            <v>25</v>
          </cell>
          <cell r="C7499">
            <v>20</v>
          </cell>
          <cell r="D7499">
            <v>6135</v>
          </cell>
          <cell r="F7499">
            <v>0</v>
          </cell>
        </row>
        <row r="7500">
          <cell r="A7500">
            <v>5</v>
          </cell>
          <cell r="B7500">
            <v>25</v>
          </cell>
          <cell r="C7500">
            <v>20</v>
          </cell>
          <cell r="D7500">
            <v>6140</v>
          </cell>
          <cell r="F7500">
            <v>5.27</v>
          </cell>
        </row>
        <row r="7501">
          <cell r="A7501">
            <v>5</v>
          </cell>
          <cell r="B7501">
            <v>25</v>
          </cell>
          <cell r="C7501">
            <v>20</v>
          </cell>
          <cell r="D7501">
            <v>6145</v>
          </cell>
          <cell r="F7501">
            <v>0</v>
          </cell>
        </row>
        <row r="7502">
          <cell r="A7502">
            <v>5</v>
          </cell>
          <cell r="B7502">
            <v>25</v>
          </cell>
          <cell r="C7502">
            <v>20</v>
          </cell>
          <cell r="D7502">
            <v>6160</v>
          </cell>
          <cell r="F7502">
            <v>0</v>
          </cell>
        </row>
        <row r="7503">
          <cell r="A7503">
            <v>5</v>
          </cell>
          <cell r="B7503">
            <v>25</v>
          </cell>
          <cell r="C7503">
            <v>30</v>
          </cell>
          <cell r="D7503">
            <v>6010</v>
          </cell>
          <cell r="F7503">
            <v>7464.98</v>
          </cell>
        </row>
        <row r="7504">
          <cell r="A7504">
            <v>5</v>
          </cell>
          <cell r="B7504">
            <v>25</v>
          </cell>
          <cell r="C7504">
            <v>30</v>
          </cell>
          <cell r="D7504">
            <v>6015</v>
          </cell>
          <cell r="F7504">
            <v>0</v>
          </cell>
        </row>
        <row r="7505">
          <cell r="A7505">
            <v>5</v>
          </cell>
          <cell r="B7505">
            <v>25</v>
          </cell>
          <cell r="C7505">
            <v>30</v>
          </cell>
          <cell r="D7505">
            <v>6020</v>
          </cell>
          <cell r="F7505">
            <v>48.95</v>
          </cell>
        </row>
        <row r="7506">
          <cell r="A7506">
            <v>5</v>
          </cell>
          <cell r="B7506">
            <v>25</v>
          </cell>
          <cell r="C7506">
            <v>30</v>
          </cell>
          <cell r="D7506">
            <v>6025</v>
          </cell>
          <cell r="F7506">
            <v>559.03</v>
          </cell>
        </row>
        <row r="7507">
          <cell r="A7507">
            <v>5</v>
          </cell>
          <cell r="B7507">
            <v>25</v>
          </cell>
          <cell r="C7507">
            <v>30</v>
          </cell>
          <cell r="D7507">
            <v>6030</v>
          </cell>
          <cell r="F7507">
            <v>91.32</v>
          </cell>
        </row>
        <row r="7508">
          <cell r="A7508">
            <v>5</v>
          </cell>
          <cell r="B7508">
            <v>25</v>
          </cell>
          <cell r="C7508">
            <v>30</v>
          </cell>
          <cell r="D7508">
            <v>6035</v>
          </cell>
          <cell r="F7508">
            <v>0</v>
          </cell>
        </row>
        <row r="7509">
          <cell r="A7509">
            <v>5</v>
          </cell>
          <cell r="B7509">
            <v>25</v>
          </cell>
          <cell r="C7509">
            <v>30</v>
          </cell>
          <cell r="D7509">
            <v>6040</v>
          </cell>
          <cell r="F7509">
            <v>0</v>
          </cell>
        </row>
        <row r="7510">
          <cell r="A7510">
            <v>5</v>
          </cell>
          <cell r="B7510">
            <v>25</v>
          </cell>
          <cell r="C7510">
            <v>30</v>
          </cell>
          <cell r="D7510">
            <v>6045</v>
          </cell>
          <cell r="F7510">
            <v>0</v>
          </cell>
        </row>
        <row r="7511">
          <cell r="A7511">
            <v>5</v>
          </cell>
          <cell r="B7511">
            <v>25</v>
          </cell>
          <cell r="C7511">
            <v>30</v>
          </cell>
          <cell r="D7511">
            <v>6050</v>
          </cell>
          <cell r="F7511">
            <v>0</v>
          </cell>
        </row>
        <row r="7512">
          <cell r="A7512">
            <v>5</v>
          </cell>
          <cell r="B7512">
            <v>25</v>
          </cell>
          <cell r="C7512">
            <v>30</v>
          </cell>
          <cell r="D7512">
            <v>6055</v>
          </cell>
          <cell r="F7512">
            <v>0</v>
          </cell>
        </row>
        <row r="7513">
          <cell r="A7513">
            <v>5</v>
          </cell>
          <cell r="B7513">
            <v>25</v>
          </cell>
          <cell r="C7513">
            <v>30</v>
          </cell>
          <cell r="D7513">
            <v>6060</v>
          </cell>
          <cell r="F7513">
            <v>0</v>
          </cell>
        </row>
        <row r="7514">
          <cell r="A7514">
            <v>5</v>
          </cell>
          <cell r="B7514">
            <v>25</v>
          </cell>
          <cell r="C7514">
            <v>30</v>
          </cell>
          <cell r="D7514">
            <v>6065</v>
          </cell>
          <cell r="F7514">
            <v>0</v>
          </cell>
        </row>
        <row r="7515">
          <cell r="A7515">
            <v>5</v>
          </cell>
          <cell r="B7515">
            <v>25</v>
          </cell>
          <cell r="C7515">
            <v>30</v>
          </cell>
          <cell r="D7515">
            <v>6070</v>
          </cell>
          <cell r="F7515">
            <v>0</v>
          </cell>
        </row>
        <row r="7516">
          <cell r="A7516">
            <v>5</v>
          </cell>
          <cell r="B7516">
            <v>25</v>
          </cell>
          <cell r="C7516">
            <v>30</v>
          </cell>
          <cell r="D7516">
            <v>6075</v>
          </cell>
          <cell r="F7516">
            <v>0</v>
          </cell>
        </row>
        <row r="7517">
          <cell r="A7517">
            <v>5</v>
          </cell>
          <cell r="B7517">
            <v>25</v>
          </cell>
          <cell r="C7517">
            <v>30</v>
          </cell>
          <cell r="D7517">
            <v>6080</v>
          </cell>
          <cell r="F7517">
            <v>0</v>
          </cell>
        </row>
        <row r="7518">
          <cell r="A7518">
            <v>5</v>
          </cell>
          <cell r="B7518">
            <v>25</v>
          </cell>
          <cell r="C7518">
            <v>30</v>
          </cell>
          <cell r="D7518">
            <v>6085</v>
          </cell>
          <cell r="F7518">
            <v>0</v>
          </cell>
        </row>
        <row r="7519">
          <cell r="A7519">
            <v>5</v>
          </cell>
          <cell r="B7519">
            <v>25</v>
          </cell>
          <cell r="C7519">
            <v>30</v>
          </cell>
          <cell r="D7519">
            <v>6090</v>
          </cell>
          <cell r="F7519">
            <v>0</v>
          </cell>
        </row>
        <row r="7520">
          <cell r="A7520">
            <v>5</v>
          </cell>
          <cell r="B7520">
            <v>25</v>
          </cell>
          <cell r="C7520">
            <v>30</v>
          </cell>
          <cell r="D7520">
            <v>6095</v>
          </cell>
          <cell r="F7520">
            <v>0</v>
          </cell>
        </row>
        <row r="7521">
          <cell r="A7521">
            <v>5</v>
          </cell>
          <cell r="B7521">
            <v>25</v>
          </cell>
          <cell r="C7521">
            <v>30</v>
          </cell>
          <cell r="D7521">
            <v>6100</v>
          </cell>
          <cell r="F7521">
            <v>29.52</v>
          </cell>
        </row>
        <row r="7522">
          <cell r="A7522">
            <v>5</v>
          </cell>
          <cell r="B7522">
            <v>25</v>
          </cell>
          <cell r="C7522">
            <v>30</v>
          </cell>
          <cell r="D7522">
            <v>6125</v>
          </cell>
          <cell r="F7522">
            <v>0</v>
          </cell>
        </row>
        <row r="7523">
          <cell r="A7523">
            <v>5</v>
          </cell>
          <cell r="B7523">
            <v>25</v>
          </cell>
          <cell r="C7523">
            <v>40</v>
          </cell>
          <cell r="D7523">
            <v>6010</v>
          </cell>
          <cell r="F7523">
            <v>0</v>
          </cell>
        </row>
        <row r="7524">
          <cell r="A7524">
            <v>5</v>
          </cell>
          <cell r="B7524">
            <v>25</v>
          </cell>
          <cell r="C7524">
            <v>40</v>
          </cell>
          <cell r="D7524">
            <v>6015</v>
          </cell>
          <cell r="F7524">
            <v>23909.38</v>
          </cell>
        </row>
        <row r="7525">
          <cell r="A7525">
            <v>5</v>
          </cell>
          <cell r="B7525">
            <v>25</v>
          </cell>
          <cell r="C7525">
            <v>40</v>
          </cell>
          <cell r="D7525">
            <v>6020</v>
          </cell>
          <cell r="F7525">
            <v>0</v>
          </cell>
        </row>
        <row r="7526">
          <cell r="A7526">
            <v>5</v>
          </cell>
          <cell r="B7526">
            <v>25</v>
          </cell>
          <cell r="C7526">
            <v>40</v>
          </cell>
          <cell r="D7526">
            <v>6025</v>
          </cell>
          <cell r="F7526">
            <v>217.15</v>
          </cell>
        </row>
        <row r="7527">
          <cell r="A7527">
            <v>5</v>
          </cell>
          <cell r="B7527">
            <v>25</v>
          </cell>
          <cell r="C7527">
            <v>40</v>
          </cell>
          <cell r="D7527">
            <v>6030</v>
          </cell>
          <cell r="F7527">
            <v>826.64</v>
          </cell>
        </row>
        <row r="7528">
          <cell r="A7528">
            <v>5</v>
          </cell>
          <cell r="B7528">
            <v>25</v>
          </cell>
          <cell r="C7528">
            <v>40</v>
          </cell>
          <cell r="D7528">
            <v>6035</v>
          </cell>
          <cell r="F7528">
            <v>0</v>
          </cell>
        </row>
        <row r="7529">
          <cell r="A7529">
            <v>5</v>
          </cell>
          <cell r="B7529">
            <v>25</v>
          </cell>
          <cell r="C7529">
            <v>40</v>
          </cell>
          <cell r="D7529">
            <v>6040</v>
          </cell>
          <cell r="F7529">
            <v>0</v>
          </cell>
        </row>
        <row r="7530">
          <cell r="A7530">
            <v>5</v>
          </cell>
          <cell r="B7530">
            <v>25</v>
          </cell>
          <cell r="C7530">
            <v>40</v>
          </cell>
          <cell r="D7530">
            <v>6045</v>
          </cell>
          <cell r="F7530">
            <v>0</v>
          </cell>
        </row>
        <row r="7531">
          <cell r="A7531">
            <v>5</v>
          </cell>
          <cell r="B7531">
            <v>25</v>
          </cell>
          <cell r="C7531">
            <v>40</v>
          </cell>
          <cell r="D7531">
            <v>6050</v>
          </cell>
          <cell r="F7531">
            <v>0</v>
          </cell>
        </row>
        <row r="7532">
          <cell r="A7532">
            <v>5</v>
          </cell>
          <cell r="B7532">
            <v>25</v>
          </cell>
          <cell r="C7532">
            <v>40</v>
          </cell>
          <cell r="D7532">
            <v>6055</v>
          </cell>
          <cell r="F7532">
            <v>0</v>
          </cell>
        </row>
        <row r="7533">
          <cell r="A7533">
            <v>5</v>
          </cell>
          <cell r="B7533">
            <v>25</v>
          </cell>
          <cell r="C7533">
            <v>40</v>
          </cell>
          <cell r="D7533">
            <v>6060</v>
          </cell>
          <cell r="F7533">
            <v>0</v>
          </cell>
        </row>
        <row r="7534">
          <cell r="A7534">
            <v>5</v>
          </cell>
          <cell r="B7534">
            <v>25</v>
          </cell>
          <cell r="C7534">
            <v>40</v>
          </cell>
          <cell r="D7534">
            <v>6065</v>
          </cell>
          <cell r="F7534">
            <v>0</v>
          </cell>
        </row>
        <row r="7535">
          <cell r="A7535">
            <v>5</v>
          </cell>
          <cell r="B7535">
            <v>25</v>
          </cell>
          <cell r="C7535">
            <v>40</v>
          </cell>
          <cell r="D7535">
            <v>6070</v>
          </cell>
          <cell r="F7535">
            <v>0</v>
          </cell>
        </row>
        <row r="7536">
          <cell r="A7536">
            <v>5</v>
          </cell>
          <cell r="B7536">
            <v>25</v>
          </cell>
          <cell r="C7536">
            <v>40</v>
          </cell>
          <cell r="D7536">
            <v>6075</v>
          </cell>
          <cell r="F7536">
            <v>0</v>
          </cell>
        </row>
        <row r="7537">
          <cell r="A7537">
            <v>5</v>
          </cell>
          <cell r="B7537">
            <v>25</v>
          </cell>
          <cell r="C7537">
            <v>40</v>
          </cell>
          <cell r="D7537">
            <v>6080</v>
          </cell>
          <cell r="F7537">
            <v>0</v>
          </cell>
        </row>
        <row r="7538">
          <cell r="A7538">
            <v>5</v>
          </cell>
          <cell r="B7538">
            <v>25</v>
          </cell>
          <cell r="C7538">
            <v>40</v>
          </cell>
          <cell r="D7538">
            <v>6085</v>
          </cell>
          <cell r="F7538">
            <v>0</v>
          </cell>
        </row>
        <row r="7539">
          <cell r="A7539">
            <v>5</v>
          </cell>
          <cell r="B7539">
            <v>25</v>
          </cell>
          <cell r="C7539">
            <v>40</v>
          </cell>
          <cell r="D7539">
            <v>6090</v>
          </cell>
          <cell r="F7539">
            <v>0</v>
          </cell>
        </row>
        <row r="7540">
          <cell r="A7540">
            <v>5</v>
          </cell>
          <cell r="B7540">
            <v>25</v>
          </cell>
          <cell r="C7540">
            <v>40</v>
          </cell>
          <cell r="D7540">
            <v>6095</v>
          </cell>
          <cell r="F7540">
            <v>0</v>
          </cell>
        </row>
        <row r="7541">
          <cell r="A7541">
            <v>5</v>
          </cell>
          <cell r="B7541">
            <v>25</v>
          </cell>
          <cell r="C7541">
            <v>40</v>
          </cell>
          <cell r="D7541">
            <v>6100</v>
          </cell>
          <cell r="F7541">
            <v>92.84</v>
          </cell>
        </row>
        <row r="7542">
          <cell r="A7542">
            <v>5</v>
          </cell>
          <cell r="B7542">
            <v>25</v>
          </cell>
          <cell r="C7542">
            <v>40</v>
          </cell>
          <cell r="D7542">
            <v>6105</v>
          </cell>
          <cell r="F7542">
            <v>62.33</v>
          </cell>
        </row>
        <row r="7543">
          <cell r="A7543">
            <v>5</v>
          </cell>
          <cell r="B7543">
            <v>25</v>
          </cell>
          <cell r="C7543">
            <v>40</v>
          </cell>
          <cell r="D7543">
            <v>6110</v>
          </cell>
          <cell r="F7543">
            <v>0</v>
          </cell>
        </row>
        <row r="7544">
          <cell r="A7544">
            <v>5</v>
          </cell>
          <cell r="B7544">
            <v>25</v>
          </cell>
          <cell r="C7544">
            <v>40</v>
          </cell>
          <cell r="D7544">
            <v>6110</v>
          </cell>
          <cell r="F7544">
            <v>0</v>
          </cell>
        </row>
        <row r="7545">
          <cell r="A7545">
            <v>5</v>
          </cell>
          <cell r="B7545">
            <v>25</v>
          </cell>
          <cell r="C7545">
            <v>40</v>
          </cell>
          <cell r="D7545">
            <v>6110</v>
          </cell>
          <cell r="F7545">
            <v>0</v>
          </cell>
        </row>
        <row r="7546">
          <cell r="A7546">
            <v>5</v>
          </cell>
          <cell r="B7546">
            <v>25</v>
          </cell>
          <cell r="C7546">
            <v>40</v>
          </cell>
          <cell r="D7546">
            <v>6110</v>
          </cell>
          <cell r="F7546">
            <v>0</v>
          </cell>
        </row>
        <row r="7547">
          <cell r="A7547">
            <v>5</v>
          </cell>
          <cell r="B7547">
            <v>25</v>
          </cell>
          <cell r="C7547">
            <v>40</v>
          </cell>
          <cell r="D7547">
            <v>6110</v>
          </cell>
          <cell r="F7547">
            <v>0</v>
          </cell>
        </row>
        <row r="7548">
          <cell r="A7548">
            <v>5</v>
          </cell>
          <cell r="B7548">
            <v>25</v>
          </cell>
          <cell r="C7548">
            <v>40</v>
          </cell>
          <cell r="D7548">
            <v>6110</v>
          </cell>
          <cell r="F7548">
            <v>0</v>
          </cell>
        </row>
        <row r="7549">
          <cell r="A7549">
            <v>5</v>
          </cell>
          <cell r="B7549">
            <v>25</v>
          </cell>
          <cell r="C7549">
            <v>40</v>
          </cell>
          <cell r="D7549">
            <v>6115</v>
          </cell>
          <cell r="F7549">
            <v>0</v>
          </cell>
        </row>
        <row r="7550">
          <cell r="A7550">
            <v>5</v>
          </cell>
          <cell r="B7550">
            <v>25</v>
          </cell>
          <cell r="C7550">
            <v>40</v>
          </cell>
          <cell r="D7550">
            <v>6120</v>
          </cell>
          <cell r="F7550">
            <v>0</v>
          </cell>
        </row>
        <row r="7551">
          <cell r="A7551">
            <v>5</v>
          </cell>
          <cell r="B7551">
            <v>25</v>
          </cell>
          <cell r="C7551">
            <v>40</v>
          </cell>
          <cell r="D7551">
            <v>6125</v>
          </cell>
          <cell r="F7551">
            <v>0</v>
          </cell>
        </row>
        <row r="7552">
          <cell r="A7552">
            <v>5</v>
          </cell>
          <cell r="B7552">
            <v>25</v>
          </cell>
          <cell r="C7552">
            <v>50</v>
          </cell>
          <cell r="D7552">
            <v>6010</v>
          </cell>
          <cell r="F7552">
            <v>7650.54</v>
          </cell>
        </row>
        <row r="7553">
          <cell r="A7553">
            <v>5</v>
          </cell>
          <cell r="B7553">
            <v>25</v>
          </cell>
          <cell r="C7553">
            <v>50</v>
          </cell>
          <cell r="D7553">
            <v>6015</v>
          </cell>
          <cell r="F7553">
            <v>0</v>
          </cell>
        </row>
        <row r="7554">
          <cell r="A7554">
            <v>5</v>
          </cell>
          <cell r="B7554">
            <v>25</v>
          </cell>
          <cell r="C7554">
            <v>50</v>
          </cell>
          <cell r="D7554">
            <v>6020</v>
          </cell>
          <cell r="F7554">
            <v>0</v>
          </cell>
        </row>
        <row r="7555">
          <cell r="A7555">
            <v>5</v>
          </cell>
          <cell r="B7555">
            <v>25</v>
          </cell>
          <cell r="C7555">
            <v>50</v>
          </cell>
          <cell r="D7555">
            <v>6025</v>
          </cell>
          <cell r="F7555">
            <v>490.74</v>
          </cell>
        </row>
        <row r="7556">
          <cell r="A7556">
            <v>5</v>
          </cell>
          <cell r="B7556">
            <v>25</v>
          </cell>
          <cell r="C7556">
            <v>50</v>
          </cell>
          <cell r="D7556">
            <v>6030</v>
          </cell>
          <cell r="F7556">
            <v>832.93</v>
          </cell>
        </row>
        <row r="7557">
          <cell r="A7557">
            <v>5</v>
          </cell>
          <cell r="B7557">
            <v>25</v>
          </cell>
          <cell r="C7557">
            <v>50</v>
          </cell>
          <cell r="D7557">
            <v>6035</v>
          </cell>
          <cell r="F7557">
            <v>0</v>
          </cell>
        </row>
        <row r="7558">
          <cell r="A7558">
            <v>5</v>
          </cell>
          <cell r="B7558">
            <v>25</v>
          </cell>
          <cell r="C7558">
            <v>50</v>
          </cell>
          <cell r="D7558">
            <v>6040</v>
          </cell>
          <cell r="F7558">
            <v>332.33</v>
          </cell>
        </row>
        <row r="7559">
          <cell r="A7559">
            <v>5</v>
          </cell>
          <cell r="B7559">
            <v>25</v>
          </cell>
          <cell r="C7559">
            <v>50</v>
          </cell>
          <cell r="D7559">
            <v>6045</v>
          </cell>
          <cell r="F7559">
            <v>0</v>
          </cell>
        </row>
        <row r="7560">
          <cell r="A7560">
            <v>5</v>
          </cell>
          <cell r="B7560">
            <v>25</v>
          </cell>
          <cell r="C7560">
            <v>50</v>
          </cell>
          <cell r="D7560">
            <v>6050</v>
          </cell>
          <cell r="F7560">
            <v>0</v>
          </cell>
        </row>
        <row r="7561">
          <cell r="A7561">
            <v>5</v>
          </cell>
          <cell r="B7561">
            <v>25</v>
          </cell>
          <cell r="C7561">
            <v>50</v>
          </cell>
          <cell r="D7561">
            <v>6055</v>
          </cell>
          <cell r="F7561">
            <v>0</v>
          </cell>
        </row>
        <row r="7562">
          <cell r="A7562">
            <v>5</v>
          </cell>
          <cell r="B7562">
            <v>25</v>
          </cell>
          <cell r="C7562">
            <v>50</v>
          </cell>
          <cell r="D7562">
            <v>6060</v>
          </cell>
          <cell r="F7562">
            <v>0</v>
          </cell>
        </row>
        <row r="7563">
          <cell r="A7563">
            <v>5</v>
          </cell>
          <cell r="B7563">
            <v>25</v>
          </cell>
          <cell r="C7563">
            <v>50</v>
          </cell>
          <cell r="D7563">
            <v>6065</v>
          </cell>
          <cell r="F7563">
            <v>0</v>
          </cell>
        </row>
        <row r="7564">
          <cell r="A7564">
            <v>5</v>
          </cell>
          <cell r="B7564">
            <v>25</v>
          </cell>
          <cell r="C7564">
            <v>50</v>
          </cell>
          <cell r="D7564">
            <v>6070</v>
          </cell>
          <cell r="F7564">
            <v>0</v>
          </cell>
        </row>
        <row r="7565">
          <cell r="A7565">
            <v>5</v>
          </cell>
          <cell r="B7565">
            <v>25</v>
          </cell>
          <cell r="C7565">
            <v>50</v>
          </cell>
          <cell r="D7565">
            <v>6075</v>
          </cell>
          <cell r="F7565">
            <v>0</v>
          </cell>
        </row>
        <row r="7566">
          <cell r="A7566">
            <v>5</v>
          </cell>
          <cell r="B7566">
            <v>25</v>
          </cell>
          <cell r="C7566">
            <v>50</v>
          </cell>
          <cell r="D7566">
            <v>6080</v>
          </cell>
          <cell r="F7566">
            <v>0</v>
          </cell>
        </row>
        <row r="7567">
          <cell r="A7567">
            <v>5</v>
          </cell>
          <cell r="B7567">
            <v>25</v>
          </cell>
          <cell r="C7567">
            <v>50</v>
          </cell>
          <cell r="D7567">
            <v>6085</v>
          </cell>
          <cell r="F7567">
            <v>0</v>
          </cell>
        </row>
        <row r="7568">
          <cell r="A7568">
            <v>5</v>
          </cell>
          <cell r="B7568">
            <v>25</v>
          </cell>
          <cell r="C7568">
            <v>50</v>
          </cell>
          <cell r="D7568">
            <v>6090</v>
          </cell>
          <cell r="F7568">
            <v>0</v>
          </cell>
        </row>
        <row r="7569">
          <cell r="A7569">
            <v>5</v>
          </cell>
          <cell r="B7569">
            <v>25</v>
          </cell>
          <cell r="C7569">
            <v>50</v>
          </cell>
          <cell r="D7569">
            <v>6095</v>
          </cell>
          <cell r="F7569">
            <v>235.85</v>
          </cell>
        </row>
        <row r="7570">
          <cell r="A7570">
            <v>5</v>
          </cell>
          <cell r="B7570">
            <v>25</v>
          </cell>
          <cell r="C7570">
            <v>50</v>
          </cell>
          <cell r="D7570">
            <v>6100</v>
          </cell>
          <cell r="F7570">
            <v>63.19</v>
          </cell>
        </row>
        <row r="7571">
          <cell r="A7571">
            <v>5</v>
          </cell>
          <cell r="B7571">
            <v>25</v>
          </cell>
          <cell r="C7571">
            <v>50</v>
          </cell>
          <cell r="D7571">
            <v>6105</v>
          </cell>
          <cell r="F7571">
            <v>0</v>
          </cell>
        </row>
        <row r="7572">
          <cell r="A7572">
            <v>5</v>
          </cell>
          <cell r="B7572">
            <v>25</v>
          </cell>
          <cell r="C7572">
            <v>50</v>
          </cell>
          <cell r="D7572">
            <v>6110</v>
          </cell>
          <cell r="F7572">
            <v>0</v>
          </cell>
        </row>
        <row r="7573">
          <cell r="A7573">
            <v>5</v>
          </cell>
          <cell r="B7573">
            <v>25</v>
          </cell>
          <cell r="C7573">
            <v>50</v>
          </cell>
          <cell r="D7573">
            <v>6115</v>
          </cell>
          <cell r="F7573">
            <v>0</v>
          </cell>
        </row>
        <row r="7574">
          <cell r="A7574">
            <v>5</v>
          </cell>
          <cell r="B7574">
            <v>25</v>
          </cell>
          <cell r="C7574">
            <v>50</v>
          </cell>
          <cell r="D7574">
            <v>6120</v>
          </cell>
          <cell r="F7574">
            <v>0</v>
          </cell>
        </row>
        <row r="7575">
          <cell r="A7575">
            <v>5</v>
          </cell>
          <cell r="B7575">
            <v>25</v>
          </cell>
          <cell r="C7575">
            <v>50</v>
          </cell>
          <cell r="D7575">
            <v>6125</v>
          </cell>
          <cell r="F7575">
            <v>0</v>
          </cell>
        </row>
        <row r="7576">
          <cell r="A7576">
            <v>5</v>
          </cell>
          <cell r="B7576">
            <v>26</v>
          </cell>
          <cell r="C7576">
            <v>0</v>
          </cell>
          <cell r="D7576">
            <v>1032</v>
          </cell>
          <cell r="F7576">
            <v>0</v>
          </cell>
        </row>
        <row r="7577">
          <cell r="A7577">
            <v>5</v>
          </cell>
          <cell r="B7577">
            <v>26</v>
          </cell>
          <cell r="C7577">
            <v>0</v>
          </cell>
          <cell r="D7577">
            <v>1050</v>
          </cell>
          <cell r="F7577">
            <v>114088.47</v>
          </cell>
        </row>
        <row r="7578">
          <cell r="A7578">
            <v>5</v>
          </cell>
          <cell r="B7578">
            <v>26</v>
          </cell>
          <cell r="C7578">
            <v>0</v>
          </cell>
          <cell r="D7578">
            <v>1050</v>
          </cell>
          <cell r="F7578">
            <v>-46.7</v>
          </cell>
        </row>
        <row r="7579">
          <cell r="A7579">
            <v>5</v>
          </cell>
          <cell r="B7579">
            <v>26</v>
          </cell>
          <cell r="C7579">
            <v>0</v>
          </cell>
          <cell r="D7579">
            <v>1051</v>
          </cell>
          <cell r="F7579">
            <v>-1279.27</v>
          </cell>
        </row>
        <row r="7580">
          <cell r="A7580">
            <v>5</v>
          </cell>
          <cell r="B7580">
            <v>26</v>
          </cell>
          <cell r="C7580">
            <v>0</v>
          </cell>
          <cell r="D7580">
            <v>1052</v>
          </cell>
          <cell r="F7580">
            <v>0</v>
          </cell>
        </row>
        <row r="7581">
          <cell r="A7581">
            <v>5</v>
          </cell>
          <cell r="B7581">
            <v>26</v>
          </cell>
          <cell r="C7581">
            <v>0</v>
          </cell>
          <cell r="D7581">
            <v>1052</v>
          </cell>
          <cell r="F7581">
            <v>0</v>
          </cell>
        </row>
        <row r="7582">
          <cell r="A7582">
            <v>5</v>
          </cell>
          <cell r="B7582">
            <v>26</v>
          </cell>
          <cell r="C7582">
            <v>0</v>
          </cell>
          <cell r="D7582">
            <v>1052</v>
          </cell>
          <cell r="F7582">
            <v>0</v>
          </cell>
        </row>
        <row r="7583">
          <cell r="A7583">
            <v>5</v>
          </cell>
          <cell r="B7583">
            <v>26</v>
          </cell>
          <cell r="C7583">
            <v>0</v>
          </cell>
          <cell r="D7583">
            <v>1055</v>
          </cell>
          <cell r="F7583">
            <v>0</v>
          </cell>
        </row>
        <row r="7584">
          <cell r="A7584">
            <v>5</v>
          </cell>
          <cell r="B7584">
            <v>26</v>
          </cell>
          <cell r="C7584">
            <v>0</v>
          </cell>
          <cell r="D7584">
            <v>1060</v>
          </cell>
          <cell r="F7584">
            <v>7144.78</v>
          </cell>
        </row>
        <row r="7585">
          <cell r="A7585">
            <v>5</v>
          </cell>
          <cell r="B7585">
            <v>26</v>
          </cell>
          <cell r="C7585">
            <v>0</v>
          </cell>
          <cell r="D7585">
            <v>1065</v>
          </cell>
          <cell r="F7585">
            <v>0</v>
          </cell>
        </row>
        <row r="7586">
          <cell r="A7586">
            <v>5</v>
          </cell>
          <cell r="B7586">
            <v>26</v>
          </cell>
          <cell r="C7586">
            <v>0</v>
          </cell>
          <cell r="D7586">
            <v>1230</v>
          </cell>
          <cell r="F7586">
            <v>0</v>
          </cell>
        </row>
        <row r="7587">
          <cell r="A7587">
            <v>5</v>
          </cell>
          <cell r="B7587">
            <v>26</v>
          </cell>
          <cell r="C7587">
            <v>0</v>
          </cell>
          <cell r="D7587">
            <v>2040</v>
          </cell>
          <cell r="F7587">
            <v>0</v>
          </cell>
        </row>
        <row r="7588">
          <cell r="A7588">
            <v>5</v>
          </cell>
          <cell r="B7588">
            <v>26</v>
          </cell>
          <cell r="C7588">
            <v>0</v>
          </cell>
          <cell r="D7588">
            <v>4010</v>
          </cell>
          <cell r="F7588">
            <v>-239157.59</v>
          </cell>
        </row>
        <row r="7589">
          <cell r="A7589">
            <v>5</v>
          </cell>
          <cell r="B7589">
            <v>26</v>
          </cell>
          <cell r="C7589">
            <v>0</v>
          </cell>
          <cell r="D7589">
            <v>4010</v>
          </cell>
          <cell r="F7589">
            <v>78901.119999999995</v>
          </cell>
        </row>
        <row r="7590">
          <cell r="A7590">
            <v>5</v>
          </cell>
          <cell r="B7590">
            <v>26</v>
          </cell>
          <cell r="C7590">
            <v>0</v>
          </cell>
          <cell r="D7590">
            <v>4020</v>
          </cell>
          <cell r="F7590">
            <v>-493579.95</v>
          </cell>
        </row>
        <row r="7591">
          <cell r="A7591">
            <v>5</v>
          </cell>
          <cell r="B7591">
            <v>26</v>
          </cell>
          <cell r="C7591">
            <v>0</v>
          </cell>
          <cell r="D7591">
            <v>4020</v>
          </cell>
          <cell r="F7591">
            <v>1474.5</v>
          </cell>
        </row>
        <row r="7592">
          <cell r="A7592">
            <v>5</v>
          </cell>
          <cell r="B7592">
            <v>26</v>
          </cell>
          <cell r="C7592">
            <v>0</v>
          </cell>
          <cell r="D7592">
            <v>4030</v>
          </cell>
          <cell r="F7592">
            <v>64.02</v>
          </cell>
        </row>
        <row r="7593">
          <cell r="A7593">
            <v>5</v>
          </cell>
          <cell r="B7593">
            <v>26</v>
          </cell>
          <cell r="C7593">
            <v>0</v>
          </cell>
          <cell r="D7593">
            <v>4040</v>
          </cell>
          <cell r="F7593">
            <v>0</v>
          </cell>
        </row>
        <row r="7594">
          <cell r="A7594">
            <v>5</v>
          </cell>
          <cell r="B7594">
            <v>26</v>
          </cell>
          <cell r="C7594">
            <v>0</v>
          </cell>
          <cell r="D7594">
            <v>4050</v>
          </cell>
          <cell r="F7594">
            <v>-3793.2</v>
          </cell>
        </row>
        <row r="7595">
          <cell r="A7595">
            <v>5</v>
          </cell>
          <cell r="B7595">
            <v>26</v>
          </cell>
          <cell r="C7595">
            <v>0</v>
          </cell>
          <cell r="D7595">
            <v>4060</v>
          </cell>
          <cell r="F7595">
            <v>0</v>
          </cell>
        </row>
        <row r="7596">
          <cell r="A7596">
            <v>5</v>
          </cell>
          <cell r="B7596">
            <v>26</v>
          </cell>
          <cell r="C7596">
            <v>0</v>
          </cell>
          <cell r="D7596">
            <v>5010</v>
          </cell>
          <cell r="F7596">
            <v>102169.69</v>
          </cell>
        </row>
        <row r="7597">
          <cell r="A7597">
            <v>5</v>
          </cell>
          <cell r="B7597">
            <v>26</v>
          </cell>
          <cell r="C7597">
            <v>0</v>
          </cell>
          <cell r="D7597">
            <v>5011</v>
          </cell>
          <cell r="F7597">
            <v>-3826.81</v>
          </cell>
        </row>
        <row r="7598">
          <cell r="A7598">
            <v>5</v>
          </cell>
          <cell r="B7598">
            <v>26</v>
          </cell>
          <cell r="C7598">
            <v>0</v>
          </cell>
          <cell r="D7598">
            <v>5011</v>
          </cell>
          <cell r="F7598">
            <v>0</v>
          </cell>
        </row>
        <row r="7599">
          <cell r="A7599">
            <v>5</v>
          </cell>
          <cell r="B7599">
            <v>26</v>
          </cell>
          <cell r="C7599">
            <v>0</v>
          </cell>
          <cell r="D7599">
            <v>5011</v>
          </cell>
          <cell r="F7599">
            <v>0</v>
          </cell>
        </row>
        <row r="7600">
          <cell r="A7600">
            <v>5</v>
          </cell>
          <cell r="B7600">
            <v>26</v>
          </cell>
          <cell r="C7600">
            <v>0</v>
          </cell>
          <cell r="D7600">
            <v>5012</v>
          </cell>
          <cell r="F7600">
            <v>-506.36</v>
          </cell>
        </row>
        <row r="7601">
          <cell r="A7601">
            <v>5</v>
          </cell>
          <cell r="B7601">
            <v>26</v>
          </cell>
          <cell r="C7601">
            <v>0</v>
          </cell>
          <cell r="D7601">
            <v>5012</v>
          </cell>
          <cell r="F7601">
            <v>1.86</v>
          </cell>
        </row>
        <row r="7602">
          <cell r="A7602">
            <v>5</v>
          </cell>
          <cell r="B7602">
            <v>26</v>
          </cell>
          <cell r="C7602">
            <v>0</v>
          </cell>
          <cell r="D7602">
            <v>5012</v>
          </cell>
          <cell r="F7602">
            <v>29.68</v>
          </cell>
        </row>
        <row r="7603">
          <cell r="A7603">
            <v>5</v>
          </cell>
          <cell r="B7603">
            <v>26</v>
          </cell>
          <cell r="C7603">
            <v>0</v>
          </cell>
          <cell r="D7603">
            <v>5020</v>
          </cell>
          <cell r="F7603">
            <v>439721.02</v>
          </cell>
        </row>
        <row r="7604">
          <cell r="A7604">
            <v>5</v>
          </cell>
          <cell r="B7604">
            <v>26</v>
          </cell>
          <cell r="C7604">
            <v>0</v>
          </cell>
          <cell r="D7604">
            <v>5030</v>
          </cell>
          <cell r="F7604">
            <v>6494.32</v>
          </cell>
        </row>
        <row r="7605">
          <cell r="A7605">
            <v>5</v>
          </cell>
          <cell r="B7605">
            <v>26</v>
          </cell>
          <cell r="C7605">
            <v>0</v>
          </cell>
          <cell r="D7605">
            <v>5030</v>
          </cell>
          <cell r="F7605">
            <v>28.54</v>
          </cell>
        </row>
        <row r="7606">
          <cell r="A7606">
            <v>5</v>
          </cell>
          <cell r="B7606">
            <v>26</v>
          </cell>
          <cell r="C7606">
            <v>0</v>
          </cell>
          <cell r="D7606">
            <v>5040</v>
          </cell>
          <cell r="F7606">
            <v>-7679.94</v>
          </cell>
        </row>
        <row r="7607">
          <cell r="A7607">
            <v>5</v>
          </cell>
          <cell r="B7607">
            <v>26</v>
          </cell>
          <cell r="C7607">
            <v>0</v>
          </cell>
          <cell r="D7607">
            <v>5050</v>
          </cell>
          <cell r="F7607">
            <v>-13976.45</v>
          </cell>
        </row>
        <row r="7608">
          <cell r="A7608">
            <v>5</v>
          </cell>
          <cell r="B7608">
            <v>26</v>
          </cell>
          <cell r="C7608">
            <v>0</v>
          </cell>
          <cell r="D7608">
            <v>7010</v>
          </cell>
          <cell r="F7608">
            <v>0</v>
          </cell>
        </row>
        <row r="7609">
          <cell r="A7609">
            <v>5</v>
          </cell>
          <cell r="B7609">
            <v>26</v>
          </cell>
          <cell r="C7609">
            <v>0</v>
          </cell>
          <cell r="D7609">
            <v>7015</v>
          </cell>
          <cell r="F7609">
            <v>0</v>
          </cell>
        </row>
        <row r="7610">
          <cell r="A7610">
            <v>5</v>
          </cell>
          <cell r="B7610">
            <v>26</v>
          </cell>
          <cell r="C7610">
            <v>0</v>
          </cell>
          <cell r="D7610">
            <v>7020</v>
          </cell>
          <cell r="F7610">
            <v>0</v>
          </cell>
        </row>
        <row r="7611">
          <cell r="A7611">
            <v>5</v>
          </cell>
          <cell r="B7611">
            <v>26</v>
          </cell>
          <cell r="C7611">
            <v>0</v>
          </cell>
          <cell r="D7611">
            <v>7025</v>
          </cell>
          <cell r="F7611">
            <v>385</v>
          </cell>
        </row>
        <row r="7612">
          <cell r="A7612">
            <v>5</v>
          </cell>
          <cell r="B7612">
            <v>26</v>
          </cell>
          <cell r="C7612">
            <v>0</v>
          </cell>
          <cell r="D7612">
            <v>7030</v>
          </cell>
          <cell r="F7612">
            <v>301.45999999999998</v>
          </cell>
        </row>
        <row r="7613">
          <cell r="A7613">
            <v>5</v>
          </cell>
          <cell r="B7613">
            <v>26</v>
          </cell>
          <cell r="C7613">
            <v>0</v>
          </cell>
          <cell r="D7613">
            <v>7035</v>
          </cell>
          <cell r="F7613">
            <v>558.38</v>
          </cell>
        </row>
        <row r="7614">
          <cell r="A7614">
            <v>5</v>
          </cell>
          <cell r="B7614">
            <v>26</v>
          </cell>
          <cell r="C7614">
            <v>0</v>
          </cell>
          <cell r="D7614">
            <v>7040</v>
          </cell>
          <cell r="F7614">
            <v>0</v>
          </cell>
        </row>
        <row r="7615">
          <cell r="A7615">
            <v>5</v>
          </cell>
          <cell r="B7615">
            <v>26</v>
          </cell>
          <cell r="C7615">
            <v>0</v>
          </cell>
          <cell r="D7615">
            <v>7045</v>
          </cell>
          <cell r="F7615">
            <v>0</v>
          </cell>
        </row>
        <row r="7616">
          <cell r="A7616">
            <v>5</v>
          </cell>
          <cell r="B7616">
            <v>26</v>
          </cell>
          <cell r="C7616">
            <v>0</v>
          </cell>
          <cell r="D7616">
            <v>7050</v>
          </cell>
          <cell r="F7616">
            <v>1334.91</v>
          </cell>
        </row>
        <row r="7617">
          <cell r="A7617">
            <v>5</v>
          </cell>
          <cell r="B7617">
            <v>26</v>
          </cell>
          <cell r="C7617">
            <v>0</v>
          </cell>
          <cell r="D7617">
            <v>7055</v>
          </cell>
          <cell r="F7617">
            <v>0</v>
          </cell>
        </row>
        <row r="7618">
          <cell r="A7618">
            <v>5</v>
          </cell>
          <cell r="B7618">
            <v>26</v>
          </cell>
          <cell r="C7618">
            <v>0</v>
          </cell>
          <cell r="D7618">
            <v>7060</v>
          </cell>
          <cell r="F7618">
            <v>1400</v>
          </cell>
        </row>
        <row r="7619">
          <cell r="A7619">
            <v>5</v>
          </cell>
          <cell r="B7619">
            <v>26</v>
          </cell>
          <cell r="C7619">
            <v>0</v>
          </cell>
          <cell r="D7619">
            <v>7065</v>
          </cell>
          <cell r="F7619">
            <v>0</v>
          </cell>
        </row>
        <row r="7620">
          <cell r="A7620">
            <v>5</v>
          </cell>
          <cell r="B7620">
            <v>26</v>
          </cell>
          <cell r="C7620">
            <v>0</v>
          </cell>
          <cell r="D7620">
            <v>7070</v>
          </cell>
          <cell r="F7620">
            <v>0</v>
          </cell>
        </row>
        <row r="7621">
          <cell r="A7621">
            <v>5</v>
          </cell>
          <cell r="B7621">
            <v>26</v>
          </cell>
          <cell r="C7621">
            <v>0</v>
          </cell>
          <cell r="D7621">
            <v>7075</v>
          </cell>
          <cell r="F7621">
            <v>0</v>
          </cell>
        </row>
        <row r="7622">
          <cell r="A7622">
            <v>5</v>
          </cell>
          <cell r="B7622">
            <v>26</v>
          </cell>
          <cell r="C7622">
            <v>0</v>
          </cell>
          <cell r="D7622">
            <v>7080</v>
          </cell>
          <cell r="F7622">
            <v>0</v>
          </cell>
        </row>
        <row r="7623">
          <cell r="A7623">
            <v>5</v>
          </cell>
          <cell r="B7623">
            <v>26</v>
          </cell>
          <cell r="C7623">
            <v>0</v>
          </cell>
          <cell r="D7623">
            <v>7085</v>
          </cell>
          <cell r="F7623">
            <v>6000</v>
          </cell>
        </row>
        <row r="7624">
          <cell r="A7624">
            <v>5</v>
          </cell>
          <cell r="B7624">
            <v>26</v>
          </cell>
          <cell r="C7624">
            <v>0</v>
          </cell>
          <cell r="D7624">
            <v>7086</v>
          </cell>
          <cell r="F7624">
            <v>0</v>
          </cell>
        </row>
        <row r="7625">
          <cell r="A7625">
            <v>5</v>
          </cell>
          <cell r="B7625">
            <v>26</v>
          </cell>
          <cell r="C7625">
            <v>0</v>
          </cell>
          <cell r="D7625">
            <v>7090</v>
          </cell>
          <cell r="F7625">
            <v>819.48</v>
          </cell>
        </row>
        <row r="7626">
          <cell r="A7626">
            <v>5</v>
          </cell>
          <cell r="B7626">
            <v>26</v>
          </cell>
          <cell r="C7626">
            <v>0</v>
          </cell>
          <cell r="D7626">
            <v>7095</v>
          </cell>
          <cell r="F7626">
            <v>1378</v>
          </cell>
        </row>
        <row r="7627">
          <cell r="A7627">
            <v>5</v>
          </cell>
          <cell r="B7627">
            <v>26</v>
          </cell>
          <cell r="C7627">
            <v>0</v>
          </cell>
          <cell r="D7627">
            <v>7100</v>
          </cell>
          <cell r="F7627">
            <v>483.99</v>
          </cell>
        </row>
        <row r="7628">
          <cell r="A7628">
            <v>5</v>
          </cell>
          <cell r="B7628">
            <v>26</v>
          </cell>
          <cell r="C7628">
            <v>0</v>
          </cell>
          <cell r="D7628">
            <v>7105</v>
          </cell>
          <cell r="F7628">
            <v>594.57000000000005</v>
          </cell>
        </row>
        <row r="7629">
          <cell r="A7629">
            <v>5</v>
          </cell>
          <cell r="B7629">
            <v>26</v>
          </cell>
          <cell r="C7629">
            <v>0</v>
          </cell>
          <cell r="D7629">
            <v>7110</v>
          </cell>
          <cell r="F7629">
            <v>0</v>
          </cell>
        </row>
        <row r="7630">
          <cell r="A7630">
            <v>5</v>
          </cell>
          <cell r="B7630">
            <v>26</v>
          </cell>
          <cell r="C7630">
            <v>0</v>
          </cell>
          <cell r="D7630">
            <v>7120</v>
          </cell>
          <cell r="F7630">
            <v>0</v>
          </cell>
        </row>
        <row r="7631">
          <cell r="A7631">
            <v>5</v>
          </cell>
          <cell r="B7631">
            <v>26</v>
          </cell>
          <cell r="C7631">
            <v>0</v>
          </cell>
          <cell r="D7631">
            <v>7125</v>
          </cell>
          <cell r="F7631">
            <v>0</v>
          </cell>
        </row>
        <row r="7632">
          <cell r="A7632">
            <v>5</v>
          </cell>
          <cell r="B7632">
            <v>26</v>
          </cell>
          <cell r="C7632">
            <v>0</v>
          </cell>
          <cell r="D7632">
            <v>7130</v>
          </cell>
          <cell r="F7632">
            <v>262.83999999999997</v>
          </cell>
        </row>
        <row r="7633">
          <cell r="A7633">
            <v>5</v>
          </cell>
          <cell r="B7633">
            <v>26</v>
          </cell>
          <cell r="C7633">
            <v>0</v>
          </cell>
          <cell r="D7633">
            <v>8010</v>
          </cell>
          <cell r="F7633">
            <v>17708</v>
          </cell>
        </row>
        <row r="7634">
          <cell r="A7634">
            <v>5</v>
          </cell>
          <cell r="B7634">
            <v>26</v>
          </cell>
          <cell r="C7634">
            <v>0</v>
          </cell>
          <cell r="D7634">
            <v>8020</v>
          </cell>
          <cell r="F7634">
            <v>3322</v>
          </cell>
        </row>
        <row r="7635">
          <cell r="A7635">
            <v>5</v>
          </cell>
          <cell r="B7635">
            <v>26</v>
          </cell>
          <cell r="C7635">
            <v>0</v>
          </cell>
          <cell r="D7635">
            <v>8025</v>
          </cell>
          <cell r="F7635">
            <v>0</v>
          </cell>
        </row>
        <row r="7636">
          <cell r="A7636">
            <v>5</v>
          </cell>
          <cell r="B7636">
            <v>26</v>
          </cell>
          <cell r="C7636">
            <v>0</v>
          </cell>
          <cell r="D7636">
            <v>8030</v>
          </cell>
          <cell r="F7636">
            <v>0</v>
          </cell>
        </row>
        <row r="7637">
          <cell r="A7637">
            <v>5</v>
          </cell>
          <cell r="B7637">
            <v>26</v>
          </cell>
          <cell r="C7637">
            <v>0</v>
          </cell>
          <cell r="D7637">
            <v>8040</v>
          </cell>
          <cell r="F7637">
            <v>-45039.79</v>
          </cell>
        </row>
        <row r="7638">
          <cell r="A7638">
            <v>5</v>
          </cell>
          <cell r="B7638">
            <v>26</v>
          </cell>
          <cell r="C7638">
            <v>0</v>
          </cell>
          <cell r="D7638">
            <v>8050</v>
          </cell>
          <cell r="F7638">
            <v>0</v>
          </cell>
        </row>
        <row r="7639">
          <cell r="A7639">
            <v>5</v>
          </cell>
          <cell r="B7639">
            <v>26</v>
          </cell>
          <cell r="C7639">
            <v>0</v>
          </cell>
          <cell r="D7639">
            <v>8060</v>
          </cell>
          <cell r="F7639">
            <v>0</v>
          </cell>
        </row>
        <row r="7640">
          <cell r="A7640">
            <v>5</v>
          </cell>
          <cell r="B7640">
            <v>26</v>
          </cell>
          <cell r="C7640">
            <v>0</v>
          </cell>
          <cell r="D7640">
            <v>8070</v>
          </cell>
          <cell r="F7640">
            <v>8059.67</v>
          </cell>
        </row>
        <row r="7641">
          <cell r="A7641">
            <v>5</v>
          </cell>
          <cell r="B7641">
            <v>26</v>
          </cell>
          <cell r="C7641">
            <v>0</v>
          </cell>
          <cell r="D7641">
            <v>8080</v>
          </cell>
          <cell r="F7641">
            <v>0</v>
          </cell>
        </row>
        <row r="7642">
          <cell r="A7642">
            <v>5</v>
          </cell>
          <cell r="B7642">
            <v>26</v>
          </cell>
          <cell r="C7642">
            <v>0</v>
          </cell>
          <cell r="D7642">
            <v>8090</v>
          </cell>
          <cell r="F7642">
            <v>0</v>
          </cell>
        </row>
        <row r="7643">
          <cell r="A7643">
            <v>5</v>
          </cell>
          <cell r="B7643">
            <v>26</v>
          </cell>
          <cell r="C7643">
            <v>0</v>
          </cell>
          <cell r="D7643">
            <v>8501</v>
          </cell>
          <cell r="F7643">
            <v>0</v>
          </cell>
        </row>
        <row r="7644">
          <cell r="A7644">
            <v>5</v>
          </cell>
          <cell r="B7644">
            <v>26</v>
          </cell>
          <cell r="C7644">
            <v>0</v>
          </cell>
          <cell r="D7644">
            <v>8501</v>
          </cell>
          <cell r="F7644">
            <v>0</v>
          </cell>
        </row>
        <row r="7645">
          <cell r="A7645">
            <v>5</v>
          </cell>
          <cell r="B7645">
            <v>26</v>
          </cell>
          <cell r="C7645">
            <v>0</v>
          </cell>
          <cell r="D7645">
            <v>8505</v>
          </cell>
          <cell r="F7645">
            <v>0</v>
          </cell>
        </row>
        <row r="7646">
          <cell r="A7646">
            <v>5</v>
          </cell>
          <cell r="B7646">
            <v>26</v>
          </cell>
          <cell r="C7646">
            <v>10</v>
          </cell>
          <cell r="D7646">
            <v>6010</v>
          </cell>
          <cell r="F7646">
            <v>3358.28</v>
          </cell>
        </row>
        <row r="7647">
          <cell r="A7647">
            <v>5</v>
          </cell>
          <cell r="B7647">
            <v>26</v>
          </cell>
          <cell r="C7647">
            <v>10</v>
          </cell>
          <cell r="D7647">
            <v>6015</v>
          </cell>
          <cell r="F7647">
            <v>0</v>
          </cell>
        </row>
        <row r="7648">
          <cell r="A7648">
            <v>5</v>
          </cell>
          <cell r="B7648">
            <v>26</v>
          </cell>
          <cell r="C7648">
            <v>10</v>
          </cell>
          <cell r="D7648">
            <v>6020</v>
          </cell>
          <cell r="F7648">
            <v>42.85</v>
          </cell>
        </row>
        <row r="7649">
          <cell r="A7649">
            <v>5</v>
          </cell>
          <cell r="B7649">
            <v>26</v>
          </cell>
          <cell r="C7649">
            <v>10</v>
          </cell>
          <cell r="D7649">
            <v>6025</v>
          </cell>
          <cell r="F7649">
            <v>276.14</v>
          </cell>
        </row>
        <row r="7650">
          <cell r="A7650">
            <v>5</v>
          </cell>
          <cell r="B7650">
            <v>26</v>
          </cell>
          <cell r="C7650">
            <v>10</v>
          </cell>
          <cell r="D7650">
            <v>6030</v>
          </cell>
          <cell r="F7650">
            <v>74.17</v>
          </cell>
        </row>
        <row r="7651">
          <cell r="A7651">
            <v>5</v>
          </cell>
          <cell r="B7651">
            <v>26</v>
          </cell>
          <cell r="C7651">
            <v>10</v>
          </cell>
          <cell r="D7651">
            <v>6035</v>
          </cell>
          <cell r="F7651">
            <v>0</v>
          </cell>
        </row>
        <row r="7652">
          <cell r="A7652">
            <v>5</v>
          </cell>
          <cell r="B7652">
            <v>26</v>
          </cell>
          <cell r="C7652">
            <v>10</v>
          </cell>
          <cell r="D7652">
            <v>6040</v>
          </cell>
          <cell r="F7652">
            <v>0</v>
          </cell>
        </row>
        <row r="7653">
          <cell r="A7653">
            <v>5</v>
          </cell>
          <cell r="B7653">
            <v>26</v>
          </cell>
          <cell r="C7653">
            <v>10</v>
          </cell>
          <cell r="D7653">
            <v>6045</v>
          </cell>
          <cell r="F7653">
            <v>0</v>
          </cell>
        </row>
        <row r="7654">
          <cell r="A7654">
            <v>5</v>
          </cell>
          <cell r="B7654">
            <v>26</v>
          </cell>
          <cell r="C7654">
            <v>10</v>
          </cell>
          <cell r="D7654">
            <v>6050</v>
          </cell>
          <cell r="F7654">
            <v>0</v>
          </cell>
        </row>
        <row r="7655">
          <cell r="A7655">
            <v>5</v>
          </cell>
          <cell r="B7655">
            <v>26</v>
          </cell>
          <cell r="C7655">
            <v>10</v>
          </cell>
          <cell r="D7655">
            <v>6055</v>
          </cell>
          <cell r="F7655">
            <v>0</v>
          </cell>
        </row>
        <row r="7656">
          <cell r="A7656">
            <v>5</v>
          </cell>
          <cell r="B7656">
            <v>26</v>
          </cell>
          <cell r="C7656">
            <v>10</v>
          </cell>
          <cell r="D7656">
            <v>6060</v>
          </cell>
          <cell r="F7656">
            <v>797.25</v>
          </cell>
        </row>
        <row r="7657">
          <cell r="A7657">
            <v>5</v>
          </cell>
          <cell r="B7657">
            <v>26</v>
          </cell>
          <cell r="C7657">
            <v>10</v>
          </cell>
          <cell r="D7657">
            <v>6065</v>
          </cell>
          <cell r="F7657">
            <v>0</v>
          </cell>
        </row>
        <row r="7658">
          <cell r="A7658">
            <v>5</v>
          </cell>
          <cell r="B7658">
            <v>26</v>
          </cell>
          <cell r="C7658">
            <v>10</v>
          </cell>
          <cell r="D7658">
            <v>6070</v>
          </cell>
          <cell r="F7658">
            <v>0</v>
          </cell>
        </row>
        <row r="7659">
          <cell r="A7659">
            <v>5</v>
          </cell>
          <cell r="B7659">
            <v>26</v>
          </cell>
          <cell r="C7659">
            <v>10</v>
          </cell>
          <cell r="D7659">
            <v>6075</v>
          </cell>
          <cell r="F7659">
            <v>197.27</v>
          </cell>
        </row>
        <row r="7660">
          <cell r="A7660">
            <v>5</v>
          </cell>
          <cell r="B7660">
            <v>26</v>
          </cell>
          <cell r="C7660">
            <v>10</v>
          </cell>
          <cell r="D7660">
            <v>6080</v>
          </cell>
          <cell r="F7660">
            <v>0</v>
          </cell>
        </row>
        <row r="7661">
          <cell r="A7661">
            <v>5</v>
          </cell>
          <cell r="B7661">
            <v>26</v>
          </cell>
          <cell r="C7661">
            <v>10</v>
          </cell>
          <cell r="D7661">
            <v>6085</v>
          </cell>
          <cell r="F7661">
            <v>221.54</v>
          </cell>
        </row>
        <row r="7662">
          <cell r="A7662">
            <v>5</v>
          </cell>
          <cell r="B7662">
            <v>26</v>
          </cell>
          <cell r="C7662">
            <v>10</v>
          </cell>
          <cell r="D7662">
            <v>6090</v>
          </cell>
          <cell r="F7662">
            <v>0</v>
          </cell>
        </row>
        <row r="7663">
          <cell r="A7663">
            <v>5</v>
          </cell>
          <cell r="B7663">
            <v>26</v>
          </cell>
          <cell r="C7663">
            <v>10</v>
          </cell>
          <cell r="D7663">
            <v>6095</v>
          </cell>
          <cell r="F7663">
            <v>0</v>
          </cell>
        </row>
        <row r="7664">
          <cell r="A7664">
            <v>5</v>
          </cell>
          <cell r="B7664">
            <v>26</v>
          </cell>
          <cell r="C7664">
            <v>10</v>
          </cell>
          <cell r="D7664">
            <v>6100</v>
          </cell>
          <cell r="F7664">
            <v>29.2</v>
          </cell>
        </row>
        <row r="7665">
          <cell r="A7665">
            <v>5</v>
          </cell>
          <cell r="B7665">
            <v>26</v>
          </cell>
          <cell r="C7665">
            <v>10</v>
          </cell>
          <cell r="D7665">
            <v>6105</v>
          </cell>
          <cell r="F7665">
            <v>0</v>
          </cell>
        </row>
        <row r="7666">
          <cell r="A7666">
            <v>5</v>
          </cell>
          <cell r="B7666">
            <v>26</v>
          </cell>
          <cell r="C7666">
            <v>10</v>
          </cell>
          <cell r="D7666">
            <v>6110</v>
          </cell>
          <cell r="F7666">
            <v>0</v>
          </cell>
        </row>
        <row r="7667">
          <cell r="A7667">
            <v>5</v>
          </cell>
          <cell r="B7667">
            <v>26</v>
          </cell>
          <cell r="C7667">
            <v>10</v>
          </cell>
          <cell r="D7667">
            <v>6115</v>
          </cell>
          <cell r="F7667">
            <v>0</v>
          </cell>
        </row>
        <row r="7668">
          <cell r="A7668">
            <v>5</v>
          </cell>
          <cell r="B7668">
            <v>26</v>
          </cell>
          <cell r="C7668">
            <v>10</v>
          </cell>
          <cell r="D7668">
            <v>6120</v>
          </cell>
          <cell r="F7668">
            <v>0</v>
          </cell>
        </row>
        <row r="7669">
          <cell r="A7669">
            <v>5</v>
          </cell>
          <cell r="B7669">
            <v>26</v>
          </cell>
          <cell r="C7669">
            <v>10</v>
          </cell>
          <cell r="D7669">
            <v>6125</v>
          </cell>
          <cell r="F7669">
            <v>0</v>
          </cell>
        </row>
        <row r="7670">
          <cell r="A7670">
            <v>5</v>
          </cell>
          <cell r="B7670">
            <v>26</v>
          </cell>
          <cell r="C7670">
            <v>10</v>
          </cell>
          <cell r="D7670">
            <v>6130</v>
          </cell>
          <cell r="F7670">
            <v>0</v>
          </cell>
        </row>
        <row r="7671">
          <cell r="A7671">
            <v>5</v>
          </cell>
          <cell r="B7671">
            <v>26</v>
          </cell>
          <cell r="C7671">
            <v>10</v>
          </cell>
          <cell r="D7671">
            <v>6135</v>
          </cell>
          <cell r="F7671">
            <v>0</v>
          </cell>
        </row>
        <row r="7672">
          <cell r="A7672">
            <v>5</v>
          </cell>
          <cell r="B7672">
            <v>26</v>
          </cell>
          <cell r="C7672">
            <v>10</v>
          </cell>
          <cell r="D7672">
            <v>6140</v>
          </cell>
          <cell r="F7672">
            <v>0</v>
          </cell>
        </row>
        <row r="7673">
          <cell r="A7673">
            <v>5</v>
          </cell>
          <cell r="B7673">
            <v>26</v>
          </cell>
          <cell r="C7673">
            <v>10</v>
          </cell>
          <cell r="D7673">
            <v>6145</v>
          </cell>
          <cell r="F7673">
            <v>0</v>
          </cell>
        </row>
        <row r="7674">
          <cell r="A7674">
            <v>5</v>
          </cell>
          <cell r="B7674">
            <v>26</v>
          </cell>
          <cell r="C7674">
            <v>10</v>
          </cell>
          <cell r="D7674">
            <v>6150</v>
          </cell>
          <cell r="F7674">
            <v>0</v>
          </cell>
        </row>
        <row r="7675">
          <cell r="A7675">
            <v>5</v>
          </cell>
          <cell r="B7675">
            <v>26</v>
          </cell>
          <cell r="C7675">
            <v>20</v>
          </cell>
          <cell r="D7675">
            <v>6010</v>
          </cell>
          <cell r="F7675">
            <v>3286</v>
          </cell>
        </row>
        <row r="7676">
          <cell r="A7676">
            <v>5</v>
          </cell>
          <cell r="B7676">
            <v>26</v>
          </cell>
          <cell r="C7676">
            <v>20</v>
          </cell>
          <cell r="D7676">
            <v>6015</v>
          </cell>
          <cell r="F7676">
            <v>0</v>
          </cell>
        </row>
        <row r="7677">
          <cell r="A7677">
            <v>5</v>
          </cell>
          <cell r="B7677">
            <v>26</v>
          </cell>
          <cell r="C7677">
            <v>20</v>
          </cell>
          <cell r="D7677">
            <v>6020</v>
          </cell>
          <cell r="F7677">
            <v>68.25</v>
          </cell>
        </row>
        <row r="7678">
          <cell r="A7678">
            <v>5</v>
          </cell>
          <cell r="B7678">
            <v>26</v>
          </cell>
          <cell r="C7678">
            <v>20</v>
          </cell>
          <cell r="D7678">
            <v>6025</v>
          </cell>
          <cell r="F7678">
            <v>274.01</v>
          </cell>
        </row>
        <row r="7679">
          <cell r="A7679">
            <v>5</v>
          </cell>
          <cell r="B7679">
            <v>26</v>
          </cell>
          <cell r="C7679">
            <v>20</v>
          </cell>
          <cell r="D7679">
            <v>6030</v>
          </cell>
          <cell r="F7679">
            <v>272.94</v>
          </cell>
        </row>
        <row r="7680">
          <cell r="A7680">
            <v>5</v>
          </cell>
          <cell r="B7680">
            <v>26</v>
          </cell>
          <cell r="C7680">
            <v>20</v>
          </cell>
          <cell r="D7680">
            <v>6035</v>
          </cell>
          <cell r="F7680">
            <v>0</v>
          </cell>
        </row>
        <row r="7681">
          <cell r="A7681">
            <v>5</v>
          </cell>
          <cell r="B7681">
            <v>26</v>
          </cell>
          <cell r="C7681">
            <v>20</v>
          </cell>
          <cell r="D7681">
            <v>6040</v>
          </cell>
          <cell r="F7681">
            <v>0</v>
          </cell>
        </row>
        <row r="7682">
          <cell r="A7682">
            <v>5</v>
          </cell>
          <cell r="B7682">
            <v>26</v>
          </cell>
          <cell r="C7682">
            <v>20</v>
          </cell>
          <cell r="D7682">
            <v>6045</v>
          </cell>
          <cell r="F7682">
            <v>0</v>
          </cell>
        </row>
        <row r="7683">
          <cell r="A7683">
            <v>5</v>
          </cell>
          <cell r="B7683">
            <v>26</v>
          </cell>
          <cell r="C7683">
            <v>20</v>
          </cell>
          <cell r="D7683">
            <v>6050</v>
          </cell>
          <cell r="F7683">
            <v>1522.36</v>
          </cell>
        </row>
        <row r="7684">
          <cell r="A7684">
            <v>5</v>
          </cell>
          <cell r="B7684">
            <v>26</v>
          </cell>
          <cell r="C7684">
            <v>20</v>
          </cell>
          <cell r="D7684">
            <v>6055</v>
          </cell>
          <cell r="F7684">
            <v>0</v>
          </cell>
        </row>
        <row r="7685">
          <cell r="A7685">
            <v>5</v>
          </cell>
          <cell r="B7685">
            <v>26</v>
          </cell>
          <cell r="C7685">
            <v>20</v>
          </cell>
          <cell r="D7685">
            <v>6060</v>
          </cell>
          <cell r="F7685">
            <v>0</v>
          </cell>
        </row>
        <row r="7686">
          <cell r="A7686">
            <v>5</v>
          </cell>
          <cell r="B7686">
            <v>26</v>
          </cell>
          <cell r="C7686">
            <v>20</v>
          </cell>
          <cell r="D7686">
            <v>6065</v>
          </cell>
          <cell r="F7686">
            <v>0</v>
          </cell>
        </row>
        <row r="7687">
          <cell r="A7687">
            <v>5</v>
          </cell>
          <cell r="B7687">
            <v>26</v>
          </cell>
          <cell r="C7687">
            <v>20</v>
          </cell>
          <cell r="D7687">
            <v>6070</v>
          </cell>
          <cell r="F7687">
            <v>0</v>
          </cell>
        </row>
        <row r="7688">
          <cell r="A7688">
            <v>5</v>
          </cell>
          <cell r="B7688">
            <v>26</v>
          </cell>
          <cell r="C7688">
            <v>20</v>
          </cell>
          <cell r="D7688">
            <v>6075</v>
          </cell>
          <cell r="F7688">
            <v>0</v>
          </cell>
        </row>
        <row r="7689">
          <cell r="A7689">
            <v>5</v>
          </cell>
          <cell r="B7689">
            <v>26</v>
          </cell>
          <cell r="C7689">
            <v>20</v>
          </cell>
          <cell r="D7689">
            <v>6080</v>
          </cell>
          <cell r="F7689">
            <v>0</v>
          </cell>
        </row>
        <row r="7690">
          <cell r="A7690">
            <v>5</v>
          </cell>
          <cell r="B7690">
            <v>26</v>
          </cell>
          <cell r="C7690">
            <v>20</v>
          </cell>
          <cell r="D7690">
            <v>6085</v>
          </cell>
          <cell r="F7690">
            <v>0</v>
          </cell>
        </row>
        <row r="7691">
          <cell r="A7691">
            <v>5</v>
          </cell>
          <cell r="B7691">
            <v>26</v>
          </cell>
          <cell r="C7691">
            <v>20</v>
          </cell>
          <cell r="D7691">
            <v>6090</v>
          </cell>
          <cell r="F7691">
            <v>441.83</v>
          </cell>
        </row>
        <row r="7692">
          <cell r="A7692">
            <v>5</v>
          </cell>
          <cell r="B7692">
            <v>26</v>
          </cell>
          <cell r="C7692">
            <v>20</v>
          </cell>
          <cell r="D7692">
            <v>6095</v>
          </cell>
          <cell r="F7692">
            <v>0</v>
          </cell>
        </row>
        <row r="7693">
          <cell r="A7693">
            <v>5</v>
          </cell>
          <cell r="B7693">
            <v>26</v>
          </cell>
          <cell r="C7693">
            <v>20</v>
          </cell>
          <cell r="D7693">
            <v>6100</v>
          </cell>
          <cell r="F7693">
            <v>28.99</v>
          </cell>
        </row>
        <row r="7694">
          <cell r="A7694">
            <v>5</v>
          </cell>
          <cell r="B7694">
            <v>26</v>
          </cell>
          <cell r="C7694">
            <v>20</v>
          </cell>
          <cell r="D7694">
            <v>6105</v>
          </cell>
          <cell r="F7694">
            <v>0</v>
          </cell>
        </row>
        <row r="7695">
          <cell r="A7695">
            <v>5</v>
          </cell>
          <cell r="B7695">
            <v>26</v>
          </cell>
          <cell r="C7695">
            <v>20</v>
          </cell>
          <cell r="D7695">
            <v>6110</v>
          </cell>
          <cell r="F7695">
            <v>0</v>
          </cell>
        </row>
        <row r="7696">
          <cell r="A7696">
            <v>5</v>
          </cell>
          <cell r="B7696">
            <v>26</v>
          </cell>
          <cell r="C7696">
            <v>20</v>
          </cell>
          <cell r="D7696">
            <v>6115</v>
          </cell>
          <cell r="F7696">
            <v>0</v>
          </cell>
        </row>
        <row r="7697">
          <cell r="A7697">
            <v>5</v>
          </cell>
          <cell r="B7697">
            <v>26</v>
          </cell>
          <cell r="C7697">
            <v>20</v>
          </cell>
          <cell r="D7697">
            <v>6120</v>
          </cell>
          <cell r="F7697">
            <v>0</v>
          </cell>
        </row>
        <row r="7698">
          <cell r="A7698">
            <v>5</v>
          </cell>
          <cell r="B7698">
            <v>26</v>
          </cell>
          <cell r="C7698">
            <v>20</v>
          </cell>
          <cell r="D7698">
            <v>6125</v>
          </cell>
          <cell r="F7698">
            <v>0</v>
          </cell>
        </row>
        <row r="7699">
          <cell r="A7699">
            <v>5</v>
          </cell>
          <cell r="B7699">
            <v>26</v>
          </cell>
          <cell r="C7699">
            <v>20</v>
          </cell>
          <cell r="D7699">
            <v>6130</v>
          </cell>
          <cell r="F7699">
            <v>935.14</v>
          </cell>
        </row>
        <row r="7700">
          <cell r="A7700">
            <v>5</v>
          </cell>
          <cell r="B7700">
            <v>26</v>
          </cell>
          <cell r="C7700">
            <v>20</v>
          </cell>
          <cell r="D7700">
            <v>6135</v>
          </cell>
          <cell r="F7700">
            <v>0</v>
          </cell>
        </row>
        <row r="7701">
          <cell r="A7701">
            <v>5</v>
          </cell>
          <cell r="B7701">
            <v>26</v>
          </cell>
          <cell r="C7701">
            <v>20</v>
          </cell>
          <cell r="D7701">
            <v>6140</v>
          </cell>
          <cell r="F7701">
            <v>2660.63</v>
          </cell>
        </row>
        <row r="7702">
          <cell r="A7702">
            <v>5</v>
          </cell>
          <cell r="B7702">
            <v>26</v>
          </cell>
          <cell r="C7702">
            <v>20</v>
          </cell>
          <cell r="D7702">
            <v>6145</v>
          </cell>
          <cell r="F7702">
            <v>0</v>
          </cell>
        </row>
        <row r="7703">
          <cell r="A7703">
            <v>5</v>
          </cell>
          <cell r="B7703">
            <v>26</v>
          </cell>
          <cell r="C7703">
            <v>20</v>
          </cell>
          <cell r="D7703">
            <v>6160</v>
          </cell>
          <cell r="F7703">
            <v>150</v>
          </cell>
        </row>
        <row r="7704">
          <cell r="A7704">
            <v>5</v>
          </cell>
          <cell r="B7704">
            <v>26</v>
          </cell>
          <cell r="C7704">
            <v>30</v>
          </cell>
          <cell r="D7704">
            <v>6010</v>
          </cell>
          <cell r="F7704">
            <v>10682.38</v>
          </cell>
        </row>
        <row r="7705">
          <cell r="A7705">
            <v>5</v>
          </cell>
          <cell r="B7705">
            <v>26</v>
          </cell>
          <cell r="C7705">
            <v>30</v>
          </cell>
          <cell r="D7705">
            <v>6015</v>
          </cell>
          <cell r="F7705">
            <v>0</v>
          </cell>
        </row>
        <row r="7706">
          <cell r="A7706">
            <v>5</v>
          </cell>
          <cell r="B7706">
            <v>26</v>
          </cell>
          <cell r="C7706">
            <v>30</v>
          </cell>
          <cell r="D7706">
            <v>6020</v>
          </cell>
          <cell r="F7706">
            <v>55.07</v>
          </cell>
        </row>
        <row r="7707">
          <cell r="A7707">
            <v>5</v>
          </cell>
          <cell r="B7707">
            <v>26</v>
          </cell>
          <cell r="C7707">
            <v>30</v>
          </cell>
          <cell r="D7707">
            <v>6025</v>
          </cell>
          <cell r="F7707">
            <v>671.5</v>
          </cell>
        </row>
        <row r="7708">
          <cell r="A7708">
            <v>5</v>
          </cell>
          <cell r="B7708">
            <v>26</v>
          </cell>
          <cell r="C7708">
            <v>30</v>
          </cell>
          <cell r="D7708">
            <v>6030</v>
          </cell>
          <cell r="F7708">
            <v>1854.54</v>
          </cell>
        </row>
        <row r="7709">
          <cell r="A7709">
            <v>5</v>
          </cell>
          <cell r="B7709">
            <v>26</v>
          </cell>
          <cell r="C7709">
            <v>30</v>
          </cell>
          <cell r="D7709">
            <v>6035</v>
          </cell>
          <cell r="F7709">
            <v>0</v>
          </cell>
        </row>
        <row r="7710">
          <cell r="A7710">
            <v>5</v>
          </cell>
          <cell r="B7710">
            <v>26</v>
          </cell>
          <cell r="C7710">
            <v>30</v>
          </cell>
          <cell r="D7710">
            <v>6040</v>
          </cell>
          <cell r="F7710">
            <v>0</v>
          </cell>
        </row>
        <row r="7711">
          <cell r="A7711">
            <v>5</v>
          </cell>
          <cell r="B7711">
            <v>26</v>
          </cell>
          <cell r="C7711">
            <v>30</v>
          </cell>
          <cell r="D7711">
            <v>6045</v>
          </cell>
          <cell r="F7711">
            <v>0</v>
          </cell>
        </row>
        <row r="7712">
          <cell r="A7712">
            <v>5</v>
          </cell>
          <cell r="B7712">
            <v>26</v>
          </cell>
          <cell r="C7712">
            <v>30</v>
          </cell>
          <cell r="D7712">
            <v>6050</v>
          </cell>
          <cell r="F7712">
            <v>0</v>
          </cell>
        </row>
        <row r="7713">
          <cell r="A7713">
            <v>5</v>
          </cell>
          <cell r="B7713">
            <v>26</v>
          </cell>
          <cell r="C7713">
            <v>30</v>
          </cell>
          <cell r="D7713">
            <v>6055</v>
          </cell>
          <cell r="F7713">
            <v>0</v>
          </cell>
        </row>
        <row r="7714">
          <cell r="A7714">
            <v>5</v>
          </cell>
          <cell r="B7714">
            <v>26</v>
          </cell>
          <cell r="C7714">
            <v>30</v>
          </cell>
          <cell r="D7714">
            <v>6060</v>
          </cell>
          <cell r="F7714">
            <v>0</v>
          </cell>
        </row>
        <row r="7715">
          <cell r="A7715">
            <v>5</v>
          </cell>
          <cell r="B7715">
            <v>26</v>
          </cell>
          <cell r="C7715">
            <v>30</v>
          </cell>
          <cell r="D7715">
            <v>6065</v>
          </cell>
          <cell r="F7715">
            <v>0</v>
          </cell>
        </row>
        <row r="7716">
          <cell r="A7716">
            <v>5</v>
          </cell>
          <cell r="B7716">
            <v>26</v>
          </cell>
          <cell r="C7716">
            <v>30</v>
          </cell>
          <cell r="D7716">
            <v>6070</v>
          </cell>
          <cell r="F7716">
            <v>0</v>
          </cell>
        </row>
        <row r="7717">
          <cell r="A7717">
            <v>5</v>
          </cell>
          <cell r="B7717">
            <v>26</v>
          </cell>
          <cell r="C7717">
            <v>30</v>
          </cell>
          <cell r="D7717">
            <v>6075</v>
          </cell>
          <cell r="F7717">
            <v>0</v>
          </cell>
        </row>
        <row r="7718">
          <cell r="A7718">
            <v>5</v>
          </cell>
          <cell r="B7718">
            <v>26</v>
          </cell>
          <cell r="C7718">
            <v>30</v>
          </cell>
          <cell r="D7718">
            <v>6080</v>
          </cell>
          <cell r="F7718">
            <v>0</v>
          </cell>
        </row>
        <row r="7719">
          <cell r="A7719">
            <v>5</v>
          </cell>
          <cell r="B7719">
            <v>26</v>
          </cell>
          <cell r="C7719">
            <v>30</v>
          </cell>
          <cell r="D7719">
            <v>6085</v>
          </cell>
          <cell r="F7719">
            <v>0</v>
          </cell>
        </row>
        <row r="7720">
          <cell r="A7720">
            <v>5</v>
          </cell>
          <cell r="B7720">
            <v>26</v>
          </cell>
          <cell r="C7720">
            <v>30</v>
          </cell>
          <cell r="D7720">
            <v>6090</v>
          </cell>
          <cell r="F7720">
            <v>0</v>
          </cell>
        </row>
        <row r="7721">
          <cell r="A7721">
            <v>5</v>
          </cell>
          <cell r="B7721">
            <v>26</v>
          </cell>
          <cell r="C7721">
            <v>30</v>
          </cell>
          <cell r="D7721">
            <v>6095</v>
          </cell>
          <cell r="F7721">
            <v>0</v>
          </cell>
        </row>
        <row r="7722">
          <cell r="A7722">
            <v>5</v>
          </cell>
          <cell r="B7722">
            <v>26</v>
          </cell>
          <cell r="C7722">
            <v>30</v>
          </cell>
          <cell r="D7722">
            <v>6100</v>
          </cell>
          <cell r="F7722">
            <v>36.97</v>
          </cell>
        </row>
        <row r="7723">
          <cell r="A7723">
            <v>5</v>
          </cell>
          <cell r="B7723">
            <v>26</v>
          </cell>
          <cell r="C7723">
            <v>30</v>
          </cell>
          <cell r="D7723">
            <v>6125</v>
          </cell>
          <cell r="F7723">
            <v>0</v>
          </cell>
        </row>
        <row r="7724">
          <cell r="A7724">
            <v>5</v>
          </cell>
          <cell r="B7724">
            <v>26</v>
          </cell>
          <cell r="C7724">
            <v>40</v>
          </cell>
          <cell r="D7724">
            <v>6010</v>
          </cell>
          <cell r="F7724">
            <v>4833.33</v>
          </cell>
        </row>
        <row r="7725">
          <cell r="A7725">
            <v>5</v>
          </cell>
          <cell r="B7725">
            <v>26</v>
          </cell>
          <cell r="C7725">
            <v>40</v>
          </cell>
          <cell r="D7725">
            <v>6015</v>
          </cell>
          <cell r="F7725">
            <v>25087.3</v>
          </cell>
        </row>
        <row r="7726">
          <cell r="A7726">
            <v>5</v>
          </cell>
          <cell r="B7726">
            <v>26</v>
          </cell>
          <cell r="C7726">
            <v>40</v>
          </cell>
          <cell r="D7726">
            <v>6020</v>
          </cell>
          <cell r="F7726">
            <v>0</v>
          </cell>
        </row>
        <row r="7727">
          <cell r="A7727">
            <v>5</v>
          </cell>
          <cell r="B7727">
            <v>26</v>
          </cell>
          <cell r="C7727">
            <v>40</v>
          </cell>
          <cell r="D7727">
            <v>6025</v>
          </cell>
          <cell r="F7727">
            <v>1451.85</v>
          </cell>
        </row>
        <row r="7728">
          <cell r="A7728">
            <v>5</v>
          </cell>
          <cell r="B7728">
            <v>26</v>
          </cell>
          <cell r="C7728">
            <v>40</v>
          </cell>
          <cell r="D7728">
            <v>6030</v>
          </cell>
          <cell r="F7728">
            <v>1581.32</v>
          </cell>
        </row>
        <row r="7729">
          <cell r="A7729">
            <v>5</v>
          </cell>
          <cell r="B7729">
            <v>26</v>
          </cell>
          <cell r="C7729">
            <v>40</v>
          </cell>
          <cell r="D7729">
            <v>6035</v>
          </cell>
          <cell r="F7729">
            <v>0</v>
          </cell>
        </row>
        <row r="7730">
          <cell r="A7730">
            <v>5</v>
          </cell>
          <cell r="B7730">
            <v>26</v>
          </cell>
          <cell r="C7730">
            <v>40</v>
          </cell>
          <cell r="D7730">
            <v>6040</v>
          </cell>
          <cell r="F7730">
            <v>0</v>
          </cell>
        </row>
        <row r="7731">
          <cell r="A7731">
            <v>5</v>
          </cell>
          <cell r="B7731">
            <v>26</v>
          </cell>
          <cell r="C7731">
            <v>40</v>
          </cell>
          <cell r="D7731">
            <v>6045</v>
          </cell>
          <cell r="F7731">
            <v>0</v>
          </cell>
        </row>
        <row r="7732">
          <cell r="A7732">
            <v>5</v>
          </cell>
          <cell r="B7732">
            <v>26</v>
          </cell>
          <cell r="C7732">
            <v>40</v>
          </cell>
          <cell r="D7732">
            <v>6050</v>
          </cell>
          <cell r="F7732">
            <v>0</v>
          </cell>
        </row>
        <row r="7733">
          <cell r="A7733">
            <v>5</v>
          </cell>
          <cell r="B7733">
            <v>26</v>
          </cell>
          <cell r="C7733">
            <v>40</v>
          </cell>
          <cell r="D7733">
            <v>6055</v>
          </cell>
          <cell r="F7733">
            <v>0</v>
          </cell>
        </row>
        <row r="7734">
          <cell r="A7734">
            <v>5</v>
          </cell>
          <cell r="B7734">
            <v>26</v>
          </cell>
          <cell r="C7734">
            <v>40</v>
          </cell>
          <cell r="D7734">
            <v>6060</v>
          </cell>
          <cell r="F7734">
            <v>0</v>
          </cell>
        </row>
        <row r="7735">
          <cell r="A7735">
            <v>5</v>
          </cell>
          <cell r="B7735">
            <v>26</v>
          </cell>
          <cell r="C7735">
            <v>40</v>
          </cell>
          <cell r="D7735">
            <v>6065</v>
          </cell>
          <cell r="F7735">
            <v>0</v>
          </cell>
        </row>
        <row r="7736">
          <cell r="A7736">
            <v>5</v>
          </cell>
          <cell r="B7736">
            <v>26</v>
          </cell>
          <cell r="C7736">
            <v>40</v>
          </cell>
          <cell r="D7736">
            <v>6070</v>
          </cell>
          <cell r="F7736">
            <v>0</v>
          </cell>
        </row>
        <row r="7737">
          <cell r="A7737">
            <v>5</v>
          </cell>
          <cell r="B7737">
            <v>26</v>
          </cell>
          <cell r="C7737">
            <v>40</v>
          </cell>
          <cell r="D7737">
            <v>6075</v>
          </cell>
          <cell r="F7737">
            <v>0</v>
          </cell>
        </row>
        <row r="7738">
          <cell r="A7738">
            <v>5</v>
          </cell>
          <cell r="B7738">
            <v>26</v>
          </cell>
          <cell r="C7738">
            <v>40</v>
          </cell>
          <cell r="D7738">
            <v>6080</v>
          </cell>
          <cell r="F7738">
            <v>0</v>
          </cell>
        </row>
        <row r="7739">
          <cell r="A7739">
            <v>5</v>
          </cell>
          <cell r="B7739">
            <v>26</v>
          </cell>
          <cell r="C7739">
            <v>40</v>
          </cell>
          <cell r="D7739">
            <v>6085</v>
          </cell>
          <cell r="F7739">
            <v>0</v>
          </cell>
        </row>
        <row r="7740">
          <cell r="A7740">
            <v>5</v>
          </cell>
          <cell r="B7740">
            <v>26</v>
          </cell>
          <cell r="C7740">
            <v>40</v>
          </cell>
          <cell r="D7740">
            <v>6090</v>
          </cell>
          <cell r="F7740">
            <v>0</v>
          </cell>
        </row>
        <row r="7741">
          <cell r="A7741">
            <v>5</v>
          </cell>
          <cell r="B7741">
            <v>26</v>
          </cell>
          <cell r="C7741">
            <v>40</v>
          </cell>
          <cell r="D7741">
            <v>6095</v>
          </cell>
          <cell r="F7741">
            <v>0</v>
          </cell>
        </row>
        <row r="7742">
          <cell r="A7742">
            <v>5</v>
          </cell>
          <cell r="B7742">
            <v>26</v>
          </cell>
          <cell r="C7742">
            <v>40</v>
          </cell>
          <cell r="D7742">
            <v>6100</v>
          </cell>
          <cell r="F7742">
            <v>25.94</v>
          </cell>
        </row>
        <row r="7743">
          <cell r="A7743">
            <v>5</v>
          </cell>
          <cell r="B7743">
            <v>26</v>
          </cell>
          <cell r="C7743">
            <v>40</v>
          </cell>
          <cell r="D7743">
            <v>6105</v>
          </cell>
          <cell r="F7743">
            <v>62.34</v>
          </cell>
        </row>
        <row r="7744">
          <cell r="A7744">
            <v>5</v>
          </cell>
          <cell r="B7744">
            <v>26</v>
          </cell>
          <cell r="C7744">
            <v>40</v>
          </cell>
          <cell r="D7744">
            <v>6110</v>
          </cell>
          <cell r="F7744">
            <v>0</v>
          </cell>
        </row>
        <row r="7745">
          <cell r="A7745">
            <v>5</v>
          </cell>
          <cell r="B7745">
            <v>26</v>
          </cell>
          <cell r="C7745">
            <v>40</v>
          </cell>
          <cell r="D7745">
            <v>6110</v>
          </cell>
          <cell r="F7745">
            <v>0</v>
          </cell>
        </row>
        <row r="7746">
          <cell r="A7746">
            <v>5</v>
          </cell>
          <cell r="B7746">
            <v>26</v>
          </cell>
          <cell r="C7746">
            <v>40</v>
          </cell>
          <cell r="D7746">
            <v>6110</v>
          </cell>
          <cell r="F7746">
            <v>0</v>
          </cell>
        </row>
        <row r="7747">
          <cell r="A7747">
            <v>5</v>
          </cell>
          <cell r="B7747">
            <v>26</v>
          </cell>
          <cell r="C7747">
            <v>40</v>
          </cell>
          <cell r="D7747">
            <v>6110</v>
          </cell>
          <cell r="F7747">
            <v>0</v>
          </cell>
        </row>
        <row r="7748">
          <cell r="A7748">
            <v>5</v>
          </cell>
          <cell r="B7748">
            <v>26</v>
          </cell>
          <cell r="C7748">
            <v>40</v>
          </cell>
          <cell r="D7748">
            <v>6110</v>
          </cell>
          <cell r="F7748">
            <v>0</v>
          </cell>
        </row>
        <row r="7749">
          <cell r="A7749">
            <v>5</v>
          </cell>
          <cell r="B7749">
            <v>26</v>
          </cell>
          <cell r="C7749">
            <v>40</v>
          </cell>
          <cell r="D7749">
            <v>6110</v>
          </cell>
          <cell r="F7749">
            <v>0</v>
          </cell>
        </row>
        <row r="7750">
          <cell r="A7750">
            <v>5</v>
          </cell>
          <cell r="B7750">
            <v>26</v>
          </cell>
          <cell r="C7750">
            <v>40</v>
          </cell>
          <cell r="D7750">
            <v>6115</v>
          </cell>
          <cell r="F7750">
            <v>0</v>
          </cell>
        </row>
        <row r="7751">
          <cell r="A7751">
            <v>5</v>
          </cell>
          <cell r="B7751">
            <v>26</v>
          </cell>
          <cell r="C7751">
            <v>40</v>
          </cell>
          <cell r="D7751">
            <v>6120</v>
          </cell>
          <cell r="F7751">
            <v>0</v>
          </cell>
        </row>
        <row r="7752">
          <cell r="A7752">
            <v>5</v>
          </cell>
          <cell r="B7752">
            <v>26</v>
          </cell>
          <cell r="C7752">
            <v>40</v>
          </cell>
          <cell r="D7752">
            <v>6125</v>
          </cell>
          <cell r="F7752">
            <v>0</v>
          </cell>
        </row>
        <row r="7753">
          <cell r="A7753">
            <v>5</v>
          </cell>
          <cell r="B7753">
            <v>26</v>
          </cell>
          <cell r="C7753">
            <v>50</v>
          </cell>
          <cell r="D7753">
            <v>6010</v>
          </cell>
          <cell r="F7753">
            <v>6045.82</v>
          </cell>
        </row>
        <row r="7754">
          <cell r="A7754">
            <v>5</v>
          </cell>
          <cell r="B7754">
            <v>26</v>
          </cell>
          <cell r="C7754">
            <v>50</v>
          </cell>
          <cell r="D7754">
            <v>6015</v>
          </cell>
          <cell r="F7754">
            <v>0</v>
          </cell>
        </row>
        <row r="7755">
          <cell r="A7755">
            <v>5</v>
          </cell>
          <cell r="B7755">
            <v>26</v>
          </cell>
          <cell r="C7755">
            <v>50</v>
          </cell>
          <cell r="D7755">
            <v>6020</v>
          </cell>
          <cell r="F7755">
            <v>0</v>
          </cell>
        </row>
        <row r="7756">
          <cell r="A7756">
            <v>5</v>
          </cell>
          <cell r="B7756">
            <v>26</v>
          </cell>
          <cell r="C7756">
            <v>50</v>
          </cell>
          <cell r="D7756">
            <v>6025</v>
          </cell>
          <cell r="F7756">
            <v>447.74</v>
          </cell>
        </row>
        <row r="7757">
          <cell r="A7757">
            <v>5</v>
          </cell>
          <cell r="B7757">
            <v>26</v>
          </cell>
          <cell r="C7757">
            <v>50</v>
          </cell>
          <cell r="D7757">
            <v>6030</v>
          </cell>
          <cell r="F7757">
            <v>26.22</v>
          </cell>
        </row>
        <row r="7758">
          <cell r="A7758">
            <v>5</v>
          </cell>
          <cell r="B7758">
            <v>26</v>
          </cell>
          <cell r="C7758">
            <v>50</v>
          </cell>
          <cell r="D7758">
            <v>6035</v>
          </cell>
          <cell r="F7758">
            <v>0</v>
          </cell>
        </row>
        <row r="7759">
          <cell r="A7759">
            <v>5</v>
          </cell>
          <cell r="B7759">
            <v>26</v>
          </cell>
          <cell r="C7759">
            <v>50</v>
          </cell>
          <cell r="D7759">
            <v>6040</v>
          </cell>
          <cell r="F7759">
            <v>256.04000000000002</v>
          </cell>
        </row>
        <row r="7760">
          <cell r="A7760">
            <v>5</v>
          </cell>
          <cell r="B7760">
            <v>26</v>
          </cell>
          <cell r="C7760">
            <v>50</v>
          </cell>
          <cell r="D7760">
            <v>6045</v>
          </cell>
          <cell r="F7760">
            <v>0</v>
          </cell>
        </row>
        <row r="7761">
          <cell r="A7761">
            <v>5</v>
          </cell>
          <cell r="B7761">
            <v>26</v>
          </cell>
          <cell r="C7761">
            <v>50</v>
          </cell>
          <cell r="D7761">
            <v>6050</v>
          </cell>
          <cell r="F7761">
            <v>0</v>
          </cell>
        </row>
        <row r="7762">
          <cell r="A7762">
            <v>5</v>
          </cell>
          <cell r="B7762">
            <v>26</v>
          </cell>
          <cell r="C7762">
            <v>50</v>
          </cell>
          <cell r="D7762">
            <v>6055</v>
          </cell>
          <cell r="F7762">
            <v>0</v>
          </cell>
        </row>
        <row r="7763">
          <cell r="A7763">
            <v>5</v>
          </cell>
          <cell r="B7763">
            <v>26</v>
          </cell>
          <cell r="C7763">
            <v>50</v>
          </cell>
          <cell r="D7763">
            <v>6060</v>
          </cell>
          <cell r="F7763">
            <v>0</v>
          </cell>
        </row>
        <row r="7764">
          <cell r="A7764">
            <v>5</v>
          </cell>
          <cell r="B7764">
            <v>26</v>
          </cell>
          <cell r="C7764">
            <v>50</v>
          </cell>
          <cell r="D7764">
            <v>6065</v>
          </cell>
          <cell r="F7764">
            <v>0</v>
          </cell>
        </row>
        <row r="7765">
          <cell r="A7765">
            <v>5</v>
          </cell>
          <cell r="B7765">
            <v>26</v>
          </cell>
          <cell r="C7765">
            <v>50</v>
          </cell>
          <cell r="D7765">
            <v>6070</v>
          </cell>
          <cell r="F7765">
            <v>0</v>
          </cell>
        </row>
        <row r="7766">
          <cell r="A7766">
            <v>5</v>
          </cell>
          <cell r="B7766">
            <v>26</v>
          </cell>
          <cell r="C7766">
            <v>50</v>
          </cell>
          <cell r="D7766">
            <v>6075</v>
          </cell>
          <cell r="F7766">
            <v>0</v>
          </cell>
        </row>
        <row r="7767">
          <cell r="A7767">
            <v>5</v>
          </cell>
          <cell r="B7767">
            <v>26</v>
          </cell>
          <cell r="C7767">
            <v>50</v>
          </cell>
          <cell r="D7767">
            <v>6080</v>
          </cell>
          <cell r="F7767">
            <v>0</v>
          </cell>
        </row>
        <row r="7768">
          <cell r="A7768">
            <v>5</v>
          </cell>
          <cell r="B7768">
            <v>26</v>
          </cell>
          <cell r="C7768">
            <v>50</v>
          </cell>
          <cell r="D7768">
            <v>6085</v>
          </cell>
          <cell r="F7768">
            <v>0</v>
          </cell>
        </row>
        <row r="7769">
          <cell r="A7769">
            <v>5</v>
          </cell>
          <cell r="B7769">
            <v>26</v>
          </cell>
          <cell r="C7769">
            <v>50</v>
          </cell>
          <cell r="D7769">
            <v>6090</v>
          </cell>
          <cell r="F7769">
            <v>0</v>
          </cell>
        </row>
        <row r="7770">
          <cell r="A7770">
            <v>5</v>
          </cell>
          <cell r="B7770">
            <v>26</v>
          </cell>
          <cell r="C7770">
            <v>50</v>
          </cell>
          <cell r="D7770">
            <v>6095</v>
          </cell>
          <cell r="F7770">
            <v>0</v>
          </cell>
        </row>
        <row r="7771">
          <cell r="A7771">
            <v>5</v>
          </cell>
          <cell r="B7771">
            <v>26</v>
          </cell>
          <cell r="C7771">
            <v>50</v>
          </cell>
          <cell r="D7771">
            <v>6100</v>
          </cell>
          <cell r="F7771">
            <v>52.03</v>
          </cell>
        </row>
        <row r="7772">
          <cell r="A7772">
            <v>5</v>
          </cell>
          <cell r="B7772">
            <v>26</v>
          </cell>
          <cell r="C7772">
            <v>50</v>
          </cell>
          <cell r="D7772">
            <v>6105</v>
          </cell>
          <cell r="F7772">
            <v>0</v>
          </cell>
        </row>
        <row r="7773">
          <cell r="A7773">
            <v>5</v>
          </cell>
          <cell r="B7773">
            <v>26</v>
          </cell>
          <cell r="C7773">
            <v>50</v>
          </cell>
          <cell r="D7773">
            <v>6110</v>
          </cell>
          <cell r="F7773">
            <v>0</v>
          </cell>
        </row>
        <row r="7774">
          <cell r="A7774">
            <v>5</v>
          </cell>
          <cell r="B7774">
            <v>26</v>
          </cell>
          <cell r="C7774">
            <v>50</v>
          </cell>
          <cell r="D7774">
            <v>6115</v>
          </cell>
          <cell r="F7774">
            <v>0</v>
          </cell>
        </row>
        <row r="7775">
          <cell r="A7775">
            <v>5</v>
          </cell>
          <cell r="B7775">
            <v>26</v>
          </cell>
          <cell r="C7775">
            <v>50</v>
          </cell>
          <cell r="D7775">
            <v>6120</v>
          </cell>
          <cell r="F7775">
            <v>0</v>
          </cell>
        </row>
        <row r="7776">
          <cell r="A7776">
            <v>5</v>
          </cell>
          <cell r="B7776">
            <v>26</v>
          </cell>
          <cell r="C7776">
            <v>50</v>
          </cell>
          <cell r="D7776">
            <v>6125</v>
          </cell>
          <cell r="F7776">
            <v>0</v>
          </cell>
        </row>
        <row r="7777">
          <cell r="A7777">
            <v>5</v>
          </cell>
          <cell r="B7777">
            <v>27</v>
          </cell>
          <cell r="C7777">
            <v>0</v>
          </cell>
          <cell r="D7777">
            <v>1032</v>
          </cell>
          <cell r="F7777">
            <v>0</v>
          </cell>
        </row>
        <row r="7778">
          <cell r="A7778">
            <v>5</v>
          </cell>
          <cell r="B7778">
            <v>27</v>
          </cell>
          <cell r="C7778">
            <v>0</v>
          </cell>
          <cell r="D7778">
            <v>1050</v>
          </cell>
          <cell r="F7778">
            <v>-26422.38</v>
          </cell>
        </row>
        <row r="7779">
          <cell r="A7779">
            <v>5</v>
          </cell>
          <cell r="B7779">
            <v>27</v>
          </cell>
          <cell r="C7779">
            <v>0</v>
          </cell>
          <cell r="D7779">
            <v>1050</v>
          </cell>
          <cell r="F7779">
            <v>-139.11000000000001</v>
          </cell>
        </row>
        <row r="7780">
          <cell r="A7780">
            <v>5</v>
          </cell>
          <cell r="B7780">
            <v>27</v>
          </cell>
          <cell r="C7780">
            <v>0</v>
          </cell>
          <cell r="D7780">
            <v>1051</v>
          </cell>
          <cell r="F7780">
            <v>40.79</v>
          </cell>
        </row>
        <row r="7781">
          <cell r="A7781">
            <v>5</v>
          </cell>
          <cell r="B7781">
            <v>27</v>
          </cell>
          <cell r="C7781">
            <v>0</v>
          </cell>
          <cell r="D7781">
            <v>1052</v>
          </cell>
          <cell r="F7781">
            <v>0</v>
          </cell>
        </row>
        <row r="7782">
          <cell r="A7782">
            <v>5</v>
          </cell>
          <cell r="B7782">
            <v>27</v>
          </cell>
          <cell r="C7782">
            <v>0</v>
          </cell>
          <cell r="D7782">
            <v>1052</v>
          </cell>
          <cell r="F7782">
            <v>0</v>
          </cell>
        </row>
        <row r="7783">
          <cell r="A7783">
            <v>5</v>
          </cell>
          <cell r="B7783">
            <v>27</v>
          </cell>
          <cell r="C7783">
            <v>0</v>
          </cell>
          <cell r="D7783">
            <v>1052</v>
          </cell>
          <cell r="F7783">
            <v>0</v>
          </cell>
        </row>
        <row r="7784">
          <cell r="A7784">
            <v>5</v>
          </cell>
          <cell r="B7784">
            <v>27</v>
          </cell>
          <cell r="C7784">
            <v>0</v>
          </cell>
          <cell r="D7784">
            <v>1055</v>
          </cell>
          <cell r="F7784">
            <v>0</v>
          </cell>
        </row>
        <row r="7785">
          <cell r="A7785">
            <v>5</v>
          </cell>
          <cell r="B7785">
            <v>27</v>
          </cell>
          <cell r="C7785">
            <v>0</v>
          </cell>
          <cell r="D7785">
            <v>1060</v>
          </cell>
          <cell r="F7785">
            <v>17539.52</v>
          </cell>
        </row>
        <row r="7786">
          <cell r="A7786">
            <v>5</v>
          </cell>
          <cell r="B7786">
            <v>27</v>
          </cell>
          <cell r="C7786">
            <v>0</v>
          </cell>
          <cell r="D7786">
            <v>1065</v>
          </cell>
          <cell r="F7786">
            <v>0</v>
          </cell>
        </row>
        <row r="7787">
          <cell r="A7787">
            <v>5</v>
          </cell>
          <cell r="B7787">
            <v>27</v>
          </cell>
          <cell r="C7787">
            <v>0</v>
          </cell>
          <cell r="D7787">
            <v>1230</v>
          </cell>
          <cell r="F7787">
            <v>0</v>
          </cell>
        </row>
        <row r="7788">
          <cell r="A7788">
            <v>5</v>
          </cell>
          <cell r="B7788">
            <v>27</v>
          </cell>
          <cell r="C7788">
            <v>0</v>
          </cell>
          <cell r="D7788">
            <v>2040</v>
          </cell>
          <cell r="F7788">
            <v>0</v>
          </cell>
        </row>
        <row r="7789">
          <cell r="A7789">
            <v>5</v>
          </cell>
          <cell r="B7789">
            <v>27</v>
          </cell>
          <cell r="C7789">
            <v>0</v>
          </cell>
          <cell r="D7789">
            <v>4010</v>
          </cell>
          <cell r="F7789">
            <v>-269832.34999999998</v>
          </cell>
        </row>
        <row r="7790">
          <cell r="A7790">
            <v>5</v>
          </cell>
          <cell r="B7790">
            <v>27</v>
          </cell>
          <cell r="C7790">
            <v>0</v>
          </cell>
          <cell r="D7790">
            <v>4010</v>
          </cell>
          <cell r="F7790">
            <v>8925.91</v>
          </cell>
        </row>
        <row r="7791">
          <cell r="A7791">
            <v>5</v>
          </cell>
          <cell r="B7791">
            <v>27</v>
          </cell>
          <cell r="C7791">
            <v>0</v>
          </cell>
          <cell r="D7791">
            <v>4020</v>
          </cell>
          <cell r="F7791">
            <v>-135737.06</v>
          </cell>
        </row>
        <row r="7792">
          <cell r="A7792">
            <v>5</v>
          </cell>
          <cell r="B7792">
            <v>27</v>
          </cell>
          <cell r="C7792">
            <v>0</v>
          </cell>
          <cell r="D7792">
            <v>4020</v>
          </cell>
          <cell r="F7792">
            <v>356</v>
          </cell>
        </row>
        <row r="7793">
          <cell r="A7793">
            <v>5</v>
          </cell>
          <cell r="B7793">
            <v>27</v>
          </cell>
          <cell r="C7793">
            <v>0</v>
          </cell>
          <cell r="D7793">
            <v>4030</v>
          </cell>
          <cell r="F7793">
            <v>165.06</v>
          </cell>
        </row>
        <row r="7794">
          <cell r="A7794">
            <v>5</v>
          </cell>
          <cell r="B7794">
            <v>27</v>
          </cell>
          <cell r="C7794">
            <v>0</v>
          </cell>
          <cell r="D7794">
            <v>4040</v>
          </cell>
          <cell r="F7794">
            <v>0</v>
          </cell>
        </row>
        <row r="7795">
          <cell r="A7795">
            <v>5</v>
          </cell>
          <cell r="B7795">
            <v>27</v>
          </cell>
          <cell r="C7795">
            <v>0</v>
          </cell>
          <cell r="D7795">
            <v>4050</v>
          </cell>
          <cell r="F7795">
            <v>-463.07</v>
          </cell>
        </row>
        <row r="7796">
          <cell r="A7796">
            <v>5</v>
          </cell>
          <cell r="B7796">
            <v>27</v>
          </cell>
          <cell r="C7796">
            <v>0</v>
          </cell>
          <cell r="D7796">
            <v>4060</v>
          </cell>
          <cell r="F7796">
            <v>0</v>
          </cell>
        </row>
        <row r="7797">
          <cell r="A7797">
            <v>5</v>
          </cell>
          <cell r="B7797">
            <v>27</v>
          </cell>
          <cell r="C7797">
            <v>0</v>
          </cell>
          <cell r="D7797">
            <v>5010</v>
          </cell>
          <cell r="F7797">
            <v>188815.19</v>
          </cell>
        </row>
        <row r="7798">
          <cell r="A7798">
            <v>5</v>
          </cell>
          <cell r="B7798">
            <v>27</v>
          </cell>
          <cell r="C7798">
            <v>0</v>
          </cell>
          <cell r="D7798">
            <v>5011</v>
          </cell>
          <cell r="F7798">
            <v>-1511.61</v>
          </cell>
        </row>
        <row r="7799">
          <cell r="A7799">
            <v>5</v>
          </cell>
          <cell r="B7799">
            <v>27</v>
          </cell>
          <cell r="C7799">
            <v>0</v>
          </cell>
          <cell r="D7799">
            <v>5011</v>
          </cell>
          <cell r="F7799">
            <v>0</v>
          </cell>
        </row>
        <row r="7800">
          <cell r="A7800">
            <v>5</v>
          </cell>
          <cell r="B7800">
            <v>27</v>
          </cell>
          <cell r="C7800">
            <v>0</v>
          </cell>
          <cell r="D7800">
            <v>5011</v>
          </cell>
          <cell r="F7800">
            <v>0</v>
          </cell>
        </row>
        <row r="7801">
          <cell r="A7801">
            <v>5</v>
          </cell>
          <cell r="B7801">
            <v>27</v>
          </cell>
          <cell r="C7801">
            <v>0</v>
          </cell>
          <cell r="D7801">
            <v>5012</v>
          </cell>
          <cell r="F7801">
            <v>0</v>
          </cell>
        </row>
        <row r="7802">
          <cell r="A7802">
            <v>5</v>
          </cell>
          <cell r="B7802">
            <v>27</v>
          </cell>
          <cell r="C7802">
            <v>0</v>
          </cell>
          <cell r="D7802">
            <v>5012</v>
          </cell>
          <cell r="F7802">
            <v>-40.799999999999997</v>
          </cell>
        </row>
        <row r="7803">
          <cell r="A7803">
            <v>5</v>
          </cell>
          <cell r="B7803">
            <v>27</v>
          </cell>
          <cell r="C7803">
            <v>0</v>
          </cell>
          <cell r="D7803">
            <v>5012</v>
          </cell>
          <cell r="F7803">
            <v>-153.29</v>
          </cell>
        </row>
        <row r="7804">
          <cell r="A7804">
            <v>5</v>
          </cell>
          <cell r="B7804">
            <v>27</v>
          </cell>
          <cell r="C7804">
            <v>0</v>
          </cell>
          <cell r="D7804">
            <v>5020</v>
          </cell>
          <cell r="F7804">
            <v>113810.47</v>
          </cell>
        </row>
        <row r="7805">
          <cell r="A7805">
            <v>5</v>
          </cell>
          <cell r="B7805">
            <v>27</v>
          </cell>
          <cell r="C7805">
            <v>0</v>
          </cell>
          <cell r="D7805">
            <v>5030</v>
          </cell>
          <cell r="F7805">
            <v>4562.7</v>
          </cell>
        </row>
        <row r="7806">
          <cell r="A7806">
            <v>5</v>
          </cell>
          <cell r="B7806">
            <v>27</v>
          </cell>
          <cell r="C7806">
            <v>0</v>
          </cell>
          <cell r="D7806">
            <v>5030</v>
          </cell>
          <cell r="F7806">
            <v>0</v>
          </cell>
        </row>
        <row r="7807">
          <cell r="A7807">
            <v>5</v>
          </cell>
          <cell r="B7807">
            <v>27</v>
          </cell>
          <cell r="C7807">
            <v>0</v>
          </cell>
          <cell r="D7807">
            <v>5040</v>
          </cell>
          <cell r="F7807">
            <v>-9149.7199999999993</v>
          </cell>
        </row>
        <row r="7808">
          <cell r="A7808">
            <v>5</v>
          </cell>
          <cell r="B7808">
            <v>27</v>
          </cell>
          <cell r="C7808">
            <v>0</v>
          </cell>
          <cell r="D7808">
            <v>5050</v>
          </cell>
          <cell r="F7808">
            <v>-5910.77</v>
          </cell>
        </row>
        <row r="7809">
          <cell r="A7809">
            <v>5</v>
          </cell>
          <cell r="B7809">
            <v>27</v>
          </cell>
          <cell r="C7809">
            <v>0</v>
          </cell>
          <cell r="D7809">
            <v>7010</v>
          </cell>
          <cell r="F7809">
            <v>0</v>
          </cell>
        </row>
        <row r="7810">
          <cell r="A7810">
            <v>5</v>
          </cell>
          <cell r="B7810">
            <v>27</v>
          </cell>
          <cell r="C7810">
            <v>0</v>
          </cell>
          <cell r="D7810">
            <v>7015</v>
          </cell>
          <cell r="F7810">
            <v>0</v>
          </cell>
        </row>
        <row r="7811">
          <cell r="A7811">
            <v>5</v>
          </cell>
          <cell r="B7811">
            <v>27</v>
          </cell>
          <cell r="C7811">
            <v>0</v>
          </cell>
          <cell r="D7811">
            <v>7020</v>
          </cell>
          <cell r="F7811">
            <v>0</v>
          </cell>
        </row>
        <row r="7812">
          <cell r="A7812">
            <v>5</v>
          </cell>
          <cell r="B7812">
            <v>27</v>
          </cell>
          <cell r="C7812">
            <v>0</v>
          </cell>
          <cell r="D7812">
            <v>7025</v>
          </cell>
          <cell r="F7812">
            <v>385</v>
          </cell>
        </row>
        <row r="7813">
          <cell r="A7813">
            <v>5</v>
          </cell>
          <cell r="B7813">
            <v>27</v>
          </cell>
          <cell r="C7813">
            <v>0</v>
          </cell>
          <cell r="D7813">
            <v>7030</v>
          </cell>
          <cell r="F7813">
            <v>678.06</v>
          </cell>
        </row>
        <row r="7814">
          <cell r="A7814">
            <v>5</v>
          </cell>
          <cell r="B7814">
            <v>27</v>
          </cell>
          <cell r="C7814">
            <v>0</v>
          </cell>
          <cell r="D7814">
            <v>7035</v>
          </cell>
          <cell r="F7814">
            <v>435.58</v>
          </cell>
        </row>
        <row r="7815">
          <cell r="A7815">
            <v>5</v>
          </cell>
          <cell r="B7815">
            <v>27</v>
          </cell>
          <cell r="C7815">
            <v>0</v>
          </cell>
          <cell r="D7815">
            <v>7040</v>
          </cell>
          <cell r="F7815">
            <v>166.7</v>
          </cell>
        </row>
        <row r="7816">
          <cell r="A7816">
            <v>5</v>
          </cell>
          <cell r="B7816">
            <v>27</v>
          </cell>
          <cell r="C7816">
            <v>0</v>
          </cell>
          <cell r="D7816">
            <v>7045</v>
          </cell>
          <cell r="F7816">
            <v>0</v>
          </cell>
        </row>
        <row r="7817">
          <cell r="A7817">
            <v>5</v>
          </cell>
          <cell r="B7817">
            <v>27</v>
          </cell>
          <cell r="C7817">
            <v>0</v>
          </cell>
          <cell r="D7817">
            <v>7050</v>
          </cell>
          <cell r="F7817">
            <v>1193.04</v>
          </cell>
        </row>
        <row r="7818">
          <cell r="A7818">
            <v>5</v>
          </cell>
          <cell r="B7818">
            <v>27</v>
          </cell>
          <cell r="C7818">
            <v>0</v>
          </cell>
          <cell r="D7818">
            <v>7055</v>
          </cell>
          <cell r="F7818">
            <v>0</v>
          </cell>
        </row>
        <row r="7819">
          <cell r="A7819">
            <v>5</v>
          </cell>
          <cell r="B7819">
            <v>27</v>
          </cell>
          <cell r="C7819">
            <v>0</v>
          </cell>
          <cell r="D7819">
            <v>7060</v>
          </cell>
          <cell r="F7819">
            <v>1400</v>
          </cell>
        </row>
        <row r="7820">
          <cell r="A7820">
            <v>5</v>
          </cell>
          <cell r="B7820">
            <v>27</v>
          </cell>
          <cell r="C7820">
            <v>0</v>
          </cell>
          <cell r="D7820">
            <v>7065</v>
          </cell>
          <cell r="F7820">
            <v>0</v>
          </cell>
        </row>
        <row r="7821">
          <cell r="A7821">
            <v>5</v>
          </cell>
          <cell r="B7821">
            <v>27</v>
          </cell>
          <cell r="C7821">
            <v>0</v>
          </cell>
          <cell r="D7821">
            <v>7070</v>
          </cell>
          <cell r="F7821">
            <v>0</v>
          </cell>
        </row>
        <row r="7822">
          <cell r="A7822">
            <v>5</v>
          </cell>
          <cell r="B7822">
            <v>27</v>
          </cell>
          <cell r="C7822">
            <v>0</v>
          </cell>
          <cell r="D7822">
            <v>7075</v>
          </cell>
          <cell r="F7822">
            <v>0</v>
          </cell>
        </row>
        <row r="7823">
          <cell r="A7823">
            <v>5</v>
          </cell>
          <cell r="B7823">
            <v>27</v>
          </cell>
          <cell r="C7823">
            <v>0</v>
          </cell>
          <cell r="D7823">
            <v>7080</v>
          </cell>
          <cell r="F7823">
            <v>0</v>
          </cell>
        </row>
        <row r="7824">
          <cell r="A7824">
            <v>5</v>
          </cell>
          <cell r="B7824">
            <v>27</v>
          </cell>
          <cell r="C7824">
            <v>0</v>
          </cell>
          <cell r="D7824">
            <v>7085</v>
          </cell>
          <cell r="F7824">
            <v>4200</v>
          </cell>
        </row>
        <row r="7825">
          <cell r="A7825">
            <v>5</v>
          </cell>
          <cell r="B7825">
            <v>27</v>
          </cell>
          <cell r="C7825">
            <v>0</v>
          </cell>
          <cell r="D7825">
            <v>7086</v>
          </cell>
          <cell r="F7825">
            <v>0</v>
          </cell>
        </row>
        <row r="7826">
          <cell r="A7826">
            <v>5</v>
          </cell>
          <cell r="B7826">
            <v>27</v>
          </cell>
          <cell r="C7826">
            <v>0</v>
          </cell>
          <cell r="D7826">
            <v>7090</v>
          </cell>
          <cell r="F7826">
            <v>624.5</v>
          </cell>
        </row>
        <row r="7827">
          <cell r="A7827">
            <v>5</v>
          </cell>
          <cell r="B7827">
            <v>27</v>
          </cell>
          <cell r="C7827">
            <v>0</v>
          </cell>
          <cell r="D7827">
            <v>7095</v>
          </cell>
          <cell r="F7827">
            <v>963</v>
          </cell>
        </row>
        <row r="7828">
          <cell r="A7828">
            <v>5</v>
          </cell>
          <cell r="B7828">
            <v>27</v>
          </cell>
          <cell r="C7828">
            <v>0</v>
          </cell>
          <cell r="D7828">
            <v>7100</v>
          </cell>
          <cell r="F7828">
            <v>980.95</v>
          </cell>
        </row>
        <row r="7829">
          <cell r="A7829">
            <v>5</v>
          </cell>
          <cell r="B7829">
            <v>27</v>
          </cell>
          <cell r="C7829">
            <v>0</v>
          </cell>
          <cell r="D7829">
            <v>7105</v>
          </cell>
          <cell r="F7829">
            <v>443.56</v>
          </cell>
        </row>
        <row r="7830">
          <cell r="A7830">
            <v>5</v>
          </cell>
          <cell r="B7830">
            <v>27</v>
          </cell>
          <cell r="C7830">
            <v>0</v>
          </cell>
          <cell r="D7830">
            <v>7110</v>
          </cell>
          <cell r="F7830">
            <v>46</v>
          </cell>
        </row>
        <row r="7831">
          <cell r="A7831">
            <v>5</v>
          </cell>
          <cell r="B7831">
            <v>27</v>
          </cell>
          <cell r="C7831">
            <v>0</v>
          </cell>
          <cell r="D7831">
            <v>7120</v>
          </cell>
          <cell r="F7831">
            <v>0</v>
          </cell>
        </row>
        <row r="7832">
          <cell r="A7832">
            <v>5</v>
          </cell>
          <cell r="B7832">
            <v>27</v>
          </cell>
          <cell r="C7832">
            <v>0</v>
          </cell>
          <cell r="D7832">
            <v>7125</v>
          </cell>
          <cell r="F7832">
            <v>0</v>
          </cell>
        </row>
        <row r="7833">
          <cell r="A7833">
            <v>5</v>
          </cell>
          <cell r="B7833">
            <v>27</v>
          </cell>
          <cell r="C7833">
            <v>0</v>
          </cell>
          <cell r="D7833">
            <v>7130</v>
          </cell>
          <cell r="F7833">
            <v>102.44</v>
          </cell>
        </row>
        <row r="7834">
          <cell r="A7834">
            <v>5</v>
          </cell>
          <cell r="B7834">
            <v>27</v>
          </cell>
          <cell r="C7834">
            <v>0</v>
          </cell>
          <cell r="D7834">
            <v>8010</v>
          </cell>
          <cell r="F7834">
            <v>11979</v>
          </cell>
        </row>
        <row r="7835">
          <cell r="A7835">
            <v>5</v>
          </cell>
          <cell r="B7835">
            <v>27</v>
          </cell>
          <cell r="C7835">
            <v>0</v>
          </cell>
          <cell r="D7835">
            <v>8020</v>
          </cell>
          <cell r="F7835">
            <v>1983</v>
          </cell>
        </row>
        <row r="7836">
          <cell r="A7836">
            <v>5</v>
          </cell>
          <cell r="B7836">
            <v>27</v>
          </cell>
          <cell r="C7836">
            <v>0</v>
          </cell>
          <cell r="D7836">
            <v>8025</v>
          </cell>
          <cell r="F7836">
            <v>0</v>
          </cell>
        </row>
        <row r="7837">
          <cell r="A7837">
            <v>5</v>
          </cell>
          <cell r="B7837">
            <v>27</v>
          </cell>
          <cell r="C7837">
            <v>0</v>
          </cell>
          <cell r="D7837">
            <v>8030</v>
          </cell>
          <cell r="F7837">
            <v>0</v>
          </cell>
        </row>
        <row r="7838">
          <cell r="A7838">
            <v>5</v>
          </cell>
          <cell r="B7838">
            <v>27</v>
          </cell>
          <cell r="C7838">
            <v>0</v>
          </cell>
          <cell r="D7838">
            <v>8040</v>
          </cell>
          <cell r="F7838">
            <v>-168.75</v>
          </cell>
        </row>
        <row r="7839">
          <cell r="A7839">
            <v>5</v>
          </cell>
          <cell r="B7839">
            <v>27</v>
          </cell>
          <cell r="C7839">
            <v>0</v>
          </cell>
          <cell r="D7839">
            <v>8050</v>
          </cell>
          <cell r="F7839">
            <v>0</v>
          </cell>
        </row>
        <row r="7840">
          <cell r="A7840">
            <v>5</v>
          </cell>
          <cell r="B7840">
            <v>27</v>
          </cell>
          <cell r="C7840">
            <v>0</v>
          </cell>
          <cell r="D7840">
            <v>8060</v>
          </cell>
          <cell r="F7840">
            <v>0</v>
          </cell>
        </row>
        <row r="7841">
          <cell r="A7841">
            <v>5</v>
          </cell>
          <cell r="B7841">
            <v>27</v>
          </cell>
          <cell r="C7841">
            <v>0</v>
          </cell>
          <cell r="D7841">
            <v>8070</v>
          </cell>
          <cell r="F7841">
            <v>4167.8</v>
          </cell>
        </row>
        <row r="7842">
          <cell r="A7842">
            <v>5</v>
          </cell>
          <cell r="B7842">
            <v>27</v>
          </cell>
          <cell r="C7842">
            <v>0</v>
          </cell>
          <cell r="D7842">
            <v>8080</v>
          </cell>
          <cell r="F7842">
            <v>0</v>
          </cell>
        </row>
        <row r="7843">
          <cell r="A7843">
            <v>5</v>
          </cell>
          <cell r="B7843">
            <v>27</v>
          </cell>
          <cell r="C7843">
            <v>0</v>
          </cell>
          <cell r="D7843">
            <v>8090</v>
          </cell>
          <cell r="F7843">
            <v>-0.02</v>
          </cell>
        </row>
        <row r="7844">
          <cell r="A7844">
            <v>5</v>
          </cell>
          <cell r="B7844">
            <v>27</v>
          </cell>
          <cell r="C7844">
            <v>0</v>
          </cell>
          <cell r="D7844">
            <v>8501</v>
          </cell>
          <cell r="F7844">
            <v>0</v>
          </cell>
        </row>
        <row r="7845">
          <cell r="A7845">
            <v>5</v>
          </cell>
          <cell r="B7845">
            <v>27</v>
          </cell>
          <cell r="C7845">
            <v>0</v>
          </cell>
          <cell r="D7845">
            <v>8501</v>
          </cell>
          <cell r="F7845">
            <v>0</v>
          </cell>
        </row>
        <row r="7846">
          <cell r="A7846">
            <v>5</v>
          </cell>
          <cell r="B7846">
            <v>27</v>
          </cell>
          <cell r="C7846">
            <v>0</v>
          </cell>
          <cell r="D7846">
            <v>8505</v>
          </cell>
          <cell r="F7846">
            <v>0</v>
          </cell>
        </row>
        <row r="7847">
          <cell r="A7847">
            <v>5</v>
          </cell>
          <cell r="B7847">
            <v>27</v>
          </cell>
          <cell r="C7847">
            <v>10</v>
          </cell>
          <cell r="D7847">
            <v>6010</v>
          </cell>
          <cell r="F7847">
            <v>3754.61</v>
          </cell>
        </row>
        <row r="7848">
          <cell r="A7848">
            <v>5</v>
          </cell>
          <cell r="B7848">
            <v>27</v>
          </cell>
          <cell r="C7848">
            <v>10</v>
          </cell>
          <cell r="D7848">
            <v>6015</v>
          </cell>
          <cell r="F7848">
            <v>0</v>
          </cell>
        </row>
        <row r="7849">
          <cell r="A7849">
            <v>5</v>
          </cell>
          <cell r="B7849">
            <v>27</v>
          </cell>
          <cell r="C7849">
            <v>10</v>
          </cell>
          <cell r="D7849">
            <v>6020</v>
          </cell>
          <cell r="F7849">
            <v>186.82</v>
          </cell>
        </row>
        <row r="7850">
          <cell r="A7850">
            <v>5</v>
          </cell>
          <cell r="B7850">
            <v>27</v>
          </cell>
          <cell r="C7850">
            <v>10</v>
          </cell>
          <cell r="D7850">
            <v>6025</v>
          </cell>
          <cell r="F7850">
            <v>236.42</v>
          </cell>
        </row>
        <row r="7851">
          <cell r="A7851">
            <v>5</v>
          </cell>
          <cell r="B7851">
            <v>27</v>
          </cell>
          <cell r="C7851">
            <v>10</v>
          </cell>
          <cell r="D7851">
            <v>6030</v>
          </cell>
          <cell r="F7851">
            <v>539.24</v>
          </cell>
        </row>
        <row r="7852">
          <cell r="A7852">
            <v>5</v>
          </cell>
          <cell r="B7852">
            <v>27</v>
          </cell>
          <cell r="C7852">
            <v>10</v>
          </cell>
          <cell r="D7852">
            <v>6035</v>
          </cell>
          <cell r="F7852">
            <v>0</v>
          </cell>
        </row>
        <row r="7853">
          <cell r="A7853">
            <v>5</v>
          </cell>
          <cell r="B7853">
            <v>27</v>
          </cell>
          <cell r="C7853">
            <v>10</v>
          </cell>
          <cell r="D7853">
            <v>6040</v>
          </cell>
          <cell r="F7853">
            <v>0</v>
          </cell>
        </row>
        <row r="7854">
          <cell r="A7854">
            <v>5</v>
          </cell>
          <cell r="B7854">
            <v>27</v>
          </cell>
          <cell r="C7854">
            <v>10</v>
          </cell>
          <cell r="D7854">
            <v>6045</v>
          </cell>
          <cell r="F7854">
            <v>0</v>
          </cell>
        </row>
        <row r="7855">
          <cell r="A7855">
            <v>5</v>
          </cell>
          <cell r="B7855">
            <v>27</v>
          </cell>
          <cell r="C7855">
            <v>10</v>
          </cell>
          <cell r="D7855">
            <v>6050</v>
          </cell>
          <cell r="F7855">
            <v>0</v>
          </cell>
        </row>
        <row r="7856">
          <cell r="A7856">
            <v>5</v>
          </cell>
          <cell r="B7856">
            <v>27</v>
          </cell>
          <cell r="C7856">
            <v>10</v>
          </cell>
          <cell r="D7856">
            <v>6055</v>
          </cell>
          <cell r="F7856">
            <v>0</v>
          </cell>
        </row>
        <row r="7857">
          <cell r="A7857">
            <v>5</v>
          </cell>
          <cell r="B7857">
            <v>27</v>
          </cell>
          <cell r="C7857">
            <v>10</v>
          </cell>
          <cell r="D7857">
            <v>6060</v>
          </cell>
          <cell r="F7857">
            <v>122.65</v>
          </cell>
        </row>
        <row r="7858">
          <cell r="A7858">
            <v>5</v>
          </cell>
          <cell r="B7858">
            <v>27</v>
          </cell>
          <cell r="C7858">
            <v>10</v>
          </cell>
          <cell r="D7858">
            <v>6065</v>
          </cell>
          <cell r="F7858">
            <v>0</v>
          </cell>
        </row>
        <row r="7859">
          <cell r="A7859">
            <v>5</v>
          </cell>
          <cell r="B7859">
            <v>27</v>
          </cell>
          <cell r="C7859">
            <v>10</v>
          </cell>
          <cell r="D7859">
            <v>6070</v>
          </cell>
          <cell r="F7859">
            <v>0</v>
          </cell>
        </row>
        <row r="7860">
          <cell r="A7860">
            <v>5</v>
          </cell>
          <cell r="B7860">
            <v>27</v>
          </cell>
          <cell r="C7860">
            <v>10</v>
          </cell>
          <cell r="D7860">
            <v>6075</v>
          </cell>
          <cell r="F7860">
            <v>0</v>
          </cell>
        </row>
        <row r="7861">
          <cell r="A7861">
            <v>5</v>
          </cell>
          <cell r="B7861">
            <v>27</v>
          </cell>
          <cell r="C7861">
            <v>10</v>
          </cell>
          <cell r="D7861">
            <v>6080</v>
          </cell>
          <cell r="F7861">
            <v>0</v>
          </cell>
        </row>
        <row r="7862">
          <cell r="A7862">
            <v>5</v>
          </cell>
          <cell r="B7862">
            <v>27</v>
          </cell>
          <cell r="C7862">
            <v>10</v>
          </cell>
          <cell r="D7862">
            <v>6085</v>
          </cell>
          <cell r="F7862">
            <v>0</v>
          </cell>
        </row>
        <row r="7863">
          <cell r="A7863">
            <v>5</v>
          </cell>
          <cell r="B7863">
            <v>27</v>
          </cell>
          <cell r="C7863">
            <v>10</v>
          </cell>
          <cell r="D7863">
            <v>6090</v>
          </cell>
          <cell r="F7863">
            <v>0</v>
          </cell>
        </row>
        <row r="7864">
          <cell r="A7864">
            <v>5</v>
          </cell>
          <cell r="B7864">
            <v>27</v>
          </cell>
          <cell r="C7864">
            <v>10</v>
          </cell>
          <cell r="D7864">
            <v>6095</v>
          </cell>
          <cell r="F7864">
            <v>0</v>
          </cell>
        </row>
        <row r="7865">
          <cell r="A7865">
            <v>5</v>
          </cell>
          <cell r="B7865">
            <v>27</v>
          </cell>
          <cell r="C7865">
            <v>10</v>
          </cell>
          <cell r="D7865">
            <v>6100</v>
          </cell>
          <cell r="F7865">
            <v>55.19</v>
          </cell>
        </row>
        <row r="7866">
          <cell r="A7866">
            <v>5</v>
          </cell>
          <cell r="B7866">
            <v>27</v>
          </cell>
          <cell r="C7866">
            <v>10</v>
          </cell>
          <cell r="D7866">
            <v>6105</v>
          </cell>
          <cell r="F7866">
            <v>0</v>
          </cell>
        </row>
        <row r="7867">
          <cell r="A7867">
            <v>5</v>
          </cell>
          <cell r="B7867">
            <v>27</v>
          </cell>
          <cell r="C7867">
            <v>10</v>
          </cell>
          <cell r="D7867">
            <v>6110</v>
          </cell>
          <cell r="F7867">
            <v>0</v>
          </cell>
        </row>
        <row r="7868">
          <cell r="A7868">
            <v>5</v>
          </cell>
          <cell r="B7868">
            <v>27</v>
          </cell>
          <cell r="C7868">
            <v>10</v>
          </cell>
          <cell r="D7868">
            <v>6115</v>
          </cell>
          <cell r="F7868">
            <v>0</v>
          </cell>
        </row>
        <row r="7869">
          <cell r="A7869">
            <v>5</v>
          </cell>
          <cell r="B7869">
            <v>27</v>
          </cell>
          <cell r="C7869">
            <v>10</v>
          </cell>
          <cell r="D7869">
            <v>6120</v>
          </cell>
          <cell r="F7869">
            <v>0</v>
          </cell>
        </row>
        <row r="7870">
          <cell r="A7870">
            <v>5</v>
          </cell>
          <cell r="B7870">
            <v>27</v>
          </cell>
          <cell r="C7870">
            <v>10</v>
          </cell>
          <cell r="D7870">
            <v>6125</v>
          </cell>
          <cell r="F7870">
            <v>0</v>
          </cell>
        </row>
        <row r="7871">
          <cell r="A7871">
            <v>5</v>
          </cell>
          <cell r="B7871">
            <v>27</v>
          </cell>
          <cell r="C7871">
            <v>10</v>
          </cell>
          <cell r="D7871">
            <v>6130</v>
          </cell>
          <cell r="F7871">
            <v>0</v>
          </cell>
        </row>
        <row r="7872">
          <cell r="A7872">
            <v>5</v>
          </cell>
          <cell r="B7872">
            <v>27</v>
          </cell>
          <cell r="C7872">
            <v>10</v>
          </cell>
          <cell r="D7872">
            <v>6135</v>
          </cell>
          <cell r="F7872">
            <v>0</v>
          </cell>
        </row>
        <row r="7873">
          <cell r="A7873">
            <v>5</v>
          </cell>
          <cell r="B7873">
            <v>27</v>
          </cell>
          <cell r="C7873">
            <v>10</v>
          </cell>
          <cell r="D7873">
            <v>6140</v>
          </cell>
          <cell r="F7873">
            <v>0</v>
          </cell>
        </row>
        <row r="7874">
          <cell r="A7874">
            <v>5</v>
          </cell>
          <cell r="B7874">
            <v>27</v>
          </cell>
          <cell r="C7874">
            <v>10</v>
          </cell>
          <cell r="D7874">
            <v>6145</v>
          </cell>
          <cell r="F7874">
            <v>0</v>
          </cell>
        </row>
        <row r="7875">
          <cell r="A7875">
            <v>5</v>
          </cell>
          <cell r="B7875">
            <v>27</v>
          </cell>
          <cell r="C7875">
            <v>10</v>
          </cell>
          <cell r="D7875">
            <v>6150</v>
          </cell>
          <cell r="F7875">
            <v>0</v>
          </cell>
        </row>
        <row r="7876">
          <cell r="A7876">
            <v>5</v>
          </cell>
          <cell r="B7876">
            <v>27</v>
          </cell>
          <cell r="C7876">
            <v>20</v>
          </cell>
          <cell r="D7876">
            <v>6010</v>
          </cell>
          <cell r="F7876">
            <v>4621.05</v>
          </cell>
        </row>
        <row r="7877">
          <cell r="A7877">
            <v>5</v>
          </cell>
          <cell r="B7877">
            <v>27</v>
          </cell>
          <cell r="C7877">
            <v>20</v>
          </cell>
          <cell r="D7877">
            <v>6015</v>
          </cell>
          <cell r="F7877">
            <v>0</v>
          </cell>
        </row>
        <row r="7878">
          <cell r="A7878">
            <v>5</v>
          </cell>
          <cell r="B7878">
            <v>27</v>
          </cell>
          <cell r="C7878">
            <v>20</v>
          </cell>
          <cell r="D7878">
            <v>6020</v>
          </cell>
          <cell r="F7878">
            <v>272.02999999999997</v>
          </cell>
        </row>
        <row r="7879">
          <cell r="A7879">
            <v>5</v>
          </cell>
          <cell r="B7879">
            <v>27</v>
          </cell>
          <cell r="C7879">
            <v>20</v>
          </cell>
          <cell r="D7879">
            <v>6025</v>
          </cell>
          <cell r="F7879">
            <v>360.9</v>
          </cell>
        </row>
        <row r="7880">
          <cell r="A7880">
            <v>5</v>
          </cell>
          <cell r="B7880">
            <v>27</v>
          </cell>
          <cell r="C7880">
            <v>20</v>
          </cell>
          <cell r="D7880">
            <v>6030</v>
          </cell>
          <cell r="F7880">
            <v>-1062.42</v>
          </cell>
        </row>
        <row r="7881">
          <cell r="A7881">
            <v>5</v>
          </cell>
          <cell r="B7881">
            <v>27</v>
          </cell>
          <cell r="C7881">
            <v>20</v>
          </cell>
          <cell r="D7881">
            <v>6035</v>
          </cell>
          <cell r="F7881">
            <v>493.68</v>
          </cell>
        </row>
        <row r="7882">
          <cell r="A7882">
            <v>5</v>
          </cell>
          <cell r="B7882">
            <v>27</v>
          </cell>
          <cell r="C7882">
            <v>20</v>
          </cell>
          <cell r="D7882">
            <v>6040</v>
          </cell>
          <cell r="F7882">
            <v>0</v>
          </cell>
        </row>
        <row r="7883">
          <cell r="A7883">
            <v>5</v>
          </cell>
          <cell r="B7883">
            <v>27</v>
          </cell>
          <cell r="C7883">
            <v>20</v>
          </cell>
          <cell r="D7883">
            <v>6045</v>
          </cell>
          <cell r="F7883">
            <v>0</v>
          </cell>
        </row>
        <row r="7884">
          <cell r="A7884">
            <v>5</v>
          </cell>
          <cell r="B7884">
            <v>27</v>
          </cell>
          <cell r="C7884">
            <v>20</v>
          </cell>
          <cell r="D7884">
            <v>6050</v>
          </cell>
          <cell r="F7884">
            <v>0</v>
          </cell>
        </row>
        <row r="7885">
          <cell r="A7885">
            <v>5</v>
          </cell>
          <cell r="B7885">
            <v>27</v>
          </cell>
          <cell r="C7885">
            <v>20</v>
          </cell>
          <cell r="D7885">
            <v>6055</v>
          </cell>
          <cell r="F7885">
            <v>0</v>
          </cell>
        </row>
        <row r="7886">
          <cell r="A7886">
            <v>5</v>
          </cell>
          <cell r="B7886">
            <v>27</v>
          </cell>
          <cell r="C7886">
            <v>20</v>
          </cell>
          <cell r="D7886">
            <v>6060</v>
          </cell>
          <cell r="F7886">
            <v>0</v>
          </cell>
        </row>
        <row r="7887">
          <cell r="A7887">
            <v>5</v>
          </cell>
          <cell r="B7887">
            <v>27</v>
          </cell>
          <cell r="C7887">
            <v>20</v>
          </cell>
          <cell r="D7887">
            <v>6065</v>
          </cell>
          <cell r="F7887">
            <v>0</v>
          </cell>
        </row>
        <row r="7888">
          <cell r="A7888">
            <v>5</v>
          </cell>
          <cell r="B7888">
            <v>27</v>
          </cell>
          <cell r="C7888">
            <v>20</v>
          </cell>
          <cell r="D7888">
            <v>6070</v>
          </cell>
          <cell r="F7888">
            <v>0</v>
          </cell>
        </row>
        <row r="7889">
          <cell r="A7889">
            <v>5</v>
          </cell>
          <cell r="B7889">
            <v>27</v>
          </cell>
          <cell r="C7889">
            <v>20</v>
          </cell>
          <cell r="D7889">
            <v>6075</v>
          </cell>
          <cell r="F7889">
            <v>0</v>
          </cell>
        </row>
        <row r="7890">
          <cell r="A7890">
            <v>5</v>
          </cell>
          <cell r="B7890">
            <v>27</v>
          </cell>
          <cell r="C7890">
            <v>20</v>
          </cell>
          <cell r="D7890">
            <v>6080</v>
          </cell>
          <cell r="F7890">
            <v>0</v>
          </cell>
        </row>
        <row r="7891">
          <cell r="A7891">
            <v>5</v>
          </cell>
          <cell r="B7891">
            <v>27</v>
          </cell>
          <cell r="C7891">
            <v>20</v>
          </cell>
          <cell r="D7891">
            <v>6085</v>
          </cell>
          <cell r="F7891">
            <v>0</v>
          </cell>
        </row>
        <row r="7892">
          <cell r="A7892">
            <v>5</v>
          </cell>
          <cell r="B7892">
            <v>27</v>
          </cell>
          <cell r="C7892">
            <v>20</v>
          </cell>
          <cell r="D7892">
            <v>6090</v>
          </cell>
          <cell r="F7892">
            <v>58.67</v>
          </cell>
        </row>
        <row r="7893">
          <cell r="A7893">
            <v>5</v>
          </cell>
          <cell r="B7893">
            <v>27</v>
          </cell>
          <cell r="C7893">
            <v>20</v>
          </cell>
          <cell r="D7893">
            <v>6095</v>
          </cell>
          <cell r="F7893">
            <v>0</v>
          </cell>
        </row>
        <row r="7894">
          <cell r="A7894">
            <v>5</v>
          </cell>
          <cell r="B7894">
            <v>27</v>
          </cell>
          <cell r="C7894">
            <v>20</v>
          </cell>
          <cell r="D7894">
            <v>6100</v>
          </cell>
          <cell r="F7894">
            <v>48.55</v>
          </cell>
        </row>
        <row r="7895">
          <cell r="A7895">
            <v>5</v>
          </cell>
          <cell r="B7895">
            <v>27</v>
          </cell>
          <cell r="C7895">
            <v>20</v>
          </cell>
          <cell r="D7895">
            <v>6105</v>
          </cell>
          <cell r="F7895">
            <v>0</v>
          </cell>
        </row>
        <row r="7896">
          <cell r="A7896">
            <v>5</v>
          </cell>
          <cell r="B7896">
            <v>27</v>
          </cell>
          <cell r="C7896">
            <v>20</v>
          </cell>
          <cell r="D7896">
            <v>6110</v>
          </cell>
          <cell r="F7896">
            <v>0</v>
          </cell>
        </row>
        <row r="7897">
          <cell r="A7897">
            <v>5</v>
          </cell>
          <cell r="B7897">
            <v>27</v>
          </cell>
          <cell r="C7897">
            <v>20</v>
          </cell>
          <cell r="D7897">
            <v>6115</v>
          </cell>
          <cell r="F7897">
            <v>0</v>
          </cell>
        </row>
        <row r="7898">
          <cell r="A7898">
            <v>5</v>
          </cell>
          <cell r="B7898">
            <v>27</v>
          </cell>
          <cell r="C7898">
            <v>20</v>
          </cell>
          <cell r="D7898">
            <v>6120</v>
          </cell>
          <cell r="F7898">
            <v>0</v>
          </cell>
        </row>
        <row r="7899">
          <cell r="A7899">
            <v>5</v>
          </cell>
          <cell r="B7899">
            <v>27</v>
          </cell>
          <cell r="C7899">
            <v>20</v>
          </cell>
          <cell r="D7899">
            <v>6125</v>
          </cell>
          <cell r="F7899">
            <v>0</v>
          </cell>
        </row>
        <row r="7900">
          <cell r="A7900">
            <v>5</v>
          </cell>
          <cell r="B7900">
            <v>27</v>
          </cell>
          <cell r="C7900">
            <v>20</v>
          </cell>
          <cell r="D7900">
            <v>6130</v>
          </cell>
          <cell r="F7900">
            <v>1642.48</v>
          </cell>
        </row>
        <row r="7901">
          <cell r="A7901">
            <v>5</v>
          </cell>
          <cell r="B7901">
            <v>27</v>
          </cell>
          <cell r="C7901">
            <v>20</v>
          </cell>
          <cell r="D7901">
            <v>6135</v>
          </cell>
          <cell r="F7901">
            <v>2062.98</v>
          </cell>
        </row>
        <row r="7902">
          <cell r="A7902">
            <v>5</v>
          </cell>
          <cell r="B7902">
            <v>27</v>
          </cell>
          <cell r="C7902">
            <v>20</v>
          </cell>
          <cell r="D7902">
            <v>6140</v>
          </cell>
          <cell r="F7902">
            <v>-235.79</v>
          </cell>
        </row>
        <row r="7903">
          <cell r="A7903">
            <v>5</v>
          </cell>
          <cell r="B7903">
            <v>27</v>
          </cell>
          <cell r="C7903">
            <v>20</v>
          </cell>
          <cell r="D7903">
            <v>6145</v>
          </cell>
          <cell r="F7903">
            <v>170.23</v>
          </cell>
        </row>
        <row r="7904">
          <cell r="A7904">
            <v>5</v>
          </cell>
          <cell r="B7904">
            <v>27</v>
          </cell>
          <cell r="C7904">
            <v>20</v>
          </cell>
          <cell r="D7904">
            <v>6160</v>
          </cell>
          <cell r="F7904">
            <v>0</v>
          </cell>
        </row>
        <row r="7905">
          <cell r="A7905">
            <v>5</v>
          </cell>
          <cell r="B7905">
            <v>27</v>
          </cell>
          <cell r="C7905">
            <v>30</v>
          </cell>
          <cell r="D7905">
            <v>6010</v>
          </cell>
          <cell r="F7905">
            <v>6456.18</v>
          </cell>
        </row>
        <row r="7906">
          <cell r="A7906">
            <v>5</v>
          </cell>
          <cell r="B7906">
            <v>27</v>
          </cell>
          <cell r="C7906">
            <v>30</v>
          </cell>
          <cell r="D7906">
            <v>6015</v>
          </cell>
          <cell r="F7906">
            <v>0</v>
          </cell>
        </row>
        <row r="7907">
          <cell r="A7907">
            <v>5</v>
          </cell>
          <cell r="B7907">
            <v>27</v>
          </cell>
          <cell r="C7907">
            <v>30</v>
          </cell>
          <cell r="D7907">
            <v>6020</v>
          </cell>
          <cell r="F7907">
            <v>302.66000000000003</v>
          </cell>
        </row>
        <row r="7908">
          <cell r="A7908">
            <v>5</v>
          </cell>
          <cell r="B7908">
            <v>27</v>
          </cell>
          <cell r="C7908">
            <v>30</v>
          </cell>
          <cell r="D7908">
            <v>6025</v>
          </cell>
          <cell r="F7908">
            <v>481.61</v>
          </cell>
        </row>
        <row r="7909">
          <cell r="A7909">
            <v>5</v>
          </cell>
          <cell r="B7909">
            <v>27</v>
          </cell>
          <cell r="C7909">
            <v>30</v>
          </cell>
          <cell r="D7909">
            <v>6030</v>
          </cell>
          <cell r="F7909">
            <v>638.30999999999995</v>
          </cell>
        </row>
        <row r="7910">
          <cell r="A7910">
            <v>5</v>
          </cell>
          <cell r="B7910">
            <v>27</v>
          </cell>
          <cell r="C7910">
            <v>30</v>
          </cell>
          <cell r="D7910">
            <v>6035</v>
          </cell>
          <cell r="F7910">
            <v>0</v>
          </cell>
        </row>
        <row r="7911">
          <cell r="A7911">
            <v>5</v>
          </cell>
          <cell r="B7911">
            <v>27</v>
          </cell>
          <cell r="C7911">
            <v>30</v>
          </cell>
          <cell r="D7911">
            <v>6040</v>
          </cell>
          <cell r="F7911">
            <v>0</v>
          </cell>
        </row>
        <row r="7912">
          <cell r="A7912">
            <v>5</v>
          </cell>
          <cell r="B7912">
            <v>27</v>
          </cell>
          <cell r="C7912">
            <v>30</v>
          </cell>
          <cell r="D7912">
            <v>6045</v>
          </cell>
          <cell r="F7912">
            <v>0</v>
          </cell>
        </row>
        <row r="7913">
          <cell r="A7913">
            <v>5</v>
          </cell>
          <cell r="B7913">
            <v>27</v>
          </cell>
          <cell r="C7913">
            <v>30</v>
          </cell>
          <cell r="D7913">
            <v>6050</v>
          </cell>
          <cell r="F7913">
            <v>0</v>
          </cell>
        </row>
        <row r="7914">
          <cell r="A7914">
            <v>5</v>
          </cell>
          <cell r="B7914">
            <v>27</v>
          </cell>
          <cell r="C7914">
            <v>30</v>
          </cell>
          <cell r="D7914">
            <v>6055</v>
          </cell>
          <cell r="F7914">
            <v>0</v>
          </cell>
        </row>
        <row r="7915">
          <cell r="A7915">
            <v>5</v>
          </cell>
          <cell r="B7915">
            <v>27</v>
          </cell>
          <cell r="C7915">
            <v>30</v>
          </cell>
          <cell r="D7915">
            <v>6060</v>
          </cell>
          <cell r="F7915">
            <v>0</v>
          </cell>
        </row>
        <row r="7916">
          <cell r="A7916">
            <v>5</v>
          </cell>
          <cell r="B7916">
            <v>27</v>
          </cell>
          <cell r="C7916">
            <v>30</v>
          </cell>
          <cell r="D7916">
            <v>6065</v>
          </cell>
          <cell r="F7916">
            <v>0</v>
          </cell>
        </row>
        <row r="7917">
          <cell r="A7917">
            <v>5</v>
          </cell>
          <cell r="B7917">
            <v>27</v>
          </cell>
          <cell r="C7917">
            <v>30</v>
          </cell>
          <cell r="D7917">
            <v>6070</v>
          </cell>
          <cell r="F7917">
            <v>0</v>
          </cell>
        </row>
        <row r="7918">
          <cell r="A7918">
            <v>5</v>
          </cell>
          <cell r="B7918">
            <v>27</v>
          </cell>
          <cell r="C7918">
            <v>30</v>
          </cell>
          <cell r="D7918">
            <v>6075</v>
          </cell>
          <cell r="F7918">
            <v>0</v>
          </cell>
        </row>
        <row r="7919">
          <cell r="A7919">
            <v>5</v>
          </cell>
          <cell r="B7919">
            <v>27</v>
          </cell>
          <cell r="C7919">
            <v>30</v>
          </cell>
          <cell r="D7919">
            <v>6080</v>
          </cell>
          <cell r="F7919">
            <v>0</v>
          </cell>
        </row>
        <row r="7920">
          <cell r="A7920">
            <v>5</v>
          </cell>
          <cell r="B7920">
            <v>27</v>
          </cell>
          <cell r="C7920">
            <v>30</v>
          </cell>
          <cell r="D7920">
            <v>6085</v>
          </cell>
          <cell r="F7920">
            <v>0</v>
          </cell>
        </row>
        <row r="7921">
          <cell r="A7921">
            <v>5</v>
          </cell>
          <cell r="B7921">
            <v>27</v>
          </cell>
          <cell r="C7921">
            <v>30</v>
          </cell>
          <cell r="D7921">
            <v>6090</v>
          </cell>
          <cell r="F7921">
            <v>0</v>
          </cell>
        </row>
        <row r="7922">
          <cell r="A7922">
            <v>5</v>
          </cell>
          <cell r="B7922">
            <v>27</v>
          </cell>
          <cell r="C7922">
            <v>30</v>
          </cell>
          <cell r="D7922">
            <v>6095</v>
          </cell>
          <cell r="F7922">
            <v>0</v>
          </cell>
        </row>
        <row r="7923">
          <cell r="A7923">
            <v>5</v>
          </cell>
          <cell r="B7923">
            <v>27</v>
          </cell>
          <cell r="C7923">
            <v>30</v>
          </cell>
          <cell r="D7923">
            <v>6100</v>
          </cell>
          <cell r="F7923">
            <v>25.94</v>
          </cell>
        </row>
        <row r="7924">
          <cell r="A7924">
            <v>5</v>
          </cell>
          <cell r="B7924">
            <v>27</v>
          </cell>
          <cell r="C7924">
            <v>30</v>
          </cell>
          <cell r="D7924">
            <v>6125</v>
          </cell>
          <cell r="F7924">
            <v>0</v>
          </cell>
        </row>
        <row r="7925">
          <cell r="A7925">
            <v>5</v>
          </cell>
          <cell r="B7925">
            <v>27</v>
          </cell>
          <cell r="C7925">
            <v>40</v>
          </cell>
          <cell r="D7925">
            <v>6010</v>
          </cell>
          <cell r="F7925">
            <v>0</v>
          </cell>
        </row>
        <row r="7926">
          <cell r="A7926">
            <v>5</v>
          </cell>
          <cell r="B7926">
            <v>27</v>
          </cell>
          <cell r="C7926">
            <v>40</v>
          </cell>
          <cell r="D7926">
            <v>6015</v>
          </cell>
          <cell r="F7926">
            <v>25828.6</v>
          </cell>
        </row>
        <row r="7927">
          <cell r="A7927">
            <v>5</v>
          </cell>
          <cell r="B7927">
            <v>27</v>
          </cell>
          <cell r="C7927">
            <v>40</v>
          </cell>
          <cell r="D7927">
            <v>6020</v>
          </cell>
          <cell r="F7927">
            <v>0</v>
          </cell>
        </row>
        <row r="7928">
          <cell r="A7928">
            <v>5</v>
          </cell>
          <cell r="B7928">
            <v>27</v>
          </cell>
          <cell r="C7928">
            <v>40</v>
          </cell>
          <cell r="D7928">
            <v>6025</v>
          </cell>
          <cell r="F7928">
            <v>895.64</v>
          </cell>
        </row>
        <row r="7929">
          <cell r="A7929">
            <v>5</v>
          </cell>
          <cell r="B7929">
            <v>27</v>
          </cell>
          <cell r="C7929">
            <v>40</v>
          </cell>
          <cell r="D7929">
            <v>6030</v>
          </cell>
          <cell r="F7929">
            <v>759.31</v>
          </cell>
        </row>
        <row r="7930">
          <cell r="A7930">
            <v>5</v>
          </cell>
          <cell r="B7930">
            <v>27</v>
          </cell>
          <cell r="C7930">
            <v>40</v>
          </cell>
          <cell r="D7930">
            <v>6035</v>
          </cell>
          <cell r="F7930">
            <v>0</v>
          </cell>
        </row>
        <row r="7931">
          <cell r="A7931">
            <v>5</v>
          </cell>
          <cell r="B7931">
            <v>27</v>
          </cell>
          <cell r="C7931">
            <v>40</v>
          </cell>
          <cell r="D7931">
            <v>6040</v>
          </cell>
          <cell r="F7931">
            <v>0</v>
          </cell>
        </row>
        <row r="7932">
          <cell r="A7932">
            <v>5</v>
          </cell>
          <cell r="B7932">
            <v>27</v>
          </cell>
          <cell r="C7932">
            <v>40</v>
          </cell>
          <cell r="D7932">
            <v>6045</v>
          </cell>
          <cell r="F7932">
            <v>0</v>
          </cell>
        </row>
        <row r="7933">
          <cell r="A7933">
            <v>5</v>
          </cell>
          <cell r="B7933">
            <v>27</v>
          </cell>
          <cell r="C7933">
            <v>40</v>
          </cell>
          <cell r="D7933">
            <v>6050</v>
          </cell>
          <cell r="F7933">
            <v>0</v>
          </cell>
        </row>
        <row r="7934">
          <cell r="A7934">
            <v>5</v>
          </cell>
          <cell r="B7934">
            <v>27</v>
          </cell>
          <cell r="C7934">
            <v>40</v>
          </cell>
          <cell r="D7934">
            <v>6055</v>
          </cell>
          <cell r="F7934">
            <v>0</v>
          </cell>
        </row>
        <row r="7935">
          <cell r="A7935">
            <v>5</v>
          </cell>
          <cell r="B7935">
            <v>27</v>
          </cell>
          <cell r="C7935">
            <v>40</v>
          </cell>
          <cell r="D7935">
            <v>6060</v>
          </cell>
          <cell r="F7935">
            <v>0</v>
          </cell>
        </row>
        <row r="7936">
          <cell r="A7936">
            <v>5</v>
          </cell>
          <cell r="B7936">
            <v>27</v>
          </cell>
          <cell r="C7936">
            <v>40</v>
          </cell>
          <cell r="D7936">
            <v>6065</v>
          </cell>
          <cell r="F7936">
            <v>0</v>
          </cell>
        </row>
        <row r="7937">
          <cell r="A7937">
            <v>5</v>
          </cell>
          <cell r="B7937">
            <v>27</v>
          </cell>
          <cell r="C7937">
            <v>40</v>
          </cell>
          <cell r="D7937">
            <v>6070</v>
          </cell>
          <cell r="F7937">
            <v>0</v>
          </cell>
        </row>
        <row r="7938">
          <cell r="A7938">
            <v>5</v>
          </cell>
          <cell r="B7938">
            <v>27</v>
          </cell>
          <cell r="C7938">
            <v>40</v>
          </cell>
          <cell r="D7938">
            <v>6075</v>
          </cell>
          <cell r="F7938">
            <v>0</v>
          </cell>
        </row>
        <row r="7939">
          <cell r="A7939">
            <v>5</v>
          </cell>
          <cell r="B7939">
            <v>27</v>
          </cell>
          <cell r="C7939">
            <v>40</v>
          </cell>
          <cell r="D7939">
            <v>6080</v>
          </cell>
          <cell r="F7939">
            <v>0</v>
          </cell>
        </row>
        <row r="7940">
          <cell r="A7940">
            <v>5</v>
          </cell>
          <cell r="B7940">
            <v>27</v>
          </cell>
          <cell r="C7940">
            <v>40</v>
          </cell>
          <cell r="D7940">
            <v>6085</v>
          </cell>
          <cell r="F7940">
            <v>0</v>
          </cell>
        </row>
        <row r="7941">
          <cell r="A7941">
            <v>5</v>
          </cell>
          <cell r="B7941">
            <v>27</v>
          </cell>
          <cell r="C7941">
            <v>40</v>
          </cell>
          <cell r="D7941">
            <v>6090</v>
          </cell>
          <cell r="F7941">
            <v>0</v>
          </cell>
        </row>
        <row r="7942">
          <cell r="A7942">
            <v>5</v>
          </cell>
          <cell r="B7942">
            <v>27</v>
          </cell>
          <cell r="C7942">
            <v>40</v>
          </cell>
          <cell r="D7942">
            <v>6095</v>
          </cell>
          <cell r="F7942">
            <v>0</v>
          </cell>
        </row>
        <row r="7943">
          <cell r="A7943">
            <v>5</v>
          </cell>
          <cell r="B7943">
            <v>27</v>
          </cell>
          <cell r="C7943">
            <v>40</v>
          </cell>
          <cell r="D7943">
            <v>6100</v>
          </cell>
          <cell r="F7943">
            <v>0</v>
          </cell>
        </row>
        <row r="7944">
          <cell r="A7944">
            <v>5</v>
          </cell>
          <cell r="B7944">
            <v>27</v>
          </cell>
          <cell r="C7944">
            <v>40</v>
          </cell>
          <cell r="D7944">
            <v>6105</v>
          </cell>
          <cell r="F7944">
            <v>62.34</v>
          </cell>
        </row>
        <row r="7945">
          <cell r="A7945">
            <v>5</v>
          </cell>
          <cell r="B7945">
            <v>27</v>
          </cell>
          <cell r="C7945">
            <v>40</v>
          </cell>
          <cell r="D7945">
            <v>6110</v>
          </cell>
          <cell r="F7945">
            <v>0</v>
          </cell>
        </row>
        <row r="7946">
          <cell r="A7946">
            <v>5</v>
          </cell>
          <cell r="B7946">
            <v>27</v>
          </cell>
          <cell r="C7946">
            <v>40</v>
          </cell>
          <cell r="D7946">
            <v>6110</v>
          </cell>
          <cell r="F7946">
            <v>0</v>
          </cell>
        </row>
        <row r="7947">
          <cell r="A7947">
            <v>5</v>
          </cell>
          <cell r="B7947">
            <v>27</v>
          </cell>
          <cell r="C7947">
            <v>40</v>
          </cell>
          <cell r="D7947">
            <v>6110</v>
          </cell>
          <cell r="F7947">
            <v>0</v>
          </cell>
        </row>
        <row r="7948">
          <cell r="A7948">
            <v>5</v>
          </cell>
          <cell r="B7948">
            <v>27</v>
          </cell>
          <cell r="C7948">
            <v>40</v>
          </cell>
          <cell r="D7948">
            <v>6110</v>
          </cell>
          <cell r="F7948">
            <v>0</v>
          </cell>
        </row>
        <row r="7949">
          <cell r="A7949">
            <v>5</v>
          </cell>
          <cell r="B7949">
            <v>27</v>
          </cell>
          <cell r="C7949">
            <v>40</v>
          </cell>
          <cell r="D7949">
            <v>6110</v>
          </cell>
          <cell r="F7949">
            <v>-875</v>
          </cell>
        </row>
        <row r="7950">
          <cell r="A7950">
            <v>5</v>
          </cell>
          <cell r="B7950">
            <v>27</v>
          </cell>
          <cell r="C7950">
            <v>40</v>
          </cell>
          <cell r="D7950">
            <v>6110</v>
          </cell>
          <cell r="F7950">
            <v>0</v>
          </cell>
        </row>
        <row r="7951">
          <cell r="A7951">
            <v>5</v>
          </cell>
          <cell r="B7951">
            <v>27</v>
          </cell>
          <cell r="C7951">
            <v>40</v>
          </cell>
          <cell r="D7951">
            <v>6115</v>
          </cell>
          <cell r="F7951">
            <v>0</v>
          </cell>
        </row>
        <row r="7952">
          <cell r="A7952">
            <v>5</v>
          </cell>
          <cell r="B7952">
            <v>27</v>
          </cell>
          <cell r="C7952">
            <v>40</v>
          </cell>
          <cell r="D7952">
            <v>6120</v>
          </cell>
          <cell r="F7952">
            <v>0</v>
          </cell>
        </row>
        <row r="7953">
          <cell r="A7953">
            <v>5</v>
          </cell>
          <cell r="B7953">
            <v>27</v>
          </cell>
          <cell r="C7953">
            <v>40</v>
          </cell>
          <cell r="D7953">
            <v>6125</v>
          </cell>
          <cell r="F7953">
            <v>0</v>
          </cell>
        </row>
        <row r="7954">
          <cell r="A7954">
            <v>5</v>
          </cell>
          <cell r="B7954">
            <v>27</v>
          </cell>
          <cell r="C7954">
            <v>50</v>
          </cell>
          <cell r="D7954">
            <v>6010</v>
          </cell>
          <cell r="F7954">
            <v>6173.78</v>
          </cell>
        </row>
        <row r="7955">
          <cell r="A7955">
            <v>5</v>
          </cell>
          <cell r="B7955">
            <v>27</v>
          </cell>
          <cell r="C7955">
            <v>50</v>
          </cell>
          <cell r="D7955">
            <v>6015</v>
          </cell>
          <cell r="F7955">
            <v>0</v>
          </cell>
        </row>
        <row r="7956">
          <cell r="A7956">
            <v>5</v>
          </cell>
          <cell r="B7956">
            <v>27</v>
          </cell>
          <cell r="C7956">
            <v>50</v>
          </cell>
          <cell r="D7956">
            <v>6020</v>
          </cell>
          <cell r="F7956">
            <v>0</v>
          </cell>
        </row>
        <row r="7957">
          <cell r="A7957">
            <v>5</v>
          </cell>
          <cell r="B7957">
            <v>27</v>
          </cell>
          <cell r="C7957">
            <v>50</v>
          </cell>
          <cell r="D7957">
            <v>6025</v>
          </cell>
          <cell r="F7957">
            <v>441.46</v>
          </cell>
        </row>
        <row r="7958">
          <cell r="A7958">
            <v>5</v>
          </cell>
          <cell r="B7958">
            <v>27</v>
          </cell>
          <cell r="C7958">
            <v>50</v>
          </cell>
          <cell r="D7958">
            <v>6030</v>
          </cell>
          <cell r="F7958">
            <v>-2369.29</v>
          </cell>
        </row>
        <row r="7959">
          <cell r="A7959">
            <v>5</v>
          </cell>
          <cell r="B7959">
            <v>27</v>
          </cell>
          <cell r="C7959">
            <v>50</v>
          </cell>
          <cell r="D7959">
            <v>6035</v>
          </cell>
          <cell r="F7959">
            <v>0</v>
          </cell>
        </row>
        <row r="7960">
          <cell r="A7960">
            <v>5</v>
          </cell>
          <cell r="B7960">
            <v>27</v>
          </cell>
          <cell r="C7960">
            <v>50</v>
          </cell>
          <cell r="D7960">
            <v>6040</v>
          </cell>
          <cell r="F7960">
            <v>133.19999999999999</v>
          </cell>
        </row>
        <row r="7961">
          <cell r="A7961">
            <v>5</v>
          </cell>
          <cell r="B7961">
            <v>27</v>
          </cell>
          <cell r="C7961">
            <v>50</v>
          </cell>
          <cell r="D7961">
            <v>6045</v>
          </cell>
          <cell r="F7961">
            <v>0</v>
          </cell>
        </row>
        <row r="7962">
          <cell r="A7962">
            <v>5</v>
          </cell>
          <cell r="B7962">
            <v>27</v>
          </cell>
          <cell r="C7962">
            <v>50</v>
          </cell>
          <cell r="D7962">
            <v>6050</v>
          </cell>
          <cell r="F7962">
            <v>0</v>
          </cell>
        </row>
        <row r="7963">
          <cell r="A7963">
            <v>5</v>
          </cell>
          <cell r="B7963">
            <v>27</v>
          </cell>
          <cell r="C7963">
            <v>50</v>
          </cell>
          <cell r="D7963">
            <v>6055</v>
          </cell>
          <cell r="F7963">
            <v>0</v>
          </cell>
        </row>
        <row r="7964">
          <cell r="A7964">
            <v>5</v>
          </cell>
          <cell r="B7964">
            <v>27</v>
          </cell>
          <cell r="C7964">
            <v>50</v>
          </cell>
          <cell r="D7964">
            <v>6060</v>
          </cell>
          <cell r="F7964">
            <v>0</v>
          </cell>
        </row>
        <row r="7965">
          <cell r="A7965">
            <v>5</v>
          </cell>
          <cell r="B7965">
            <v>27</v>
          </cell>
          <cell r="C7965">
            <v>50</v>
          </cell>
          <cell r="D7965">
            <v>6065</v>
          </cell>
          <cell r="F7965">
            <v>0</v>
          </cell>
        </row>
        <row r="7966">
          <cell r="A7966">
            <v>5</v>
          </cell>
          <cell r="B7966">
            <v>27</v>
          </cell>
          <cell r="C7966">
            <v>50</v>
          </cell>
          <cell r="D7966">
            <v>6070</v>
          </cell>
          <cell r="F7966">
            <v>0</v>
          </cell>
        </row>
        <row r="7967">
          <cell r="A7967">
            <v>5</v>
          </cell>
          <cell r="B7967">
            <v>27</v>
          </cell>
          <cell r="C7967">
            <v>50</v>
          </cell>
          <cell r="D7967">
            <v>6075</v>
          </cell>
          <cell r="F7967">
            <v>0</v>
          </cell>
        </row>
        <row r="7968">
          <cell r="A7968">
            <v>5</v>
          </cell>
          <cell r="B7968">
            <v>27</v>
          </cell>
          <cell r="C7968">
            <v>50</v>
          </cell>
          <cell r="D7968">
            <v>6080</v>
          </cell>
          <cell r="F7968">
            <v>0</v>
          </cell>
        </row>
        <row r="7969">
          <cell r="A7969">
            <v>5</v>
          </cell>
          <cell r="B7969">
            <v>27</v>
          </cell>
          <cell r="C7969">
            <v>50</v>
          </cell>
          <cell r="D7969">
            <v>6085</v>
          </cell>
          <cell r="F7969">
            <v>0</v>
          </cell>
        </row>
        <row r="7970">
          <cell r="A7970">
            <v>5</v>
          </cell>
          <cell r="B7970">
            <v>27</v>
          </cell>
          <cell r="C7970">
            <v>50</v>
          </cell>
          <cell r="D7970">
            <v>6090</v>
          </cell>
          <cell r="F7970">
            <v>0</v>
          </cell>
        </row>
        <row r="7971">
          <cell r="A7971">
            <v>5</v>
          </cell>
          <cell r="B7971">
            <v>27</v>
          </cell>
          <cell r="C7971">
            <v>50</v>
          </cell>
          <cell r="D7971">
            <v>6095</v>
          </cell>
          <cell r="F7971">
            <v>0</v>
          </cell>
        </row>
        <row r="7972">
          <cell r="A7972">
            <v>5</v>
          </cell>
          <cell r="B7972">
            <v>27</v>
          </cell>
          <cell r="C7972">
            <v>50</v>
          </cell>
          <cell r="D7972">
            <v>6100</v>
          </cell>
          <cell r="F7972">
            <v>96.32</v>
          </cell>
        </row>
        <row r="7973">
          <cell r="A7973">
            <v>5</v>
          </cell>
          <cell r="B7973">
            <v>27</v>
          </cell>
          <cell r="C7973">
            <v>50</v>
          </cell>
          <cell r="D7973">
            <v>6105</v>
          </cell>
          <cell r="F7973">
            <v>0</v>
          </cell>
        </row>
        <row r="7974">
          <cell r="A7974">
            <v>5</v>
          </cell>
          <cell r="B7974">
            <v>27</v>
          </cell>
          <cell r="C7974">
            <v>50</v>
          </cell>
          <cell r="D7974">
            <v>6110</v>
          </cell>
          <cell r="F7974">
            <v>0</v>
          </cell>
        </row>
        <row r="7975">
          <cell r="A7975">
            <v>5</v>
          </cell>
          <cell r="B7975">
            <v>27</v>
          </cell>
          <cell r="C7975">
            <v>50</v>
          </cell>
          <cell r="D7975">
            <v>6115</v>
          </cell>
          <cell r="F7975">
            <v>0</v>
          </cell>
        </row>
        <row r="7976">
          <cell r="A7976">
            <v>5</v>
          </cell>
          <cell r="B7976">
            <v>27</v>
          </cell>
          <cell r="C7976">
            <v>50</v>
          </cell>
          <cell r="D7976">
            <v>6120</v>
          </cell>
          <cell r="F7976">
            <v>0</v>
          </cell>
        </row>
        <row r="7977">
          <cell r="A7977">
            <v>5</v>
          </cell>
          <cell r="B7977">
            <v>27</v>
          </cell>
          <cell r="C7977">
            <v>50</v>
          </cell>
          <cell r="D7977">
            <v>6125</v>
          </cell>
          <cell r="F7977">
            <v>0</v>
          </cell>
        </row>
        <row r="7978">
          <cell r="A7978">
            <v>5</v>
          </cell>
          <cell r="B7978">
            <v>28</v>
          </cell>
          <cell r="C7978">
            <v>0</v>
          </cell>
          <cell r="D7978">
            <v>1032</v>
          </cell>
          <cell r="F7978">
            <v>0</v>
          </cell>
        </row>
        <row r="7979">
          <cell r="A7979">
            <v>5</v>
          </cell>
          <cell r="B7979">
            <v>28</v>
          </cell>
          <cell r="C7979">
            <v>0</v>
          </cell>
          <cell r="D7979">
            <v>1050</v>
          </cell>
          <cell r="F7979">
            <v>0</v>
          </cell>
        </row>
        <row r="7980">
          <cell r="A7980">
            <v>5</v>
          </cell>
          <cell r="B7980">
            <v>28</v>
          </cell>
          <cell r="C7980">
            <v>0</v>
          </cell>
          <cell r="D7980">
            <v>1050</v>
          </cell>
          <cell r="F7980">
            <v>0</v>
          </cell>
        </row>
        <row r="7981">
          <cell r="A7981">
            <v>5</v>
          </cell>
          <cell r="B7981">
            <v>28</v>
          </cell>
          <cell r="C7981">
            <v>0</v>
          </cell>
          <cell r="D7981">
            <v>1051</v>
          </cell>
          <cell r="F7981">
            <v>0</v>
          </cell>
        </row>
        <row r="7982">
          <cell r="A7982">
            <v>5</v>
          </cell>
          <cell r="B7982">
            <v>28</v>
          </cell>
          <cell r="C7982">
            <v>0</v>
          </cell>
          <cell r="D7982">
            <v>1052</v>
          </cell>
          <cell r="F7982">
            <v>0</v>
          </cell>
        </row>
        <row r="7983">
          <cell r="A7983">
            <v>5</v>
          </cell>
          <cell r="B7983">
            <v>28</v>
          </cell>
          <cell r="C7983">
            <v>0</v>
          </cell>
          <cell r="D7983">
            <v>1052</v>
          </cell>
          <cell r="F7983">
            <v>0</v>
          </cell>
        </row>
        <row r="7984">
          <cell r="A7984">
            <v>5</v>
          </cell>
          <cell r="B7984">
            <v>28</v>
          </cell>
          <cell r="C7984">
            <v>0</v>
          </cell>
          <cell r="D7984">
            <v>1052</v>
          </cell>
          <cell r="F7984">
            <v>0</v>
          </cell>
        </row>
        <row r="7985">
          <cell r="A7985">
            <v>5</v>
          </cell>
          <cell r="B7985">
            <v>28</v>
          </cell>
          <cell r="C7985">
            <v>0</v>
          </cell>
          <cell r="D7985">
            <v>1055</v>
          </cell>
          <cell r="F7985">
            <v>0</v>
          </cell>
        </row>
        <row r="7986">
          <cell r="A7986">
            <v>5</v>
          </cell>
          <cell r="B7986">
            <v>28</v>
          </cell>
          <cell r="C7986">
            <v>0</v>
          </cell>
          <cell r="D7986">
            <v>1060</v>
          </cell>
          <cell r="F7986">
            <v>0</v>
          </cell>
        </row>
        <row r="7987">
          <cell r="A7987">
            <v>5</v>
          </cell>
          <cell r="B7987">
            <v>28</v>
          </cell>
          <cell r="C7987">
            <v>0</v>
          </cell>
          <cell r="D7987">
            <v>1065</v>
          </cell>
          <cell r="F7987">
            <v>0</v>
          </cell>
        </row>
        <row r="7988">
          <cell r="A7988">
            <v>5</v>
          </cell>
          <cell r="B7988">
            <v>28</v>
          </cell>
          <cell r="C7988">
            <v>0</v>
          </cell>
          <cell r="D7988">
            <v>1230</v>
          </cell>
          <cell r="F7988">
            <v>0</v>
          </cell>
        </row>
        <row r="7989">
          <cell r="A7989">
            <v>5</v>
          </cell>
          <cell r="B7989">
            <v>28</v>
          </cell>
          <cell r="C7989">
            <v>0</v>
          </cell>
          <cell r="D7989">
            <v>2040</v>
          </cell>
          <cell r="F7989">
            <v>0</v>
          </cell>
        </row>
        <row r="7990">
          <cell r="A7990">
            <v>5</v>
          </cell>
          <cell r="B7990">
            <v>28</v>
          </cell>
          <cell r="C7990">
            <v>0</v>
          </cell>
          <cell r="D7990">
            <v>4010</v>
          </cell>
          <cell r="F7990">
            <v>0</v>
          </cell>
        </row>
        <row r="7991">
          <cell r="A7991">
            <v>5</v>
          </cell>
          <cell r="B7991">
            <v>28</v>
          </cell>
          <cell r="C7991">
            <v>0</v>
          </cell>
          <cell r="D7991">
            <v>4010</v>
          </cell>
          <cell r="F7991">
            <v>0</v>
          </cell>
        </row>
        <row r="7992">
          <cell r="A7992">
            <v>5</v>
          </cell>
          <cell r="B7992">
            <v>28</v>
          </cell>
          <cell r="C7992">
            <v>0</v>
          </cell>
          <cell r="D7992">
            <v>4020</v>
          </cell>
          <cell r="F7992">
            <v>0</v>
          </cell>
        </row>
        <row r="7993">
          <cell r="A7993">
            <v>5</v>
          </cell>
          <cell r="B7993">
            <v>28</v>
          </cell>
          <cell r="C7993">
            <v>0</v>
          </cell>
          <cell r="D7993">
            <v>4020</v>
          </cell>
          <cell r="F7993">
            <v>0</v>
          </cell>
        </row>
        <row r="7994">
          <cell r="A7994">
            <v>5</v>
          </cell>
          <cell r="B7994">
            <v>28</v>
          </cell>
          <cell r="C7994">
            <v>0</v>
          </cell>
          <cell r="D7994">
            <v>4030</v>
          </cell>
          <cell r="F7994">
            <v>0</v>
          </cell>
        </row>
        <row r="7995">
          <cell r="A7995">
            <v>5</v>
          </cell>
          <cell r="B7995">
            <v>28</v>
          </cell>
          <cell r="C7995">
            <v>0</v>
          </cell>
          <cell r="D7995">
            <v>4040</v>
          </cell>
          <cell r="F7995">
            <v>0</v>
          </cell>
        </row>
        <row r="7996">
          <cell r="A7996">
            <v>5</v>
          </cell>
          <cell r="B7996">
            <v>28</v>
          </cell>
          <cell r="C7996">
            <v>0</v>
          </cell>
          <cell r="D7996">
            <v>4050</v>
          </cell>
          <cell r="F7996">
            <v>0</v>
          </cell>
        </row>
        <row r="7997">
          <cell r="A7997">
            <v>5</v>
          </cell>
          <cell r="B7997">
            <v>28</v>
          </cell>
          <cell r="C7997">
            <v>0</v>
          </cell>
          <cell r="D7997">
            <v>4060</v>
          </cell>
          <cell r="F7997">
            <v>0</v>
          </cell>
        </row>
        <row r="7998">
          <cell r="A7998">
            <v>5</v>
          </cell>
          <cell r="B7998">
            <v>28</v>
          </cell>
          <cell r="C7998">
            <v>0</v>
          </cell>
          <cell r="D7998">
            <v>5010</v>
          </cell>
          <cell r="F7998">
            <v>0</v>
          </cell>
        </row>
        <row r="7999">
          <cell r="A7999">
            <v>5</v>
          </cell>
          <cell r="B7999">
            <v>28</v>
          </cell>
          <cell r="C7999">
            <v>0</v>
          </cell>
          <cell r="D7999">
            <v>5011</v>
          </cell>
          <cell r="F7999">
            <v>0</v>
          </cell>
        </row>
        <row r="8000">
          <cell r="A8000">
            <v>5</v>
          </cell>
          <cell r="B8000">
            <v>28</v>
          </cell>
          <cell r="C8000">
            <v>0</v>
          </cell>
          <cell r="D8000">
            <v>5011</v>
          </cell>
          <cell r="F8000">
            <v>0</v>
          </cell>
        </row>
        <row r="8001">
          <cell r="A8001">
            <v>5</v>
          </cell>
          <cell r="B8001">
            <v>28</v>
          </cell>
          <cell r="C8001">
            <v>0</v>
          </cell>
          <cell r="D8001">
            <v>5011</v>
          </cell>
          <cell r="F8001">
            <v>0</v>
          </cell>
        </row>
        <row r="8002">
          <cell r="A8002">
            <v>5</v>
          </cell>
          <cell r="B8002">
            <v>28</v>
          </cell>
          <cell r="C8002">
            <v>0</v>
          </cell>
          <cell r="D8002">
            <v>5012</v>
          </cell>
          <cell r="F8002">
            <v>0</v>
          </cell>
        </row>
        <row r="8003">
          <cell r="A8003">
            <v>5</v>
          </cell>
          <cell r="B8003">
            <v>28</v>
          </cell>
          <cell r="C8003">
            <v>0</v>
          </cell>
          <cell r="D8003">
            <v>5012</v>
          </cell>
          <cell r="F8003">
            <v>0</v>
          </cell>
        </row>
        <row r="8004">
          <cell r="A8004">
            <v>5</v>
          </cell>
          <cell r="B8004">
            <v>28</v>
          </cell>
          <cell r="C8004">
            <v>0</v>
          </cell>
          <cell r="D8004">
            <v>5012</v>
          </cell>
          <cell r="F8004">
            <v>0</v>
          </cell>
        </row>
        <row r="8005">
          <cell r="A8005">
            <v>5</v>
          </cell>
          <cell r="B8005">
            <v>28</v>
          </cell>
          <cell r="C8005">
            <v>0</v>
          </cell>
          <cell r="D8005">
            <v>5020</v>
          </cell>
          <cell r="F8005">
            <v>0</v>
          </cell>
        </row>
        <row r="8006">
          <cell r="A8006">
            <v>5</v>
          </cell>
          <cell r="B8006">
            <v>28</v>
          </cell>
          <cell r="C8006">
            <v>0</v>
          </cell>
          <cell r="D8006">
            <v>5030</v>
          </cell>
          <cell r="F8006">
            <v>0</v>
          </cell>
        </row>
        <row r="8007">
          <cell r="A8007">
            <v>5</v>
          </cell>
          <cell r="B8007">
            <v>28</v>
          </cell>
          <cell r="C8007">
            <v>0</v>
          </cell>
          <cell r="D8007">
            <v>5030</v>
          </cell>
          <cell r="F8007">
            <v>0</v>
          </cell>
        </row>
        <row r="8008">
          <cell r="A8008">
            <v>5</v>
          </cell>
          <cell r="B8008">
            <v>28</v>
          </cell>
          <cell r="C8008">
            <v>0</v>
          </cell>
          <cell r="D8008">
            <v>5040</v>
          </cell>
          <cell r="F8008">
            <v>0</v>
          </cell>
        </row>
        <row r="8009">
          <cell r="A8009">
            <v>5</v>
          </cell>
          <cell r="B8009">
            <v>28</v>
          </cell>
          <cell r="C8009">
            <v>0</v>
          </cell>
          <cell r="D8009">
            <v>5050</v>
          </cell>
          <cell r="F8009">
            <v>0</v>
          </cell>
        </row>
        <row r="8010">
          <cell r="A8010">
            <v>5</v>
          </cell>
          <cell r="B8010">
            <v>28</v>
          </cell>
          <cell r="C8010">
            <v>0</v>
          </cell>
          <cell r="D8010">
            <v>7010</v>
          </cell>
          <cell r="F8010">
            <v>0</v>
          </cell>
        </row>
        <row r="8011">
          <cell r="A8011">
            <v>5</v>
          </cell>
          <cell r="B8011">
            <v>28</v>
          </cell>
          <cell r="C8011">
            <v>0</v>
          </cell>
          <cell r="D8011">
            <v>7015</v>
          </cell>
          <cell r="F8011">
            <v>0</v>
          </cell>
        </row>
        <row r="8012">
          <cell r="A8012">
            <v>5</v>
          </cell>
          <cell r="B8012">
            <v>28</v>
          </cell>
          <cell r="C8012">
            <v>0</v>
          </cell>
          <cell r="D8012">
            <v>7020</v>
          </cell>
          <cell r="F8012">
            <v>0</v>
          </cell>
        </row>
        <row r="8013">
          <cell r="A8013">
            <v>5</v>
          </cell>
          <cell r="B8013">
            <v>28</v>
          </cell>
          <cell r="C8013">
            <v>0</v>
          </cell>
          <cell r="D8013">
            <v>7025</v>
          </cell>
          <cell r="F8013">
            <v>385</v>
          </cell>
        </row>
        <row r="8014">
          <cell r="A8014">
            <v>5</v>
          </cell>
          <cell r="B8014">
            <v>28</v>
          </cell>
          <cell r="C8014">
            <v>0</v>
          </cell>
          <cell r="D8014">
            <v>7030</v>
          </cell>
          <cell r="F8014">
            <v>0</v>
          </cell>
        </row>
        <row r="8015">
          <cell r="A8015">
            <v>5</v>
          </cell>
          <cell r="B8015">
            <v>28</v>
          </cell>
          <cell r="C8015">
            <v>0</v>
          </cell>
          <cell r="D8015">
            <v>7035</v>
          </cell>
          <cell r="F8015">
            <v>0</v>
          </cell>
        </row>
        <row r="8016">
          <cell r="A8016">
            <v>5</v>
          </cell>
          <cell r="B8016">
            <v>28</v>
          </cell>
          <cell r="C8016">
            <v>0</v>
          </cell>
          <cell r="D8016">
            <v>7040</v>
          </cell>
          <cell r="F8016">
            <v>0</v>
          </cell>
        </row>
        <row r="8017">
          <cell r="A8017">
            <v>5</v>
          </cell>
          <cell r="B8017">
            <v>28</v>
          </cell>
          <cell r="C8017">
            <v>0</v>
          </cell>
          <cell r="D8017">
            <v>7045</v>
          </cell>
          <cell r="F8017">
            <v>0</v>
          </cell>
        </row>
        <row r="8018">
          <cell r="A8018">
            <v>5</v>
          </cell>
          <cell r="B8018">
            <v>28</v>
          </cell>
          <cell r="C8018">
            <v>0</v>
          </cell>
          <cell r="D8018">
            <v>7050</v>
          </cell>
          <cell r="F8018">
            <v>0</v>
          </cell>
        </row>
        <row r="8019">
          <cell r="A8019">
            <v>5</v>
          </cell>
          <cell r="B8019">
            <v>28</v>
          </cell>
          <cell r="C8019">
            <v>0</v>
          </cell>
          <cell r="D8019">
            <v>7055</v>
          </cell>
          <cell r="F8019">
            <v>0</v>
          </cell>
        </row>
        <row r="8020">
          <cell r="A8020">
            <v>5</v>
          </cell>
          <cell r="B8020">
            <v>28</v>
          </cell>
          <cell r="C8020">
            <v>0</v>
          </cell>
          <cell r="D8020">
            <v>7060</v>
          </cell>
          <cell r="F8020">
            <v>0</v>
          </cell>
        </row>
        <row r="8021">
          <cell r="A8021">
            <v>5</v>
          </cell>
          <cell r="B8021">
            <v>28</v>
          </cell>
          <cell r="C8021">
            <v>0</v>
          </cell>
          <cell r="D8021">
            <v>7065</v>
          </cell>
          <cell r="F8021">
            <v>0</v>
          </cell>
        </row>
        <row r="8022">
          <cell r="A8022">
            <v>5</v>
          </cell>
          <cell r="B8022">
            <v>28</v>
          </cell>
          <cell r="C8022">
            <v>0</v>
          </cell>
          <cell r="D8022">
            <v>7070</v>
          </cell>
          <cell r="F8022">
            <v>0</v>
          </cell>
        </row>
        <row r="8023">
          <cell r="A8023">
            <v>5</v>
          </cell>
          <cell r="B8023">
            <v>28</v>
          </cell>
          <cell r="C8023">
            <v>0</v>
          </cell>
          <cell r="D8023">
            <v>7075</v>
          </cell>
          <cell r="F8023">
            <v>0</v>
          </cell>
        </row>
        <row r="8024">
          <cell r="A8024">
            <v>5</v>
          </cell>
          <cell r="B8024">
            <v>28</v>
          </cell>
          <cell r="C8024">
            <v>0</v>
          </cell>
          <cell r="D8024">
            <v>7080</v>
          </cell>
          <cell r="F8024">
            <v>0</v>
          </cell>
        </row>
        <row r="8025">
          <cell r="A8025">
            <v>5</v>
          </cell>
          <cell r="B8025">
            <v>28</v>
          </cell>
          <cell r="C8025">
            <v>0</v>
          </cell>
          <cell r="D8025">
            <v>7085</v>
          </cell>
          <cell r="F8025">
            <v>0</v>
          </cell>
        </row>
        <row r="8026">
          <cell r="A8026">
            <v>5</v>
          </cell>
          <cell r="B8026">
            <v>28</v>
          </cell>
          <cell r="C8026">
            <v>0</v>
          </cell>
          <cell r="D8026">
            <v>7086</v>
          </cell>
          <cell r="F8026">
            <v>0</v>
          </cell>
        </row>
        <row r="8027">
          <cell r="A8027">
            <v>5</v>
          </cell>
          <cell r="B8027">
            <v>28</v>
          </cell>
          <cell r="C8027">
            <v>0</v>
          </cell>
          <cell r="D8027">
            <v>7090</v>
          </cell>
          <cell r="F8027">
            <v>0</v>
          </cell>
        </row>
        <row r="8028">
          <cell r="A8028">
            <v>5</v>
          </cell>
          <cell r="B8028">
            <v>28</v>
          </cell>
          <cell r="C8028">
            <v>0</v>
          </cell>
          <cell r="D8028">
            <v>7095</v>
          </cell>
          <cell r="F8028">
            <v>0</v>
          </cell>
        </row>
        <row r="8029">
          <cell r="A8029">
            <v>5</v>
          </cell>
          <cell r="B8029">
            <v>28</v>
          </cell>
          <cell r="C8029">
            <v>0</v>
          </cell>
          <cell r="D8029">
            <v>7100</v>
          </cell>
          <cell r="F8029">
            <v>83.97</v>
          </cell>
        </row>
        <row r="8030">
          <cell r="A8030">
            <v>5</v>
          </cell>
          <cell r="B8030">
            <v>28</v>
          </cell>
          <cell r="C8030">
            <v>0</v>
          </cell>
          <cell r="D8030">
            <v>7105</v>
          </cell>
          <cell r="F8030">
            <v>0</v>
          </cell>
        </row>
        <row r="8031">
          <cell r="A8031">
            <v>5</v>
          </cell>
          <cell r="B8031">
            <v>28</v>
          </cell>
          <cell r="C8031">
            <v>0</v>
          </cell>
          <cell r="D8031">
            <v>7110</v>
          </cell>
          <cell r="F8031">
            <v>0</v>
          </cell>
        </row>
        <row r="8032">
          <cell r="A8032">
            <v>5</v>
          </cell>
          <cell r="B8032">
            <v>28</v>
          </cell>
          <cell r="C8032">
            <v>0</v>
          </cell>
          <cell r="D8032">
            <v>7120</v>
          </cell>
          <cell r="F8032">
            <v>0</v>
          </cell>
        </row>
        <row r="8033">
          <cell r="A8033">
            <v>5</v>
          </cell>
          <cell r="B8033">
            <v>28</v>
          </cell>
          <cell r="C8033">
            <v>0</v>
          </cell>
          <cell r="D8033">
            <v>7125</v>
          </cell>
          <cell r="F8033">
            <v>0</v>
          </cell>
        </row>
        <row r="8034">
          <cell r="A8034">
            <v>5</v>
          </cell>
          <cell r="B8034">
            <v>28</v>
          </cell>
          <cell r="C8034">
            <v>0</v>
          </cell>
          <cell r="D8034">
            <v>7130</v>
          </cell>
          <cell r="F8034">
            <v>0</v>
          </cell>
        </row>
        <row r="8035">
          <cell r="A8035">
            <v>5</v>
          </cell>
          <cell r="B8035">
            <v>28</v>
          </cell>
          <cell r="C8035">
            <v>0</v>
          </cell>
          <cell r="D8035">
            <v>8010</v>
          </cell>
          <cell r="F8035">
            <v>0</v>
          </cell>
        </row>
        <row r="8036">
          <cell r="A8036">
            <v>5</v>
          </cell>
          <cell r="B8036">
            <v>28</v>
          </cell>
          <cell r="C8036">
            <v>0</v>
          </cell>
          <cell r="D8036">
            <v>8020</v>
          </cell>
          <cell r="F8036">
            <v>0</v>
          </cell>
        </row>
        <row r="8037">
          <cell r="A8037">
            <v>5</v>
          </cell>
          <cell r="B8037">
            <v>28</v>
          </cell>
          <cell r="C8037">
            <v>0</v>
          </cell>
          <cell r="D8037">
            <v>8025</v>
          </cell>
          <cell r="F8037">
            <v>0</v>
          </cell>
        </row>
        <row r="8038">
          <cell r="A8038">
            <v>5</v>
          </cell>
          <cell r="B8038">
            <v>28</v>
          </cell>
          <cell r="C8038">
            <v>0</v>
          </cell>
          <cell r="D8038">
            <v>8030</v>
          </cell>
          <cell r="F8038">
            <v>0</v>
          </cell>
        </row>
        <row r="8039">
          <cell r="A8039">
            <v>5</v>
          </cell>
          <cell r="B8039">
            <v>28</v>
          </cell>
          <cell r="C8039">
            <v>0</v>
          </cell>
          <cell r="D8039">
            <v>8040</v>
          </cell>
          <cell r="F8039">
            <v>0</v>
          </cell>
        </row>
        <row r="8040">
          <cell r="A8040">
            <v>5</v>
          </cell>
          <cell r="B8040">
            <v>28</v>
          </cell>
          <cell r="C8040">
            <v>0</v>
          </cell>
          <cell r="D8040">
            <v>8050</v>
          </cell>
          <cell r="F8040">
            <v>0</v>
          </cell>
        </row>
        <row r="8041">
          <cell r="A8041">
            <v>5</v>
          </cell>
          <cell r="B8041">
            <v>28</v>
          </cell>
          <cell r="C8041">
            <v>0</v>
          </cell>
          <cell r="D8041">
            <v>8060</v>
          </cell>
          <cell r="F8041">
            <v>0</v>
          </cell>
        </row>
        <row r="8042">
          <cell r="A8042">
            <v>5</v>
          </cell>
          <cell r="B8042">
            <v>28</v>
          </cell>
          <cell r="C8042">
            <v>0</v>
          </cell>
          <cell r="D8042">
            <v>8070</v>
          </cell>
          <cell r="F8042">
            <v>0</v>
          </cell>
        </row>
        <row r="8043">
          <cell r="A8043">
            <v>5</v>
          </cell>
          <cell r="B8043">
            <v>28</v>
          </cell>
          <cell r="C8043">
            <v>0</v>
          </cell>
          <cell r="D8043">
            <v>8080</v>
          </cell>
          <cell r="F8043">
            <v>0</v>
          </cell>
        </row>
        <row r="8044">
          <cell r="A8044">
            <v>5</v>
          </cell>
          <cell r="B8044">
            <v>28</v>
          </cell>
          <cell r="C8044">
            <v>0</v>
          </cell>
          <cell r="D8044">
            <v>8090</v>
          </cell>
          <cell r="F8044">
            <v>0</v>
          </cell>
        </row>
        <row r="8045">
          <cell r="A8045">
            <v>5</v>
          </cell>
          <cell r="B8045">
            <v>28</v>
          </cell>
          <cell r="C8045">
            <v>0</v>
          </cell>
          <cell r="D8045">
            <v>8501</v>
          </cell>
          <cell r="F8045">
            <v>0</v>
          </cell>
        </row>
        <row r="8046">
          <cell r="A8046">
            <v>5</v>
          </cell>
          <cell r="B8046">
            <v>28</v>
          </cell>
          <cell r="C8046">
            <v>0</v>
          </cell>
          <cell r="D8046">
            <v>8501</v>
          </cell>
          <cell r="F8046">
            <v>0</v>
          </cell>
        </row>
        <row r="8047">
          <cell r="A8047">
            <v>5</v>
          </cell>
          <cell r="B8047">
            <v>28</v>
          </cell>
          <cell r="C8047">
            <v>0</v>
          </cell>
          <cell r="D8047">
            <v>8505</v>
          </cell>
          <cell r="F8047">
            <v>0</v>
          </cell>
        </row>
        <row r="8048">
          <cell r="A8048">
            <v>5</v>
          </cell>
          <cell r="B8048">
            <v>28</v>
          </cell>
          <cell r="C8048">
            <v>10</v>
          </cell>
          <cell r="D8048">
            <v>6010</v>
          </cell>
          <cell r="F8048">
            <v>0</v>
          </cell>
        </row>
        <row r="8049">
          <cell r="A8049">
            <v>5</v>
          </cell>
          <cell r="B8049">
            <v>28</v>
          </cell>
          <cell r="C8049">
            <v>10</v>
          </cell>
          <cell r="D8049">
            <v>6015</v>
          </cell>
          <cell r="F8049">
            <v>0</v>
          </cell>
        </row>
        <row r="8050">
          <cell r="A8050">
            <v>5</v>
          </cell>
          <cell r="B8050">
            <v>28</v>
          </cell>
          <cell r="C8050">
            <v>10</v>
          </cell>
          <cell r="D8050">
            <v>6020</v>
          </cell>
          <cell r="F8050">
            <v>0</v>
          </cell>
        </row>
        <row r="8051">
          <cell r="A8051">
            <v>5</v>
          </cell>
          <cell r="B8051">
            <v>28</v>
          </cell>
          <cell r="C8051">
            <v>10</v>
          </cell>
          <cell r="D8051">
            <v>6025</v>
          </cell>
          <cell r="F8051">
            <v>0</v>
          </cell>
        </row>
        <row r="8052">
          <cell r="A8052">
            <v>5</v>
          </cell>
          <cell r="B8052">
            <v>28</v>
          </cell>
          <cell r="C8052">
            <v>10</v>
          </cell>
          <cell r="D8052">
            <v>6030</v>
          </cell>
          <cell r="F8052">
            <v>0</v>
          </cell>
        </row>
        <row r="8053">
          <cell r="A8053">
            <v>5</v>
          </cell>
          <cell r="B8053">
            <v>28</v>
          </cell>
          <cell r="C8053">
            <v>10</v>
          </cell>
          <cell r="D8053">
            <v>6035</v>
          </cell>
          <cell r="F8053">
            <v>0</v>
          </cell>
        </row>
        <row r="8054">
          <cell r="A8054">
            <v>5</v>
          </cell>
          <cell r="B8054">
            <v>28</v>
          </cell>
          <cell r="C8054">
            <v>10</v>
          </cell>
          <cell r="D8054">
            <v>6040</v>
          </cell>
          <cell r="F8054">
            <v>0</v>
          </cell>
        </row>
        <row r="8055">
          <cell r="A8055">
            <v>5</v>
          </cell>
          <cell r="B8055">
            <v>28</v>
          </cell>
          <cell r="C8055">
            <v>10</v>
          </cell>
          <cell r="D8055">
            <v>6045</v>
          </cell>
          <cell r="F8055">
            <v>0</v>
          </cell>
        </row>
        <row r="8056">
          <cell r="A8056">
            <v>5</v>
          </cell>
          <cell r="B8056">
            <v>28</v>
          </cell>
          <cell r="C8056">
            <v>10</v>
          </cell>
          <cell r="D8056">
            <v>6050</v>
          </cell>
          <cell r="F8056">
            <v>0</v>
          </cell>
        </row>
        <row r="8057">
          <cell r="A8057">
            <v>5</v>
          </cell>
          <cell r="B8057">
            <v>28</v>
          </cell>
          <cell r="C8057">
            <v>10</v>
          </cell>
          <cell r="D8057">
            <v>6055</v>
          </cell>
          <cell r="F8057">
            <v>0</v>
          </cell>
        </row>
        <row r="8058">
          <cell r="A8058">
            <v>5</v>
          </cell>
          <cell r="B8058">
            <v>28</v>
          </cell>
          <cell r="C8058">
            <v>10</v>
          </cell>
          <cell r="D8058">
            <v>6060</v>
          </cell>
          <cell r="F8058">
            <v>0</v>
          </cell>
        </row>
        <row r="8059">
          <cell r="A8059">
            <v>5</v>
          </cell>
          <cell r="B8059">
            <v>28</v>
          </cell>
          <cell r="C8059">
            <v>10</v>
          </cell>
          <cell r="D8059">
            <v>6065</v>
          </cell>
          <cell r="F8059">
            <v>0</v>
          </cell>
        </row>
        <row r="8060">
          <cell r="A8060">
            <v>5</v>
          </cell>
          <cell r="B8060">
            <v>28</v>
          </cell>
          <cell r="C8060">
            <v>10</v>
          </cell>
          <cell r="D8060">
            <v>6070</v>
          </cell>
          <cell r="F8060">
            <v>0</v>
          </cell>
        </row>
        <row r="8061">
          <cell r="A8061">
            <v>5</v>
          </cell>
          <cell r="B8061">
            <v>28</v>
          </cell>
          <cell r="C8061">
            <v>10</v>
          </cell>
          <cell r="D8061">
            <v>6075</v>
          </cell>
          <cell r="F8061">
            <v>0</v>
          </cell>
        </row>
        <row r="8062">
          <cell r="A8062">
            <v>5</v>
          </cell>
          <cell r="B8062">
            <v>28</v>
          </cell>
          <cell r="C8062">
            <v>10</v>
          </cell>
          <cell r="D8062">
            <v>6080</v>
          </cell>
          <cell r="F8062">
            <v>0</v>
          </cell>
        </row>
        <row r="8063">
          <cell r="A8063">
            <v>5</v>
          </cell>
          <cell r="B8063">
            <v>28</v>
          </cell>
          <cell r="C8063">
            <v>10</v>
          </cell>
          <cell r="D8063">
            <v>6085</v>
          </cell>
          <cell r="F8063">
            <v>0</v>
          </cell>
        </row>
        <row r="8064">
          <cell r="A8064">
            <v>5</v>
          </cell>
          <cell r="B8064">
            <v>28</v>
          </cell>
          <cell r="C8064">
            <v>10</v>
          </cell>
          <cell r="D8064">
            <v>6090</v>
          </cell>
          <cell r="F8064">
            <v>0</v>
          </cell>
        </row>
        <row r="8065">
          <cell r="A8065">
            <v>5</v>
          </cell>
          <cell r="B8065">
            <v>28</v>
          </cell>
          <cell r="C8065">
            <v>10</v>
          </cell>
          <cell r="D8065">
            <v>6095</v>
          </cell>
          <cell r="F8065">
            <v>0</v>
          </cell>
        </row>
        <row r="8066">
          <cell r="A8066">
            <v>5</v>
          </cell>
          <cell r="B8066">
            <v>28</v>
          </cell>
          <cell r="C8066">
            <v>10</v>
          </cell>
          <cell r="D8066">
            <v>6100</v>
          </cell>
          <cell r="F8066">
            <v>0</v>
          </cell>
        </row>
        <row r="8067">
          <cell r="A8067">
            <v>5</v>
          </cell>
          <cell r="B8067">
            <v>28</v>
          </cell>
          <cell r="C8067">
            <v>10</v>
          </cell>
          <cell r="D8067">
            <v>6105</v>
          </cell>
          <cell r="F8067">
            <v>0</v>
          </cell>
        </row>
        <row r="8068">
          <cell r="A8068">
            <v>5</v>
          </cell>
          <cell r="B8068">
            <v>28</v>
          </cell>
          <cell r="C8068">
            <v>10</v>
          </cell>
          <cell r="D8068">
            <v>6110</v>
          </cell>
          <cell r="F8068">
            <v>0</v>
          </cell>
        </row>
        <row r="8069">
          <cell r="A8069">
            <v>5</v>
          </cell>
          <cell r="B8069">
            <v>28</v>
          </cell>
          <cell r="C8069">
            <v>10</v>
          </cell>
          <cell r="D8069">
            <v>6115</v>
          </cell>
          <cell r="F8069">
            <v>0</v>
          </cell>
        </row>
        <row r="8070">
          <cell r="A8070">
            <v>5</v>
          </cell>
          <cell r="B8070">
            <v>28</v>
          </cell>
          <cell r="C8070">
            <v>10</v>
          </cell>
          <cell r="D8070">
            <v>6120</v>
          </cell>
          <cell r="F8070">
            <v>0</v>
          </cell>
        </row>
        <row r="8071">
          <cell r="A8071">
            <v>5</v>
          </cell>
          <cell r="B8071">
            <v>28</v>
          </cell>
          <cell r="C8071">
            <v>10</v>
          </cell>
          <cell r="D8071">
            <v>6125</v>
          </cell>
          <cell r="F8071">
            <v>0</v>
          </cell>
        </row>
        <row r="8072">
          <cell r="A8072">
            <v>5</v>
          </cell>
          <cell r="B8072">
            <v>28</v>
          </cell>
          <cell r="C8072">
            <v>10</v>
          </cell>
          <cell r="D8072">
            <v>6130</v>
          </cell>
          <cell r="F8072">
            <v>0</v>
          </cell>
        </row>
        <row r="8073">
          <cell r="A8073">
            <v>5</v>
          </cell>
          <cell r="B8073">
            <v>28</v>
          </cell>
          <cell r="C8073">
            <v>10</v>
          </cell>
          <cell r="D8073">
            <v>6135</v>
          </cell>
          <cell r="F8073">
            <v>0</v>
          </cell>
        </row>
        <row r="8074">
          <cell r="A8074">
            <v>5</v>
          </cell>
          <cell r="B8074">
            <v>28</v>
          </cell>
          <cell r="C8074">
            <v>10</v>
          </cell>
          <cell r="D8074">
            <v>6140</v>
          </cell>
          <cell r="F8074">
            <v>0</v>
          </cell>
        </row>
        <row r="8075">
          <cell r="A8075">
            <v>5</v>
          </cell>
          <cell r="B8075">
            <v>28</v>
          </cell>
          <cell r="C8075">
            <v>10</v>
          </cell>
          <cell r="D8075">
            <v>6145</v>
          </cell>
          <cell r="F8075">
            <v>0</v>
          </cell>
        </row>
        <row r="8076">
          <cell r="A8076">
            <v>5</v>
          </cell>
          <cell r="B8076">
            <v>28</v>
          </cell>
          <cell r="C8076">
            <v>10</v>
          </cell>
          <cell r="D8076">
            <v>6150</v>
          </cell>
          <cell r="F8076">
            <v>0</v>
          </cell>
        </row>
        <row r="8077">
          <cell r="A8077">
            <v>5</v>
          </cell>
          <cell r="B8077">
            <v>28</v>
          </cell>
          <cell r="C8077">
            <v>20</v>
          </cell>
          <cell r="D8077">
            <v>6010</v>
          </cell>
          <cell r="F8077">
            <v>0</v>
          </cell>
        </row>
        <row r="8078">
          <cell r="A8078">
            <v>5</v>
          </cell>
          <cell r="B8078">
            <v>28</v>
          </cell>
          <cell r="C8078">
            <v>20</v>
          </cell>
          <cell r="D8078">
            <v>6015</v>
          </cell>
          <cell r="F8078">
            <v>0</v>
          </cell>
        </row>
        <row r="8079">
          <cell r="A8079">
            <v>5</v>
          </cell>
          <cell r="B8079">
            <v>28</v>
          </cell>
          <cell r="C8079">
            <v>20</v>
          </cell>
          <cell r="D8079">
            <v>6020</v>
          </cell>
          <cell r="F8079">
            <v>0</v>
          </cell>
        </row>
        <row r="8080">
          <cell r="A8080">
            <v>5</v>
          </cell>
          <cell r="B8080">
            <v>28</v>
          </cell>
          <cell r="C8080">
            <v>20</v>
          </cell>
          <cell r="D8080">
            <v>6025</v>
          </cell>
          <cell r="F8080">
            <v>0</v>
          </cell>
        </row>
        <row r="8081">
          <cell r="A8081">
            <v>5</v>
          </cell>
          <cell r="B8081">
            <v>28</v>
          </cell>
          <cell r="C8081">
            <v>20</v>
          </cell>
          <cell r="D8081">
            <v>6030</v>
          </cell>
          <cell r="F8081">
            <v>0</v>
          </cell>
        </row>
        <row r="8082">
          <cell r="A8082">
            <v>5</v>
          </cell>
          <cell r="B8082">
            <v>28</v>
          </cell>
          <cell r="C8082">
            <v>20</v>
          </cell>
          <cell r="D8082">
            <v>6035</v>
          </cell>
          <cell r="F8082">
            <v>0</v>
          </cell>
        </row>
        <row r="8083">
          <cell r="A8083">
            <v>5</v>
          </cell>
          <cell r="B8083">
            <v>28</v>
          </cell>
          <cell r="C8083">
            <v>20</v>
          </cell>
          <cell r="D8083">
            <v>6040</v>
          </cell>
          <cell r="F8083">
            <v>0</v>
          </cell>
        </row>
        <row r="8084">
          <cell r="A8084">
            <v>5</v>
          </cell>
          <cell r="B8084">
            <v>28</v>
          </cell>
          <cell r="C8084">
            <v>20</v>
          </cell>
          <cell r="D8084">
            <v>6045</v>
          </cell>
          <cell r="F8084">
            <v>0</v>
          </cell>
        </row>
        <row r="8085">
          <cell r="A8085">
            <v>5</v>
          </cell>
          <cell r="B8085">
            <v>28</v>
          </cell>
          <cell r="C8085">
            <v>20</v>
          </cell>
          <cell r="D8085">
            <v>6050</v>
          </cell>
          <cell r="F8085">
            <v>0</v>
          </cell>
        </row>
        <row r="8086">
          <cell r="A8086">
            <v>5</v>
          </cell>
          <cell r="B8086">
            <v>28</v>
          </cell>
          <cell r="C8086">
            <v>20</v>
          </cell>
          <cell r="D8086">
            <v>6055</v>
          </cell>
          <cell r="F8086">
            <v>0</v>
          </cell>
        </row>
        <row r="8087">
          <cell r="A8087">
            <v>5</v>
          </cell>
          <cell r="B8087">
            <v>28</v>
          </cell>
          <cell r="C8087">
            <v>20</v>
          </cell>
          <cell r="D8087">
            <v>6060</v>
          </cell>
          <cell r="F8087">
            <v>0</v>
          </cell>
        </row>
        <row r="8088">
          <cell r="A8088">
            <v>5</v>
          </cell>
          <cell r="B8088">
            <v>28</v>
          </cell>
          <cell r="C8088">
            <v>20</v>
          </cell>
          <cell r="D8088">
            <v>6065</v>
          </cell>
          <cell r="F8088">
            <v>0</v>
          </cell>
        </row>
        <row r="8089">
          <cell r="A8089">
            <v>5</v>
          </cell>
          <cell r="B8089">
            <v>28</v>
          </cell>
          <cell r="C8089">
            <v>20</v>
          </cell>
          <cell r="D8089">
            <v>6070</v>
          </cell>
          <cell r="F8089">
            <v>0</v>
          </cell>
        </row>
        <row r="8090">
          <cell r="A8090">
            <v>5</v>
          </cell>
          <cell r="B8090">
            <v>28</v>
          </cell>
          <cell r="C8090">
            <v>20</v>
          </cell>
          <cell r="D8090">
            <v>6075</v>
          </cell>
          <cell r="F8090">
            <v>0</v>
          </cell>
        </row>
        <row r="8091">
          <cell r="A8091">
            <v>5</v>
          </cell>
          <cell r="B8091">
            <v>28</v>
          </cell>
          <cell r="C8091">
            <v>20</v>
          </cell>
          <cell r="D8091">
            <v>6080</v>
          </cell>
          <cell r="F8091">
            <v>0</v>
          </cell>
        </row>
        <row r="8092">
          <cell r="A8092">
            <v>5</v>
          </cell>
          <cell r="B8092">
            <v>28</v>
          </cell>
          <cell r="C8092">
            <v>20</v>
          </cell>
          <cell r="D8092">
            <v>6085</v>
          </cell>
          <cell r="F8092">
            <v>0</v>
          </cell>
        </row>
        <row r="8093">
          <cell r="A8093">
            <v>5</v>
          </cell>
          <cell r="B8093">
            <v>28</v>
          </cell>
          <cell r="C8093">
            <v>20</v>
          </cell>
          <cell r="D8093">
            <v>6090</v>
          </cell>
          <cell r="F8093">
            <v>0</v>
          </cell>
        </row>
        <row r="8094">
          <cell r="A8094">
            <v>5</v>
          </cell>
          <cell r="B8094">
            <v>28</v>
          </cell>
          <cell r="C8094">
            <v>20</v>
          </cell>
          <cell r="D8094">
            <v>6095</v>
          </cell>
          <cell r="F8094">
            <v>0</v>
          </cell>
        </row>
        <row r="8095">
          <cell r="A8095">
            <v>5</v>
          </cell>
          <cell r="B8095">
            <v>28</v>
          </cell>
          <cell r="C8095">
            <v>20</v>
          </cell>
          <cell r="D8095">
            <v>6100</v>
          </cell>
          <cell r="F8095">
            <v>0</v>
          </cell>
        </row>
        <row r="8096">
          <cell r="A8096">
            <v>5</v>
          </cell>
          <cell r="B8096">
            <v>28</v>
          </cell>
          <cell r="C8096">
            <v>20</v>
          </cell>
          <cell r="D8096">
            <v>6105</v>
          </cell>
          <cell r="F8096">
            <v>0</v>
          </cell>
        </row>
        <row r="8097">
          <cell r="A8097">
            <v>5</v>
          </cell>
          <cell r="B8097">
            <v>28</v>
          </cell>
          <cell r="C8097">
            <v>20</v>
          </cell>
          <cell r="D8097">
            <v>6110</v>
          </cell>
          <cell r="F8097">
            <v>0</v>
          </cell>
        </row>
        <row r="8098">
          <cell r="A8098">
            <v>5</v>
          </cell>
          <cell r="B8098">
            <v>28</v>
          </cell>
          <cell r="C8098">
            <v>20</v>
          </cell>
          <cell r="D8098">
            <v>6115</v>
          </cell>
          <cell r="F8098">
            <v>0</v>
          </cell>
        </row>
        <row r="8099">
          <cell r="A8099">
            <v>5</v>
          </cell>
          <cell r="B8099">
            <v>28</v>
          </cell>
          <cell r="C8099">
            <v>20</v>
          </cell>
          <cell r="D8099">
            <v>6120</v>
          </cell>
          <cell r="F8099">
            <v>0</v>
          </cell>
        </row>
        <row r="8100">
          <cell r="A8100">
            <v>5</v>
          </cell>
          <cell r="B8100">
            <v>28</v>
          </cell>
          <cell r="C8100">
            <v>20</v>
          </cell>
          <cell r="D8100">
            <v>6125</v>
          </cell>
          <cell r="F8100">
            <v>0</v>
          </cell>
        </row>
        <row r="8101">
          <cell r="A8101">
            <v>5</v>
          </cell>
          <cell r="B8101">
            <v>28</v>
          </cell>
          <cell r="C8101">
            <v>20</v>
          </cell>
          <cell r="D8101">
            <v>6130</v>
          </cell>
          <cell r="F8101">
            <v>0</v>
          </cell>
        </row>
        <row r="8102">
          <cell r="A8102">
            <v>5</v>
          </cell>
          <cell r="B8102">
            <v>28</v>
          </cell>
          <cell r="C8102">
            <v>20</v>
          </cell>
          <cell r="D8102">
            <v>6135</v>
          </cell>
          <cell r="F8102">
            <v>0</v>
          </cell>
        </row>
        <row r="8103">
          <cell r="A8103">
            <v>5</v>
          </cell>
          <cell r="B8103">
            <v>28</v>
          </cell>
          <cell r="C8103">
            <v>20</v>
          </cell>
          <cell r="D8103">
            <v>6140</v>
          </cell>
          <cell r="F8103">
            <v>0</v>
          </cell>
        </row>
        <row r="8104">
          <cell r="A8104">
            <v>5</v>
          </cell>
          <cell r="B8104">
            <v>28</v>
          </cell>
          <cell r="C8104">
            <v>20</v>
          </cell>
          <cell r="D8104">
            <v>6145</v>
          </cell>
          <cell r="F8104">
            <v>0</v>
          </cell>
        </row>
        <row r="8105">
          <cell r="A8105">
            <v>5</v>
          </cell>
          <cell r="B8105">
            <v>28</v>
          </cell>
          <cell r="C8105">
            <v>20</v>
          </cell>
          <cell r="D8105">
            <v>6160</v>
          </cell>
          <cell r="F8105">
            <v>0</v>
          </cell>
        </row>
        <row r="8106">
          <cell r="A8106">
            <v>5</v>
          </cell>
          <cell r="B8106">
            <v>28</v>
          </cell>
          <cell r="C8106">
            <v>30</v>
          </cell>
          <cell r="D8106">
            <v>6010</v>
          </cell>
          <cell r="F8106">
            <v>0</v>
          </cell>
        </row>
        <row r="8107">
          <cell r="A8107">
            <v>5</v>
          </cell>
          <cell r="B8107">
            <v>28</v>
          </cell>
          <cell r="C8107">
            <v>30</v>
          </cell>
          <cell r="D8107">
            <v>6015</v>
          </cell>
          <cell r="F8107">
            <v>0</v>
          </cell>
        </row>
        <row r="8108">
          <cell r="A8108">
            <v>5</v>
          </cell>
          <cell r="B8108">
            <v>28</v>
          </cell>
          <cell r="C8108">
            <v>30</v>
          </cell>
          <cell r="D8108">
            <v>6020</v>
          </cell>
          <cell r="F8108">
            <v>0</v>
          </cell>
        </row>
        <row r="8109">
          <cell r="A8109">
            <v>5</v>
          </cell>
          <cell r="B8109">
            <v>28</v>
          </cell>
          <cell r="C8109">
            <v>30</v>
          </cell>
          <cell r="D8109">
            <v>6025</v>
          </cell>
          <cell r="F8109">
            <v>0</v>
          </cell>
        </row>
        <row r="8110">
          <cell r="A8110">
            <v>5</v>
          </cell>
          <cell r="B8110">
            <v>28</v>
          </cell>
          <cell r="C8110">
            <v>30</v>
          </cell>
          <cell r="D8110">
            <v>6030</v>
          </cell>
          <cell r="F8110">
            <v>0</v>
          </cell>
        </row>
        <row r="8111">
          <cell r="A8111">
            <v>5</v>
          </cell>
          <cell r="B8111">
            <v>28</v>
          </cell>
          <cell r="C8111">
            <v>30</v>
          </cell>
          <cell r="D8111">
            <v>6035</v>
          </cell>
          <cell r="F8111">
            <v>0</v>
          </cell>
        </row>
        <row r="8112">
          <cell r="A8112">
            <v>5</v>
          </cell>
          <cell r="B8112">
            <v>28</v>
          </cell>
          <cell r="C8112">
            <v>30</v>
          </cell>
          <cell r="D8112">
            <v>6040</v>
          </cell>
          <cell r="F8112">
            <v>0</v>
          </cell>
        </row>
        <row r="8113">
          <cell r="A8113">
            <v>5</v>
          </cell>
          <cell r="B8113">
            <v>28</v>
          </cell>
          <cell r="C8113">
            <v>30</v>
          </cell>
          <cell r="D8113">
            <v>6045</v>
          </cell>
          <cell r="F8113">
            <v>0</v>
          </cell>
        </row>
        <row r="8114">
          <cell r="A8114">
            <v>5</v>
          </cell>
          <cell r="B8114">
            <v>28</v>
          </cell>
          <cell r="C8114">
            <v>30</v>
          </cell>
          <cell r="D8114">
            <v>6050</v>
          </cell>
          <cell r="F8114">
            <v>0</v>
          </cell>
        </row>
        <row r="8115">
          <cell r="A8115">
            <v>5</v>
          </cell>
          <cell r="B8115">
            <v>28</v>
          </cell>
          <cell r="C8115">
            <v>30</v>
          </cell>
          <cell r="D8115">
            <v>6055</v>
          </cell>
          <cell r="F8115">
            <v>0</v>
          </cell>
        </row>
        <row r="8116">
          <cell r="A8116">
            <v>5</v>
          </cell>
          <cell r="B8116">
            <v>28</v>
          </cell>
          <cell r="C8116">
            <v>30</v>
          </cell>
          <cell r="D8116">
            <v>6060</v>
          </cell>
          <cell r="F8116">
            <v>0</v>
          </cell>
        </row>
        <row r="8117">
          <cell r="A8117">
            <v>5</v>
          </cell>
          <cell r="B8117">
            <v>28</v>
          </cell>
          <cell r="C8117">
            <v>30</v>
          </cell>
          <cell r="D8117">
            <v>6065</v>
          </cell>
          <cell r="F8117">
            <v>0</v>
          </cell>
        </row>
        <row r="8118">
          <cell r="A8118">
            <v>5</v>
          </cell>
          <cell r="B8118">
            <v>28</v>
          </cell>
          <cell r="C8118">
            <v>30</v>
          </cell>
          <cell r="D8118">
            <v>6070</v>
          </cell>
          <cell r="F8118">
            <v>0</v>
          </cell>
        </row>
        <row r="8119">
          <cell r="A8119">
            <v>5</v>
          </cell>
          <cell r="B8119">
            <v>28</v>
          </cell>
          <cell r="C8119">
            <v>30</v>
          </cell>
          <cell r="D8119">
            <v>6075</v>
          </cell>
          <cell r="F8119">
            <v>0</v>
          </cell>
        </row>
        <row r="8120">
          <cell r="A8120">
            <v>5</v>
          </cell>
          <cell r="B8120">
            <v>28</v>
          </cell>
          <cell r="C8120">
            <v>30</v>
          </cell>
          <cell r="D8120">
            <v>6080</v>
          </cell>
          <cell r="F8120">
            <v>0</v>
          </cell>
        </row>
        <row r="8121">
          <cell r="A8121">
            <v>5</v>
          </cell>
          <cell r="B8121">
            <v>28</v>
          </cell>
          <cell r="C8121">
            <v>30</v>
          </cell>
          <cell r="D8121">
            <v>6085</v>
          </cell>
          <cell r="F8121">
            <v>0</v>
          </cell>
        </row>
        <row r="8122">
          <cell r="A8122">
            <v>5</v>
          </cell>
          <cell r="B8122">
            <v>28</v>
          </cell>
          <cell r="C8122">
            <v>30</v>
          </cell>
          <cell r="D8122">
            <v>6090</v>
          </cell>
          <cell r="F8122">
            <v>0</v>
          </cell>
        </row>
        <row r="8123">
          <cell r="A8123">
            <v>5</v>
          </cell>
          <cell r="B8123">
            <v>28</v>
          </cell>
          <cell r="C8123">
            <v>30</v>
          </cell>
          <cell r="D8123">
            <v>6095</v>
          </cell>
          <cell r="F8123">
            <v>0</v>
          </cell>
        </row>
        <row r="8124">
          <cell r="A8124">
            <v>5</v>
          </cell>
          <cell r="B8124">
            <v>28</v>
          </cell>
          <cell r="C8124">
            <v>30</v>
          </cell>
          <cell r="D8124">
            <v>6100</v>
          </cell>
          <cell r="F8124">
            <v>0</v>
          </cell>
        </row>
        <row r="8125">
          <cell r="A8125">
            <v>5</v>
          </cell>
          <cell r="B8125">
            <v>28</v>
          </cell>
          <cell r="C8125">
            <v>30</v>
          </cell>
          <cell r="D8125">
            <v>6125</v>
          </cell>
          <cell r="F8125">
            <v>0</v>
          </cell>
        </row>
        <row r="8126">
          <cell r="A8126">
            <v>5</v>
          </cell>
          <cell r="B8126">
            <v>28</v>
          </cell>
          <cell r="C8126">
            <v>40</v>
          </cell>
          <cell r="D8126">
            <v>6010</v>
          </cell>
          <cell r="F8126">
            <v>0</v>
          </cell>
        </row>
        <row r="8127">
          <cell r="A8127">
            <v>5</v>
          </cell>
          <cell r="B8127">
            <v>28</v>
          </cell>
          <cell r="C8127">
            <v>40</v>
          </cell>
          <cell r="D8127">
            <v>6015</v>
          </cell>
          <cell r="F8127">
            <v>0</v>
          </cell>
        </row>
        <row r="8128">
          <cell r="A8128">
            <v>5</v>
          </cell>
          <cell r="B8128">
            <v>28</v>
          </cell>
          <cell r="C8128">
            <v>40</v>
          </cell>
          <cell r="D8128">
            <v>6020</v>
          </cell>
          <cell r="F8128">
            <v>0</v>
          </cell>
        </row>
        <row r="8129">
          <cell r="A8129">
            <v>5</v>
          </cell>
          <cell r="B8129">
            <v>28</v>
          </cell>
          <cell r="C8129">
            <v>40</v>
          </cell>
          <cell r="D8129">
            <v>6025</v>
          </cell>
          <cell r="F8129">
            <v>0</v>
          </cell>
        </row>
        <row r="8130">
          <cell r="A8130">
            <v>5</v>
          </cell>
          <cell r="B8130">
            <v>28</v>
          </cell>
          <cell r="C8130">
            <v>40</v>
          </cell>
          <cell r="D8130">
            <v>6030</v>
          </cell>
          <cell r="F8130">
            <v>0</v>
          </cell>
        </row>
        <row r="8131">
          <cell r="A8131">
            <v>5</v>
          </cell>
          <cell r="B8131">
            <v>28</v>
          </cell>
          <cell r="C8131">
            <v>40</v>
          </cell>
          <cell r="D8131">
            <v>6035</v>
          </cell>
          <cell r="F8131">
            <v>0</v>
          </cell>
        </row>
        <row r="8132">
          <cell r="A8132">
            <v>5</v>
          </cell>
          <cell r="B8132">
            <v>28</v>
          </cell>
          <cell r="C8132">
            <v>40</v>
          </cell>
          <cell r="D8132">
            <v>6040</v>
          </cell>
          <cell r="F8132">
            <v>0</v>
          </cell>
        </row>
        <row r="8133">
          <cell r="A8133">
            <v>5</v>
          </cell>
          <cell r="B8133">
            <v>28</v>
          </cell>
          <cell r="C8133">
            <v>40</v>
          </cell>
          <cell r="D8133">
            <v>6045</v>
          </cell>
          <cell r="F8133">
            <v>0</v>
          </cell>
        </row>
        <row r="8134">
          <cell r="A8134">
            <v>5</v>
          </cell>
          <cell r="B8134">
            <v>28</v>
          </cell>
          <cell r="C8134">
            <v>40</v>
          </cell>
          <cell r="D8134">
            <v>6050</v>
          </cell>
          <cell r="F8134">
            <v>0</v>
          </cell>
        </row>
        <row r="8135">
          <cell r="A8135">
            <v>5</v>
          </cell>
          <cell r="B8135">
            <v>28</v>
          </cell>
          <cell r="C8135">
            <v>40</v>
          </cell>
          <cell r="D8135">
            <v>6055</v>
          </cell>
          <cell r="F8135">
            <v>0</v>
          </cell>
        </row>
        <row r="8136">
          <cell r="A8136">
            <v>5</v>
          </cell>
          <cell r="B8136">
            <v>28</v>
          </cell>
          <cell r="C8136">
            <v>40</v>
          </cell>
          <cell r="D8136">
            <v>6060</v>
          </cell>
          <cell r="F8136">
            <v>0</v>
          </cell>
        </row>
        <row r="8137">
          <cell r="A8137">
            <v>5</v>
          </cell>
          <cell r="B8137">
            <v>28</v>
          </cell>
          <cell r="C8137">
            <v>40</v>
          </cell>
          <cell r="D8137">
            <v>6065</v>
          </cell>
          <cell r="F8137">
            <v>0</v>
          </cell>
        </row>
        <row r="8138">
          <cell r="A8138">
            <v>5</v>
          </cell>
          <cell r="B8138">
            <v>28</v>
          </cell>
          <cell r="C8138">
            <v>40</v>
          </cell>
          <cell r="D8138">
            <v>6070</v>
          </cell>
          <cell r="F8138">
            <v>0</v>
          </cell>
        </row>
        <row r="8139">
          <cell r="A8139">
            <v>5</v>
          </cell>
          <cell r="B8139">
            <v>28</v>
          </cell>
          <cell r="C8139">
            <v>40</v>
          </cell>
          <cell r="D8139">
            <v>6075</v>
          </cell>
          <cell r="F8139">
            <v>0</v>
          </cell>
        </row>
        <row r="8140">
          <cell r="A8140">
            <v>5</v>
          </cell>
          <cell r="B8140">
            <v>28</v>
          </cell>
          <cell r="C8140">
            <v>40</v>
          </cell>
          <cell r="D8140">
            <v>6080</v>
          </cell>
          <cell r="F8140">
            <v>0</v>
          </cell>
        </row>
        <row r="8141">
          <cell r="A8141">
            <v>5</v>
          </cell>
          <cell r="B8141">
            <v>28</v>
          </cell>
          <cell r="C8141">
            <v>40</v>
          </cell>
          <cell r="D8141">
            <v>6085</v>
          </cell>
          <cell r="F8141">
            <v>0</v>
          </cell>
        </row>
        <row r="8142">
          <cell r="A8142">
            <v>5</v>
          </cell>
          <cell r="B8142">
            <v>28</v>
          </cell>
          <cell r="C8142">
            <v>40</v>
          </cell>
          <cell r="D8142">
            <v>6090</v>
          </cell>
          <cell r="F8142">
            <v>0</v>
          </cell>
        </row>
        <row r="8143">
          <cell r="A8143">
            <v>5</v>
          </cell>
          <cell r="B8143">
            <v>28</v>
          </cell>
          <cell r="C8143">
            <v>40</v>
          </cell>
          <cell r="D8143">
            <v>6095</v>
          </cell>
          <cell r="F8143">
            <v>0</v>
          </cell>
        </row>
        <row r="8144">
          <cell r="A8144">
            <v>5</v>
          </cell>
          <cell r="B8144">
            <v>28</v>
          </cell>
          <cell r="C8144">
            <v>40</v>
          </cell>
          <cell r="D8144">
            <v>6100</v>
          </cell>
          <cell r="F8144">
            <v>0</v>
          </cell>
        </row>
        <row r="8145">
          <cell r="A8145">
            <v>5</v>
          </cell>
          <cell r="B8145">
            <v>28</v>
          </cell>
          <cell r="C8145">
            <v>40</v>
          </cell>
          <cell r="D8145">
            <v>6105</v>
          </cell>
          <cell r="F8145">
            <v>0</v>
          </cell>
        </row>
        <row r="8146">
          <cell r="A8146">
            <v>5</v>
          </cell>
          <cell r="B8146">
            <v>28</v>
          </cell>
          <cell r="C8146">
            <v>40</v>
          </cell>
          <cell r="D8146">
            <v>6110</v>
          </cell>
          <cell r="F8146">
            <v>0</v>
          </cell>
        </row>
        <row r="8147">
          <cell r="A8147">
            <v>5</v>
          </cell>
          <cell r="B8147">
            <v>28</v>
          </cell>
          <cell r="C8147">
            <v>40</v>
          </cell>
          <cell r="D8147">
            <v>6110</v>
          </cell>
          <cell r="F8147">
            <v>0</v>
          </cell>
        </row>
        <row r="8148">
          <cell r="A8148">
            <v>5</v>
          </cell>
          <cell r="B8148">
            <v>28</v>
          </cell>
          <cell r="C8148">
            <v>40</v>
          </cell>
          <cell r="D8148">
            <v>6110</v>
          </cell>
          <cell r="F8148">
            <v>0</v>
          </cell>
        </row>
        <row r="8149">
          <cell r="A8149">
            <v>5</v>
          </cell>
          <cell r="B8149">
            <v>28</v>
          </cell>
          <cell r="C8149">
            <v>40</v>
          </cell>
          <cell r="D8149">
            <v>6110</v>
          </cell>
          <cell r="F8149">
            <v>0</v>
          </cell>
        </row>
        <row r="8150">
          <cell r="A8150">
            <v>5</v>
          </cell>
          <cell r="B8150">
            <v>28</v>
          </cell>
          <cell r="C8150">
            <v>40</v>
          </cell>
          <cell r="D8150">
            <v>6110</v>
          </cell>
          <cell r="F8150">
            <v>0</v>
          </cell>
        </row>
        <row r="8151">
          <cell r="A8151">
            <v>5</v>
          </cell>
          <cell r="B8151">
            <v>28</v>
          </cell>
          <cell r="C8151">
            <v>40</v>
          </cell>
          <cell r="D8151">
            <v>6110</v>
          </cell>
          <cell r="F8151">
            <v>0</v>
          </cell>
        </row>
        <row r="8152">
          <cell r="A8152">
            <v>5</v>
          </cell>
          <cell r="B8152">
            <v>28</v>
          </cell>
          <cell r="C8152">
            <v>40</v>
          </cell>
          <cell r="D8152">
            <v>6115</v>
          </cell>
          <cell r="F8152">
            <v>0</v>
          </cell>
        </row>
        <row r="8153">
          <cell r="A8153">
            <v>5</v>
          </cell>
          <cell r="B8153">
            <v>28</v>
          </cell>
          <cell r="C8153">
            <v>40</v>
          </cell>
          <cell r="D8153">
            <v>6120</v>
          </cell>
          <cell r="F8153">
            <v>0</v>
          </cell>
        </row>
        <row r="8154">
          <cell r="A8154">
            <v>5</v>
          </cell>
          <cell r="B8154">
            <v>28</v>
          </cell>
          <cell r="C8154">
            <v>40</v>
          </cell>
          <cell r="D8154">
            <v>6125</v>
          </cell>
          <cell r="F8154">
            <v>0</v>
          </cell>
        </row>
        <row r="8155">
          <cell r="A8155">
            <v>5</v>
          </cell>
          <cell r="B8155">
            <v>28</v>
          </cell>
          <cell r="C8155">
            <v>50</v>
          </cell>
          <cell r="D8155">
            <v>6010</v>
          </cell>
          <cell r="F8155">
            <v>0</v>
          </cell>
        </row>
        <row r="8156">
          <cell r="A8156">
            <v>5</v>
          </cell>
          <cell r="B8156">
            <v>28</v>
          </cell>
          <cell r="C8156">
            <v>50</v>
          </cell>
          <cell r="D8156">
            <v>6015</v>
          </cell>
          <cell r="F8156">
            <v>0</v>
          </cell>
        </row>
        <row r="8157">
          <cell r="A8157">
            <v>5</v>
          </cell>
          <cell r="B8157">
            <v>28</v>
          </cell>
          <cell r="C8157">
            <v>50</v>
          </cell>
          <cell r="D8157">
            <v>6020</v>
          </cell>
          <cell r="F8157">
            <v>0</v>
          </cell>
        </row>
        <row r="8158">
          <cell r="A8158">
            <v>5</v>
          </cell>
          <cell r="B8158">
            <v>28</v>
          </cell>
          <cell r="C8158">
            <v>50</v>
          </cell>
          <cell r="D8158">
            <v>6025</v>
          </cell>
          <cell r="F8158">
            <v>0</v>
          </cell>
        </row>
        <row r="8159">
          <cell r="A8159">
            <v>5</v>
          </cell>
          <cell r="B8159">
            <v>28</v>
          </cell>
          <cell r="C8159">
            <v>50</v>
          </cell>
          <cell r="D8159">
            <v>6030</v>
          </cell>
          <cell r="F8159">
            <v>0</v>
          </cell>
        </row>
        <row r="8160">
          <cell r="A8160">
            <v>5</v>
          </cell>
          <cell r="B8160">
            <v>28</v>
          </cell>
          <cell r="C8160">
            <v>50</v>
          </cell>
          <cell r="D8160">
            <v>6035</v>
          </cell>
          <cell r="F8160">
            <v>0</v>
          </cell>
        </row>
        <row r="8161">
          <cell r="A8161">
            <v>5</v>
          </cell>
          <cell r="B8161">
            <v>28</v>
          </cell>
          <cell r="C8161">
            <v>50</v>
          </cell>
          <cell r="D8161">
            <v>6040</v>
          </cell>
          <cell r="F8161">
            <v>0</v>
          </cell>
        </row>
        <row r="8162">
          <cell r="A8162">
            <v>5</v>
          </cell>
          <cell r="B8162">
            <v>28</v>
          </cell>
          <cell r="C8162">
            <v>50</v>
          </cell>
          <cell r="D8162">
            <v>6045</v>
          </cell>
          <cell r="F8162">
            <v>0</v>
          </cell>
        </row>
        <row r="8163">
          <cell r="A8163">
            <v>5</v>
          </cell>
          <cell r="B8163">
            <v>28</v>
          </cell>
          <cell r="C8163">
            <v>50</v>
          </cell>
          <cell r="D8163">
            <v>6050</v>
          </cell>
          <cell r="F8163">
            <v>0</v>
          </cell>
        </row>
        <row r="8164">
          <cell r="A8164">
            <v>5</v>
          </cell>
          <cell r="B8164">
            <v>28</v>
          </cell>
          <cell r="C8164">
            <v>50</v>
          </cell>
          <cell r="D8164">
            <v>6055</v>
          </cell>
          <cell r="F8164">
            <v>0</v>
          </cell>
        </row>
        <row r="8165">
          <cell r="A8165">
            <v>5</v>
          </cell>
          <cell r="B8165">
            <v>28</v>
          </cell>
          <cell r="C8165">
            <v>50</v>
          </cell>
          <cell r="D8165">
            <v>6060</v>
          </cell>
          <cell r="F8165">
            <v>0</v>
          </cell>
        </row>
        <row r="8166">
          <cell r="A8166">
            <v>5</v>
          </cell>
          <cell r="B8166">
            <v>28</v>
          </cell>
          <cell r="C8166">
            <v>50</v>
          </cell>
          <cell r="D8166">
            <v>6065</v>
          </cell>
          <cell r="F8166">
            <v>0</v>
          </cell>
        </row>
        <row r="8167">
          <cell r="A8167">
            <v>5</v>
          </cell>
          <cell r="B8167">
            <v>28</v>
          </cell>
          <cell r="C8167">
            <v>50</v>
          </cell>
          <cell r="D8167">
            <v>6070</v>
          </cell>
          <cell r="F8167">
            <v>0</v>
          </cell>
        </row>
        <row r="8168">
          <cell r="A8168">
            <v>5</v>
          </cell>
          <cell r="B8168">
            <v>28</v>
          </cell>
          <cell r="C8168">
            <v>50</v>
          </cell>
          <cell r="D8168">
            <v>6075</v>
          </cell>
          <cell r="F8168">
            <v>0</v>
          </cell>
        </row>
        <row r="8169">
          <cell r="A8169">
            <v>5</v>
          </cell>
          <cell r="B8169">
            <v>28</v>
          </cell>
          <cell r="C8169">
            <v>50</v>
          </cell>
          <cell r="D8169">
            <v>6080</v>
          </cell>
          <cell r="F8169">
            <v>0</v>
          </cell>
        </row>
        <row r="8170">
          <cell r="A8170">
            <v>5</v>
          </cell>
          <cell r="B8170">
            <v>28</v>
          </cell>
          <cell r="C8170">
            <v>50</v>
          </cell>
          <cell r="D8170">
            <v>6085</v>
          </cell>
          <cell r="F8170">
            <v>0</v>
          </cell>
        </row>
        <row r="8171">
          <cell r="A8171">
            <v>5</v>
          </cell>
          <cell r="B8171">
            <v>28</v>
          </cell>
          <cell r="C8171">
            <v>50</v>
          </cell>
          <cell r="D8171">
            <v>6090</v>
          </cell>
          <cell r="F8171">
            <v>0</v>
          </cell>
        </row>
        <row r="8172">
          <cell r="A8172">
            <v>5</v>
          </cell>
          <cell r="B8172">
            <v>28</v>
          </cell>
          <cell r="C8172">
            <v>50</v>
          </cell>
          <cell r="D8172">
            <v>6095</v>
          </cell>
          <cell r="F8172">
            <v>0</v>
          </cell>
        </row>
        <row r="8173">
          <cell r="A8173">
            <v>5</v>
          </cell>
          <cell r="B8173">
            <v>28</v>
          </cell>
          <cell r="C8173">
            <v>50</v>
          </cell>
          <cell r="D8173">
            <v>6100</v>
          </cell>
          <cell r="F8173">
            <v>0</v>
          </cell>
        </row>
        <row r="8174">
          <cell r="A8174">
            <v>5</v>
          </cell>
          <cell r="B8174">
            <v>28</v>
          </cell>
          <cell r="C8174">
            <v>50</v>
          </cell>
          <cell r="D8174">
            <v>6105</v>
          </cell>
          <cell r="F8174">
            <v>0</v>
          </cell>
        </row>
        <row r="8175">
          <cell r="A8175">
            <v>5</v>
          </cell>
          <cell r="B8175">
            <v>28</v>
          </cell>
          <cell r="C8175">
            <v>50</v>
          </cell>
          <cell r="D8175">
            <v>6110</v>
          </cell>
          <cell r="F8175">
            <v>0</v>
          </cell>
        </row>
        <row r="8176">
          <cell r="A8176">
            <v>5</v>
          </cell>
          <cell r="B8176">
            <v>28</v>
          </cell>
          <cell r="C8176">
            <v>50</v>
          </cell>
          <cell r="D8176">
            <v>6115</v>
          </cell>
          <cell r="F8176">
            <v>0</v>
          </cell>
        </row>
        <row r="8177">
          <cell r="A8177">
            <v>5</v>
          </cell>
          <cell r="B8177">
            <v>28</v>
          </cell>
          <cell r="C8177">
            <v>50</v>
          </cell>
          <cell r="D8177">
            <v>6120</v>
          </cell>
          <cell r="F8177">
            <v>0</v>
          </cell>
        </row>
        <row r="8178">
          <cell r="A8178">
            <v>5</v>
          </cell>
          <cell r="B8178">
            <v>28</v>
          </cell>
          <cell r="C8178">
            <v>50</v>
          </cell>
          <cell r="D8178">
            <v>6125</v>
          </cell>
          <cell r="F8178">
            <v>0</v>
          </cell>
        </row>
        <row r="8179">
          <cell r="A8179">
            <v>5</v>
          </cell>
          <cell r="B8179">
            <v>29</v>
          </cell>
          <cell r="C8179">
            <v>0</v>
          </cell>
          <cell r="D8179">
            <v>1032</v>
          </cell>
          <cell r="F8179">
            <v>0</v>
          </cell>
        </row>
        <row r="8180">
          <cell r="A8180">
            <v>5</v>
          </cell>
          <cell r="B8180">
            <v>29</v>
          </cell>
          <cell r="C8180">
            <v>0</v>
          </cell>
          <cell r="D8180">
            <v>1050</v>
          </cell>
          <cell r="F8180">
            <v>52590.62</v>
          </cell>
        </row>
        <row r="8181">
          <cell r="A8181">
            <v>5</v>
          </cell>
          <cell r="B8181">
            <v>29</v>
          </cell>
          <cell r="C8181">
            <v>0</v>
          </cell>
          <cell r="D8181">
            <v>1050</v>
          </cell>
          <cell r="F8181">
            <v>-789.44</v>
          </cell>
        </row>
        <row r="8182">
          <cell r="A8182">
            <v>5</v>
          </cell>
          <cell r="B8182">
            <v>29</v>
          </cell>
          <cell r="C8182">
            <v>0</v>
          </cell>
          <cell r="D8182">
            <v>1051</v>
          </cell>
          <cell r="F8182">
            <v>-1025</v>
          </cell>
        </row>
        <row r="8183">
          <cell r="A8183">
            <v>5</v>
          </cell>
          <cell r="B8183">
            <v>29</v>
          </cell>
          <cell r="C8183">
            <v>0</v>
          </cell>
          <cell r="D8183">
            <v>1052</v>
          </cell>
          <cell r="F8183">
            <v>0</v>
          </cell>
        </row>
        <row r="8184">
          <cell r="A8184">
            <v>5</v>
          </cell>
          <cell r="B8184">
            <v>29</v>
          </cell>
          <cell r="C8184">
            <v>0</v>
          </cell>
          <cell r="D8184">
            <v>1052</v>
          </cell>
          <cell r="F8184">
            <v>0</v>
          </cell>
        </row>
        <row r="8185">
          <cell r="A8185">
            <v>5</v>
          </cell>
          <cell r="B8185">
            <v>29</v>
          </cell>
          <cell r="C8185">
            <v>0</v>
          </cell>
          <cell r="D8185">
            <v>1052</v>
          </cell>
          <cell r="F8185">
            <v>0</v>
          </cell>
        </row>
        <row r="8186">
          <cell r="A8186">
            <v>5</v>
          </cell>
          <cell r="B8186">
            <v>29</v>
          </cell>
          <cell r="C8186">
            <v>0</v>
          </cell>
          <cell r="D8186">
            <v>1055</v>
          </cell>
          <cell r="F8186">
            <v>0</v>
          </cell>
        </row>
        <row r="8187">
          <cell r="A8187">
            <v>5</v>
          </cell>
          <cell r="B8187">
            <v>29</v>
          </cell>
          <cell r="C8187">
            <v>0</v>
          </cell>
          <cell r="D8187">
            <v>1060</v>
          </cell>
          <cell r="F8187">
            <v>60676.86</v>
          </cell>
        </row>
        <row r="8188">
          <cell r="A8188">
            <v>5</v>
          </cell>
          <cell r="B8188">
            <v>29</v>
          </cell>
          <cell r="C8188">
            <v>0</v>
          </cell>
          <cell r="D8188">
            <v>1065</v>
          </cell>
          <cell r="F8188">
            <v>0</v>
          </cell>
        </row>
        <row r="8189">
          <cell r="A8189">
            <v>5</v>
          </cell>
          <cell r="B8189">
            <v>29</v>
          </cell>
          <cell r="C8189">
            <v>0</v>
          </cell>
          <cell r="D8189">
            <v>1230</v>
          </cell>
          <cell r="F8189">
            <v>0</v>
          </cell>
        </row>
        <row r="8190">
          <cell r="A8190">
            <v>5</v>
          </cell>
          <cell r="B8190">
            <v>29</v>
          </cell>
          <cell r="C8190">
            <v>0</v>
          </cell>
          <cell r="D8190">
            <v>2040</v>
          </cell>
          <cell r="F8190">
            <v>0</v>
          </cell>
        </row>
        <row r="8191">
          <cell r="A8191">
            <v>5</v>
          </cell>
          <cell r="B8191">
            <v>29</v>
          </cell>
          <cell r="C8191">
            <v>0</v>
          </cell>
          <cell r="D8191">
            <v>4010</v>
          </cell>
          <cell r="F8191">
            <v>-321382.31</v>
          </cell>
        </row>
        <row r="8192">
          <cell r="A8192">
            <v>5</v>
          </cell>
          <cell r="B8192">
            <v>29</v>
          </cell>
          <cell r="C8192">
            <v>0</v>
          </cell>
          <cell r="D8192">
            <v>4010</v>
          </cell>
          <cell r="F8192">
            <v>6357.35</v>
          </cell>
        </row>
        <row r="8193">
          <cell r="A8193">
            <v>5</v>
          </cell>
          <cell r="B8193">
            <v>29</v>
          </cell>
          <cell r="C8193">
            <v>0</v>
          </cell>
          <cell r="D8193">
            <v>4020</v>
          </cell>
          <cell r="F8193">
            <v>-299206.46999999997</v>
          </cell>
        </row>
        <row r="8194">
          <cell r="A8194">
            <v>5</v>
          </cell>
          <cell r="B8194">
            <v>29</v>
          </cell>
          <cell r="C8194">
            <v>0</v>
          </cell>
          <cell r="D8194">
            <v>4020</v>
          </cell>
          <cell r="F8194">
            <v>0</v>
          </cell>
        </row>
        <row r="8195">
          <cell r="A8195">
            <v>5</v>
          </cell>
          <cell r="B8195">
            <v>29</v>
          </cell>
          <cell r="C8195">
            <v>0</v>
          </cell>
          <cell r="D8195">
            <v>4030</v>
          </cell>
          <cell r="F8195">
            <v>-65.81</v>
          </cell>
        </row>
        <row r="8196">
          <cell r="A8196">
            <v>5</v>
          </cell>
          <cell r="B8196">
            <v>29</v>
          </cell>
          <cell r="C8196">
            <v>0</v>
          </cell>
          <cell r="D8196">
            <v>4040</v>
          </cell>
          <cell r="F8196">
            <v>0</v>
          </cell>
        </row>
        <row r="8197">
          <cell r="A8197">
            <v>5</v>
          </cell>
          <cell r="B8197">
            <v>29</v>
          </cell>
          <cell r="C8197">
            <v>0</v>
          </cell>
          <cell r="D8197">
            <v>4050</v>
          </cell>
          <cell r="F8197">
            <v>-224.31</v>
          </cell>
        </row>
        <row r="8198">
          <cell r="A8198">
            <v>5</v>
          </cell>
          <cell r="B8198">
            <v>29</v>
          </cell>
          <cell r="C8198">
            <v>0</v>
          </cell>
          <cell r="D8198">
            <v>4060</v>
          </cell>
          <cell r="F8198">
            <v>0</v>
          </cell>
        </row>
        <row r="8199">
          <cell r="A8199">
            <v>5</v>
          </cell>
          <cell r="B8199">
            <v>29</v>
          </cell>
          <cell r="C8199">
            <v>0</v>
          </cell>
          <cell r="D8199">
            <v>5010</v>
          </cell>
          <cell r="F8199">
            <v>250627.46</v>
          </cell>
        </row>
        <row r="8200">
          <cell r="A8200">
            <v>5</v>
          </cell>
          <cell r="B8200">
            <v>29</v>
          </cell>
          <cell r="C8200">
            <v>0</v>
          </cell>
          <cell r="D8200">
            <v>5011</v>
          </cell>
          <cell r="F8200">
            <v>13778.54</v>
          </cell>
        </row>
        <row r="8201">
          <cell r="A8201">
            <v>5</v>
          </cell>
          <cell r="B8201">
            <v>29</v>
          </cell>
          <cell r="C8201">
            <v>0</v>
          </cell>
          <cell r="D8201">
            <v>5011</v>
          </cell>
          <cell r="F8201">
            <v>0</v>
          </cell>
        </row>
        <row r="8202">
          <cell r="A8202">
            <v>5</v>
          </cell>
          <cell r="B8202">
            <v>29</v>
          </cell>
          <cell r="C8202">
            <v>0</v>
          </cell>
          <cell r="D8202">
            <v>5011</v>
          </cell>
          <cell r="F8202">
            <v>0</v>
          </cell>
        </row>
        <row r="8203">
          <cell r="A8203">
            <v>5</v>
          </cell>
          <cell r="B8203">
            <v>29</v>
          </cell>
          <cell r="C8203">
            <v>0</v>
          </cell>
          <cell r="D8203">
            <v>5012</v>
          </cell>
          <cell r="F8203">
            <v>0</v>
          </cell>
        </row>
        <row r="8204">
          <cell r="A8204">
            <v>5</v>
          </cell>
          <cell r="B8204">
            <v>29</v>
          </cell>
          <cell r="C8204">
            <v>0</v>
          </cell>
          <cell r="D8204">
            <v>5012</v>
          </cell>
          <cell r="F8204">
            <v>1009.03</v>
          </cell>
        </row>
        <row r="8205">
          <cell r="A8205">
            <v>5</v>
          </cell>
          <cell r="B8205">
            <v>29</v>
          </cell>
          <cell r="C8205">
            <v>0</v>
          </cell>
          <cell r="D8205">
            <v>5012</v>
          </cell>
          <cell r="F8205">
            <v>-249.61</v>
          </cell>
        </row>
        <row r="8206">
          <cell r="A8206">
            <v>5</v>
          </cell>
          <cell r="B8206">
            <v>29</v>
          </cell>
          <cell r="C8206">
            <v>0</v>
          </cell>
          <cell r="D8206">
            <v>5020</v>
          </cell>
          <cell r="F8206">
            <v>267050.13</v>
          </cell>
        </row>
        <row r="8207">
          <cell r="A8207">
            <v>5</v>
          </cell>
          <cell r="B8207">
            <v>29</v>
          </cell>
          <cell r="C8207">
            <v>0</v>
          </cell>
          <cell r="D8207">
            <v>5030</v>
          </cell>
          <cell r="F8207">
            <v>249.25</v>
          </cell>
        </row>
        <row r="8208">
          <cell r="A8208">
            <v>5</v>
          </cell>
          <cell r="B8208">
            <v>29</v>
          </cell>
          <cell r="C8208">
            <v>0</v>
          </cell>
          <cell r="D8208">
            <v>5030</v>
          </cell>
          <cell r="F8208">
            <v>0</v>
          </cell>
        </row>
        <row r="8209">
          <cell r="A8209">
            <v>5</v>
          </cell>
          <cell r="B8209">
            <v>29</v>
          </cell>
          <cell r="C8209">
            <v>0</v>
          </cell>
          <cell r="D8209">
            <v>5040</v>
          </cell>
          <cell r="F8209">
            <v>-6537.07</v>
          </cell>
        </row>
        <row r="8210">
          <cell r="A8210">
            <v>5</v>
          </cell>
          <cell r="B8210">
            <v>29</v>
          </cell>
          <cell r="C8210">
            <v>0</v>
          </cell>
          <cell r="D8210">
            <v>5050</v>
          </cell>
          <cell r="F8210">
            <v>-9857.94</v>
          </cell>
        </row>
        <row r="8211">
          <cell r="A8211">
            <v>5</v>
          </cell>
          <cell r="B8211">
            <v>29</v>
          </cell>
          <cell r="C8211">
            <v>0</v>
          </cell>
          <cell r="D8211">
            <v>7010</v>
          </cell>
          <cell r="F8211">
            <v>0</v>
          </cell>
        </row>
        <row r="8212">
          <cell r="A8212">
            <v>5</v>
          </cell>
          <cell r="B8212">
            <v>29</v>
          </cell>
          <cell r="C8212">
            <v>0</v>
          </cell>
          <cell r="D8212">
            <v>7015</v>
          </cell>
          <cell r="F8212">
            <v>0</v>
          </cell>
        </row>
        <row r="8213">
          <cell r="A8213">
            <v>5</v>
          </cell>
          <cell r="B8213">
            <v>29</v>
          </cell>
          <cell r="C8213">
            <v>0</v>
          </cell>
          <cell r="D8213">
            <v>7020</v>
          </cell>
          <cell r="F8213">
            <v>0</v>
          </cell>
        </row>
        <row r="8214">
          <cell r="A8214">
            <v>5</v>
          </cell>
          <cell r="B8214">
            <v>29</v>
          </cell>
          <cell r="C8214">
            <v>0</v>
          </cell>
          <cell r="D8214">
            <v>7025</v>
          </cell>
          <cell r="F8214">
            <v>385</v>
          </cell>
        </row>
        <row r="8215">
          <cell r="A8215">
            <v>5</v>
          </cell>
          <cell r="B8215">
            <v>29</v>
          </cell>
          <cell r="C8215">
            <v>0</v>
          </cell>
          <cell r="D8215">
            <v>7030</v>
          </cell>
          <cell r="F8215">
            <v>106.02</v>
          </cell>
        </row>
        <row r="8216">
          <cell r="A8216">
            <v>5</v>
          </cell>
          <cell r="B8216">
            <v>29</v>
          </cell>
          <cell r="C8216">
            <v>0</v>
          </cell>
          <cell r="D8216">
            <v>7035</v>
          </cell>
          <cell r="F8216">
            <v>1177.21</v>
          </cell>
        </row>
        <row r="8217">
          <cell r="A8217">
            <v>5</v>
          </cell>
          <cell r="B8217">
            <v>29</v>
          </cell>
          <cell r="C8217">
            <v>0</v>
          </cell>
          <cell r="D8217">
            <v>7040</v>
          </cell>
          <cell r="F8217">
            <v>0</v>
          </cell>
        </row>
        <row r="8218">
          <cell r="A8218">
            <v>5</v>
          </cell>
          <cell r="B8218">
            <v>29</v>
          </cell>
          <cell r="C8218">
            <v>0</v>
          </cell>
          <cell r="D8218">
            <v>7045</v>
          </cell>
          <cell r="F8218">
            <v>0</v>
          </cell>
        </row>
        <row r="8219">
          <cell r="A8219">
            <v>5</v>
          </cell>
          <cell r="B8219">
            <v>29</v>
          </cell>
          <cell r="C8219">
            <v>0</v>
          </cell>
          <cell r="D8219">
            <v>7050</v>
          </cell>
          <cell r="F8219">
            <v>325.86</v>
          </cell>
        </row>
        <row r="8220">
          <cell r="A8220">
            <v>5</v>
          </cell>
          <cell r="B8220">
            <v>29</v>
          </cell>
          <cell r="C8220">
            <v>0</v>
          </cell>
          <cell r="D8220">
            <v>7055</v>
          </cell>
          <cell r="F8220">
            <v>0</v>
          </cell>
        </row>
        <row r="8221">
          <cell r="A8221">
            <v>5</v>
          </cell>
          <cell r="B8221">
            <v>29</v>
          </cell>
          <cell r="C8221">
            <v>0</v>
          </cell>
          <cell r="D8221">
            <v>7060</v>
          </cell>
          <cell r="F8221">
            <v>2200</v>
          </cell>
        </row>
        <row r="8222">
          <cell r="A8222">
            <v>5</v>
          </cell>
          <cell r="B8222">
            <v>29</v>
          </cell>
          <cell r="C8222">
            <v>0</v>
          </cell>
          <cell r="D8222">
            <v>7065</v>
          </cell>
          <cell r="F8222">
            <v>0</v>
          </cell>
        </row>
        <row r="8223">
          <cell r="A8223">
            <v>5</v>
          </cell>
          <cell r="B8223">
            <v>29</v>
          </cell>
          <cell r="C8223">
            <v>0</v>
          </cell>
          <cell r="D8223">
            <v>7070</v>
          </cell>
          <cell r="F8223">
            <v>0</v>
          </cell>
        </row>
        <row r="8224">
          <cell r="A8224">
            <v>5</v>
          </cell>
          <cell r="B8224">
            <v>29</v>
          </cell>
          <cell r="C8224">
            <v>0</v>
          </cell>
          <cell r="D8224">
            <v>7075</v>
          </cell>
          <cell r="F8224">
            <v>0</v>
          </cell>
        </row>
        <row r="8225">
          <cell r="A8225">
            <v>5</v>
          </cell>
          <cell r="B8225">
            <v>29</v>
          </cell>
          <cell r="C8225">
            <v>0</v>
          </cell>
          <cell r="D8225">
            <v>7080</v>
          </cell>
          <cell r="F8225">
            <v>0</v>
          </cell>
        </row>
        <row r="8226">
          <cell r="A8226">
            <v>5</v>
          </cell>
          <cell r="B8226">
            <v>29</v>
          </cell>
          <cell r="C8226">
            <v>0</v>
          </cell>
          <cell r="D8226">
            <v>7085</v>
          </cell>
          <cell r="F8226">
            <v>9850</v>
          </cell>
        </row>
        <row r="8227">
          <cell r="A8227">
            <v>5</v>
          </cell>
          <cell r="B8227">
            <v>29</v>
          </cell>
          <cell r="C8227">
            <v>0</v>
          </cell>
          <cell r="D8227">
            <v>7086</v>
          </cell>
          <cell r="F8227">
            <v>0</v>
          </cell>
        </row>
        <row r="8228">
          <cell r="A8228">
            <v>5</v>
          </cell>
          <cell r="B8228">
            <v>29</v>
          </cell>
          <cell r="C8228">
            <v>0</v>
          </cell>
          <cell r="D8228">
            <v>7090</v>
          </cell>
          <cell r="F8228">
            <v>1170.43</v>
          </cell>
        </row>
        <row r="8229">
          <cell r="A8229">
            <v>5</v>
          </cell>
          <cell r="B8229">
            <v>29</v>
          </cell>
          <cell r="C8229">
            <v>0</v>
          </cell>
          <cell r="D8229">
            <v>7095</v>
          </cell>
          <cell r="F8229">
            <v>1096</v>
          </cell>
        </row>
        <row r="8230">
          <cell r="A8230">
            <v>5</v>
          </cell>
          <cell r="B8230">
            <v>29</v>
          </cell>
          <cell r="C8230">
            <v>0</v>
          </cell>
          <cell r="D8230">
            <v>7100</v>
          </cell>
          <cell r="F8230">
            <v>572.75</v>
          </cell>
        </row>
        <row r="8231">
          <cell r="A8231">
            <v>5</v>
          </cell>
          <cell r="B8231">
            <v>29</v>
          </cell>
          <cell r="C8231">
            <v>0</v>
          </cell>
          <cell r="D8231">
            <v>7105</v>
          </cell>
          <cell r="F8231">
            <v>820.39</v>
          </cell>
        </row>
        <row r="8232">
          <cell r="A8232">
            <v>5</v>
          </cell>
          <cell r="B8232">
            <v>29</v>
          </cell>
          <cell r="C8232">
            <v>0</v>
          </cell>
          <cell r="D8232">
            <v>7110</v>
          </cell>
          <cell r="F8232">
            <v>87.17</v>
          </cell>
        </row>
        <row r="8233">
          <cell r="A8233">
            <v>5</v>
          </cell>
          <cell r="B8233">
            <v>29</v>
          </cell>
          <cell r="C8233">
            <v>0</v>
          </cell>
          <cell r="D8233">
            <v>7120</v>
          </cell>
          <cell r="F8233">
            <v>0</v>
          </cell>
        </row>
        <row r="8234">
          <cell r="A8234">
            <v>5</v>
          </cell>
          <cell r="B8234">
            <v>29</v>
          </cell>
          <cell r="C8234">
            <v>0</v>
          </cell>
          <cell r="D8234">
            <v>7125</v>
          </cell>
          <cell r="F8234">
            <v>0</v>
          </cell>
        </row>
        <row r="8235">
          <cell r="A8235">
            <v>5</v>
          </cell>
          <cell r="B8235">
            <v>29</v>
          </cell>
          <cell r="C8235">
            <v>0</v>
          </cell>
          <cell r="D8235">
            <v>7130</v>
          </cell>
          <cell r="F8235">
            <v>133.30000000000001</v>
          </cell>
        </row>
        <row r="8236">
          <cell r="A8236">
            <v>5</v>
          </cell>
          <cell r="B8236">
            <v>29</v>
          </cell>
          <cell r="C8236">
            <v>0</v>
          </cell>
          <cell r="D8236">
            <v>8010</v>
          </cell>
          <cell r="F8236">
            <v>16146</v>
          </cell>
        </row>
        <row r="8237">
          <cell r="A8237">
            <v>5</v>
          </cell>
          <cell r="B8237">
            <v>29</v>
          </cell>
          <cell r="C8237">
            <v>0</v>
          </cell>
          <cell r="D8237">
            <v>8020</v>
          </cell>
          <cell r="F8237">
            <v>3049</v>
          </cell>
        </row>
        <row r="8238">
          <cell r="A8238">
            <v>5</v>
          </cell>
          <cell r="B8238">
            <v>29</v>
          </cell>
          <cell r="C8238">
            <v>0</v>
          </cell>
          <cell r="D8238">
            <v>8025</v>
          </cell>
          <cell r="F8238">
            <v>0</v>
          </cell>
        </row>
        <row r="8239">
          <cell r="A8239">
            <v>5</v>
          </cell>
          <cell r="B8239">
            <v>29</v>
          </cell>
          <cell r="C8239">
            <v>0</v>
          </cell>
          <cell r="D8239">
            <v>8030</v>
          </cell>
          <cell r="F8239">
            <v>0</v>
          </cell>
        </row>
        <row r="8240">
          <cell r="A8240">
            <v>5</v>
          </cell>
          <cell r="B8240">
            <v>29</v>
          </cell>
          <cell r="C8240">
            <v>0</v>
          </cell>
          <cell r="D8240">
            <v>8040</v>
          </cell>
          <cell r="F8240">
            <v>-173.77</v>
          </cell>
        </row>
        <row r="8241">
          <cell r="A8241">
            <v>5</v>
          </cell>
          <cell r="B8241">
            <v>29</v>
          </cell>
          <cell r="C8241">
            <v>0</v>
          </cell>
          <cell r="D8241">
            <v>8050</v>
          </cell>
          <cell r="F8241">
            <v>0</v>
          </cell>
        </row>
        <row r="8242">
          <cell r="A8242">
            <v>5</v>
          </cell>
          <cell r="B8242">
            <v>29</v>
          </cell>
          <cell r="C8242">
            <v>0</v>
          </cell>
          <cell r="D8242">
            <v>8060</v>
          </cell>
          <cell r="F8242">
            <v>0</v>
          </cell>
        </row>
        <row r="8243">
          <cell r="A8243">
            <v>5</v>
          </cell>
          <cell r="B8243">
            <v>29</v>
          </cell>
          <cell r="C8243">
            <v>0</v>
          </cell>
          <cell r="D8243">
            <v>8070</v>
          </cell>
          <cell r="F8243">
            <v>11167.49</v>
          </cell>
        </row>
        <row r="8244">
          <cell r="A8244">
            <v>5</v>
          </cell>
          <cell r="B8244">
            <v>29</v>
          </cell>
          <cell r="C8244">
            <v>0</v>
          </cell>
          <cell r="D8244">
            <v>8080</v>
          </cell>
          <cell r="F8244">
            <v>0</v>
          </cell>
        </row>
        <row r="8245">
          <cell r="A8245">
            <v>5</v>
          </cell>
          <cell r="B8245">
            <v>29</v>
          </cell>
          <cell r="C8245">
            <v>0</v>
          </cell>
          <cell r="D8245">
            <v>8090</v>
          </cell>
          <cell r="F8245">
            <v>0</v>
          </cell>
        </row>
        <row r="8246">
          <cell r="A8246">
            <v>5</v>
          </cell>
          <cell r="B8246">
            <v>29</v>
          </cell>
          <cell r="C8246">
            <v>0</v>
          </cell>
          <cell r="D8246">
            <v>8501</v>
          </cell>
          <cell r="F8246">
            <v>0</v>
          </cell>
        </row>
        <row r="8247">
          <cell r="A8247">
            <v>5</v>
          </cell>
          <cell r="B8247">
            <v>29</v>
          </cell>
          <cell r="C8247">
            <v>0</v>
          </cell>
          <cell r="D8247">
            <v>8501</v>
          </cell>
          <cell r="F8247">
            <v>0</v>
          </cell>
        </row>
        <row r="8248">
          <cell r="A8248">
            <v>5</v>
          </cell>
          <cell r="B8248">
            <v>29</v>
          </cell>
          <cell r="C8248">
            <v>0</v>
          </cell>
          <cell r="D8248">
            <v>8505</v>
          </cell>
          <cell r="F8248">
            <v>0</v>
          </cell>
        </row>
        <row r="8249">
          <cell r="A8249">
            <v>5</v>
          </cell>
          <cell r="B8249">
            <v>29</v>
          </cell>
          <cell r="C8249">
            <v>10</v>
          </cell>
          <cell r="D8249">
            <v>6010</v>
          </cell>
          <cell r="F8249">
            <v>2998.4</v>
          </cell>
        </row>
        <row r="8250">
          <cell r="A8250">
            <v>5</v>
          </cell>
          <cell r="B8250">
            <v>29</v>
          </cell>
          <cell r="C8250">
            <v>10</v>
          </cell>
          <cell r="D8250">
            <v>6015</v>
          </cell>
          <cell r="F8250">
            <v>0</v>
          </cell>
        </row>
        <row r="8251">
          <cell r="A8251">
            <v>5</v>
          </cell>
          <cell r="B8251">
            <v>29</v>
          </cell>
          <cell r="C8251">
            <v>10</v>
          </cell>
          <cell r="D8251">
            <v>6020</v>
          </cell>
          <cell r="F8251">
            <v>309.22000000000003</v>
          </cell>
        </row>
        <row r="8252">
          <cell r="A8252">
            <v>5</v>
          </cell>
          <cell r="B8252">
            <v>29</v>
          </cell>
          <cell r="C8252">
            <v>10</v>
          </cell>
          <cell r="D8252">
            <v>6025</v>
          </cell>
          <cell r="F8252">
            <v>258.68</v>
          </cell>
        </row>
        <row r="8253">
          <cell r="A8253">
            <v>5</v>
          </cell>
          <cell r="B8253">
            <v>29</v>
          </cell>
          <cell r="C8253">
            <v>10</v>
          </cell>
          <cell r="D8253">
            <v>6030</v>
          </cell>
          <cell r="F8253">
            <v>489.71</v>
          </cell>
        </row>
        <row r="8254">
          <cell r="A8254">
            <v>5</v>
          </cell>
          <cell r="B8254">
            <v>29</v>
          </cell>
          <cell r="C8254">
            <v>10</v>
          </cell>
          <cell r="D8254">
            <v>6035</v>
          </cell>
          <cell r="F8254">
            <v>0</v>
          </cell>
        </row>
        <row r="8255">
          <cell r="A8255">
            <v>5</v>
          </cell>
          <cell r="B8255">
            <v>29</v>
          </cell>
          <cell r="C8255">
            <v>10</v>
          </cell>
          <cell r="D8255">
            <v>6040</v>
          </cell>
          <cell r="F8255">
            <v>0</v>
          </cell>
        </row>
        <row r="8256">
          <cell r="A8256">
            <v>5</v>
          </cell>
          <cell r="B8256">
            <v>29</v>
          </cell>
          <cell r="C8256">
            <v>10</v>
          </cell>
          <cell r="D8256">
            <v>6045</v>
          </cell>
          <cell r="F8256">
            <v>0</v>
          </cell>
        </row>
        <row r="8257">
          <cell r="A8257">
            <v>5</v>
          </cell>
          <cell r="B8257">
            <v>29</v>
          </cell>
          <cell r="C8257">
            <v>10</v>
          </cell>
          <cell r="D8257">
            <v>6050</v>
          </cell>
          <cell r="F8257">
            <v>281.61</v>
          </cell>
        </row>
        <row r="8258">
          <cell r="A8258">
            <v>5</v>
          </cell>
          <cell r="B8258">
            <v>29</v>
          </cell>
          <cell r="C8258">
            <v>10</v>
          </cell>
          <cell r="D8258">
            <v>6055</v>
          </cell>
          <cell r="F8258">
            <v>0</v>
          </cell>
        </row>
        <row r="8259">
          <cell r="A8259">
            <v>5</v>
          </cell>
          <cell r="B8259">
            <v>29</v>
          </cell>
          <cell r="C8259">
            <v>10</v>
          </cell>
          <cell r="D8259">
            <v>6060</v>
          </cell>
          <cell r="F8259">
            <v>244.1</v>
          </cell>
        </row>
        <row r="8260">
          <cell r="A8260">
            <v>5</v>
          </cell>
          <cell r="B8260">
            <v>29</v>
          </cell>
          <cell r="C8260">
            <v>10</v>
          </cell>
          <cell r="D8260">
            <v>6065</v>
          </cell>
          <cell r="F8260">
            <v>0</v>
          </cell>
        </row>
        <row r="8261">
          <cell r="A8261">
            <v>5</v>
          </cell>
          <cell r="B8261">
            <v>29</v>
          </cell>
          <cell r="C8261">
            <v>10</v>
          </cell>
          <cell r="D8261">
            <v>6070</v>
          </cell>
          <cell r="F8261">
            <v>0</v>
          </cell>
        </row>
        <row r="8262">
          <cell r="A8262">
            <v>5</v>
          </cell>
          <cell r="B8262">
            <v>29</v>
          </cell>
          <cell r="C8262">
            <v>10</v>
          </cell>
          <cell r="D8262">
            <v>6075</v>
          </cell>
          <cell r="F8262">
            <v>7.65</v>
          </cell>
        </row>
        <row r="8263">
          <cell r="A8263">
            <v>5</v>
          </cell>
          <cell r="B8263">
            <v>29</v>
          </cell>
          <cell r="C8263">
            <v>10</v>
          </cell>
          <cell r="D8263">
            <v>6080</v>
          </cell>
          <cell r="F8263">
            <v>0</v>
          </cell>
        </row>
        <row r="8264">
          <cell r="A8264">
            <v>5</v>
          </cell>
          <cell r="B8264">
            <v>29</v>
          </cell>
          <cell r="C8264">
            <v>10</v>
          </cell>
          <cell r="D8264">
            <v>6085</v>
          </cell>
          <cell r="F8264">
            <v>0</v>
          </cell>
        </row>
        <row r="8265">
          <cell r="A8265">
            <v>5</v>
          </cell>
          <cell r="B8265">
            <v>29</v>
          </cell>
          <cell r="C8265">
            <v>10</v>
          </cell>
          <cell r="D8265">
            <v>6090</v>
          </cell>
          <cell r="F8265">
            <v>0</v>
          </cell>
        </row>
        <row r="8266">
          <cell r="A8266">
            <v>5</v>
          </cell>
          <cell r="B8266">
            <v>29</v>
          </cell>
          <cell r="C8266">
            <v>10</v>
          </cell>
          <cell r="D8266">
            <v>6095</v>
          </cell>
          <cell r="F8266">
            <v>0</v>
          </cell>
        </row>
        <row r="8267">
          <cell r="A8267">
            <v>5</v>
          </cell>
          <cell r="B8267">
            <v>29</v>
          </cell>
          <cell r="C8267">
            <v>10</v>
          </cell>
          <cell r="D8267">
            <v>6100</v>
          </cell>
          <cell r="F8267">
            <v>191.75</v>
          </cell>
        </row>
        <row r="8268">
          <cell r="A8268">
            <v>5</v>
          </cell>
          <cell r="B8268">
            <v>29</v>
          </cell>
          <cell r="C8268">
            <v>10</v>
          </cell>
          <cell r="D8268">
            <v>6105</v>
          </cell>
          <cell r="F8268">
            <v>0</v>
          </cell>
        </row>
        <row r="8269">
          <cell r="A8269">
            <v>5</v>
          </cell>
          <cell r="B8269">
            <v>29</v>
          </cell>
          <cell r="C8269">
            <v>10</v>
          </cell>
          <cell r="D8269">
            <v>6110</v>
          </cell>
          <cell r="F8269">
            <v>0</v>
          </cell>
        </row>
        <row r="8270">
          <cell r="A8270">
            <v>5</v>
          </cell>
          <cell r="B8270">
            <v>29</v>
          </cell>
          <cell r="C8270">
            <v>10</v>
          </cell>
          <cell r="D8270">
            <v>6115</v>
          </cell>
          <cell r="F8270">
            <v>0</v>
          </cell>
        </row>
        <row r="8271">
          <cell r="A8271">
            <v>5</v>
          </cell>
          <cell r="B8271">
            <v>29</v>
          </cell>
          <cell r="C8271">
            <v>10</v>
          </cell>
          <cell r="D8271">
            <v>6120</v>
          </cell>
          <cell r="F8271">
            <v>0</v>
          </cell>
        </row>
        <row r="8272">
          <cell r="A8272">
            <v>5</v>
          </cell>
          <cell r="B8272">
            <v>29</v>
          </cell>
          <cell r="C8272">
            <v>10</v>
          </cell>
          <cell r="D8272">
            <v>6125</v>
          </cell>
          <cell r="F8272">
            <v>0</v>
          </cell>
        </row>
        <row r="8273">
          <cell r="A8273">
            <v>5</v>
          </cell>
          <cell r="B8273">
            <v>29</v>
          </cell>
          <cell r="C8273">
            <v>10</v>
          </cell>
          <cell r="D8273">
            <v>6130</v>
          </cell>
          <cell r="F8273">
            <v>0</v>
          </cell>
        </row>
        <row r="8274">
          <cell r="A8274">
            <v>5</v>
          </cell>
          <cell r="B8274">
            <v>29</v>
          </cell>
          <cell r="C8274">
            <v>10</v>
          </cell>
          <cell r="D8274">
            <v>6135</v>
          </cell>
          <cell r="F8274">
            <v>0</v>
          </cell>
        </row>
        <row r="8275">
          <cell r="A8275">
            <v>5</v>
          </cell>
          <cell r="B8275">
            <v>29</v>
          </cell>
          <cell r="C8275">
            <v>10</v>
          </cell>
          <cell r="D8275">
            <v>6140</v>
          </cell>
          <cell r="F8275">
            <v>0</v>
          </cell>
        </row>
        <row r="8276">
          <cell r="A8276">
            <v>5</v>
          </cell>
          <cell r="B8276">
            <v>29</v>
          </cell>
          <cell r="C8276">
            <v>10</v>
          </cell>
          <cell r="D8276">
            <v>6145</v>
          </cell>
          <cell r="F8276">
            <v>0</v>
          </cell>
        </row>
        <row r="8277">
          <cell r="A8277">
            <v>5</v>
          </cell>
          <cell r="B8277">
            <v>29</v>
          </cell>
          <cell r="C8277">
            <v>10</v>
          </cell>
          <cell r="D8277">
            <v>6150</v>
          </cell>
          <cell r="F8277">
            <v>0</v>
          </cell>
        </row>
        <row r="8278">
          <cell r="A8278">
            <v>5</v>
          </cell>
          <cell r="B8278">
            <v>29</v>
          </cell>
          <cell r="C8278">
            <v>20</v>
          </cell>
          <cell r="D8278">
            <v>6010</v>
          </cell>
          <cell r="F8278">
            <v>5374</v>
          </cell>
        </row>
        <row r="8279">
          <cell r="A8279">
            <v>5</v>
          </cell>
          <cell r="B8279">
            <v>29</v>
          </cell>
          <cell r="C8279">
            <v>20</v>
          </cell>
          <cell r="D8279">
            <v>6015</v>
          </cell>
          <cell r="F8279">
            <v>0</v>
          </cell>
        </row>
        <row r="8280">
          <cell r="A8280">
            <v>5</v>
          </cell>
          <cell r="B8280">
            <v>29</v>
          </cell>
          <cell r="C8280">
            <v>20</v>
          </cell>
          <cell r="D8280">
            <v>6020</v>
          </cell>
          <cell r="F8280">
            <v>748.91</v>
          </cell>
        </row>
        <row r="8281">
          <cell r="A8281">
            <v>5</v>
          </cell>
          <cell r="B8281">
            <v>29</v>
          </cell>
          <cell r="C8281">
            <v>20</v>
          </cell>
          <cell r="D8281">
            <v>6025</v>
          </cell>
          <cell r="F8281">
            <v>565.83000000000004</v>
          </cell>
        </row>
        <row r="8282">
          <cell r="A8282">
            <v>5</v>
          </cell>
          <cell r="B8282">
            <v>29</v>
          </cell>
          <cell r="C8282">
            <v>20</v>
          </cell>
          <cell r="D8282">
            <v>6030</v>
          </cell>
          <cell r="F8282">
            <v>-2387.75</v>
          </cell>
        </row>
        <row r="8283">
          <cell r="A8283">
            <v>5</v>
          </cell>
          <cell r="B8283">
            <v>29</v>
          </cell>
          <cell r="C8283">
            <v>20</v>
          </cell>
          <cell r="D8283">
            <v>6035</v>
          </cell>
          <cell r="F8283">
            <v>0</v>
          </cell>
        </row>
        <row r="8284">
          <cell r="A8284">
            <v>5</v>
          </cell>
          <cell r="B8284">
            <v>29</v>
          </cell>
          <cell r="C8284">
            <v>20</v>
          </cell>
          <cell r="D8284">
            <v>6040</v>
          </cell>
          <cell r="F8284">
            <v>0</v>
          </cell>
        </row>
        <row r="8285">
          <cell r="A8285">
            <v>5</v>
          </cell>
          <cell r="B8285">
            <v>29</v>
          </cell>
          <cell r="C8285">
            <v>20</v>
          </cell>
          <cell r="D8285">
            <v>6045</v>
          </cell>
          <cell r="F8285">
            <v>0</v>
          </cell>
        </row>
        <row r="8286">
          <cell r="A8286">
            <v>5</v>
          </cell>
          <cell r="B8286">
            <v>29</v>
          </cell>
          <cell r="C8286">
            <v>20</v>
          </cell>
          <cell r="D8286">
            <v>6050</v>
          </cell>
          <cell r="F8286">
            <v>1951.03</v>
          </cell>
        </row>
        <row r="8287">
          <cell r="A8287">
            <v>5</v>
          </cell>
          <cell r="B8287">
            <v>29</v>
          </cell>
          <cell r="C8287">
            <v>20</v>
          </cell>
          <cell r="D8287">
            <v>6055</v>
          </cell>
          <cell r="F8287">
            <v>0</v>
          </cell>
        </row>
        <row r="8288">
          <cell r="A8288">
            <v>5</v>
          </cell>
          <cell r="B8288">
            <v>29</v>
          </cell>
          <cell r="C8288">
            <v>20</v>
          </cell>
          <cell r="D8288">
            <v>6060</v>
          </cell>
          <cell r="F8288">
            <v>0</v>
          </cell>
        </row>
        <row r="8289">
          <cell r="A8289">
            <v>5</v>
          </cell>
          <cell r="B8289">
            <v>29</v>
          </cell>
          <cell r="C8289">
            <v>20</v>
          </cell>
          <cell r="D8289">
            <v>6065</v>
          </cell>
          <cell r="F8289">
            <v>0</v>
          </cell>
        </row>
        <row r="8290">
          <cell r="A8290">
            <v>5</v>
          </cell>
          <cell r="B8290">
            <v>29</v>
          </cell>
          <cell r="C8290">
            <v>20</v>
          </cell>
          <cell r="D8290">
            <v>6070</v>
          </cell>
          <cell r="F8290">
            <v>0</v>
          </cell>
        </row>
        <row r="8291">
          <cell r="A8291">
            <v>5</v>
          </cell>
          <cell r="B8291">
            <v>29</v>
          </cell>
          <cell r="C8291">
            <v>20</v>
          </cell>
          <cell r="D8291">
            <v>6075</v>
          </cell>
          <cell r="F8291">
            <v>0</v>
          </cell>
        </row>
        <row r="8292">
          <cell r="A8292">
            <v>5</v>
          </cell>
          <cell r="B8292">
            <v>29</v>
          </cell>
          <cell r="C8292">
            <v>20</v>
          </cell>
          <cell r="D8292">
            <v>6080</v>
          </cell>
          <cell r="F8292">
            <v>0</v>
          </cell>
        </row>
        <row r="8293">
          <cell r="A8293">
            <v>5</v>
          </cell>
          <cell r="B8293">
            <v>29</v>
          </cell>
          <cell r="C8293">
            <v>20</v>
          </cell>
          <cell r="D8293">
            <v>6085</v>
          </cell>
          <cell r="F8293">
            <v>0</v>
          </cell>
        </row>
        <row r="8294">
          <cell r="A8294">
            <v>5</v>
          </cell>
          <cell r="B8294">
            <v>29</v>
          </cell>
          <cell r="C8294">
            <v>20</v>
          </cell>
          <cell r="D8294">
            <v>6090</v>
          </cell>
          <cell r="F8294">
            <v>308.41000000000003</v>
          </cell>
        </row>
        <row r="8295">
          <cell r="A8295">
            <v>5</v>
          </cell>
          <cell r="B8295">
            <v>29</v>
          </cell>
          <cell r="C8295">
            <v>20</v>
          </cell>
          <cell r="D8295">
            <v>6095</v>
          </cell>
          <cell r="F8295">
            <v>0</v>
          </cell>
        </row>
        <row r="8296">
          <cell r="A8296">
            <v>5</v>
          </cell>
          <cell r="B8296">
            <v>29</v>
          </cell>
          <cell r="C8296">
            <v>20</v>
          </cell>
          <cell r="D8296">
            <v>6100</v>
          </cell>
          <cell r="F8296">
            <v>0</v>
          </cell>
        </row>
        <row r="8297">
          <cell r="A8297">
            <v>5</v>
          </cell>
          <cell r="B8297">
            <v>29</v>
          </cell>
          <cell r="C8297">
            <v>20</v>
          </cell>
          <cell r="D8297">
            <v>6105</v>
          </cell>
          <cell r="F8297">
            <v>0</v>
          </cell>
        </row>
        <row r="8298">
          <cell r="A8298">
            <v>5</v>
          </cell>
          <cell r="B8298">
            <v>29</v>
          </cell>
          <cell r="C8298">
            <v>20</v>
          </cell>
          <cell r="D8298">
            <v>6110</v>
          </cell>
          <cell r="F8298">
            <v>0</v>
          </cell>
        </row>
        <row r="8299">
          <cell r="A8299">
            <v>5</v>
          </cell>
          <cell r="B8299">
            <v>29</v>
          </cell>
          <cell r="C8299">
            <v>20</v>
          </cell>
          <cell r="D8299">
            <v>6115</v>
          </cell>
          <cell r="F8299">
            <v>0</v>
          </cell>
        </row>
        <row r="8300">
          <cell r="A8300">
            <v>5</v>
          </cell>
          <cell r="B8300">
            <v>29</v>
          </cell>
          <cell r="C8300">
            <v>20</v>
          </cell>
          <cell r="D8300">
            <v>6120</v>
          </cell>
          <cell r="F8300">
            <v>0</v>
          </cell>
        </row>
        <row r="8301">
          <cell r="A8301">
            <v>5</v>
          </cell>
          <cell r="B8301">
            <v>29</v>
          </cell>
          <cell r="C8301">
            <v>20</v>
          </cell>
          <cell r="D8301">
            <v>6125</v>
          </cell>
          <cell r="F8301">
            <v>0</v>
          </cell>
        </row>
        <row r="8302">
          <cell r="A8302">
            <v>5</v>
          </cell>
          <cell r="B8302">
            <v>29</v>
          </cell>
          <cell r="C8302">
            <v>20</v>
          </cell>
          <cell r="D8302">
            <v>6130</v>
          </cell>
          <cell r="F8302">
            <v>2768</v>
          </cell>
        </row>
        <row r="8303">
          <cell r="A8303">
            <v>5</v>
          </cell>
          <cell r="B8303">
            <v>29</v>
          </cell>
          <cell r="C8303">
            <v>20</v>
          </cell>
          <cell r="D8303">
            <v>6135</v>
          </cell>
          <cell r="F8303">
            <v>0</v>
          </cell>
        </row>
        <row r="8304">
          <cell r="A8304">
            <v>5</v>
          </cell>
          <cell r="B8304">
            <v>29</v>
          </cell>
          <cell r="C8304">
            <v>20</v>
          </cell>
          <cell r="D8304">
            <v>6140</v>
          </cell>
          <cell r="F8304">
            <v>269.17</v>
          </cell>
        </row>
        <row r="8305">
          <cell r="A8305">
            <v>5</v>
          </cell>
          <cell r="B8305">
            <v>29</v>
          </cell>
          <cell r="C8305">
            <v>20</v>
          </cell>
          <cell r="D8305">
            <v>6145</v>
          </cell>
          <cell r="F8305">
            <v>80.06</v>
          </cell>
        </row>
        <row r="8306">
          <cell r="A8306">
            <v>5</v>
          </cell>
          <cell r="B8306">
            <v>29</v>
          </cell>
          <cell r="C8306">
            <v>20</v>
          </cell>
          <cell r="D8306">
            <v>6160</v>
          </cell>
          <cell r="F8306">
            <v>0</v>
          </cell>
        </row>
        <row r="8307">
          <cell r="A8307">
            <v>5</v>
          </cell>
          <cell r="B8307">
            <v>29</v>
          </cell>
          <cell r="C8307">
            <v>30</v>
          </cell>
          <cell r="D8307">
            <v>6010</v>
          </cell>
          <cell r="F8307">
            <v>12784.14</v>
          </cell>
        </row>
        <row r="8308">
          <cell r="A8308">
            <v>5</v>
          </cell>
          <cell r="B8308">
            <v>29</v>
          </cell>
          <cell r="C8308">
            <v>30</v>
          </cell>
          <cell r="D8308">
            <v>6015</v>
          </cell>
          <cell r="F8308">
            <v>0</v>
          </cell>
        </row>
        <row r="8309">
          <cell r="A8309">
            <v>5</v>
          </cell>
          <cell r="B8309">
            <v>29</v>
          </cell>
          <cell r="C8309">
            <v>30</v>
          </cell>
          <cell r="D8309">
            <v>6020</v>
          </cell>
          <cell r="F8309">
            <v>341.42</v>
          </cell>
        </row>
        <row r="8310">
          <cell r="A8310">
            <v>5</v>
          </cell>
          <cell r="B8310">
            <v>29</v>
          </cell>
          <cell r="C8310">
            <v>30</v>
          </cell>
          <cell r="D8310">
            <v>6025</v>
          </cell>
          <cell r="F8310">
            <v>893.92</v>
          </cell>
        </row>
        <row r="8311">
          <cell r="A8311">
            <v>5</v>
          </cell>
          <cell r="B8311">
            <v>29</v>
          </cell>
          <cell r="C8311">
            <v>30</v>
          </cell>
          <cell r="D8311">
            <v>6030</v>
          </cell>
          <cell r="F8311">
            <v>1057.9100000000001</v>
          </cell>
        </row>
        <row r="8312">
          <cell r="A8312">
            <v>5</v>
          </cell>
          <cell r="B8312">
            <v>29</v>
          </cell>
          <cell r="C8312">
            <v>30</v>
          </cell>
          <cell r="D8312">
            <v>6035</v>
          </cell>
          <cell r="F8312">
            <v>0</v>
          </cell>
        </row>
        <row r="8313">
          <cell r="A8313">
            <v>5</v>
          </cell>
          <cell r="B8313">
            <v>29</v>
          </cell>
          <cell r="C8313">
            <v>30</v>
          </cell>
          <cell r="D8313">
            <v>6040</v>
          </cell>
          <cell r="F8313">
            <v>0</v>
          </cell>
        </row>
        <row r="8314">
          <cell r="A8314">
            <v>5</v>
          </cell>
          <cell r="B8314">
            <v>29</v>
          </cell>
          <cell r="C8314">
            <v>30</v>
          </cell>
          <cell r="D8314">
            <v>6045</v>
          </cell>
          <cell r="F8314">
            <v>0</v>
          </cell>
        </row>
        <row r="8315">
          <cell r="A8315">
            <v>5</v>
          </cell>
          <cell r="B8315">
            <v>29</v>
          </cell>
          <cell r="C8315">
            <v>30</v>
          </cell>
          <cell r="D8315">
            <v>6050</v>
          </cell>
          <cell r="F8315">
            <v>0</v>
          </cell>
        </row>
        <row r="8316">
          <cell r="A8316">
            <v>5</v>
          </cell>
          <cell r="B8316">
            <v>29</v>
          </cell>
          <cell r="C8316">
            <v>30</v>
          </cell>
          <cell r="D8316">
            <v>6055</v>
          </cell>
          <cell r="F8316">
            <v>0</v>
          </cell>
        </row>
        <row r="8317">
          <cell r="A8317">
            <v>5</v>
          </cell>
          <cell r="B8317">
            <v>29</v>
          </cell>
          <cell r="C8317">
            <v>30</v>
          </cell>
          <cell r="D8317">
            <v>6060</v>
          </cell>
          <cell r="F8317">
            <v>0</v>
          </cell>
        </row>
        <row r="8318">
          <cell r="A8318">
            <v>5</v>
          </cell>
          <cell r="B8318">
            <v>29</v>
          </cell>
          <cell r="C8318">
            <v>30</v>
          </cell>
          <cell r="D8318">
            <v>6065</v>
          </cell>
          <cell r="F8318">
            <v>0</v>
          </cell>
        </row>
        <row r="8319">
          <cell r="A8319">
            <v>5</v>
          </cell>
          <cell r="B8319">
            <v>29</v>
          </cell>
          <cell r="C8319">
            <v>30</v>
          </cell>
          <cell r="D8319">
            <v>6070</v>
          </cell>
          <cell r="F8319">
            <v>0</v>
          </cell>
        </row>
        <row r="8320">
          <cell r="A8320">
            <v>5</v>
          </cell>
          <cell r="B8320">
            <v>29</v>
          </cell>
          <cell r="C8320">
            <v>30</v>
          </cell>
          <cell r="D8320">
            <v>6075</v>
          </cell>
          <cell r="F8320">
            <v>0</v>
          </cell>
        </row>
        <row r="8321">
          <cell r="A8321">
            <v>5</v>
          </cell>
          <cell r="B8321">
            <v>29</v>
          </cell>
          <cell r="C8321">
            <v>30</v>
          </cell>
          <cell r="D8321">
            <v>6080</v>
          </cell>
          <cell r="F8321">
            <v>0</v>
          </cell>
        </row>
        <row r="8322">
          <cell r="A8322">
            <v>5</v>
          </cell>
          <cell r="B8322">
            <v>29</v>
          </cell>
          <cell r="C8322">
            <v>30</v>
          </cell>
          <cell r="D8322">
            <v>6085</v>
          </cell>
          <cell r="F8322">
            <v>0</v>
          </cell>
        </row>
        <row r="8323">
          <cell r="A8323">
            <v>5</v>
          </cell>
          <cell r="B8323">
            <v>29</v>
          </cell>
          <cell r="C8323">
            <v>30</v>
          </cell>
          <cell r="D8323">
            <v>6090</v>
          </cell>
          <cell r="F8323">
            <v>0</v>
          </cell>
        </row>
        <row r="8324">
          <cell r="A8324">
            <v>5</v>
          </cell>
          <cell r="B8324">
            <v>29</v>
          </cell>
          <cell r="C8324">
            <v>30</v>
          </cell>
          <cell r="D8324">
            <v>6095</v>
          </cell>
          <cell r="F8324">
            <v>0</v>
          </cell>
        </row>
        <row r="8325">
          <cell r="A8325">
            <v>5</v>
          </cell>
          <cell r="B8325">
            <v>29</v>
          </cell>
          <cell r="C8325">
            <v>30</v>
          </cell>
          <cell r="D8325">
            <v>6100</v>
          </cell>
          <cell r="F8325">
            <v>52.33</v>
          </cell>
        </row>
        <row r="8326">
          <cell r="A8326">
            <v>5</v>
          </cell>
          <cell r="B8326">
            <v>29</v>
          </cell>
          <cell r="C8326">
            <v>30</v>
          </cell>
          <cell r="D8326">
            <v>6125</v>
          </cell>
          <cell r="F8326">
            <v>0</v>
          </cell>
        </row>
        <row r="8327">
          <cell r="A8327">
            <v>5</v>
          </cell>
          <cell r="B8327">
            <v>29</v>
          </cell>
          <cell r="C8327">
            <v>40</v>
          </cell>
          <cell r="D8327">
            <v>6010</v>
          </cell>
          <cell r="F8327">
            <v>0</v>
          </cell>
        </row>
        <row r="8328">
          <cell r="A8328">
            <v>5</v>
          </cell>
          <cell r="B8328">
            <v>29</v>
          </cell>
          <cell r="C8328">
            <v>40</v>
          </cell>
          <cell r="D8328">
            <v>6015</v>
          </cell>
          <cell r="F8328">
            <v>21840.61</v>
          </cell>
        </row>
        <row r="8329">
          <cell r="A8329">
            <v>5</v>
          </cell>
          <cell r="B8329">
            <v>29</v>
          </cell>
          <cell r="C8329">
            <v>40</v>
          </cell>
          <cell r="D8329">
            <v>6020</v>
          </cell>
          <cell r="F8329">
            <v>0</v>
          </cell>
        </row>
        <row r="8330">
          <cell r="A8330">
            <v>5</v>
          </cell>
          <cell r="B8330">
            <v>29</v>
          </cell>
          <cell r="C8330">
            <v>40</v>
          </cell>
          <cell r="D8330">
            <v>6025</v>
          </cell>
          <cell r="F8330">
            <v>631.27</v>
          </cell>
        </row>
        <row r="8331">
          <cell r="A8331">
            <v>5</v>
          </cell>
          <cell r="B8331">
            <v>29</v>
          </cell>
          <cell r="C8331">
            <v>40</v>
          </cell>
          <cell r="D8331">
            <v>6030</v>
          </cell>
          <cell r="F8331">
            <v>967.84</v>
          </cell>
        </row>
        <row r="8332">
          <cell r="A8332">
            <v>5</v>
          </cell>
          <cell r="B8332">
            <v>29</v>
          </cell>
          <cell r="C8332">
            <v>40</v>
          </cell>
          <cell r="D8332">
            <v>6035</v>
          </cell>
          <cell r="F8332">
            <v>0</v>
          </cell>
        </row>
        <row r="8333">
          <cell r="A8333">
            <v>5</v>
          </cell>
          <cell r="B8333">
            <v>29</v>
          </cell>
          <cell r="C8333">
            <v>40</v>
          </cell>
          <cell r="D8333">
            <v>6040</v>
          </cell>
          <cell r="F8333">
            <v>0</v>
          </cell>
        </row>
        <row r="8334">
          <cell r="A8334">
            <v>5</v>
          </cell>
          <cell r="B8334">
            <v>29</v>
          </cell>
          <cell r="C8334">
            <v>40</v>
          </cell>
          <cell r="D8334">
            <v>6045</v>
          </cell>
          <cell r="F8334">
            <v>0</v>
          </cell>
        </row>
        <row r="8335">
          <cell r="A8335">
            <v>5</v>
          </cell>
          <cell r="B8335">
            <v>29</v>
          </cell>
          <cell r="C8335">
            <v>40</v>
          </cell>
          <cell r="D8335">
            <v>6050</v>
          </cell>
          <cell r="F8335">
            <v>0</v>
          </cell>
        </row>
        <row r="8336">
          <cell r="A8336">
            <v>5</v>
          </cell>
          <cell r="B8336">
            <v>29</v>
          </cell>
          <cell r="C8336">
            <v>40</v>
          </cell>
          <cell r="D8336">
            <v>6055</v>
          </cell>
          <cell r="F8336">
            <v>0</v>
          </cell>
        </row>
        <row r="8337">
          <cell r="A8337">
            <v>5</v>
          </cell>
          <cell r="B8337">
            <v>29</v>
          </cell>
          <cell r="C8337">
            <v>40</v>
          </cell>
          <cell r="D8337">
            <v>6060</v>
          </cell>
          <cell r="F8337">
            <v>0</v>
          </cell>
        </row>
        <row r="8338">
          <cell r="A8338">
            <v>5</v>
          </cell>
          <cell r="B8338">
            <v>29</v>
          </cell>
          <cell r="C8338">
            <v>40</v>
          </cell>
          <cell r="D8338">
            <v>6065</v>
          </cell>
          <cell r="F8338">
            <v>0</v>
          </cell>
        </row>
        <row r="8339">
          <cell r="A8339">
            <v>5</v>
          </cell>
          <cell r="B8339">
            <v>29</v>
          </cell>
          <cell r="C8339">
            <v>40</v>
          </cell>
          <cell r="D8339">
            <v>6070</v>
          </cell>
          <cell r="F8339">
            <v>0</v>
          </cell>
        </row>
        <row r="8340">
          <cell r="A8340">
            <v>5</v>
          </cell>
          <cell r="B8340">
            <v>29</v>
          </cell>
          <cell r="C8340">
            <v>40</v>
          </cell>
          <cell r="D8340">
            <v>6075</v>
          </cell>
          <cell r="F8340">
            <v>0</v>
          </cell>
        </row>
        <row r="8341">
          <cell r="A8341">
            <v>5</v>
          </cell>
          <cell r="B8341">
            <v>29</v>
          </cell>
          <cell r="C8341">
            <v>40</v>
          </cell>
          <cell r="D8341">
            <v>6080</v>
          </cell>
          <cell r="F8341">
            <v>0</v>
          </cell>
        </row>
        <row r="8342">
          <cell r="A8342">
            <v>5</v>
          </cell>
          <cell r="B8342">
            <v>29</v>
          </cell>
          <cell r="C8342">
            <v>40</v>
          </cell>
          <cell r="D8342">
            <v>6085</v>
          </cell>
          <cell r="F8342">
            <v>0</v>
          </cell>
        </row>
        <row r="8343">
          <cell r="A8343">
            <v>5</v>
          </cell>
          <cell r="B8343">
            <v>29</v>
          </cell>
          <cell r="C8343">
            <v>40</v>
          </cell>
          <cell r="D8343">
            <v>6090</v>
          </cell>
          <cell r="F8343">
            <v>0</v>
          </cell>
        </row>
        <row r="8344">
          <cell r="A8344">
            <v>5</v>
          </cell>
          <cell r="B8344">
            <v>29</v>
          </cell>
          <cell r="C8344">
            <v>40</v>
          </cell>
          <cell r="D8344">
            <v>6095</v>
          </cell>
          <cell r="F8344">
            <v>0</v>
          </cell>
        </row>
        <row r="8345">
          <cell r="A8345">
            <v>5</v>
          </cell>
          <cell r="B8345">
            <v>29</v>
          </cell>
          <cell r="C8345">
            <v>40</v>
          </cell>
          <cell r="D8345">
            <v>6100</v>
          </cell>
          <cell r="F8345">
            <v>23.82</v>
          </cell>
        </row>
        <row r="8346">
          <cell r="A8346">
            <v>5</v>
          </cell>
          <cell r="B8346">
            <v>29</v>
          </cell>
          <cell r="C8346">
            <v>40</v>
          </cell>
          <cell r="D8346">
            <v>6105</v>
          </cell>
          <cell r="F8346">
            <v>22.8</v>
          </cell>
        </row>
        <row r="8347">
          <cell r="A8347">
            <v>5</v>
          </cell>
          <cell r="B8347">
            <v>29</v>
          </cell>
          <cell r="C8347">
            <v>40</v>
          </cell>
          <cell r="D8347">
            <v>6110</v>
          </cell>
          <cell r="F8347">
            <v>0</v>
          </cell>
        </row>
        <row r="8348">
          <cell r="A8348">
            <v>5</v>
          </cell>
          <cell r="B8348">
            <v>29</v>
          </cell>
          <cell r="C8348">
            <v>40</v>
          </cell>
          <cell r="D8348">
            <v>6110</v>
          </cell>
          <cell r="F8348">
            <v>0</v>
          </cell>
        </row>
        <row r="8349">
          <cell r="A8349">
            <v>5</v>
          </cell>
          <cell r="B8349">
            <v>29</v>
          </cell>
          <cell r="C8349">
            <v>40</v>
          </cell>
          <cell r="D8349">
            <v>6110</v>
          </cell>
          <cell r="F8349">
            <v>0</v>
          </cell>
        </row>
        <row r="8350">
          <cell r="A8350">
            <v>5</v>
          </cell>
          <cell r="B8350">
            <v>29</v>
          </cell>
          <cell r="C8350">
            <v>40</v>
          </cell>
          <cell r="D8350">
            <v>6110</v>
          </cell>
          <cell r="F8350">
            <v>0</v>
          </cell>
        </row>
        <row r="8351">
          <cell r="A8351">
            <v>5</v>
          </cell>
          <cell r="B8351">
            <v>29</v>
          </cell>
          <cell r="C8351">
            <v>40</v>
          </cell>
          <cell r="D8351">
            <v>6110</v>
          </cell>
          <cell r="F8351">
            <v>0</v>
          </cell>
        </row>
        <row r="8352">
          <cell r="A8352">
            <v>5</v>
          </cell>
          <cell r="B8352">
            <v>29</v>
          </cell>
          <cell r="C8352">
            <v>40</v>
          </cell>
          <cell r="D8352">
            <v>6110</v>
          </cell>
          <cell r="F8352">
            <v>0</v>
          </cell>
        </row>
        <row r="8353">
          <cell r="A8353">
            <v>5</v>
          </cell>
          <cell r="B8353">
            <v>29</v>
          </cell>
          <cell r="C8353">
            <v>40</v>
          </cell>
          <cell r="D8353">
            <v>6115</v>
          </cell>
          <cell r="F8353">
            <v>0</v>
          </cell>
        </row>
        <row r="8354">
          <cell r="A8354">
            <v>5</v>
          </cell>
          <cell r="B8354">
            <v>29</v>
          </cell>
          <cell r="C8354">
            <v>40</v>
          </cell>
          <cell r="D8354">
            <v>6120</v>
          </cell>
          <cell r="F8354">
            <v>0</v>
          </cell>
        </row>
        <row r="8355">
          <cell r="A8355">
            <v>5</v>
          </cell>
          <cell r="B8355">
            <v>29</v>
          </cell>
          <cell r="C8355">
            <v>40</v>
          </cell>
          <cell r="D8355">
            <v>6125</v>
          </cell>
          <cell r="F8355">
            <v>0</v>
          </cell>
        </row>
        <row r="8356">
          <cell r="A8356">
            <v>5</v>
          </cell>
          <cell r="B8356">
            <v>29</v>
          </cell>
          <cell r="C8356">
            <v>50</v>
          </cell>
          <cell r="D8356">
            <v>6010</v>
          </cell>
          <cell r="F8356">
            <v>5783.24</v>
          </cell>
        </row>
        <row r="8357">
          <cell r="A8357">
            <v>5</v>
          </cell>
          <cell r="B8357">
            <v>29</v>
          </cell>
          <cell r="C8357">
            <v>50</v>
          </cell>
          <cell r="D8357">
            <v>6015</v>
          </cell>
          <cell r="F8357">
            <v>0</v>
          </cell>
        </row>
        <row r="8358">
          <cell r="A8358">
            <v>5</v>
          </cell>
          <cell r="B8358">
            <v>29</v>
          </cell>
          <cell r="C8358">
            <v>50</v>
          </cell>
          <cell r="D8358">
            <v>6020</v>
          </cell>
          <cell r="F8358">
            <v>0</v>
          </cell>
        </row>
        <row r="8359">
          <cell r="A8359">
            <v>5</v>
          </cell>
          <cell r="B8359">
            <v>29</v>
          </cell>
          <cell r="C8359">
            <v>50</v>
          </cell>
          <cell r="D8359">
            <v>6025</v>
          </cell>
          <cell r="F8359">
            <v>434.58</v>
          </cell>
        </row>
        <row r="8360">
          <cell r="A8360">
            <v>5</v>
          </cell>
          <cell r="B8360">
            <v>29</v>
          </cell>
          <cell r="C8360">
            <v>50</v>
          </cell>
          <cell r="D8360">
            <v>6030</v>
          </cell>
          <cell r="F8360">
            <v>567.67999999999995</v>
          </cell>
        </row>
        <row r="8361">
          <cell r="A8361">
            <v>5</v>
          </cell>
          <cell r="B8361">
            <v>29</v>
          </cell>
          <cell r="C8361">
            <v>50</v>
          </cell>
          <cell r="D8361">
            <v>6035</v>
          </cell>
          <cell r="F8361">
            <v>0</v>
          </cell>
        </row>
        <row r="8362">
          <cell r="A8362">
            <v>5</v>
          </cell>
          <cell r="B8362">
            <v>29</v>
          </cell>
          <cell r="C8362">
            <v>50</v>
          </cell>
          <cell r="D8362">
            <v>6040</v>
          </cell>
          <cell r="F8362">
            <v>304.47000000000003</v>
          </cell>
        </row>
        <row r="8363">
          <cell r="A8363">
            <v>5</v>
          </cell>
          <cell r="B8363">
            <v>29</v>
          </cell>
          <cell r="C8363">
            <v>50</v>
          </cell>
          <cell r="D8363">
            <v>6045</v>
          </cell>
          <cell r="F8363">
            <v>0</v>
          </cell>
        </row>
        <row r="8364">
          <cell r="A8364">
            <v>5</v>
          </cell>
          <cell r="B8364">
            <v>29</v>
          </cell>
          <cell r="C8364">
            <v>50</v>
          </cell>
          <cell r="D8364">
            <v>6050</v>
          </cell>
          <cell r="F8364">
            <v>0</v>
          </cell>
        </row>
        <row r="8365">
          <cell r="A8365">
            <v>5</v>
          </cell>
          <cell r="B8365">
            <v>29</v>
          </cell>
          <cell r="C8365">
            <v>50</v>
          </cell>
          <cell r="D8365">
            <v>6055</v>
          </cell>
          <cell r="F8365">
            <v>0</v>
          </cell>
        </row>
        <row r="8366">
          <cell r="A8366">
            <v>5</v>
          </cell>
          <cell r="B8366">
            <v>29</v>
          </cell>
          <cell r="C8366">
            <v>50</v>
          </cell>
          <cell r="D8366">
            <v>6060</v>
          </cell>
          <cell r="F8366">
            <v>0</v>
          </cell>
        </row>
        <row r="8367">
          <cell r="A8367">
            <v>5</v>
          </cell>
          <cell r="B8367">
            <v>29</v>
          </cell>
          <cell r="C8367">
            <v>50</v>
          </cell>
          <cell r="D8367">
            <v>6065</v>
          </cell>
          <cell r="F8367">
            <v>0</v>
          </cell>
        </row>
        <row r="8368">
          <cell r="A8368">
            <v>5</v>
          </cell>
          <cell r="B8368">
            <v>29</v>
          </cell>
          <cell r="C8368">
            <v>50</v>
          </cell>
          <cell r="D8368">
            <v>6070</v>
          </cell>
          <cell r="F8368">
            <v>0</v>
          </cell>
        </row>
        <row r="8369">
          <cell r="A8369">
            <v>5</v>
          </cell>
          <cell r="B8369">
            <v>29</v>
          </cell>
          <cell r="C8369">
            <v>50</v>
          </cell>
          <cell r="D8369">
            <v>6075</v>
          </cell>
          <cell r="F8369">
            <v>0</v>
          </cell>
        </row>
        <row r="8370">
          <cell r="A8370">
            <v>5</v>
          </cell>
          <cell r="B8370">
            <v>29</v>
          </cell>
          <cell r="C8370">
            <v>50</v>
          </cell>
          <cell r="D8370">
            <v>6080</v>
          </cell>
          <cell r="F8370">
            <v>0</v>
          </cell>
        </row>
        <row r="8371">
          <cell r="A8371">
            <v>5</v>
          </cell>
          <cell r="B8371">
            <v>29</v>
          </cell>
          <cell r="C8371">
            <v>50</v>
          </cell>
          <cell r="D8371">
            <v>6085</v>
          </cell>
          <cell r="F8371">
            <v>0</v>
          </cell>
        </row>
        <row r="8372">
          <cell r="A8372">
            <v>5</v>
          </cell>
          <cell r="B8372">
            <v>29</v>
          </cell>
          <cell r="C8372">
            <v>50</v>
          </cell>
          <cell r="D8372">
            <v>6090</v>
          </cell>
          <cell r="F8372">
            <v>0</v>
          </cell>
        </row>
        <row r="8373">
          <cell r="A8373">
            <v>5</v>
          </cell>
          <cell r="B8373">
            <v>29</v>
          </cell>
          <cell r="C8373">
            <v>50</v>
          </cell>
          <cell r="D8373">
            <v>6095</v>
          </cell>
          <cell r="F8373">
            <v>0</v>
          </cell>
        </row>
        <row r="8374">
          <cell r="A8374">
            <v>5</v>
          </cell>
          <cell r="B8374">
            <v>29</v>
          </cell>
          <cell r="C8374">
            <v>50</v>
          </cell>
          <cell r="D8374">
            <v>6100</v>
          </cell>
          <cell r="F8374">
            <v>81.13</v>
          </cell>
        </row>
        <row r="8375">
          <cell r="A8375">
            <v>5</v>
          </cell>
          <cell r="B8375">
            <v>29</v>
          </cell>
          <cell r="C8375">
            <v>50</v>
          </cell>
          <cell r="D8375">
            <v>6105</v>
          </cell>
          <cell r="F8375">
            <v>0</v>
          </cell>
        </row>
        <row r="8376">
          <cell r="A8376">
            <v>5</v>
          </cell>
          <cell r="B8376">
            <v>29</v>
          </cell>
          <cell r="C8376">
            <v>50</v>
          </cell>
          <cell r="D8376">
            <v>6110</v>
          </cell>
          <cell r="F8376">
            <v>0</v>
          </cell>
        </row>
        <row r="8377">
          <cell r="A8377">
            <v>5</v>
          </cell>
          <cell r="B8377">
            <v>29</v>
          </cell>
          <cell r="C8377">
            <v>50</v>
          </cell>
          <cell r="D8377">
            <v>6115</v>
          </cell>
          <cell r="F8377">
            <v>0</v>
          </cell>
        </row>
        <row r="8378">
          <cell r="A8378">
            <v>5</v>
          </cell>
          <cell r="B8378">
            <v>29</v>
          </cell>
          <cell r="C8378">
            <v>50</v>
          </cell>
          <cell r="D8378">
            <v>6120</v>
          </cell>
          <cell r="F8378">
            <v>0</v>
          </cell>
        </row>
        <row r="8379">
          <cell r="A8379">
            <v>5</v>
          </cell>
          <cell r="B8379">
            <v>29</v>
          </cell>
          <cell r="C8379">
            <v>50</v>
          </cell>
          <cell r="D8379">
            <v>6125</v>
          </cell>
          <cell r="F8379">
            <v>0</v>
          </cell>
        </row>
        <row r="8380">
          <cell r="A8380">
            <v>5</v>
          </cell>
          <cell r="B8380">
            <v>30</v>
          </cell>
          <cell r="C8380">
            <v>0</v>
          </cell>
          <cell r="D8380">
            <v>1032</v>
          </cell>
          <cell r="F8380">
            <v>0</v>
          </cell>
        </row>
        <row r="8381">
          <cell r="A8381">
            <v>5</v>
          </cell>
          <cell r="B8381">
            <v>30</v>
          </cell>
          <cell r="C8381">
            <v>0</v>
          </cell>
          <cell r="D8381">
            <v>1050</v>
          </cell>
          <cell r="F8381">
            <v>-34963.18</v>
          </cell>
        </row>
        <row r="8382">
          <cell r="A8382">
            <v>5</v>
          </cell>
          <cell r="B8382">
            <v>30</v>
          </cell>
          <cell r="C8382">
            <v>0</v>
          </cell>
          <cell r="D8382">
            <v>1050</v>
          </cell>
          <cell r="F8382">
            <v>-1434.87</v>
          </cell>
        </row>
        <row r="8383">
          <cell r="A8383">
            <v>5</v>
          </cell>
          <cell r="B8383">
            <v>30</v>
          </cell>
          <cell r="C8383">
            <v>0</v>
          </cell>
          <cell r="D8383">
            <v>1051</v>
          </cell>
          <cell r="F8383">
            <v>-751.58</v>
          </cell>
        </row>
        <row r="8384">
          <cell r="A8384">
            <v>5</v>
          </cell>
          <cell r="B8384">
            <v>30</v>
          </cell>
          <cell r="C8384">
            <v>0</v>
          </cell>
          <cell r="D8384">
            <v>1052</v>
          </cell>
          <cell r="F8384">
            <v>0</v>
          </cell>
        </row>
        <row r="8385">
          <cell r="A8385">
            <v>5</v>
          </cell>
          <cell r="B8385">
            <v>30</v>
          </cell>
          <cell r="C8385">
            <v>0</v>
          </cell>
          <cell r="D8385">
            <v>1052</v>
          </cell>
          <cell r="F8385">
            <v>0</v>
          </cell>
        </row>
        <row r="8386">
          <cell r="A8386">
            <v>5</v>
          </cell>
          <cell r="B8386">
            <v>30</v>
          </cell>
          <cell r="C8386">
            <v>0</v>
          </cell>
          <cell r="D8386">
            <v>1052</v>
          </cell>
          <cell r="F8386">
            <v>0</v>
          </cell>
        </row>
        <row r="8387">
          <cell r="A8387">
            <v>5</v>
          </cell>
          <cell r="B8387">
            <v>30</v>
          </cell>
          <cell r="C8387">
            <v>0</v>
          </cell>
          <cell r="D8387">
            <v>1055</v>
          </cell>
          <cell r="F8387">
            <v>0</v>
          </cell>
        </row>
        <row r="8388">
          <cell r="A8388">
            <v>5</v>
          </cell>
          <cell r="B8388">
            <v>30</v>
          </cell>
          <cell r="C8388">
            <v>0</v>
          </cell>
          <cell r="D8388">
            <v>1060</v>
          </cell>
          <cell r="F8388">
            <v>-12684.42</v>
          </cell>
        </row>
        <row r="8389">
          <cell r="A8389">
            <v>5</v>
          </cell>
          <cell r="B8389">
            <v>30</v>
          </cell>
          <cell r="C8389">
            <v>0</v>
          </cell>
          <cell r="D8389">
            <v>1065</v>
          </cell>
          <cell r="F8389">
            <v>0</v>
          </cell>
        </row>
        <row r="8390">
          <cell r="A8390">
            <v>5</v>
          </cell>
          <cell r="B8390">
            <v>30</v>
          </cell>
          <cell r="C8390">
            <v>0</v>
          </cell>
          <cell r="D8390">
            <v>1230</v>
          </cell>
          <cell r="F8390">
            <v>0</v>
          </cell>
        </row>
        <row r="8391">
          <cell r="A8391">
            <v>5</v>
          </cell>
          <cell r="B8391">
            <v>30</v>
          </cell>
          <cell r="C8391">
            <v>0</v>
          </cell>
          <cell r="D8391">
            <v>2040</v>
          </cell>
          <cell r="F8391">
            <v>0</v>
          </cell>
        </row>
        <row r="8392">
          <cell r="A8392">
            <v>5</v>
          </cell>
          <cell r="B8392">
            <v>30</v>
          </cell>
          <cell r="C8392">
            <v>0</v>
          </cell>
          <cell r="D8392">
            <v>4010</v>
          </cell>
          <cell r="F8392">
            <v>-653671.91</v>
          </cell>
        </row>
        <row r="8393">
          <cell r="A8393">
            <v>5</v>
          </cell>
          <cell r="B8393">
            <v>30</v>
          </cell>
          <cell r="C8393">
            <v>0</v>
          </cell>
          <cell r="D8393">
            <v>4010</v>
          </cell>
          <cell r="F8393">
            <v>26880.22</v>
          </cell>
        </row>
        <row r="8394">
          <cell r="A8394">
            <v>5</v>
          </cell>
          <cell r="B8394">
            <v>30</v>
          </cell>
          <cell r="C8394">
            <v>0</v>
          </cell>
          <cell r="D8394">
            <v>4020</v>
          </cell>
          <cell r="F8394">
            <v>-199396.07</v>
          </cell>
        </row>
        <row r="8395">
          <cell r="A8395">
            <v>5</v>
          </cell>
          <cell r="B8395">
            <v>30</v>
          </cell>
          <cell r="C8395">
            <v>0</v>
          </cell>
          <cell r="D8395">
            <v>4020</v>
          </cell>
          <cell r="F8395">
            <v>0</v>
          </cell>
        </row>
        <row r="8396">
          <cell r="A8396">
            <v>5</v>
          </cell>
          <cell r="B8396">
            <v>30</v>
          </cell>
          <cell r="C8396">
            <v>0</v>
          </cell>
          <cell r="D8396">
            <v>4030</v>
          </cell>
          <cell r="F8396">
            <v>106.7</v>
          </cell>
        </row>
        <row r="8397">
          <cell r="A8397">
            <v>5</v>
          </cell>
          <cell r="B8397">
            <v>30</v>
          </cell>
          <cell r="C8397">
            <v>0</v>
          </cell>
          <cell r="D8397">
            <v>4040</v>
          </cell>
          <cell r="F8397">
            <v>0</v>
          </cell>
        </row>
        <row r="8398">
          <cell r="A8398">
            <v>5</v>
          </cell>
          <cell r="B8398">
            <v>30</v>
          </cell>
          <cell r="C8398">
            <v>0</v>
          </cell>
          <cell r="D8398">
            <v>4050</v>
          </cell>
          <cell r="F8398">
            <v>-2544.12</v>
          </cell>
        </row>
        <row r="8399">
          <cell r="A8399">
            <v>5</v>
          </cell>
          <cell r="B8399">
            <v>30</v>
          </cell>
          <cell r="C8399">
            <v>0</v>
          </cell>
          <cell r="D8399">
            <v>4060</v>
          </cell>
          <cell r="F8399">
            <v>0</v>
          </cell>
        </row>
        <row r="8400">
          <cell r="A8400">
            <v>5</v>
          </cell>
          <cell r="B8400">
            <v>30</v>
          </cell>
          <cell r="C8400">
            <v>0</v>
          </cell>
          <cell r="D8400">
            <v>5010</v>
          </cell>
          <cell r="F8400">
            <v>496995.7</v>
          </cell>
        </row>
        <row r="8401">
          <cell r="A8401">
            <v>5</v>
          </cell>
          <cell r="B8401">
            <v>30</v>
          </cell>
          <cell r="C8401">
            <v>0</v>
          </cell>
          <cell r="D8401">
            <v>5011</v>
          </cell>
          <cell r="F8401">
            <v>711.89</v>
          </cell>
        </row>
        <row r="8402">
          <cell r="A8402">
            <v>5</v>
          </cell>
          <cell r="B8402">
            <v>30</v>
          </cell>
          <cell r="C8402">
            <v>0</v>
          </cell>
          <cell r="D8402">
            <v>5011</v>
          </cell>
          <cell r="F8402">
            <v>0</v>
          </cell>
        </row>
        <row r="8403">
          <cell r="A8403">
            <v>5</v>
          </cell>
          <cell r="B8403">
            <v>30</v>
          </cell>
          <cell r="C8403">
            <v>0</v>
          </cell>
          <cell r="D8403">
            <v>5011</v>
          </cell>
          <cell r="F8403">
            <v>1299.54</v>
          </cell>
        </row>
        <row r="8404">
          <cell r="A8404">
            <v>5</v>
          </cell>
          <cell r="B8404">
            <v>30</v>
          </cell>
          <cell r="C8404">
            <v>0</v>
          </cell>
          <cell r="D8404">
            <v>5012</v>
          </cell>
          <cell r="F8404">
            <v>0</v>
          </cell>
        </row>
        <row r="8405">
          <cell r="A8405">
            <v>5</v>
          </cell>
          <cell r="B8405">
            <v>30</v>
          </cell>
          <cell r="C8405">
            <v>0</v>
          </cell>
          <cell r="D8405">
            <v>5012</v>
          </cell>
          <cell r="F8405">
            <v>301.48</v>
          </cell>
        </row>
        <row r="8406">
          <cell r="A8406">
            <v>5</v>
          </cell>
          <cell r="B8406">
            <v>30</v>
          </cell>
          <cell r="C8406">
            <v>0</v>
          </cell>
          <cell r="D8406">
            <v>5012</v>
          </cell>
          <cell r="F8406">
            <v>-114.48</v>
          </cell>
        </row>
        <row r="8407">
          <cell r="A8407">
            <v>5</v>
          </cell>
          <cell r="B8407">
            <v>30</v>
          </cell>
          <cell r="C8407">
            <v>0</v>
          </cell>
          <cell r="D8407">
            <v>5020</v>
          </cell>
          <cell r="F8407">
            <v>175522.26</v>
          </cell>
        </row>
        <row r="8408">
          <cell r="A8408">
            <v>5</v>
          </cell>
          <cell r="B8408">
            <v>30</v>
          </cell>
          <cell r="C8408">
            <v>0</v>
          </cell>
          <cell r="D8408">
            <v>5030</v>
          </cell>
          <cell r="F8408">
            <v>1039.8800000000001</v>
          </cell>
        </row>
        <row r="8409">
          <cell r="A8409">
            <v>5</v>
          </cell>
          <cell r="B8409">
            <v>30</v>
          </cell>
          <cell r="C8409">
            <v>0</v>
          </cell>
          <cell r="D8409">
            <v>5030</v>
          </cell>
          <cell r="F8409">
            <v>0</v>
          </cell>
        </row>
        <row r="8410">
          <cell r="A8410">
            <v>5</v>
          </cell>
          <cell r="B8410">
            <v>30</v>
          </cell>
          <cell r="C8410">
            <v>0</v>
          </cell>
          <cell r="D8410">
            <v>5040</v>
          </cell>
          <cell r="F8410">
            <v>-7132.1</v>
          </cell>
        </row>
        <row r="8411">
          <cell r="A8411">
            <v>5</v>
          </cell>
          <cell r="B8411">
            <v>30</v>
          </cell>
          <cell r="C8411">
            <v>0</v>
          </cell>
          <cell r="D8411">
            <v>5050</v>
          </cell>
          <cell r="F8411">
            <v>-20988</v>
          </cell>
        </row>
        <row r="8412">
          <cell r="A8412">
            <v>5</v>
          </cell>
          <cell r="B8412">
            <v>30</v>
          </cell>
          <cell r="C8412">
            <v>0</v>
          </cell>
          <cell r="D8412">
            <v>7010</v>
          </cell>
          <cell r="F8412">
            <v>0</v>
          </cell>
        </row>
        <row r="8413">
          <cell r="A8413">
            <v>5</v>
          </cell>
          <cell r="B8413">
            <v>30</v>
          </cell>
          <cell r="C8413">
            <v>0</v>
          </cell>
          <cell r="D8413">
            <v>7015</v>
          </cell>
          <cell r="F8413">
            <v>0</v>
          </cell>
        </row>
        <row r="8414">
          <cell r="A8414">
            <v>5</v>
          </cell>
          <cell r="B8414">
            <v>30</v>
          </cell>
          <cell r="C8414">
            <v>0</v>
          </cell>
          <cell r="D8414">
            <v>7020</v>
          </cell>
          <cell r="F8414">
            <v>0</v>
          </cell>
        </row>
        <row r="8415">
          <cell r="A8415">
            <v>5</v>
          </cell>
          <cell r="B8415">
            <v>30</v>
          </cell>
          <cell r="C8415">
            <v>0</v>
          </cell>
          <cell r="D8415">
            <v>7025</v>
          </cell>
          <cell r="F8415">
            <v>385</v>
          </cell>
        </row>
        <row r="8416">
          <cell r="A8416">
            <v>5</v>
          </cell>
          <cell r="B8416">
            <v>30</v>
          </cell>
          <cell r="C8416">
            <v>0</v>
          </cell>
          <cell r="D8416">
            <v>7030</v>
          </cell>
          <cell r="F8416">
            <v>157.31</v>
          </cell>
        </row>
        <row r="8417">
          <cell r="A8417">
            <v>5</v>
          </cell>
          <cell r="B8417">
            <v>30</v>
          </cell>
          <cell r="C8417">
            <v>0</v>
          </cell>
          <cell r="D8417">
            <v>7035</v>
          </cell>
          <cell r="F8417">
            <v>750.3</v>
          </cell>
        </row>
        <row r="8418">
          <cell r="A8418">
            <v>5</v>
          </cell>
          <cell r="B8418">
            <v>30</v>
          </cell>
          <cell r="C8418">
            <v>0</v>
          </cell>
          <cell r="D8418">
            <v>7040</v>
          </cell>
          <cell r="F8418">
            <v>0</v>
          </cell>
        </row>
        <row r="8419">
          <cell r="A8419">
            <v>5</v>
          </cell>
          <cell r="B8419">
            <v>30</v>
          </cell>
          <cell r="C8419">
            <v>0</v>
          </cell>
          <cell r="D8419">
            <v>7045</v>
          </cell>
          <cell r="F8419">
            <v>0</v>
          </cell>
        </row>
        <row r="8420">
          <cell r="A8420">
            <v>5</v>
          </cell>
          <cell r="B8420">
            <v>30</v>
          </cell>
          <cell r="C8420">
            <v>0</v>
          </cell>
          <cell r="D8420">
            <v>7050</v>
          </cell>
          <cell r="F8420">
            <v>547.69000000000005</v>
          </cell>
        </row>
        <row r="8421">
          <cell r="A8421">
            <v>5</v>
          </cell>
          <cell r="B8421">
            <v>30</v>
          </cell>
          <cell r="C8421">
            <v>0</v>
          </cell>
          <cell r="D8421">
            <v>7055</v>
          </cell>
          <cell r="F8421">
            <v>0</v>
          </cell>
        </row>
        <row r="8422">
          <cell r="A8422">
            <v>5</v>
          </cell>
          <cell r="B8422">
            <v>30</v>
          </cell>
          <cell r="C8422">
            <v>0</v>
          </cell>
          <cell r="D8422">
            <v>7060</v>
          </cell>
          <cell r="F8422">
            <v>2800</v>
          </cell>
        </row>
        <row r="8423">
          <cell r="A8423">
            <v>5</v>
          </cell>
          <cell r="B8423">
            <v>30</v>
          </cell>
          <cell r="C8423">
            <v>0</v>
          </cell>
          <cell r="D8423">
            <v>7065</v>
          </cell>
          <cell r="F8423">
            <v>2321.06</v>
          </cell>
        </row>
        <row r="8424">
          <cell r="A8424">
            <v>5</v>
          </cell>
          <cell r="B8424">
            <v>30</v>
          </cell>
          <cell r="C8424">
            <v>0</v>
          </cell>
          <cell r="D8424">
            <v>7070</v>
          </cell>
          <cell r="F8424">
            <v>0</v>
          </cell>
        </row>
        <row r="8425">
          <cell r="A8425">
            <v>5</v>
          </cell>
          <cell r="B8425">
            <v>30</v>
          </cell>
          <cell r="C8425">
            <v>0</v>
          </cell>
          <cell r="D8425">
            <v>7075</v>
          </cell>
          <cell r="F8425">
            <v>0</v>
          </cell>
        </row>
        <row r="8426">
          <cell r="A8426">
            <v>5</v>
          </cell>
          <cell r="B8426">
            <v>30</v>
          </cell>
          <cell r="C8426">
            <v>0</v>
          </cell>
          <cell r="D8426">
            <v>7080</v>
          </cell>
          <cell r="F8426">
            <v>88</v>
          </cell>
        </row>
        <row r="8427">
          <cell r="A8427">
            <v>5</v>
          </cell>
          <cell r="B8427">
            <v>30</v>
          </cell>
          <cell r="C8427">
            <v>0</v>
          </cell>
          <cell r="D8427">
            <v>7085</v>
          </cell>
          <cell r="F8427">
            <v>10080</v>
          </cell>
        </row>
        <row r="8428">
          <cell r="A8428">
            <v>5</v>
          </cell>
          <cell r="B8428">
            <v>30</v>
          </cell>
          <cell r="C8428">
            <v>0</v>
          </cell>
          <cell r="D8428">
            <v>7086</v>
          </cell>
          <cell r="F8428">
            <v>0</v>
          </cell>
        </row>
        <row r="8429">
          <cell r="A8429">
            <v>5</v>
          </cell>
          <cell r="B8429">
            <v>30</v>
          </cell>
          <cell r="C8429">
            <v>0</v>
          </cell>
          <cell r="D8429">
            <v>7090</v>
          </cell>
          <cell r="F8429">
            <v>344.85</v>
          </cell>
        </row>
        <row r="8430">
          <cell r="A8430">
            <v>5</v>
          </cell>
          <cell r="B8430">
            <v>30</v>
          </cell>
          <cell r="C8430">
            <v>0</v>
          </cell>
          <cell r="D8430">
            <v>7095</v>
          </cell>
          <cell r="F8430">
            <v>958</v>
          </cell>
        </row>
        <row r="8431">
          <cell r="A8431">
            <v>5</v>
          </cell>
          <cell r="B8431">
            <v>30</v>
          </cell>
          <cell r="C8431">
            <v>0</v>
          </cell>
          <cell r="D8431">
            <v>7100</v>
          </cell>
          <cell r="F8431">
            <v>540.97</v>
          </cell>
        </row>
        <row r="8432">
          <cell r="A8432">
            <v>5</v>
          </cell>
          <cell r="B8432">
            <v>30</v>
          </cell>
          <cell r="C8432">
            <v>0</v>
          </cell>
          <cell r="D8432">
            <v>7105</v>
          </cell>
          <cell r="F8432">
            <v>596.94000000000005</v>
          </cell>
        </row>
        <row r="8433">
          <cell r="A8433">
            <v>5</v>
          </cell>
          <cell r="B8433">
            <v>30</v>
          </cell>
          <cell r="C8433">
            <v>0</v>
          </cell>
          <cell r="D8433">
            <v>7110</v>
          </cell>
          <cell r="F8433">
            <v>0</v>
          </cell>
        </row>
        <row r="8434">
          <cell r="A8434">
            <v>5</v>
          </cell>
          <cell r="B8434">
            <v>30</v>
          </cell>
          <cell r="C8434">
            <v>0</v>
          </cell>
          <cell r="D8434">
            <v>7120</v>
          </cell>
          <cell r="F8434">
            <v>0</v>
          </cell>
        </row>
        <row r="8435">
          <cell r="A8435">
            <v>5</v>
          </cell>
          <cell r="B8435">
            <v>30</v>
          </cell>
          <cell r="C8435">
            <v>0</v>
          </cell>
          <cell r="D8435">
            <v>7125</v>
          </cell>
          <cell r="F8435">
            <v>0</v>
          </cell>
        </row>
        <row r="8436">
          <cell r="A8436">
            <v>5</v>
          </cell>
          <cell r="B8436">
            <v>30</v>
          </cell>
          <cell r="C8436">
            <v>0</v>
          </cell>
          <cell r="D8436">
            <v>7130</v>
          </cell>
          <cell r="F8436">
            <v>71.599999999999994</v>
          </cell>
        </row>
        <row r="8437">
          <cell r="A8437">
            <v>5</v>
          </cell>
          <cell r="B8437">
            <v>30</v>
          </cell>
          <cell r="C8437">
            <v>0</v>
          </cell>
          <cell r="D8437">
            <v>8010</v>
          </cell>
          <cell r="F8437">
            <v>19792</v>
          </cell>
        </row>
        <row r="8438">
          <cell r="A8438">
            <v>5</v>
          </cell>
          <cell r="B8438">
            <v>30</v>
          </cell>
          <cell r="C8438">
            <v>0</v>
          </cell>
          <cell r="D8438">
            <v>8020</v>
          </cell>
          <cell r="F8438">
            <v>4143</v>
          </cell>
        </row>
        <row r="8439">
          <cell r="A8439">
            <v>5</v>
          </cell>
          <cell r="B8439">
            <v>30</v>
          </cell>
          <cell r="C8439">
            <v>0</v>
          </cell>
          <cell r="D8439">
            <v>8025</v>
          </cell>
          <cell r="F8439">
            <v>0</v>
          </cell>
        </row>
        <row r="8440">
          <cell r="A8440">
            <v>5</v>
          </cell>
          <cell r="B8440">
            <v>30</v>
          </cell>
          <cell r="C8440">
            <v>0</v>
          </cell>
          <cell r="D8440">
            <v>8030</v>
          </cell>
          <cell r="F8440">
            <v>0</v>
          </cell>
        </row>
        <row r="8441">
          <cell r="A8441">
            <v>5</v>
          </cell>
          <cell r="B8441">
            <v>30</v>
          </cell>
          <cell r="C8441">
            <v>0</v>
          </cell>
          <cell r="D8441">
            <v>8040</v>
          </cell>
          <cell r="F8441">
            <v>0</v>
          </cell>
        </row>
        <row r="8442">
          <cell r="A8442">
            <v>5</v>
          </cell>
          <cell r="B8442">
            <v>30</v>
          </cell>
          <cell r="C8442">
            <v>0</v>
          </cell>
          <cell r="D8442">
            <v>8050</v>
          </cell>
          <cell r="F8442">
            <v>0</v>
          </cell>
        </row>
        <row r="8443">
          <cell r="A8443">
            <v>5</v>
          </cell>
          <cell r="B8443">
            <v>30</v>
          </cell>
          <cell r="C8443">
            <v>0</v>
          </cell>
          <cell r="D8443">
            <v>8060</v>
          </cell>
          <cell r="F8443">
            <v>0</v>
          </cell>
        </row>
        <row r="8444">
          <cell r="A8444">
            <v>5</v>
          </cell>
          <cell r="B8444">
            <v>30</v>
          </cell>
          <cell r="C8444">
            <v>0</v>
          </cell>
          <cell r="D8444">
            <v>8070</v>
          </cell>
          <cell r="F8444">
            <v>20369.87</v>
          </cell>
        </row>
        <row r="8445">
          <cell r="A8445">
            <v>5</v>
          </cell>
          <cell r="B8445">
            <v>30</v>
          </cell>
          <cell r="C8445">
            <v>0</v>
          </cell>
          <cell r="D8445">
            <v>8080</v>
          </cell>
          <cell r="F8445">
            <v>0</v>
          </cell>
        </row>
        <row r="8446">
          <cell r="A8446">
            <v>5</v>
          </cell>
          <cell r="B8446">
            <v>30</v>
          </cell>
          <cell r="C8446">
            <v>0</v>
          </cell>
          <cell r="D8446">
            <v>8090</v>
          </cell>
          <cell r="F8446">
            <v>0</v>
          </cell>
        </row>
        <row r="8447">
          <cell r="A8447">
            <v>5</v>
          </cell>
          <cell r="B8447">
            <v>30</v>
          </cell>
          <cell r="C8447">
            <v>0</v>
          </cell>
          <cell r="D8447">
            <v>8501</v>
          </cell>
          <cell r="F8447">
            <v>0</v>
          </cell>
        </row>
        <row r="8448">
          <cell r="A8448">
            <v>5</v>
          </cell>
          <cell r="B8448">
            <v>30</v>
          </cell>
          <cell r="C8448">
            <v>0</v>
          </cell>
          <cell r="D8448">
            <v>8501</v>
          </cell>
          <cell r="F8448">
            <v>0</v>
          </cell>
        </row>
        <row r="8449">
          <cell r="A8449">
            <v>5</v>
          </cell>
          <cell r="B8449">
            <v>30</v>
          </cell>
          <cell r="C8449">
            <v>0</v>
          </cell>
          <cell r="D8449">
            <v>8505</v>
          </cell>
          <cell r="F8449">
            <v>0</v>
          </cell>
        </row>
        <row r="8450">
          <cell r="A8450">
            <v>5</v>
          </cell>
          <cell r="B8450">
            <v>30</v>
          </cell>
          <cell r="C8450">
            <v>10</v>
          </cell>
          <cell r="D8450">
            <v>6010</v>
          </cell>
          <cell r="F8450">
            <v>7149.3</v>
          </cell>
        </row>
        <row r="8451">
          <cell r="A8451">
            <v>5</v>
          </cell>
          <cell r="B8451">
            <v>30</v>
          </cell>
          <cell r="C8451">
            <v>10</v>
          </cell>
          <cell r="D8451">
            <v>6015</v>
          </cell>
          <cell r="F8451">
            <v>0</v>
          </cell>
        </row>
        <row r="8452">
          <cell r="A8452">
            <v>5</v>
          </cell>
          <cell r="B8452">
            <v>30</v>
          </cell>
          <cell r="C8452">
            <v>10</v>
          </cell>
          <cell r="D8452">
            <v>6020</v>
          </cell>
          <cell r="F8452">
            <v>1225.69</v>
          </cell>
        </row>
        <row r="8453">
          <cell r="A8453">
            <v>5</v>
          </cell>
          <cell r="B8453">
            <v>30</v>
          </cell>
          <cell r="C8453">
            <v>10</v>
          </cell>
          <cell r="D8453">
            <v>6025</v>
          </cell>
          <cell r="F8453">
            <v>694.05</v>
          </cell>
        </row>
        <row r="8454">
          <cell r="A8454">
            <v>5</v>
          </cell>
          <cell r="B8454">
            <v>30</v>
          </cell>
          <cell r="C8454">
            <v>10</v>
          </cell>
          <cell r="D8454">
            <v>6030</v>
          </cell>
          <cell r="F8454">
            <v>340.84</v>
          </cell>
        </row>
        <row r="8455">
          <cell r="A8455">
            <v>5</v>
          </cell>
          <cell r="B8455">
            <v>30</v>
          </cell>
          <cell r="C8455">
            <v>10</v>
          </cell>
          <cell r="D8455">
            <v>6035</v>
          </cell>
          <cell r="F8455">
            <v>0</v>
          </cell>
        </row>
        <row r="8456">
          <cell r="A8456">
            <v>5</v>
          </cell>
          <cell r="B8456">
            <v>30</v>
          </cell>
          <cell r="C8456">
            <v>10</v>
          </cell>
          <cell r="D8456">
            <v>6040</v>
          </cell>
          <cell r="F8456">
            <v>0</v>
          </cell>
        </row>
        <row r="8457">
          <cell r="A8457">
            <v>5</v>
          </cell>
          <cell r="B8457">
            <v>30</v>
          </cell>
          <cell r="C8457">
            <v>10</v>
          </cell>
          <cell r="D8457">
            <v>6045</v>
          </cell>
          <cell r="F8457">
            <v>0</v>
          </cell>
        </row>
        <row r="8458">
          <cell r="A8458">
            <v>5</v>
          </cell>
          <cell r="B8458">
            <v>30</v>
          </cell>
          <cell r="C8458">
            <v>10</v>
          </cell>
          <cell r="D8458">
            <v>6050</v>
          </cell>
          <cell r="F8458">
            <v>364.33</v>
          </cell>
        </row>
        <row r="8459">
          <cell r="A8459">
            <v>5</v>
          </cell>
          <cell r="B8459">
            <v>30</v>
          </cell>
          <cell r="C8459">
            <v>10</v>
          </cell>
          <cell r="D8459">
            <v>6055</v>
          </cell>
          <cell r="F8459">
            <v>0</v>
          </cell>
        </row>
        <row r="8460">
          <cell r="A8460">
            <v>5</v>
          </cell>
          <cell r="B8460">
            <v>30</v>
          </cell>
          <cell r="C8460">
            <v>10</v>
          </cell>
          <cell r="D8460">
            <v>6060</v>
          </cell>
          <cell r="F8460">
            <v>335.66</v>
          </cell>
        </row>
        <row r="8461">
          <cell r="A8461">
            <v>5</v>
          </cell>
          <cell r="B8461">
            <v>30</v>
          </cell>
          <cell r="C8461">
            <v>10</v>
          </cell>
          <cell r="D8461">
            <v>6065</v>
          </cell>
          <cell r="F8461">
            <v>0</v>
          </cell>
        </row>
        <row r="8462">
          <cell r="A8462">
            <v>5</v>
          </cell>
          <cell r="B8462">
            <v>30</v>
          </cell>
          <cell r="C8462">
            <v>10</v>
          </cell>
          <cell r="D8462">
            <v>6070</v>
          </cell>
          <cell r="F8462">
            <v>0</v>
          </cell>
        </row>
        <row r="8463">
          <cell r="A8463">
            <v>5</v>
          </cell>
          <cell r="B8463">
            <v>30</v>
          </cell>
          <cell r="C8463">
            <v>10</v>
          </cell>
          <cell r="D8463">
            <v>6075</v>
          </cell>
          <cell r="F8463">
            <v>438.23</v>
          </cell>
        </row>
        <row r="8464">
          <cell r="A8464">
            <v>5</v>
          </cell>
          <cell r="B8464">
            <v>30</v>
          </cell>
          <cell r="C8464">
            <v>10</v>
          </cell>
          <cell r="D8464">
            <v>6080</v>
          </cell>
          <cell r="F8464">
            <v>0</v>
          </cell>
        </row>
        <row r="8465">
          <cell r="A8465">
            <v>5</v>
          </cell>
          <cell r="B8465">
            <v>30</v>
          </cell>
          <cell r="C8465">
            <v>10</v>
          </cell>
          <cell r="D8465">
            <v>6085</v>
          </cell>
          <cell r="F8465">
            <v>523.41</v>
          </cell>
        </row>
        <row r="8466">
          <cell r="A8466">
            <v>5</v>
          </cell>
          <cell r="B8466">
            <v>30</v>
          </cell>
          <cell r="C8466">
            <v>10</v>
          </cell>
          <cell r="D8466">
            <v>6090</v>
          </cell>
          <cell r="F8466">
            <v>0</v>
          </cell>
        </row>
        <row r="8467">
          <cell r="A8467">
            <v>5</v>
          </cell>
          <cell r="B8467">
            <v>30</v>
          </cell>
          <cell r="C8467">
            <v>10</v>
          </cell>
          <cell r="D8467">
            <v>6095</v>
          </cell>
          <cell r="F8467">
            <v>0</v>
          </cell>
        </row>
        <row r="8468">
          <cell r="A8468">
            <v>5</v>
          </cell>
          <cell r="B8468">
            <v>30</v>
          </cell>
          <cell r="C8468">
            <v>10</v>
          </cell>
          <cell r="D8468">
            <v>6100</v>
          </cell>
          <cell r="F8468">
            <v>37.39</v>
          </cell>
        </row>
        <row r="8469">
          <cell r="A8469">
            <v>5</v>
          </cell>
          <cell r="B8469">
            <v>30</v>
          </cell>
          <cell r="C8469">
            <v>10</v>
          </cell>
          <cell r="D8469">
            <v>6105</v>
          </cell>
          <cell r="F8469">
            <v>0</v>
          </cell>
        </row>
        <row r="8470">
          <cell r="A8470">
            <v>5</v>
          </cell>
          <cell r="B8470">
            <v>30</v>
          </cell>
          <cell r="C8470">
            <v>10</v>
          </cell>
          <cell r="D8470">
            <v>6110</v>
          </cell>
          <cell r="F8470">
            <v>0</v>
          </cell>
        </row>
        <row r="8471">
          <cell r="A8471">
            <v>5</v>
          </cell>
          <cell r="B8471">
            <v>30</v>
          </cell>
          <cell r="C8471">
            <v>10</v>
          </cell>
          <cell r="D8471">
            <v>6115</v>
          </cell>
          <cell r="F8471">
            <v>0</v>
          </cell>
        </row>
        <row r="8472">
          <cell r="A8472">
            <v>5</v>
          </cell>
          <cell r="B8472">
            <v>30</v>
          </cell>
          <cell r="C8472">
            <v>10</v>
          </cell>
          <cell r="D8472">
            <v>6120</v>
          </cell>
          <cell r="F8472">
            <v>0</v>
          </cell>
        </row>
        <row r="8473">
          <cell r="A8473">
            <v>5</v>
          </cell>
          <cell r="B8473">
            <v>30</v>
          </cell>
          <cell r="C8473">
            <v>10</v>
          </cell>
          <cell r="D8473">
            <v>6125</v>
          </cell>
          <cell r="F8473">
            <v>0</v>
          </cell>
        </row>
        <row r="8474">
          <cell r="A8474">
            <v>5</v>
          </cell>
          <cell r="B8474">
            <v>30</v>
          </cell>
          <cell r="C8474">
            <v>10</v>
          </cell>
          <cell r="D8474">
            <v>6130</v>
          </cell>
          <cell r="F8474">
            <v>0</v>
          </cell>
        </row>
        <row r="8475">
          <cell r="A8475">
            <v>5</v>
          </cell>
          <cell r="B8475">
            <v>30</v>
          </cell>
          <cell r="C8475">
            <v>10</v>
          </cell>
          <cell r="D8475">
            <v>6135</v>
          </cell>
          <cell r="F8475">
            <v>0</v>
          </cell>
        </row>
        <row r="8476">
          <cell r="A8476">
            <v>5</v>
          </cell>
          <cell r="B8476">
            <v>30</v>
          </cell>
          <cell r="C8476">
            <v>10</v>
          </cell>
          <cell r="D8476">
            <v>6140</v>
          </cell>
          <cell r="F8476">
            <v>0</v>
          </cell>
        </row>
        <row r="8477">
          <cell r="A8477">
            <v>5</v>
          </cell>
          <cell r="B8477">
            <v>30</v>
          </cell>
          <cell r="C8477">
            <v>10</v>
          </cell>
          <cell r="D8477">
            <v>6145</v>
          </cell>
          <cell r="F8477">
            <v>0</v>
          </cell>
        </row>
        <row r="8478">
          <cell r="A8478">
            <v>5</v>
          </cell>
          <cell r="B8478">
            <v>30</v>
          </cell>
          <cell r="C8478">
            <v>10</v>
          </cell>
          <cell r="D8478">
            <v>6150</v>
          </cell>
          <cell r="F8478">
            <v>0</v>
          </cell>
        </row>
        <row r="8479">
          <cell r="A8479">
            <v>5</v>
          </cell>
          <cell r="B8479">
            <v>30</v>
          </cell>
          <cell r="C8479">
            <v>20</v>
          </cell>
          <cell r="D8479">
            <v>6010</v>
          </cell>
          <cell r="F8479">
            <v>4892.2</v>
          </cell>
        </row>
        <row r="8480">
          <cell r="A8480">
            <v>5</v>
          </cell>
          <cell r="B8480">
            <v>30</v>
          </cell>
          <cell r="C8480">
            <v>20</v>
          </cell>
          <cell r="D8480">
            <v>6015</v>
          </cell>
          <cell r="F8480">
            <v>0</v>
          </cell>
        </row>
        <row r="8481">
          <cell r="A8481">
            <v>5</v>
          </cell>
          <cell r="B8481">
            <v>30</v>
          </cell>
          <cell r="C8481">
            <v>20</v>
          </cell>
          <cell r="D8481">
            <v>6020</v>
          </cell>
          <cell r="F8481">
            <v>1025.82</v>
          </cell>
        </row>
        <row r="8482">
          <cell r="A8482">
            <v>5</v>
          </cell>
          <cell r="B8482">
            <v>30</v>
          </cell>
          <cell r="C8482">
            <v>20</v>
          </cell>
          <cell r="D8482">
            <v>6025</v>
          </cell>
          <cell r="F8482">
            <v>453.23</v>
          </cell>
        </row>
        <row r="8483">
          <cell r="A8483">
            <v>5</v>
          </cell>
          <cell r="B8483">
            <v>30</v>
          </cell>
          <cell r="C8483">
            <v>20</v>
          </cell>
          <cell r="D8483">
            <v>6030</v>
          </cell>
          <cell r="F8483">
            <v>325.89999999999998</v>
          </cell>
        </row>
        <row r="8484">
          <cell r="A8484">
            <v>5</v>
          </cell>
          <cell r="B8484">
            <v>30</v>
          </cell>
          <cell r="C8484">
            <v>20</v>
          </cell>
          <cell r="D8484">
            <v>6035</v>
          </cell>
          <cell r="F8484">
            <v>0</v>
          </cell>
        </row>
        <row r="8485">
          <cell r="A8485">
            <v>5</v>
          </cell>
          <cell r="B8485">
            <v>30</v>
          </cell>
          <cell r="C8485">
            <v>20</v>
          </cell>
          <cell r="D8485">
            <v>6040</v>
          </cell>
          <cell r="F8485">
            <v>0</v>
          </cell>
        </row>
        <row r="8486">
          <cell r="A8486">
            <v>5</v>
          </cell>
          <cell r="B8486">
            <v>30</v>
          </cell>
          <cell r="C8486">
            <v>20</v>
          </cell>
          <cell r="D8486">
            <v>6045</v>
          </cell>
          <cell r="F8486">
            <v>0</v>
          </cell>
        </row>
        <row r="8487">
          <cell r="A8487">
            <v>5</v>
          </cell>
          <cell r="B8487">
            <v>30</v>
          </cell>
          <cell r="C8487">
            <v>20</v>
          </cell>
          <cell r="D8487">
            <v>6050</v>
          </cell>
          <cell r="F8487">
            <v>1926.23</v>
          </cell>
        </row>
        <row r="8488">
          <cell r="A8488">
            <v>5</v>
          </cell>
          <cell r="B8488">
            <v>30</v>
          </cell>
          <cell r="C8488">
            <v>20</v>
          </cell>
          <cell r="D8488">
            <v>6055</v>
          </cell>
          <cell r="F8488">
            <v>0</v>
          </cell>
        </row>
        <row r="8489">
          <cell r="A8489">
            <v>5</v>
          </cell>
          <cell r="B8489">
            <v>30</v>
          </cell>
          <cell r="C8489">
            <v>20</v>
          </cell>
          <cell r="D8489">
            <v>6060</v>
          </cell>
          <cell r="F8489">
            <v>0</v>
          </cell>
        </row>
        <row r="8490">
          <cell r="A8490">
            <v>5</v>
          </cell>
          <cell r="B8490">
            <v>30</v>
          </cell>
          <cell r="C8490">
            <v>20</v>
          </cell>
          <cell r="D8490">
            <v>6065</v>
          </cell>
          <cell r="F8490">
            <v>0</v>
          </cell>
        </row>
        <row r="8491">
          <cell r="A8491">
            <v>5</v>
          </cell>
          <cell r="B8491">
            <v>30</v>
          </cell>
          <cell r="C8491">
            <v>20</v>
          </cell>
          <cell r="D8491">
            <v>6070</v>
          </cell>
          <cell r="F8491">
            <v>0</v>
          </cell>
        </row>
        <row r="8492">
          <cell r="A8492">
            <v>5</v>
          </cell>
          <cell r="B8492">
            <v>30</v>
          </cell>
          <cell r="C8492">
            <v>20</v>
          </cell>
          <cell r="D8492">
            <v>6075</v>
          </cell>
          <cell r="F8492">
            <v>0</v>
          </cell>
        </row>
        <row r="8493">
          <cell r="A8493">
            <v>5</v>
          </cell>
          <cell r="B8493">
            <v>30</v>
          </cell>
          <cell r="C8493">
            <v>20</v>
          </cell>
          <cell r="D8493">
            <v>6080</v>
          </cell>
          <cell r="F8493">
            <v>0</v>
          </cell>
        </row>
        <row r="8494">
          <cell r="A8494">
            <v>5</v>
          </cell>
          <cell r="B8494">
            <v>30</v>
          </cell>
          <cell r="C8494">
            <v>20</v>
          </cell>
          <cell r="D8494">
            <v>6085</v>
          </cell>
          <cell r="F8494">
            <v>0</v>
          </cell>
        </row>
        <row r="8495">
          <cell r="A8495">
            <v>5</v>
          </cell>
          <cell r="B8495">
            <v>30</v>
          </cell>
          <cell r="C8495">
            <v>20</v>
          </cell>
          <cell r="D8495">
            <v>6090</v>
          </cell>
          <cell r="F8495">
            <v>264.83</v>
          </cell>
        </row>
        <row r="8496">
          <cell r="A8496">
            <v>5</v>
          </cell>
          <cell r="B8496">
            <v>30</v>
          </cell>
          <cell r="C8496">
            <v>20</v>
          </cell>
          <cell r="D8496">
            <v>6095</v>
          </cell>
          <cell r="F8496">
            <v>0</v>
          </cell>
        </row>
        <row r="8497">
          <cell r="A8497">
            <v>5</v>
          </cell>
          <cell r="B8497">
            <v>30</v>
          </cell>
          <cell r="C8497">
            <v>20</v>
          </cell>
          <cell r="D8497">
            <v>6100</v>
          </cell>
          <cell r="F8497">
            <v>49.89</v>
          </cell>
        </row>
        <row r="8498">
          <cell r="A8498">
            <v>5</v>
          </cell>
          <cell r="B8498">
            <v>30</v>
          </cell>
          <cell r="C8498">
            <v>20</v>
          </cell>
          <cell r="D8498">
            <v>6105</v>
          </cell>
          <cell r="F8498">
            <v>0</v>
          </cell>
        </row>
        <row r="8499">
          <cell r="A8499">
            <v>5</v>
          </cell>
          <cell r="B8499">
            <v>30</v>
          </cell>
          <cell r="C8499">
            <v>20</v>
          </cell>
          <cell r="D8499">
            <v>6110</v>
          </cell>
          <cell r="F8499">
            <v>0</v>
          </cell>
        </row>
        <row r="8500">
          <cell r="A8500">
            <v>5</v>
          </cell>
          <cell r="B8500">
            <v>30</v>
          </cell>
          <cell r="C8500">
            <v>20</v>
          </cell>
          <cell r="D8500">
            <v>6115</v>
          </cell>
          <cell r="F8500">
            <v>0</v>
          </cell>
        </row>
        <row r="8501">
          <cell r="A8501">
            <v>5</v>
          </cell>
          <cell r="B8501">
            <v>30</v>
          </cell>
          <cell r="C8501">
            <v>20</v>
          </cell>
          <cell r="D8501">
            <v>6120</v>
          </cell>
          <cell r="F8501">
            <v>0</v>
          </cell>
        </row>
        <row r="8502">
          <cell r="A8502">
            <v>5</v>
          </cell>
          <cell r="B8502">
            <v>30</v>
          </cell>
          <cell r="C8502">
            <v>20</v>
          </cell>
          <cell r="D8502">
            <v>6125</v>
          </cell>
          <cell r="F8502">
            <v>0</v>
          </cell>
        </row>
        <row r="8503">
          <cell r="A8503">
            <v>5</v>
          </cell>
          <cell r="B8503">
            <v>30</v>
          </cell>
          <cell r="C8503">
            <v>20</v>
          </cell>
          <cell r="D8503">
            <v>6130</v>
          </cell>
          <cell r="F8503">
            <v>2344.73</v>
          </cell>
        </row>
        <row r="8504">
          <cell r="A8504">
            <v>5</v>
          </cell>
          <cell r="B8504">
            <v>30</v>
          </cell>
          <cell r="C8504">
            <v>20</v>
          </cell>
          <cell r="D8504">
            <v>6135</v>
          </cell>
          <cell r="F8504">
            <v>1147.82</v>
          </cell>
        </row>
        <row r="8505">
          <cell r="A8505">
            <v>5</v>
          </cell>
          <cell r="B8505">
            <v>30</v>
          </cell>
          <cell r="C8505">
            <v>20</v>
          </cell>
          <cell r="D8505">
            <v>6140</v>
          </cell>
          <cell r="F8505">
            <v>722.69</v>
          </cell>
        </row>
        <row r="8506">
          <cell r="A8506">
            <v>5</v>
          </cell>
          <cell r="B8506">
            <v>30</v>
          </cell>
          <cell r="C8506">
            <v>20</v>
          </cell>
          <cell r="D8506">
            <v>6145</v>
          </cell>
          <cell r="F8506">
            <v>502.36</v>
          </cell>
        </row>
        <row r="8507">
          <cell r="A8507">
            <v>5</v>
          </cell>
          <cell r="B8507">
            <v>30</v>
          </cell>
          <cell r="C8507">
            <v>20</v>
          </cell>
          <cell r="D8507">
            <v>6160</v>
          </cell>
          <cell r="F8507">
            <v>0</v>
          </cell>
        </row>
        <row r="8508">
          <cell r="A8508">
            <v>5</v>
          </cell>
          <cell r="B8508">
            <v>30</v>
          </cell>
          <cell r="C8508">
            <v>30</v>
          </cell>
          <cell r="D8508">
            <v>6010</v>
          </cell>
          <cell r="F8508">
            <v>15060.15</v>
          </cell>
        </row>
        <row r="8509">
          <cell r="A8509">
            <v>5</v>
          </cell>
          <cell r="B8509">
            <v>30</v>
          </cell>
          <cell r="C8509">
            <v>30</v>
          </cell>
          <cell r="D8509">
            <v>6015</v>
          </cell>
          <cell r="F8509">
            <v>0</v>
          </cell>
        </row>
        <row r="8510">
          <cell r="A8510">
            <v>5</v>
          </cell>
          <cell r="B8510">
            <v>30</v>
          </cell>
          <cell r="C8510">
            <v>30</v>
          </cell>
          <cell r="D8510">
            <v>6020</v>
          </cell>
          <cell r="F8510">
            <v>1582.01</v>
          </cell>
        </row>
        <row r="8511">
          <cell r="A8511">
            <v>5</v>
          </cell>
          <cell r="B8511">
            <v>30</v>
          </cell>
          <cell r="C8511">
            <v>30</v>
          </cell>
          <cell r="D8511">
            <v>6025</v>
          </cell>
          <cell r="F8511">
            <v>1214.21</v>
          </cell>
        </row>
        <row r="8512">
          <cell r="A8512">
            <v>5</v>
          </cell>
          <cell r="B8512">
            <v>30</v>
          </cell>
          <cell r="C8512">
            <v>30</v>
          </cell>
          <cell r="D8512">
            <v>6030</v>
          </cell>
          <cell r="F8512">
            <v>1896.39</v>
          </cell>
        </row>
        <row r="8513">
          <cell r="A8513">
            <v>5</v>
          </cell>
          <cell r="B8513">
            <v>30</v>
          </cell>
          <cell r="C8513">
            <v>30</v>
          </cell>
          <cell r="D8513">
            <v>6035</v>
          </cell>
          <cell r="F8513">
            <v>0</v>
          </cell>
        </row>
        <row r="8514">
          <cell r="A8514">
            <v>5</v>
          </cell>
          <cell r="B8514">
            <v>30</v>
          </cell>
          <cell r="C8514">
            <v>30</v>
          </cell>
          <cell r="D8514">
            <v>6040</v>
          </cell>
          <cell r="F8514">
            <v>0</v>
          </cell>
        </row>
        <row r="8515">
          <cell r="A8515">
            <v>5</v>
          </cell>
          <cell r="B8515">
            <v>30</v>
          </cell>
          <cell r="C8515">
            <v>30</v>
          </cell>
          <cell r="D8515">
            <v>6045</v>
          </cell>
          <cell r="F8515">
            <v>0</v>
          </cell>
        </row>
        <row r="8516">
          <cell r="A8516">
            <v>5</v>
          </cell>
          <cell r="B8516">
            <v>30</v>
          </cell>
          <cell r="C8516">
            <v>30</v>
          </cell>
          <cell r="D8516">
            <v>6050</v>
          </cell>
          <cell r="F8516">
            <v>0</v>
          </cell>
        </row>
        <row r="8517">
          <cell r="A8517">
            <v>5</v>
          </cell>
          <cell r="B8517">
            <v>30</v>
          </cell>
          <cell r="C8517">
            <v>30</v>
          </cell>
          <cell r="D8517">
            <v>6055</v>
          </cell>
          <cell r="F8517">
            <v>0</v>
          </cell>
        </row>
        <row r="8518">
          <cell r="A8518">
            <v>5</v>
          </cell>
          <cell r="B8518">
            <v>30</v>
          </cell>
          <cell r="C8518">
            <v>30</v>
          </cell>
          <cell r="D8518">
            <v>6060</v>
          </cell>
          <cell r="F8518">
            <v>0</v>
          </cell>
        </row>
        <row r="8519">
          <cell r="A8519">
            <v>5</v>
          </cell>
          <cell r="B8519">
            <v>30</v>
          </cell>
          <cell r="C8519">
            <v>30</v>
          </cell>
          <cell r="D8519">
            <v>6065</v>
          </cell>
          <cell r="F8519">
            <v>0</v>
          </cell>
        </row>
        <row r="8520">
          <cell r="A8520">
            <v>5</v>
          </cell>
          <cell r="B8520">
            <v>30</v>
          </cell>
          <cell r="C8520">
            <v>30</v>
          </cell>
          <cell r="D8520">
            <v>6070</v>
          </cell>
          <cell r="F8520">
            <v>0</v>
          </cell>
        </row>
        <row r="8521">
          <cell r="A8521">
            <v>5</v>
          </cell>
          <cell r="B8521">
            <v>30</v>
          </cell>
          <cell r="C8521">
            <v>30</v>
          </cell>
          <cell r="D8521">
            <v>6075</v>
          </cell>
          <cell r="F8521">
            <v>0</v>
          </cell>
        </row>
        <row r="8522">
          <cell r="A8522">
            <v>5</v>
          </cell>
          <cell r="B8522">
            <v>30</v>
          </cell>
          <cell r="C8522">
            <v>30</v>
          </cell>
          <cell r="D8522">
            <v>6080</v>
          </cell>
          <cell r="F8522">
            <v>0</v>
          </cell>
        </row>
        <row r="8523">
          <cell r="A8523">
            <v>5</v>
          </cell>
          <cell r="B8523">
            <v>30</v>
          </cell>
          <cell r="C8523">
            <v>30</v>
          </cell>
          <cell r="D8523">
            <v>6085</v>
          </cell>
          <cell r="F8523">
            <v>0</v>
          </cell>
        </row>
        <row r="8524">
          <cell r="A8524">
            <v>5</v>
          </cell>
          <cell r="B8524">
            <v>30</v>
          </cell>
          <cell r="C8524">
            <v>30</v>
          </cell>
          <cell r="D8524">
            <v>6090</v>
          </cell>
          <cell r="F8524">
            <v>0</v>
          </cell>
        </row>
        <row r="8525">
          <cell r="A8525">
            <v>5</v>
          </cell>
          <cell r="B8525">
            <v>30</v>
          </cell>
          <cell r="C8525">
            <v>30</v>
          </cell>
          <cell r="D8525">
            <v>6095</v>
          </cell>
          <cell r="F8525">
            <v>0</v>
          </cell>
        </row>
        <row r="8526">
          <cell r="A8526">
            <v>5</v>
          </cell>
          <cell r="B8526">
            <v>30</v>
          </cell>
          <cell r="C8526">
            <v>30</v>
          </cell>
          <cell r="D8526">
            <v>6100</v>
          </cell>
          <cell r="F8526">
            <v>169.91</v>
          </cell>
        </row>
        <row r="8527">
          <cell r="A8527">
            <v>5</v>
          </cell>
          <cell r="B8527">
            <v>30</v>
          </cell>
          <cell r="C8527">
            <v>30</v>
          </cell>
          <cell r="D8527">
            <v>6125</v>
          </cell>
          <cell r="F8527">
            <v>0</v>
          </cell>
        </row>
        <row r="8528">
          <cell r="A8528">
            <v>5</v>
          </cell>
          <cell r="B8528">
            <v>30</v>
          </cell>
          <cell r="C8528">
            <v>40</v>
          </cell>
          <cell r="D8528">
            <v>6010</v>
          </cell>
          <cell r="F8528">
            <v>10318.42</v>
          </cell>
        </row>
        <row r="8529">
          <cell r="A8529">
            <v>5</v>
          </cell>
          <cell r="B8529">
            <v>30</v>
          </cell>
          <cell r="C8529">
            <v>40</v>
          </cell>
          <cell r="D8529">
            <v>6015</v>
          </cell>
          <cell r="F8529">
            <v>36024.769999999997</v>
          </cell>
        </row>
        <row r="8530">
          <cell r="A8530">
            <v>5</v>
          </cell>
          <cell r="B8530">
            <v>30</v>
          </cell>
          <cell r="C8530">
            <v>40</v>
          </cell>
          <cell r="D8530">
            <v>6020</v>
          </cell>
          <cell r="F8530">
            <v>0</v>
          </cell>
        </row>
        <row r="8531">
          <cell r="A8531">
            <v>5</v>
          </cell>
          <cell r="B8531">
            <v>30</v>
          </cell>
          <cell r="C8531">
            <v>40</v>
          </cell>
          <cell r="D8531">
            <v>6025</v>
          </cell>
          <cell r="F8531">
            <v>1029.47</v>
          </cell>
        </row>
        <row r="8532">
          <cell r="A8532">
            <v>5</v>
          </cell>
          <cell r="B8532">
            <v>30</v>
          </cell>
          <cell r="C8532">
            <v>40</v>
          </cell>
          <cell r="D8532">
            <v>6030</v>
          </cell>
          <cell r="F8532">
            <v>1144.03</v>
          </cell>
        </row>
        <row r="8533">
          <cell r="A8533">
            <v>5</v>
          </cell>
          <cell r="B8533">
            <v>30</v>
          </cell>
          <cell r="C8533">
            <v>40</v>
          </cell>
          <cell r="D8533">
            <v>6035</v>
          </cell>
          <cell r="F8533">
            <v>0</v>
          </cell>
        </row>
        <row r="8534">
          <cell r="A8534">
            <v>5</v>
          </cell>
          <cell r="B8534">
            <v>30</v>
          </cell>
          <cell r="C8534">
            <v>40</v>
          </cell>
          <cell r="D8534">
            <v>6040</v>
          </cell>
          <cell r="F8534">
            <v>0</v>
          </cell>
        </row>
        <row r="8535">
          <cell r="A8535">
            <v>5</v>
          </cell>
          <cell r="B8535">
            <v>30</v>
          </cell>
          <cell r="C8535">
            <v>40</v>
          </cell>
          <cell r="D8535">
            <v>6045</v>
          </cell>
          <cell r="F8535">
            <v>0</v>
          </cell>
        </row>
        <row r="8536">
          <cell r="A8536">
            <v>5</v>
          </cell>
          <cell r="B8536">
            <v>30</v>
          </cell>
          <cell r="C8536">
            <v>40</v>
          </cell>
          <cell r="D8536">
            <v>6050</v>
          </cell>
          <cell r="F8536">
            <v>0</v>
          </cell>
        </row>
        <row r="8537">
          <cell r="A8537">
            <v>5</v>
          </cell>
          <cell r="B8537">
            <v>30</v>
          </cell>
          <cell r="C8537">
            <v>40</v>
          </cell>
          <cell r="D8537">
            <v>6055</v>
          </cell>
          <cell r="F8537">
            <v>0</v>
          </cell>
        </row>
        <row r="8538">
          <cell r="A8538">
            <v>5</v>
          </cell>
          <cell r="B8538">
            <v>30</v>
          </cell>
          <cell r="C8538">
            <v>40</v>
          </cell>
          <cell r="D8538">
            <v>6060</v>
          </cell>
          <cell r="F8538">
            <v>0</v>
          </cell>
        </row>
        <row r="8539">
          <cell r="A8539">
            <v>5</v>
          </cell>
          <cell r="B8539">
            <v>30</v>
          </cell>
          <cell r="C8539">
            <v>40</v>
          </cell>
          <cell r="D8539">
            <v>6065</v>
          </cell>
          <cell r="F8539">
            <v>0</v>
          </cell>
        </row>
        <row r="8540">
          <cell r="A8540">
            <v>5</v>
          </cell>
          <cell r="B8540">
            <v>30</v>
          </cell>
          <cell r="C8540">
            <v>40</v>
          </cell>
          <cell r="D8540">
            <v>6070</v>
          </cell>
          <cell r="F8540">
            <v>0</v>
          </cell>
        </row>
        <row r="8541">
          <cell r="A8541">
            <v>5</v>
          </cell>
          <cell r="B8541">
            <v>30</v>
          </cell>
          <cell r="C8541">
            <v>40</v>
          </cell>
          <cell r="D8541">
            <v>6075</v>
          </cell>
          <cell r="F8541">
            <v>0</v>
          </cell>
        </row>
        <row r="8542">
          <cell r="A8542">
            <v>5</v>
          </cell>
          <cell r="B8542">
            <v>30</v>
          </cell>
          <cell r="C8542">
            <v>40</v>
          </cell>
          <cell r="D8542">
            <v>6080</v>
          </cell>
          <cell r="F8542">
            <v>0</v>
          </cell>
        </row>
        <row r="8543">
          <cell r="A8543">
            <v>5</v>
          </cell>
          <cell r="B8543">
            <v>30</v>
          </cell>
          <cell r="C8543">
            <v>40</v>
          </cell>
          <cell r="D8543">
            <v>6085</v>
          </cell>
          <cell r="F8543">
            <v>0</v>
          </cell>
        </row>
        <row r="8544">
          <cell r="A8544">
            <v>5</v>
          </cell>
          <cell r="B8544">
            <v>30</v>
          </cell>
          <cell r="C8544">
            <v>40</v>
          </cell>
          <cell r="D8544">
            <v>6090</v>
          </cell>
          <cell r="F8544">
            <v>0</v>
          </cell>
        </row>
        <row r="8545">
          <cell r="A8545">
            <v>5</v>
          </cell>
          <cell r="B8545">
            <v>30</v>
          </cell>
          <cell r="C8545">
            <v>40</v>
          </cell>
          <cell r="D8545">
            <v>6095</v>
          </cell>
          <cell r="F8545">
            <v>176.13</v>
          </cell>
        </row>
        <row r="8546">
          <cell r="A8546">
            <v>5</v>
          </cell>
          <cell r="B8546">
            <v>30</v>
          </cell>
          <cell r="C8546">
            <v>40</v>
          </cell>
          <cell r="D8546">
            <v>6100</v>
          </cell>
          <cell r="F8546">
            <v>0</v>
          </cell>
        </row>
        <row r="8547">
          <cell r="A8547">
            <v>5</v>
          </cell>
          <cell r="B8547">
            <v>30</v>
          </cell>
          <cell r="C8547">
            <v>40</v>
          </cell>
          <cell r="D8547">
            <v>6105</v>
          </cell>
          <cell r="F8547">
            <v>42.5</v>
          </cell>
        </row>
        <row r="8548">
          <cell r="A8548">
            <v>5</v>
          </cell>
          <cell r="B8548">
            <v>30</v>
          </cell>
          <cell r="C8548">
            <v>40</v>
          </cell>
          <cell r="D8548">
            <v>6110</v>
          </cell>
          <cell r="F8548">
            <v>0</v>
          </cell>
        </row>
        <row r="8549">
          <cell r="A8549">
            <v>5</v>
          </cell>
          <cell r="B8549">
            <v>30</v>
          </cell>
          <cell r="C8549">
            <v>40</v>
          </cell>
          <cell r="D8549">
            <v>6110</v>
          </cell>
          <cell r="F8549">
            <v>0</v>
          </cell>
        </row>
        <row r="8550">
          <cell r="A8550">
            <v>5</v>
          </cell>
          <cell r="B8550">
            <v>30</v>
          </cell>
          <cell r="C8550">
            <v>40</v>
          </cell>
          <cell r="D8550">
            <v>6110</v>
          </cell>
          <cell r="F8550">
            <v>70.2</v>
          </cell>
        </row>
        <row r="8551">
          <cell r="A8551">
            <v>5</v>
          </cell>
          <cell r="B8551">
            <v>30</v>
          </cell>
          <cell r="C8551">
            <v>40</v>
          </cell>
          <cell r="D8551">
            <v>6110</v>
          </cell>
          <cell r="F8551">
            <v>0</v>
          </cell>
        </row>
        <row r="8552">
          <cell r="A8552">
            <v>5</v>
          </cell>
          <cell r="B8552">
            <v>30</v>
          </cell>
          <cell r="C8552">
            <v>40</v>
          </cell>
          <cell r="D8552">
            <v>6110</v>
          </cell>
          <cell r="F8552">
            <v>0</v>
          </cell>
        </row>
        <row r="8553">
          <cell r="A8553">
            <v>5</v>
          </cell>
          <cell r="B8553">
            <v>30</v>
          </cell>
          <cell r="C8553">
            <v>40</v>
          </cell>
          <cell r="D8553">
            <v>6110</v>
          </cell>
          <cell r="F8553">
            <v>0</v>
          </cell>
        </row>
        <row r="8554">
          <cell r="A8554">
            <v>5</v>
          </cell>
          <cell r="B8554">
            <v>30</v>
          </cell>
          <cell r="C8554">
            <v>40</v>
          </cell>
          <cell r="D8554">
            <v>6115</v>
          </cell>
          <cell r="F8554">
            <v>0</v>
          </cell>
        </row>
        <row r="8555">
          <cell r="A8555">
            <v>5</v>
          </cell>
          <cell r="B8555">
            <v>30</v>
          </cell>
          <cell r="C8555">
            <v>40</v>
          </cell>
          <cell r="D8555">
            <v>6120</v>
          </cell>
          <cell r="F8555">
            <v>0</v>
          </cell>
        </row>
        <row r="8556">
          <cell r="A8556">
            <v>5</v>
          </cell>
          <cell r="B8556">
            <v>30</v>
          </cell>
          <cell r="C8556">
            <v>40</v>
          </cell>
          <cell r="D8556">
            <v>6125</v>
          </cell>
          <cell r="F8556">
            <v>184.39</v>
          </cell>
        </row>
        <row r="8557">
          <cell r="A8557">
            <v>5</v>
          </cell>
          <cell r="B8557">
            <v>30</v>
          </cell>
          <cell r="C8557">
            <v>50</v>
          </cell>
          <cell r="D8557">
            <v>6010</v>
          </cell>
          <cell r="F8557">
            <v>5364.76</v>
          </cell>
        </row>
        <row r="8558">
          <cell r="A8558">
            <v>5</v>
          </cell>
          <cell r="B8558">
            <v>30</v>
          </cell>
          <cell r="C8558">
            <v>50</v>
          </cell>
          <cell r="D8558">
            <v>6015</v>
          </cell>
          <cell r="F8558">
            <v>0</v>
          </cell>
        </row>
        <row r="8559">
          <cell r="A8559">
            <v>5</v>
          </cell>
          <cell r="B8559">
            <v>30</v>
          </cell>
          <cell r="C8559">
            <v>50</v>
          </cell>
          <cell r="D8559">
            <v>6020</v>
          </cell>
          <cell r="F8559">
            <v>0</v>
          </cell>
        </row>
        <row r="8560">
          <cell r="A8560">
            <v>5</v>
          </cell>
          <cell r="B8560">
            <v>30</v>
          </cell>
          <cell r="C8560">
            <v>50</v>
          </cell>
          <cell r="D8560">
            <v>6025</v>
          </cell>
          <cell r="F8560">
            <v>343.14</v>
          </cell>
        </row>
        <row r="8561">
          <cell r="A8561">
            <v>5</v>
          </cell>
          <cell r="B8561">
            <v>30</v>
          </cell>
          <cell r="C8561">
            <v>50</v>
          </cell>
          <cell r="D8561">
            <v>6030</v>
          </cell>
          <cell r="F8561">
            <v>562.76</v>
          </cell>
        </row>
        <row r="8562">
          <cell r="A8562">
            <v>5</v>
          </cell>
          <cell r="B8562">
            <v>30</v>
          </cell>
          <cell r="C8562">
            <v>50</v>
          </cell>
          <cell r="D8562">
            <v>6035</v>
          </cell>
          <cell r="F8562">
            <v>0</v>
          </cell>
        </row>
        <row r="8563">
          <cell r="A8563">
            <v>5</v>
          </cell>
          <cell r="B8563">
            <v>30</v>
          </cell>
          <cell r="C8563">
            <v>50</v>
          </cell>
          <cell r="D8563">
            <v>6040</v>
          </cell>
          <cell r="F8563">
            <v>0</v>
          </cell>
        </row>
        <row r="8564">
          <cell r="A8564">
            <v>5</v>
          </cell>
          <cell r="B8564">
            <v>30</v>
          </cell>
          <cell r="C8564">
            <v>50</v>
          </cell>
          <cell r="D8564">
            <v>6045</v>
          </cell>
          <cell r="F8564">
            <v>0</v>
          </cell>
        </row>
        <row r="8565">
          <cell r="A8565">
            <v>5</v>
          </cell>
          <cell r="B8565">
            <v>30</v>
          </cell>
          <cell r="C8565">
            <v>50</v>
          </cell>
          <cell r="D8565">
            <v>6050</v>
          </cell>
          <cell r="F8565">
            <v>0</v>
          </cell>
        </row>
        <row r="8566">
          <cell r="A8566">
            <v>5</v>
          </cell>
          <cell r="B8566">
            <v>30</v>
          </cell>
          <cell r="C8566">
            <v>50</v>
          </cell>
          <cell r="D8566">
            <v>6055</v>
          </cell>
          <cell r="F8566">
            <v>0</v>
          </cell>
        </row>
        <row r="8567">
          <cell r="A8567">
            <v>5</v>
          </cell>
          <cell r="B8567">
            <v>30</v>
          </cell>
          <cell r="C8567">
            <v>50</v>
          </cell>
          <cell r="D8567">
            <v>6060</v>
          </cell>
          <cell r="F8567">
            <v>0</v>
          </cell>
        </row>
        <row r="8568">
          <cell r="A8568">
            <v>5</v>
          </cell>
          <cell r="B8568">
            <v>30</v>
          </cell>
          <cell r="C8568">
            <v>50</v>
          </cell>
          <cell r="D8568">
            <v>6065</v>
          </cell>
          <cell r="F8568">
            <v>0</v>
          </cell>
        </row>
        <row r="8569">
          <cell r="A8569">
            <v>5</v>
          </cell>
          <cell r="B8569">
            <v>30</v>
          </cell>
          <cell r="C8569">
            <v>50</v>
          </cell>
          <cell r="D8569">
            <v>6070</v>
          </cell>
          <cell r="F8569">
            <v>0</v>
          </cell>
        </row>
        <row r="8570">
          <cell r="A8570">
            <v>5</v>
          </cell>
          <cell r="B8570">
            <v>30</v>
          </cell>
          <cell r="C8570">
            <v>50</v>
          </cell>
          <cell r="D8570">
            <v>6075</v>
          </cell>
          <cell r="F8570">
            <v>0</v>
          </cell>
        </row>
        <row r="8571">
          <cell r="A8571">
            <v>5</v>
          </cell>
          <cell r="B8571">
            <v>30</v>
          </cell>
          <cell r="C8571">
            <v>50</v>
          </cell>
          <cell r="D8571">
            <v>6080</v>
          </cell>
          <cell r="F8571">
            <v>0</v>
          </cell>
        </row>
        <row r="8572">
          <cell r="A8572">
            <v>5</v>
          </cell>
          <cell r="B8572">
            <v>30</v>
          </cell>
          <cell r="C8572">
            <v>50</v>
          </cell>
          <cell r="D8572">
            <v>6085</v>
          </cell>
          <cell r="F8572">
            <v>0</v>
          </cell>
        </row>
        <row r="8573">
          <cell r="A8573">
            <v>5</v>
          </cell>
          <cell r="B8573">
            <v>30</v>
          </cell>
          <cell r="C8573">
            <v>50</v>
          </cell>
          <cell r="D8573">
            <v>6090</v>
          </cell>
          <cell r="F8573">
            <v>0</v>
          </cell>
        </row>
        <row r="8574">
          <cell r="A8574">
            <v>5</v>
          </cell>
          <cell r="B8574">
            <v>30</v>
          </cell>
          <cell r="C8574">
            <v>50</v>
          </cell>
          <cell r="D8574">
            <v>6095</v>
          </cell>
          <cell r="F8574">
            <v>0</v>
          </cell>
        </row>
        <row r="8575">
          <cell r="A8575">
            <v>5</v>
          </cell>
          <cell r="B8575">
            <v>30</v>
          </cell>
          <cell r="C8575">
            <v>50</v>
          </cell>
          <cell r="D8575">
            <v>6100</v>
          </cell>
          <cell r="F8575">
            <v>105.87</v>
          </cell>
        </row>
        <row r="8576">
          <cell r="A8576">
            <v>5</v>
          </cell>
          <cell r="B8576">
            <v>30</v>
          </cell>
          <cell r="C8576">
            <v>50</v>
          </cell>
          <cell r="D8576">
            <v>6105</v>
          </cell>
          <cell r="F8576">
            <v>0</v>
          </cell>
        </row>
        <row r="8577">
          <cell r="A8577">
            <v>5</v>
          </cell>
          <cell r="B8577">
            <v>30</v>
          </cell>
          <cell r="C8577">
            <v>50</v>
          </cell>
          <cell r="D8577">
            <v>6110</v>
          </cell>
          <cell r="F8577">
            <v>0</v>
          </cell>
        </row>
        <row r="8578">
          <cell r="A8578">
            <v>5</v>
          </cell>
          <cell r="B8578">
            <v>30</v>
          </cell>
          <cell r="C8578">
            <v>50</v>
          </cell>
          <cell r="D8578">
            <v>6115</v>
          </cell>
          <cell r="F8578">
            <v>0</v>
          </cell>
        </row>
        <row r="8579">
          <cell r="A8579">
            <v>5</v>
          </cell>
          <cell r="B8579">
            <v>30</v>
          </cell>
          <cell r="C8579">
            <v>50</v>
          </cell>
          <cell r="D8579">
            <v>6120</v>
          </cell>
          <cell r="F8579">
            <v>0</v>
          </cell>
        </row>
        <row r="8580">
          <cell r="A8580">
            <v>5</v>
          </cell>
          <cell r="B8580">
            <v>30</v>
          </cell>
          <cell r="C8580">
            <v>50</v>
          </cell>
          <cell r="D8580">
            <v>6125</v>
          </cell>
          <cell r="F8580">
            <v>0</v>
          </cell>
        </row>
        <row r="8581">
          <cell r="A8581">
            <v>5</v>
          </cell>
          <cell r="B8581">
            <v>31</v>
          </cell>
          <cell r="C8581">
            <v>0</v>
          </cell>
          <cell r="D8581">
            <v>1032</v>
          </cell>
          <cell r="F8581">
            <v>0</v>
          </cell>
        </row>
        <row r="8582">
          <cell r="A8582">
            <v>5</v>
          </cell>
          <cell r="B8582">
            <v>31</v>
          </cell>
          <cell r="C8582">
            <v>0</v>
          </cell>
          <cell r="D8582">
            <v>1050</v>
          </cell>
          <cell r="F8582">
            <v>-152702.34</v>
          </cell>
        </row>
        <row r="8583">
          <cell r="A8583">
            <v>5</v>
          </cell>
          <cell r="B8583">
            <v>31</v>
          </cell>
          <cell r="C8583">
            <v>0</v>
          </cell>
          <cell r="D8583">
            <v>1050</v>
          </cell>
          <cell r="F8583">
            <v>-6257.18</v>
          </cell>
        </row>
        <row r="8584">
          <cell r="A8584">
            <v>5</v>
          </cell>
          <cell r="B8584">
            <v>31</v>
          </cell>
          <cell r="C8584">
            <v>0</v>
          </cell>
          <cell r="D8584">
            <v>1051</v>
          </cell>
          <cell r="F8584">
            <v>-87.41</v>
          </cell>
        </row>
        <row r="8585">
          <cell r="A8585">
            <v>5</v>
          </cell>
          <cell r="B8585">
            <v>31</v>
          </cell>
          <cell r="C8585">
            <v>0</v>
          </cell>
          <cell r="D8585">
            <v>1052</v>
          </cell>
          <cell r="F8585">
            <v>0</v>
          </cell>
        </row>
        <row r="8586">
          <cell r="A8586">
            <v>5</v>
          </cell>
          <cell r="B8586">
            <v>31</v>
          </cell>
          <cell r="C8586">
            <v>0</v>
          </cell>
          <cell r="D8586">
            <v>1052</v>
          </cell>
          <cell r="F8586">
            <v>0</v>
          </cell>
        </row>
        <row r="8587">
          <cell r="A8587">
            <v>5</v>
          </cell>
          <cell r="B8587">
            <v>31</v>
          </cell>
          <cell r="C8587">
            <v>0</v>
          </cell>
          <cell r="D8587">
            <v>1052</v>
          </cell>
          <cell r="F8587">
            <v>0</v>
          </cell>
        </row>
        <row r="8588">
          <cell r="A8588">
            <v>5</v>
          </cell>
          <cell r="B8588">
            <v>31</v>
          </cell>
          <cell r="C8588">
            <v>0</v>
          </cell>
          <cell r="D8588">
            <v>1055</v>
          </cell>
          <cell r="F8588">
            <v>0</v>
          </cell>
        </row>
        <row r="8589">
          <cell r="A8589">
            <v>5</v>
          </cell>
          <cell r="B8589">
            <v>31</v>
          </cell>
          <cell r="C8589">
            <v>0</v>
          </cell>
          <cell r="D8589">
            <v>1060</v>
          </cell>
          <cell r="F8589">
            <v>194.66</v>
          </cell>
        </row>
        <row r="8590">
          <cell r="A8590">
            <v>5</v>
          </cell>
          <cell r="B8590">
            <v>31</v>
          </cell>
          <cell r="C8590">
            <v>0</v>
          </cell>
          <cell r="D8590">
            <v>1065</v>
          </cell>
          <cell r="F8590">
            <v>0</v>
          </cell>
        </row>
        <row r="8591">
          <cell r="A8591">
            <v>5</v>
          </cell>
          <cell r="B8591">
            <v>31</v>
          </cell>
          <cell r="C8591">
            <v>0</v>
          </cell>
          <cell r="D8591">
            <v>1230</v>
          </cell>
          <cell r="F8591">
            <v>0</v>
          </cell>
        </row>
        <row r="8592">
          <cell r="A8592">
            <v>5</v>
          </cell>
          <cell r="B8592">
            <v>31</v>
          </cell>
          <cell r="C8592">
            <v>0</v>
          </cell>
          <cell r="D8592">
            <v>2040</v>
          </cell>
          <cell r="F8592">
            <v>0</v>
          </cell>
        </row>
        <row r="8593">
          <cell r="A8593">
            <v>5</v>
          </cell>
          <cell r="B8593">
            <v>31</v>
          </cell>
          <cell r="C8593">
            <v>0</v>
          </cell>
          <cell r="D8593">
            <v>4010</v>
          </cell>
          <cell r="F8593">
            <v>-70497.490000000005</v>
          </cell>
        </row>
        <row r="8594">
          <cell r="A8594">
            <v>5</v>
          </cell>
          <cell r="B8594">
            <v>31</v>
          </cell>
          <cell r="C8594">
            <v>0</v>
          </cell>
          <cell r="D8594">
            <v>4010</v>
          </cell>
          <cell r="F8594">
            <v>4292.6099999999997</v>
          </cell>
        </row>
        <row r="8595">
          <cell r="A8595">
            <v>5</v>
          </cell>
          <cell r="B8595">
            <v>31</v>
          </cell>
          <cell r="C8595">
            <v>0</v>
          </cell>
          <cell r="D8595">
            <v>4020</v>
          </cell>
          <cell r="F8595">
            <v>-893.85</v>
          </cell>
        </row>
        <row r="8596">
          <cell r="A8596">
            <v>5</v>
          </cell>
          <cell r="B8596">
            <v>31</v>
          </cell>
          <cell r="C8596">
            <v>0</v>
          </cell>
          <cell r="D8596">
            <v>4020</v>
          </cell>
          <cell r="F8596">
            <v>0</v>
          </cell>
        </row>
        <row r="8597">
          <cell r="A8597">
            <v>5</v>
          </cell>
          <cell r="B8597">
            <v>31</v>
          </cell>
          <cell r="C8597">
            <v>0</v>
          </cell>
          <cell r="D8597">
            <v>4030</v>
          </cell>
          <cell r="F8597">
            <v>-3.1</v>
          </cell>
        </row>
        <row r="8598">
          <cell r="A8598">
            <v>5</v>
          </cell>
          <cell r="B8598">
            <v>31</v>
          </cell>
          <cell r="C8598">
            <v>0</v>
          </cell>
          <cell r="D8598">
            <v>4040</v>
          </cell>
          <cell r="F8598">
            <v>0</v>
          </cell>
        </row>
        <row r="8599">
          <cell r="A8599">
            <v>5</v>
          </cell>
          <cell r="B8599">
            <v>31</v>
          </cell>
          <cell r="C8599">
            <v>0</v>
          </cell>
          <cell r="D8599">
            <v>4050</v>
          </cell>
          <cell r="F8599">
            <v>-3646.38</v>
          </cell>
        </row>
        <row r="8600">
          <cell r="A8600">
            <v>5</v>
          </cell>
          <cell r="B8600">
            <v>31</v>
          </cell>
          <cell r="C8600">
            <v>0</v>
          </cell>
          <cell r="D8600">
            <v>4060</v>
          </cell>
          <cell r="F8600">
            <v>0</v>
          </cell>
        </row>
        <row r="8601">
          <cell r="A8601">
            <v>5</v>
          </cell>
          <cell r="B8601">
            <v>31</v>
          </cell>
          <cell r="C8601">
            <v>0</v>
          </cell>
          <cell r="D8601">
            <v>5010</v>
          </cell>
          <cell r="F8601">
            <v>46011.360000000001</v>
          </cell>
        </row>
        <row r="8602">
          <cell r="A8602">
            <v>5</v>
          </cell>
          <cell r="B8602">
            <v>31</v>
          </cell>
          <cell r="C8602">
            <v>0</v>
          </cell>
          <cell r="D8602">
            <v>5011</v>
          </cell>
          <cell r="F8602">
            <v>9718.02</v>
          </cell>
        </row>
        <row r="8603">
          <cell r="A8603">
            <v>5</v>
          </cell>
          <cell r="B8603">
            <v>31</v>
          </cell>
          <cell r="C8603">
            <v>0</v>
          </cell>
          <cell r="D8603">
            <v>5011</v>
          </cell>
          <cell r="F8603">
            <v>0</v>
          </cell>
        </row>
        <row r="8604">
          <cell r="A8604">
            <v>5</v>
          </cell>
          <cell r="B8604">
            <v>31</v>
          </cell>
          <cell r="C8604">
            <v>0</v>
          </cell>
          <cell r="D8604">
            <v>5011</v>
          </cell>
          <cell r="F8604">
            <v>1154.43</v>
          </cell>
        </row>
        <row r="8605">
          <cell r="A8605">
            <v>5</v>
          </cell>
          <cell r="B8605">
            <v>31</v>
          </cell>
          <cell r="C8605">
            <v>0</v>
          </cell>
          <cell r="D8605">
            <v>5012</v>
          </cell>
          <cell r="F8605">
            <v>0</v>
          </cell>
        </row>
        <row r="8606">
          <cell r="A8606">
            <v>5</v>
          </cell>
          <cell r="B8606">
            <v>31</v>
          </cell>
          <cell r="C8606">
            <v>0</v>
          </cell>
          <cell r="D8606">
            <v>5012</v>
          </cell>
          <cell r="F8606">
            <v>-300.05</v>
          </cell>
        </row>
        <row r="8607">
          <cell r="A8607">
            <v>5</v>
          </cell>
          <cell r="B8607">
            <v>31</v>
          </cell>
          <cell r="C8607">
            <v>0</v>
          </cell>
          <cell r="D8607">
            <v>5012</v>
          </cell>
          <cell r="F8607">
            <v>-1037.0999999999999</v>
          </cell>
        </row>
        <row r="8608">
          <cell r="A8608">
            <v>5</v>
          </cell>
          <cell r="B8608">
            <v>31</v>
          </cell>
          <cell r="C8608">
            <v>0</v>
          </cell>
          <cell r="D8608">
            <v>5020</v>
          </cell>
          <cell r="F8608">
            <v>584.1</v>
          </cell>
        </row>
        <row r="8609">
          <cell r="A8609">
            <v>5</v>
          </cell>
          <cell r="B8609">
            <v>31</v>
          </cell>
          <cell r="C8609">
            <v>0</v>
          </cell>
          <cell r="D8609">
            <v>5030</v>
          </cell>
          <cell r="F8609">
            <v>-731.04</v>
          </cell>
        </row>
        <row r="8610">
          <cell r="A8610">
            <v>5</v>
          </cell>
          <cell r="B8610">
            <v>31</v>
          </cell>
          <cell r="C8610">
            <v>0</v>
          </cell>
          <cell r="D8610">
            <v>5030</v>
          </cell>
          <cell r="F8610">
            <v>0</v>
          </cell>
        </row>
        <row r="8611">
          <cell r="A8611">
            <v>5</v>
          </cell>
          <cell r="B8611">
            <v>31</v>
          </cell>
          <cell r="C8611">
            <v>0</v>
          </cell>
          <cell r="D8611">
            <v>5040</v>
          </cell>
          <cell r="F8611">
            <v>-5055.16</v>
          </cell>
        </row>
        <row r="8612">
          <cell r="A8612">
            <v>5</v>
          </cell>
          <cell r="B8612">
            <v>31</v>
          </cell>
          <cell r="C8612">
            <v>0</v>
          </cell>
          <cell r="D8612">
            <v>5050</v>
          </cell>
          <cell r="F8612">
            <v>-5228.87</v>
          </cell>
        </row>
        <row r="8613">
          <cell r="A8613">
            <v>5</v>
          </cell>
          <cell r="B8613">
            <v>31</v>
          </cell>
          <cell r="C8613">
            <v>0</v>
          </cell>
          <cell r="D8613">
            <v>7010</v>
          </cell>
          <cell r="F8613">
            <v>0</v>
          </cell>
        </row>
        <row r="8614">
          <cell r="A8614">
            <v>5</v>
          </cell>
          <cell r="B8614">
            <v>31</v>
          </cell>
          <cell r="C8614">
            <v>0</v>
          </cell>
          <cell r="D8614">
            <v>7015</v>
          </cell>
          <cell r="F8614">
            <v>0</v>
          </cell>
        </row>
        <row r="8615">
          <cell r="A8615">
            <v>5</v>
          </cell>
          <cell r="B8615">
            <v>31</v>
          </cell>
          <cell r="C8615">
            <v>0</v>
          </cell>
          <cell r="D8615">
            <v>7020</v>
          </cell>
          <cell r="F8615">
            <v>0</v>
          </cell>
        </row>
        <row r="8616">
          <cell r="A8616">
            <v>5</v>
          </cell>
          <cell r="B8616">
            <v>31</v>
          </cell>
          <cell r="C8616">
            <v>0</v>
          </cell>
          <cell r="D8616">
            <v>7025</v>
          </cell>
          <cell r="F8616">
            <v>385</v>
          </cell>
        </row>
        <row r="8617">
          <cell r="A8617">
            <v>5</v>
          </cell>
          <cell r="B8617">
            <v>31</v>
          </cell>
          <cell r="C8617">
            <v>0</v>
          </cell>
          <cell r="D8617">
            <v>7030</v>
          </cell>
          <cell r="F8617">
            <v>126.76</v>
          </cell>
        </row>
        <row r="8618">
          <cell r="A8618">
            <v>5</v>
          </cell>
          <cell r="B8618">
            <v>31</v>
          </cell>
          <cell r="C8618">
            <v>0</v>
          </cell>
          <cell r="D8618">
            <v>7035</v>
          </cell>
          <cell r="F8618">
            <v>305.18</v>
          </cell>
        </row>
        <row r="8619">
          <cell r="A8619">
            <v>5</v>
          </cell>
          <cell r="B8619">
            <v>31</v>
          </cell>
          <cell r="C8619">
            <v>0</v>
          </cell>
          <cell r="D8619">
            <v>7040</v>
          </cell>
          <cell r="F8619">
            <v>26</v>
          </cell>
        </row>
        <row r="8620">
          <cell r="A8620">
            <v>5</v>
          </cell>
          <cell r="B8620">
            <v>31</v>
          </cell>
          <cell r="C8620">
            <v>0</v>
          </cell>
          <cell r="D8620">
            <v>7045</v>
          </cell>
          <cell r="F8620">
            <v>0</v>
          </cell>
        </row>
        <row r="8621">
          <cell r="A8621">
            <v>5</v>
          </cell>
          <cell r="B8621">
            <v>31</v>
          </cell>
          <cell r="C8621">
            <v>0</v>
          </cell>
          <cell r="D8621">
            <v>7050</v>
          </cell>
          <cell r="F8621">
            <v>920.71</v>
          </cell>
        </row>
        <row r="8622">
          <cell r="A8622">
            <v>5</v>
          </cell>
          <cell r="B8622">
            <v>31</v>
          </cell>
          <cell r="C8622">
            <v>0</v>
          </cell>
          <cell r="D8622">
            <v>7055</v>
          </cell>
          <cell r="F8622">
            <v>0</v>
          </cell>
        </row>
        <row r="8623">
          <cell r="A8623">
            <v>5</v>
          </cell>
          <cell r="B8623">
            <v>31</v>
          </cell>
          <cell r="C8623">
            <v>0</v>
          </cell>
          <cell r="D8623">
            <v>7060</v>
          </cell>
          <cell r="F8623">
            <v>900</v>
          </cell>
        </row>
        <row r="8624">
          <cell r="A8624">
            <v>5</v>
          </cell>
          <cell r="B8624">
            <v>31</v>
          </cell>
          <cell r="C8624">
            <v>0</v>
          </cell>
          <cell r="D8624">
            <v>7065</v>
          </cell>
          <cell r="F8624">
            <v>0</v>
          </cell>
        </row>
        <row r="8625">
          <cell r="A8625">
            <v>5</v>
          </cell>
          <cell r="B8625">
            <v>31</v>
          </cell>
          <cell r="C8625">
            <v>0</v>
          </cell>
          <cell r="D8625">
            <v>7070</v>
          </cell>
          <cell r="F8625">
            <v>0</v>
          </cell>
        </row>
        <row r="8626">
          <cell r="A8626">
            <v>5</v>
          </cell>
          <cell r="B8626">
            <v>31</v>
          </cell>
          <cell r="C8626">
            <v>0</v>
          </cell>
          <cell r="D8626">
            <v>7075</v>
          </cell>
          <cell r="F8626">
            <v>0</v>
          </cell>
        </row>
        <row r="8627">
          <cell r="A8627">
            <v>5</v>
          </cell>
          <cell r="B8627">
            <v>31</v>
          </cell>
          <cell r="C8627">
            <v>0</v>
          </cell>
          <cell r="D8627">
            <v>7080</v>
          </cell>
          <cell r="F8627">
            <v>0</v>
          </cell>
        </row>
        <row r="8628">
          <cell r="A8628">
            <v>5</v>
          </cell>
          <cell r="B8628">
            <v>31</v>
          </cell>
          <cell r="C8628">
            <v>0</v>
          </cell>
          <cell r="D8628">
            <v>7085</v>
          </cell>
          <cell r="F8628">
            <v>3300</v>
          </cell>
        </row>
        <row r="8629">
          <cell r="A8629">
            <v>5</v>
          </cell>
          <cell r="B8629">
            <v>31</v>
          </cell>
          <cell r="C8629">
            <v>0</v>
          </cell>
          <cell r="D8629">
            <v>7086</v>
          </cell>
          <cell r="F8629">
            <v>0</v>
          </cell>
        </row>
        <row r="8630">
          <cell r="A8630">
            <v>5</v>
          </cell>
          <cell r="B8630">
            <v>31</v>
          </cell>
          <cell r="C8630">
            <v>0</v>
          </cell>
          <cell r="D8630">
            <v>7090</v>
          </cell>
          <cell r="F8630">
            <v>610.02</v>
          </cell>
        </row>
        <row r="8631">
          <cell r="A8631">
            <v>5</v>
          </cell>
          <cell r="B8631">
            <v>31</v>
          </cell>
          <cell r="C8631">
            <v>0</v>
          </cell>
          <cell r="D8631">
            <v>7095</v>
          </cell>
          <cell r="F8631">
            <v>2019</v>
          </cell>
        </row>
        <row r="8632">
          <cell r="A8632">
            <v>5</v>
          </cell>
          <cell r="B8632">
            <v>31</v>
          </cell>
          <cell r="C8632">
            <v>0</v>
          </cell>
          <cell r="D8632">
            <v>7100</v>
          </cell>
          <cell r="F8632">
            <v>908.28</v>
          </cell>
        </row>
        <row r="8633">
          <cell r="A8633">
            <v>5</v>
          </cell>
          <cell r="B8633">
            <v>31</v>
          </cell>
          <cell r="C8633">
            <v>0</v>
          </cell>
          <cell r="D8633">
            <v>7105</v>
          </cell>
          <cell r="F8633">
            <v>606.47</v>
          </cell>
        </row>
        <row r="8634">
          <cell r="A8634">
            <v>5</v>
          </cell>
          <cell r="B8634">
            <v>31</v>
          </cell>
          <cell r="C8634">
            <v>0</v>
          </cell>
          <cell r="D8634">
            <v>7110</v>
          </cell>
          <cell r="F8634">
            <v>114.84</v>
          </cell>
        </row>
        <row r="8635">
          <cell r="A8635">
            <v>5</v>
          </cell>
          <cell r="B8635">
            <v>31</v>
          </cell>
          <cell r="C8635">
            <v>0</v>
          </cell>
          <cell r="D8635">
            <v>7120</v>
          </cell>
          <cell r="F8635">
            <v>0</v>
          </cell>
        </row>
        <row r="8636">
          <cell r="A8636">
            <v>5</v>
          </cell>
          <cell r="B8636">
            <v>31</v>
          </cell>
          <cell r="C8636">
            <v>0</v>
          </cell>
          <cell r="D8636">
            <v>7125</v>
          </cell>
          <cell r="F8636">
            <v>0</v>
          </cell>
        </row>
        <row r="8637">
          <cell r="A8637">
            <v>5</v>
          </cell>
          <cell r="B8637">
            <v>31</v>
          </cell>
          <cell r="C8637">
            <v>0</v>
          </cell>
          <cell r="D8637">
            <v>7130</v>
          </cell>
          <cell r="F8637">
            <v>42.48</v>
          </cell>
        </row>
        <row r="8638">
          <cell r="A8638">
            <v>5</v>
          </cell>
          <cell r="B8638">
            <v>31</v>
          </cell>
          <cell r="C8638">
            <v>0</v>
          </cell>
          <cell r="D8638">
            <v>8010</v>
          </cell>
          <cell r="F8638">
            <v>3646</v>
          </cell>
        </row>
        <row r="8639">
          <cell r="A8639">
            <v>5</v>
          </cell>
          <cell r="B8639">
            <v>31</v>
          </cell>
          <cell r="C8639">
            <v>0</v>
          </cell>
          <cell r="D8639">
            <v>8020</v>
          </cell>
          <cell r="F8639">
            <v>354</v>
          </cell>
        </row>
        <row r="8640">
          <cell r="A8640">
            <v>5</v>
          </cell>
          <cell r="B8640">
            <v>31</v>
          </cell>
          <cell r="C8640">
            <v>0</v>
          </cell>
          <cell r="D8640">
            <v>8025</v>
          </cell>
          <cell r="F8640">
            <v>0</v>
          </cell>
        </row>
        <row r="8641">
          <cell r="A8641">
            <v>5</v>
          </cell>
          <cell r="B8641">
            <v>31</v>
          </cell>
          <cell r="C8641">
            <v>0</v>
          </cell>
          <cell r="D8641">
            <v>8030</v>
          </cell>
          <cell r="F8641">
            <v>0</v>
          </cell>
        </row>
        <row r="8642">
          <cell r="A8642">
            <v>5</v>
          </cell>
          <cell r="B8642">
            <v>31</v>
          </cell>
          <cell r="C8642">
            <v>0</v>
          </cell>
          <cell r="D8642">
            <v>8040</v>
          </cell>
          <cell r="F8642">
            <v>0</v>
          </cell>
        </row>
        <row r="8643">
          <cell r="A8643">
            <v>5</v>
          </cell>
          <cell r="B8643">
            <v>31</v>
          </cell>
          <cell r="C8643">
            <v>0</v>
          </cell>
          <cell r="D8643">
            <v>8050</v>
          </cell>
          <cell r="F8643">
            <v>0</v>
          </cell>
        </row>
        <row r="8644">
          <cell r="A8644">
            <v>5</v>
          </cell>
          <cell r="B8644">
            <v>31</v>
          </cell>
          <cell r="C8644">
            <v>0</v>
          </cell>
          <cell r="D8644">
            <v>8060</v>
          </cell>
          <cell r="F8644">
            <v>0</v>
          </cell>
        </row>
        <row r="8645">
          <cell r="A8645">
            <v>5</v>
          </cell>
          <cell r="B8645">
            <v>31</v>
          </cell>
          <cell r="C8645">
            <v>0</v>
          </cell>
          <cell r="D8645">
            <v>8070</v>
          </cell>
          <cell r="F8645">
            <v>4297.3999999999996</v>
          </cell>
        </row>
        <row r="8646">
          <cell r="A8646">
            <v>5</v>
          </cell>
          <cell r="B8646">
            <v>31</v>
          </cell>
          <cell r="C8646">
            <v>0</v>
          </cell>
          <cell r="D8646">
            <v>8080</v>
          </cell>
          <cell r="F8646">
            <v>0</v>
          </cell>
        </row>
        <row r="8647">
          <cell r="A8647">
            <v>5</v>
          </cell>
          <cell r="B8647">
            <v>31</v>
          </cell>
          <cell r="C8647">
            <v>0</v>
          </cell>
          <cell r="D8647">
            <v>8090</v>
          </cell>
          <cell r="F8647">
            <v>0</v>
          </cell>
        </row>
        <row r="8648">
          <cell r="A8648">
            <v>5</v>
          </cell>
          <cell r="B8648">
            <v>31</v>
          </cell>
          <cell r="C8648">
            <v>0</v>
          </cell>
          <cell r="D8648">
            <v>8501</v>
          </cell>
          <cell r="F8648">
            <v>0</v>
          </cell>
        </row>
        <row r="8649">
          <cell r="A8649">
            <v>5</v>
          </cell>
          <cell r="B8649">
            <v>31</v>
          </cell>
          <cell r="C8649">
            <v>0</v>
          </cell>
          <cell r="D8649">
            <v>8501</v>
          </cell>
          <cell r="F8649">
            <v>0</v>
          </cell>
        </row>
        <row r="8650">
          <cell r="A8650">
            <v>5</v>
          </cell>
          <cell r="B8650">
            <v>31</v>
          </cell>
          <cell r="C8650">
            <v>0</v>
          </cell>
          <cell r="D8650">
            <v>8505</v>
          </cell>
          <cell r="F8650">
            <v>0</v>
          </cell>
        </row>
        <row r="8651">
          <cell r="A8651">
            <v>5</v>
          </cell>
          <cell r="B8651">
            <v>31</v>
          </cell>
          <cell r="C8651">
            <v>10</v>
          </cell>
          <cell r="D8651">
            <v>6010</v>
          </cell>
          <cell r="F8651">
            <v>8238.75</v>
          </cell>
        </row>
        <row r="8652">
          <cell r="A8652">
            <v>5</v>
          </cell>
          <cell r="B8652">
            <v>31</v>
          </cell>
          <cell r="C8652">
            <v>10</v>
          </cell>
          <cell r="D8652">
            <v>6015</v>
          </cell>
          <cell r="F8652">
            <v>0</v>
          </cell>
        </row>
        <row r="8653">
          <cell r="A8653">
            <v>5</v>
          </cell>
          <cell r="B8653">
            <v>31</v>
          </cell>
          <cell r="C8653">
            <v>10</v>
          </cell>
          <cell r="D8653">
            <v>6020</v>
          </cell>
          <cell r="F8653">
            <v>335.41</v>
          </cell>
        </row>
        <row r="8654">
          <cell r="A8654">
            <v>5</v>
          </cell>
          <cell r="B8654">
            <v>31</v>
          </cell>
          <cell r="C8654">
            <v>10</v>
          </cell>
          <cell r="D8654">
            <v>6025</v>
          </cell>
          <cell r="F8654">
            <v>761.66</v>
          </cell>
        </row>
        <row r="8655">
          <cell r="A8655">
            <v>5</v>
          </cell>
          <cell r="B8655">
            <v>31</v>
          </cell>
          <cell r="C8655">
            <v>10</v>
          </cell>
          <cell r="D8655">
            <v>6030</v>
          </cell>
          <cell r="F8655">
            <v>317.98</v>
          </cell>
        </row>
        <row r="8656">
          <cell r="A8656">
            <v>5</v>
          </cell>
          <cell r="B8656">
            <v>31</v>
          </cell>
          <cell r="C8656">
            <v>10</v>
          </cell>
          <cell r="D8656">
            <v>6035</v>
          </cell>
          <cell r="F8656">
            <v>0</v>
          </cell>
        </row>
        <row r="8657">
          <cell r="A8657">
            <v>5</v>
          </cell>
          <cell r="B8657">
            <v>31</v>
          </cell>
          <cell r="C8657">
            <v>10</v>
          </cell>
          <cell r="D8657">
            <v>6040</v>
          </cell>
          <cell r="F8657">
            <v>0</v>
          </cell>
        </row>
        <row r="8658">
          <cell r="A8658">
            <v>5</v>
          </cell>
          <cell r="B8658">
            <v>31</v>
          </cell>
          <cell r="C8658">
            <v>10</v>
          </cell>
          <cell r="D8658">
            <v>6045</v>
          </cell>
          <cell r="F8658">
            <v>0</v>
          </cell>
        </row>
        <row r="8659">
          <cell r="A8659">
            <v>5</v>
          </cell>
          <cell r="B8659">
            <v>31</v>
          </cell>
          <cell r="C8659">
            <v>10</v>
          </cell>
          <cell r="D8659">
            <v>6050</v>
          </cell>
          <cell r="F8659">
            <v>185.86</v>
          </cell>
        </row>
        <row r="8660">
          <cell r="A8660">
            <v>5</v>
          </cell>
          <cell r="B8660">
            <v>31</v>
          </cell>
          <cell r="C8660">
            <v>10</v>
          </cell>
          <cell r="D8660">
            <v>6055</v>
          </cell>
          <cell r="F8660">
            <v>0</v>
          </cell>
        </row>
        <row r="8661">
          <cell r="A8661">
            <v>5</v>
          </cell>
          <cell r="B8661">
            <v>31</v>
          </cell>
          <cell r="C8661">
            <v>10</v>
          </cell>
          <cell r="D8661">
            <v>6060</v>
          </cell>
          <cell r="F8661">
            <v>631.69000000000005</v>
          </cell>
        </row>
        <row r="8662">
          <cell r="A8662">
            <v>5</v>
          </cell>
          <cell r="B8662">
            <v>31</v>
          </cell>
          <cell r="C8662">
            <v>10</v>
          </cell>
          <cell r="D8662">
            <v>6065</v>
          </cell>
          <cell r="F8662">
            <v>0</v>
          </cell>
        </row>
        <row r="8663">
          <cell r="A8663">
            <v>5</v>
          </cell>
          <cell r="B8663">
            <v>31</v>
          </cell>
          <cell r="C8663">
            <v>10</v>
          </cell>
          <cell r="D8663">
            <v>6070</v>
          </cell>
          <cell r="F8663">
            <v>0</v>
          </cell>
        </row>
        <row r="8664">
          <cell r="A8664">
            <v>5</v>
          </cell>
          <cell r="B8664">
            <v>31</v>
          </cell>
          <cell r="C8664">
            <v>10</v>
          </cell>
          <cell r="D8664">
            <v>6075</v>
          </cell>
          <cell r="F8664">
            <v>386.05</v>
          </cell>
        </row>
        <row r="8665">
          <cell r="A8665">
            <v>5</v>
          </cell>
          <cell r="B8665">
            <v>31</v>
          </cell>
          <cell r="C8665">
            <v>10</v>
          </cell>
          <cell r="D8665">
            <v>6080</v>
          </cell>
          <cell r="F8665">
            <v>0</v>
          </cell>
        </row>
        <row r="8666">
          <cell r="A8666">
            <v>5</v>
          </cell>
          <cell r="B8666">
            <v>31</v>
          </cell>
          <cell r="C8666">
            <v>10</v>
          </cell>
          <cell r="D8666">
            <v>6085</v>
          </cell>
          <cell r="F8666">
            <v>697.54</v>
          </cell>
        </row>
        <row r="8667">
          <cell r="A8667">
            <v>5</v>
          </cell>
          <cell r="B8667">
            <v>31</v>
          </cell>
          <cell r="C8667">
            <v>10</v>
          </cell>
          <cell r="D8667">
            <v>6090</v>
          </cell>
          <cell r="F8667">
            <v>0</v>
          </cell>
        </row>
        <row r="8668">
          <cell r="A8668">
            <v>5</v>
          </cell>
          <cell r="B8668">
            <v>31</v>
          </cell>
          <cell r="C8668">
            <v>10</v>
          </cell>
          <cell r="D8668">
            <v>6095</v>
          </cell>
          <cell r="F8668">
            <v>0</v>
          </cell>
        </row>
        <row r="8669">
          <cell r="A8669">
            <v>5</v>
          </cell>
          <cell r="B8669">
            <v>31</v>
          </cell>
          <cell r="C8669">
            <v>10</v>
          </cell>
          <cell r="D8669">
            <v>6100</v>
          </cell>
          <cell r="F8669">
            <v>0</v>
          </cell>
        </row>
        <row r="8670">
          <cell r="A8670">
            <v>5</v>
          </cell>
          <cell r="B8670">
            <v>31</v>
          </cell>
          <cell r="C8670">
            <v>10</v>
          </cell>
          <cell r="D8670">
            <v>6105</v>
          </cell>
          <cell r="F8670">
            <v>0</v>
          </cell>
        </row>
        <row r="8671">
          <cell r="A8671">
            <v>5</v>
          </cell>
          <cell r="B8671">
            <v>31</v>
          </cell>
          <cell r="C8671">
            <v>10</v>
          </cell>
          <cell r="D8671">
            <v>6110</v>
          </cell>
          <cell r="F8671">
            <v>0</v>
          </cell>
        </row>
        <row r="8672">
          <cell r="A8672">
            <v>5</v>
          </cell>
          <cell r="B8672">
            <v>31</v>
          </cell>
          <cell r="C8672">
            <v>10</v>
          </cell>
          <cell r="D8672">
            <v>6115</v>
          </cell>
          <cell r="F8672">
            <v>0</v>
          </cell>
        </row>
        <row r="8673">
          <cell r="A8673">
            <v>5</v>
          </cell>
          <cell r="B8673">
            <v>31</v>
          </cell>
          <cell r="C8673">
            <v>10</v>
          </cell>
          <cell r="D8673">
            <v>6120</v>
          </cell>
          <cell r="F8673">
            <v>0</v>
          </cell>
        </row>
        <row r="8674">
          <cell r="A8674">
            <v>5</v>
          </cell>
          <cell r="B8674">
            <v>31</v>
          </cell>
          <cell r="C8674">
            <v>10</v>
          </cell>
          <cell r="D8674">
            <v>6125</v>
          </cell>
          <cell r="F8674">
            <v>0</v>
          </cell>
        </row>
        <row r="8675">
          <cell r="A8675">
            <v>5</v>
          </cell>
          <cell r="B8675">
            <v>31</v>
          </cell>
          <cell r="C8675">
            <v>10</v>
          </cell>
          <cell r="D8675">
            <v>6130</v>
          </cell>
          <cell r="F8675">
            <v>0</v>
          </cell>
        </row>
        <row r="8676">
          <cell r="A8676">
            <v>5</v>
          </cell>
          <cell r="B8676">
            <v>31</v>
          </cell>
          <cell r="C8676">
            <v>10</v>
          </cell>
          <cell r="D8676">
            <v>6135</v>
          </cell>
          <cell r="F8676">
            <v>0</v>
          </cell>
        </row>
        <row r="8677">
          <cell r="A8677">
            <v>5</v>
          </cell>
          <cell r="B8677">
            <v>31</v>
          </cell>
          <cell r="C8677">
            <v>10</v>
          </cell>
          <cell r="D8677">
            <v>6140</v>
          </cell>
          <cell r="F8677">
            <v>0</v>
          </cell>
        </row>
        <row r="8678">
          <cell r="A8678">
            <v>5</v>
          </cell>
          <cell r="B8678">
            <v>31</v>
          </cell>
          <cell r="C8678">
            <v>10</v>
          </cell>
          <cell r="D8678">
            <v>6145</v>
          </cell>
          <cell r="F8678">
            <v>0</v>
          </cell>
        </row>
        <row r="8679">
          <cell r="A8679">
            <v>5</v>
          </cell>
          <cell r="B8679">
            <v>31</v>
          </cell>
          <cell r="C8679">
            <v>10</v>
          </cell>
          <cell r="D8679">
            <v>6150</v>
          </cell>
          <cell r="F8679">
            <v>0</v>
          </cell>
        </row>
        <row r="8680">
          <cell r="A8680">
            <v>5</v>
          </cell>
          <cell r="B8680">
            <v>31</v>
          </cell>
          <cell r="C8680">
            <v>20</v>
          </cell>
          <cell r="D8680">
            <v>6010</v>
          </cell>
          <cell r="F8680">
            <v>143</v>
          </cell>
        </row>
        <row r="8681">
          <cell r="A8681">
            <v>5</v>
          </cell>
          <cell r="B8681">
            <v>31</v>
          </cell>
          <cell r="C8681">
            <v>20</v>
          </cell>
          <cell r="D8681">
            <v>6015</v>
          </cell>
          <cell r="F8681">
            <v>0</v>
          </cell>
        </row>
        <row r="8682">
          <cell r="A8682">
            <v>5</v>
          </cell>
          <cell r="B8682">
            <v>31</v>
          </cell>
          <cell r="C8682">
            <v>20</v>
          </cell>
          <cell r="D8682">
            <v>6020</v>
          </cell>
          <cell r="F8682">
            <v>0</v>
          </cell>
        </row>
        <row r="8683">
          <cell r="A8683">
            <v>5</v>
          </cell>
          <cell r="B8683">
            <v>31</v>
          </cell>
          <cell r="C8683">
            <v>20</v>
          </cell>
          <cell r="D8683">
            <v>6025</v>
          </cell>
          <cell r="F8683">
            <v>19</v>
          </cell>
        </row>
        <row r="8684">
          <cell r="A8684">
            <v>5</v>
          </cell>
          <cell r="B8684">
            <v>31</v>
          </cell>
          <cell r="C8684">
            <v>20</v>
          </cell>
          <cell r="D8684">
            <v>6030</v>
          </cell>
          <cell r="F8684">
            <v>-669.51</v>
          </cell>
        </row>
        <row r="8685">
          <cell r="A8685">
            <v>5</v>
          </cell>
          <cell r="B8685">
            <v>31</v>
          </cell>
          <cell r="C8685">
            <v>20</v>
          </cell>
          <cell r="D8685">
            <v>6035</v>
          </cell>
          <cell r="F8685">
            <v>0</v>
          </cell>
        </row>
        <row r="8686">
          <cell r="A8686">
            <v>5</v>
          </cell>
          <cell r="B8686">
            <v>31</v>
          </cell>
          <cell r="C8686">
            <v>20</v>
          </cell>
          <cell r="D8686">
            <v>6040</v>
          </cell>
          <cell r="F8686">
            <v>0</v>
          </cell>
        </row>
        <row r="8687">
          <cell r="A8687">
            <v>5</v>
          </cell>
          <cell r="B8687">
            <v>31</v>
          </cell>
          <cell r="C8687">
            <v>20</v>
          </cell>
          <cell r="D8687">
            <v>6045</v>
          </cell>
          <cell r="F8687">
            <v>0</v>
          </cell>
        </row>
        <row r="8688">
          <cell r="A8688">
            <v>5</v>
          </cell>
          <cell r="B8688">
            <v>31</v>
          </cell>
          <cell r="C8688">
            <v>20</v>
          </cell>
          <cell r="D8688">
            <v>6050</v>
          </cell>
          <cell r="F8688">
            <v>45.88</v>
          </cell>
        </row>
        <row r="8689">
          <cell r="A8689">
            <v>5</v>
          </cell>
          <cell r="B8689">
            <v>31</v>
          </cell>
          <cell r="C8689">
            <v>20</v>
          </cell>
          <cell r="D8689">
            <v>6055</v>
          </cell>
          <cell r="F8689">
            <v>0</v>
          </cell>
        </row>
        <row r="8690">
          <cell r="A8690">
            <v>5</v>
          </cell>
          <cell r="B8690">
            <v>31</v>
          </cell>
          <cell r="C8690">
            <v>20</v>
          </cell>
          <cell r="D8690">
            <v>6060</v>
          </cell>
          <cell r="F8690">
            <v>0</v>
          </cell>
        </row>
        <row r="8691">
          <cell r="A8691">
            <v>5</v>
          </cell>
          <cell r="B8691">
            <v>31</v>
          </cell>
          <cell r="C8691">
            <v>20</v>
          </cell>
          <cell r="D8691">
            <v>6065</v>
          </cell>
          <cell r="F8691">
            <v>0</v>
          </cell>
        </row>
        <row r="8692">
          <cell r="A8692">
            <v>5</v>
          </cell>
          <cell r="B8692">
            <v>31</v>
          </cell>
          <cell r="C8692">
            <v>20</v>
          </cell>
          <cell r="D8692">
            <v>6070</v>
          </cell>
          <cell r="F8692">
            <v>0</v>
          </cell>
        </row>
        <row r="8693">
          <cell r="A8693">
            <v>5</v>
          </cell>
          <cell r="B8693">
            <v>31</v>
          </cell>
          <cell r="C8693">
            <v>20</v>
          </cell>
          <cell r="D8693">
            <v>6075</v>
          </cell>
          <cell r="F8693">
            <v>0</v>
          </cell>
        </row>
        <row r="8694">
          <cell r="A8694">
            <v>5</v>
          </cell>
          <cell r="B8694">
            <v>31</v>
          </cell>
          <cell r="C8694">
            <v>20</v>
          </cell>
          <cell r="D8694">
            <v>6080</v>
          </cell>
          <cell r="F8694">
            <v>0</v>
          </cell>
        </row>
        <row r="8695">
          <cell r="A8695">
            <v>5</v>
          </cell>
          <cell r="B8695">
            <v>31</v>
          </cell>
          <cell r="C8695">
            <v>20</v>
          </cell>
          <cell r="D8695">
            <v>6085</v>
          </cell>
          <cell r="F8695">
            <v>0</v>
          </cell>
        </row>
        <row r="8696">
          <cell r="A8696">
            <v>5</v>
          </cell>
          <cell r="B8696">
            <v>31</v>
          </cell>
          <cell r="C8696">
            <v>20</v>
          </cell>
          <cell r="D8696">
            <v>6090</v>
          </cell>
          <cell r="F8696">
            <v>56.5</v>
          </cell>
        </row>
        <row r="8697">
          <cell r="A8697">
            <v>5</v>
          </cell>
          <cell r="B8697">
            <v>31</v>
          </cell>
          <cell r="C8697">
            <v>20</v>
          </cell>
          <cell r="D8697">
            <v>6095</v>
          </cell>
          <cell r="F8697">
            <v>0</v>
          </cell>
        </row>
        <row r="8698">
          <cell r="A8698">
            <v>5</v>
          </cell>
          <cell r="B8698">
            <v>31</v>
          </cell>
          <cell r="C8698">
            <v>20</v>
          </cell>
          <cell r="D8698">
            <v>6100</v>
          </cell>
          <cell r="F8698">
            <v>0</v>
          </cell>
        </row>
        <row r="8699">
          <cell r="A8699">
            <v>5</v>
          </cell>
          <cell r="B8699">
            <v>31</v>
          </cell>
          <cell r="C8699">
            <v>20</v>
          </cell>
          <cell r="D8699">
            <v>6105</v>
          </cell>
          <cell r="F8699">
            <v>0</v>
          </cell>
        </row>
        <row r="8700">
          <cell r="A8700">
            <v>5</v>
          </cell>
          <cell r="B8700">
            <v>31</v>
          </cell>
          <cell r="C8700">
            <v>20</v>
          </cell>
          <cell r="D8700">
            <v>6110</v>
          </cell>
          <cell r="F8700">
            <v>0</v>
          </cell>
        </row>
        <row r="8701">
          <cell r="A8701">
            <v>5</v>
          </cell>
          <cell r="B8701">
            <v>31</v>
          </cell>
          <cell r="C8701">
            <v>20</v>
          </cell>
          <cell r="D8701">
            <v>6115</v>
          </cell>
          <cell r="F8701">
            <v>0</v>
          </cell>
        </row>
        <row r="8702">
          <cell r="A8702">
            <v>5</v>
          </cell>
          <cell r="B8702">
            <v>31</v>
          </cell>
          <cell r="C8702">
            <v>20</v>
          </cell>
          <cell r="D8702">
            <v>6120</v>
          </cell>
          <cell r="F8702">
            <v>0</v>
          </cell>
        </row>
        <row r="8703">
          <cell r="A8703">
            <v>5</v>
          </cell>
          <cell r="B8703">
            <v>31</v>
          </cell>
          <cell r="C8703">
            <v>20</v>
          </cell>
          <cell r="D8703">
            <v>6125</v>
          </cell>
          <cell r="F8703">
            <v>0</v>
          </cell>
        </row>
        <row r="8704">
          <cell r="A8704">
            <v>5</v>
          </cell>
          <cell r="B8704">
            <v>31</v>
          </cell>
          <cell r="C8704">
            <v>20</v>
          </cell>
          <cell r="D8704">
            <v>6130</v>
          </cell>
          <cell r="F8704">
            <v>1183.1300000000001</v>
          </cell>
        </row>
        <row r="8705">
          <cell r="A8705">
            <v>5</v>
          </cell>
          <cell r="B8705">
            <v>31</v>
          </cell>
          <cell r="C8705">
            <v>20</v>
          </cell>
          <cell r="D8705">
            <v>6135</v>
          </cell>
          <cell r="F8705">
            <v>0</v>
          </cell>
        </row>
        <row r="8706">
          <cell r="A8706">
            <v>5</v>
          </cell>
          <cell r="B8706">
            <v>31</v>
          </cell>
          <cell r="C8706">
            <v>20</v>
          </cell>
          <cell r="D8706">
            <v>6140</v>
          </cell>
          <cell r="F8706">
            <v>5099.92</v>
          </cell>
        </row>
        <row r="8707">
          <cell r="A8707">
            <v>5</v>
          </cell>
          <cell r="B8707">
            <v>31</v>
          </cell>
          <cell r="C8707">
            <v>20</v>
          </cell>
          <cell r="D8707">
            <v>6145</v>
          </cell>
          <cell r="F8707">
            <v>0</v>
          </cell>
        </row>
        <row r="8708">
          <cell r="A8708">
            <v>5</v>
          </cell>
          <cell r="B8708">
            <v>31</v>
          </cell>
          <cell r="C8708">
            <v>20</v>
          </cell>
          <cell r="D8708">
            <v>6160</v>
          </cell>
          <cell r="F8708">
            <v>0</v>
          </cell>
        </row>
        <row r="8709">
          <cell r="A8709">
            <v>5</v>
          </cell>
          <cell r="B8709">
            <v>31</v>
          </cell>
          <cell r="C8709">
            <v>30</v>
          </cell>
          <cell r="D8709">
            <v>6010</v>
          </cell>
          <cell r="F8709">
            <v>6267.4</v>
          </cell>
        </row>
        <row r="8710">
          <cell r="A8710">
            <v>5</v>
          </cell>
          <cell r="B8710">
            <v>31</v>
          </cell>
          <cell r="C8710">
            <v>30</v>
          </cell>
          <cell r="D8710">
            <v>6015</v>
          </cell>
          <cell r="F8710">
            <v>0</v>
          </cell>
        </row>
        <row r="8711">
          <cell r="A8711">
            <v>5</v>
          </cell>
          <cell r="B8711">
            <v>31</v>
          </cell>
          <cell r="C8711">
            <v>30</v>
          </cell>
          <cell r="D8711">
            <v>6020</v>
          </cell>
          <cell r="F8711">
            <v>165.39</v>
          </cell>
        </row>
        <row r="8712">
          <cell r="A8712">
            <v>5</v>
          </cell>
          <cell r="B8712">
            <v>31</v>
          </cell>
          <cell r="C8712">
            <v>30</v>
          </cell>
          <cell r="D8712">
            <v>6025</v>
          </cell>
          <cell r="F8712">
            <v>421.8</v>
          </cell>
        </row>
        <row r="8713">
          <cell r="A8713">
            <v>5</v>
          </cell>
          <cell r="B8713">
            <v>31</v>
          </cell>
          <cell r="C8713">
            <v>30</v>
          </cell>
          <cell r="D8713">
            <v>6030</v>
          </cell>
          <cell r="F8713">
            <v>663.48</v>
          </cell>
        </row>
        <row r="8714">
          <cell r="A8714">
            <v>5</v>
          </cell>
          <cell r="B8714">
            <v>31</v>
          </cell>
          <cell r="C8714">
            <v>30</v>
          </cell>
          <cell r="D8714">
            <v>6035</v>
          </cell>
          <cell r="F8714">
            <v>0</v>
          </cell>
        </row>
        <row r="8715">
          <cell r="A8715">
            <v>5</v>
          </cell>
          <cell r="B8715">
            <v>31</v>
          </cell>
          <cell r="C8715">
            <v>30</v>
          </cell>
          <cell r="D8715">
            <v>6040</v>
          </cell>
          <cell r="F8715">
            <v>0</v>
          </cell>
        </row>
        <row r="8716">
          <cell r="A8716">
            <v>5</v>
          </cell>
          <cell r="B8716">
            <v>31</v>
          </cell>
          <cell r="C8716">
            <v>30</v>
          </cell>
          <cell r="D8716">
            <v>6045</v>
          </cell>
          <cell r="F8716">
            <v>0</v>
          </cell>
        </row>
        <row r="8717">
          <cell r="A8717">
            <v>5</v>
          </cell>
          <cell r="B8717">
            <v>31</v>
          </cell>
          <cell r="C8717">
            <v>30</v>
          </cell>
          <cell r="D8717">
            <v>6050</v>
          </cell>
          <cell r="F8717">
            <v>0</v>
          </cell>
        </row>
        <row r="8718">
          <cell r="A8718">
            <v>5</v>
          </cell>
          <cell r="B8718">
            <v>31</v>
          </cell>
          <cell r="C8718">
            <v>30</v>
          </cell>
          <cell r="D8718">
            <v>6055</v>
          </cell>
          <cell r="F8718">
            <v>0</v>
          </cell>
        </row>
        <row r="8719">
          <cell r="A8719">
            <v>5</v>
          </cell>
          <cell r="B8719">
            <v>31</v>
          </cell>
          <cell r="C8719">
            <v>30</v>
          </cell>
          <cell r="D8719">
            <v>6060</v>
          </cell>
          <cell r="F8719">
            <v>0</v>
          </cell>
        </row>
        <row r="8720">
          <cell r="A8720">
            <v>5</v>
          </cell>
          <cell r="B8720">
            <v>31</v>
          </cell>
          <cell r="C8720">
            <v>30</v>
          </cell>
          <cell r="D8720">
            <v>6065</v>
          </cell>
          <cell r="F8720">
            <v>0</v>
          </cell>
        </row>
        <row r="8721">
          <cell r="A8721">
            <v>5</v>
          </cell>
          <cell r="B8721">
            <v>31</v>
          </cell>
          <cell r="C8721">
            <v>30</v>
          </cell>
          <cell r="D8721">
            <v>6070</v>
          </cell>
          <cell r="F8721">
            <v>0</v>
          </cell>
        </row>
        <row r="8722">
          <cell r="A8722">
            <v>5</v>
          </cell>
          <cell r="B8722">
            <v>31</v>
          </cell>
          <cell r="C8722">
            <v>30</v>
          </cell>
          <cell r="D8722">
            <v>6075</v>
          </cell>
          <cell r="F8722">
            <v>0</v>
          </cell>
        </row>
        <row r="8723">
          <cell r="A8723">
            <v>5</v>
          </cell>
          <cell r="B8723">
            <v>31</v>
          </cell>
          <cell r="C8723">
            <v>30</v>
          </cell>
          <cell r="D8723">
            <v>6080</v>
          </cell>
          <cell r="F8723">
            <v>0</v>
          </cell>
        </row>
        <row r="8724">
          <cell r="A8724">
            <v>5</v>
          </cell>
          <cell r="B8724">
            <v>31</v>
          </cell>
          <cell r="C8724">
            <v>30</v>
          </cell>
          <cell r="D8724">
            <v>6085</v>
          </cell>
          <cell r="F8724">
            <v>0</v>
          </cell>
        </row>
        <row r="8725">
          <cell r="A8725">
            <v>5</v>
          </cell>
          <cell r="B8725">
            <v>31</v>
          </cell>
          <cell r="C8725">
            <v>30</v>
          </cell>
          <cell r="D8725">
            <v>6090</v>
          </cell>
          <cell r="F8725">
            <v>0</v>
          </cell>
        </row>
        <row r="8726">
          <cell r="A8726">
            <v>5</v>
          </cell>
          <cell r="B8726">
            <v>31</v>
          </cell>
          <cell r="C8726">
            <v>30</v>
          </cell>
          <cell r="D8726">
            <v>6095</v>
          </cell>
          <cell r="F8726">
            <v>0</v>
          </cell>
        </row>
        <row r="8727">
          <cell r="A8727">
            <v>5</v>
          </cell>
          <cell r="B8727">
            <v>31</v>
          </cell>
          <cell r="C8727">
            <v>30</v>
          </cell>
          <cell r="D8727">
            <v>6100</v>
          </cell>
          <cell r="F8727">
            <v>30.42</v>
          </cell>
        </row>
        <row r="8728">
          <cell r="A8728">
            <v>5</v>
          </cell>
          <cell r="B8728">
            <v>31</v>
          </cell>
          <cell r="C8728">
            <v>30</v>
          </cell>
          <cell r="D8728">
            <v>6125</v>
          </cell>
          <cell r="F8728">
            <v>0</v>
          </cell>
        </row>
        <row r="8729">
          <cell r="A8729">
            <v>5</v>
          </cell>
          <cell r="B8729">
            <v>31</v>
          </cell>
          <cell r="C8729">
            <v>40</v>
          </cell>
          <cell r="D8729">
            <v>6010</v>
          </cell>
          <cell r="F8729">
            <v>833.33</v>
          </cell>
        </row>
        <row r="8730">
          <cell r="A8730">
            <v>5</v>
          </cell>
          <cell r="B8730">
            <v>31</v>
          </cell>
          <cell r="C8730">
            <v>40</v>
          </cell>
          <cell r="D8730">
            <v>6015</v>
          </cell>
          <cell r="F8730">
            <v>4609.05</v>
          </cell>
        </row>
        <row r="8731">
          <cell r="A8731">
            <v>5</v>
          </cell>
          <cell r="B8731">
            <v>31</v>
          </cell>
          <cell r="C8731">
            <v>40</v>
          </cell>
          <cell r="D8731">
            <v>6020</v>
          </cell>
          <cell r="F8731">
            <v>0</v>
          </cell>
        </row>
        <row r="8732">
          <cell r="A8732">
            <v>5</v>
          </cell>
          <cell r="B8732">
            <v>31</v>
          </cell>
          <cell r="C8732">
            <v>40</v>
          </cell>
          <cell r="D8732">
            <v>6025</v>
          </cell>
          <cell r="F8732">
            <v>94.58</v>
          </cell>
        </row>
        <row r="8733">
          <cell r="A8733">
            <v>5</v>
          </cell>
          <cell r="B8733">
            <v>31</v>
          </cell>
          <cell r="C8733">
            <v>40</v>
          </cell>
          <cell r="D8733">
            <v>6030</v>
          </cell>
          <cell r="F8733">
            <v>148.82</v>
          </cell>
        </row>
        <row r="8734">
          <cell r="A8734">
            <v>5</v>
          </cell>
          <cell r="B8734">
            <v>31</v>
          </cell>
          <cell r="C8734">
            <v>40</v>
          </cell>
          <cell r="D8734">
            <v>6035</v>
          </cell>
          <cell r="F8734">
            <v>0</v>
          </cell>
        </row>
        <row r="8735">
          <cell r="A8735">
            <v>5</v>
          </cell>
          <cell r="B8735">
            <v>31</v>
          </cell>
          <cell r="C8735">
            <v>40</v>
          </cell>
          <cell r="D8735">
            <v>6040</v>
          </cell>
          <cell r="F8735">
            <v>0</v>
          </cell>
        </row>
        <row r="8736">
          <cell r="A8736">
            <v>5</v>
          </cell>
          <cell r="B8736">
            <v>31</v>
          </cell>
          <cell r="C8736">
            <v>40</v>
          </cell>
          <cell r="D8736">
            <v>6045</v>
          </cell>
          <cell r="F8736">
            <v>0</v>
          </cell>
        </row>
        <row r="8737">
          <cell r="A8737">
            <v>5</v>
          </cell>
          <cell r="B8737">
            <v>31</v>
          </cell>
          <cell r="C8737">
            <v>40</v>
          </cell>
          <cell r="D8737">
            <v>6050</v>
          </cell>
          <cell r="F8737">
            <v>0</v>
          </cell>
        </row>
        <row r="8738">
          <cell r="A8738">
            <v>5</v>
          </cell>
          <cell r="B8738">
            <v>31</v>
          </cell>
          <cell r="C8738">
            <v>40</v>
          </cell>
          <cell r="D8738">
            <v>6055</v>
          </cell>
          <cell r="F8738">
            <v>0</v>
          </cell>
        </row>
        <row r="8739">
          <cell r="A8739">
            <v>5</v>
          </cell>
          <cell r="B8739">
            <v>31</v>
          </cell>
          <cell r="C8739">
            <v>40</v>
          </cell>
          <cell r="D8739">
            <v>6060</v>
          </cell>
          <cell r="F8739">
            <v>0</v>
          </cell>
        </row>
        <row r="8740">
          <cell r="A8740">
            <v>5</v>
          </cell>
          <cell r="B8740">
            <v>31</v>
          </cell>
          <cell r="C8740">
            <v>40</v>
          </cell>
          <cell r="D8740">
            <v>6065</v>
          </cell>
          <cell r="F8740">
            <v>0</v>
          </cell>
        </row>
        <row r="8741">
          <cell r="A8741">
            <v>5</v>
          </cell>
          <cell r="B8741">
            <v>31</v>
          </cell>
          <cell r="C8741">
            <v>40</v>
          </cell>
          <cell r="D8741">
            <v>6070</v>
          </cell>
          <cell r="F8741">
            <v>0</v>
          </cell>
        </row>
        <row r="8742">
          <cell r="A8742">
            <v>5</v>
          </cell>
          <cell r="B8742">
            <v>31</v>
          </cell>
          <cell r="C8742">
            <v>40</v>
          </cell>
          <cell r="D8742">
            <v>6075</v>
          </cell>
          <cell r="F8742">
            <v>0</v>
          </cell>
        </row>
        <row r="8743">
          <cell r="A8743">
            <v>5</v>
          </cell>
          <cell r="B8743">
            <v>31</v>
          </cell>
          <cell r="C8743">
            <v>40</v>
          </cell>
          <cell r="D8743">
            <v>6080</v>
          </cell>
          <cell r="F8743">
            <v>0</v>
          </cell>
        </row>
        <row r="8744">
          <cell r="A8744">
            <v>5</v>
          </cell>
          <cell r="B8744">
            <v>31</v>
          </cell>
          <cell r="C8744">
            <v>40</v>
          </cell>
          <cell r="D8744">
            <v>6085</v>
          </cell>
          <cell r="F8744">
            <v>0</v>
          </cell>
        </row>
        <row r="8745">
          <cell r="A8745">
            <v>5</v>
          </cell>
          <cell r="B8745">
            <v>31</v>
          </cell>
          <cell r="C8745">
            <v>40</v>
          </cell>
          <cell r="D8745">
            <v>6090</v>
          </cell>
          <cell r="F8745">
            <v>0</v>
          </cell>
        </row>
        <row r="8746">
          <cell r="A8746">
            <v>5</v>
          </cell>
          <cell r="B8746">
            <v>31</v>
          </cell>
          <cell r="C8746">
            <v>40</v>
          </cell>
          <cell r="D8746">
            <v>6095</v>
          </cell>
          <cell r="F8746">
            <v>0</v>
          </cell>
        </row>
        <row r="8747">
          <cell r="A8747">
            <v>5</v>
          </cell>
          <cell r="B8747">
            <v>31</v>
          </cell>
          <cell r="C8747">
            <v>40</v>
          </cell>
          <cell r="D8747">
            <v>6100</v>
          </cell>
          <cell r="F8747">
            <v>0</v>
          </cell>
        </row>
        <row r="8748">
          <cell r="A8748">
            <v>5</v>
          </cell>
          <cell r="B8748">
            <v>31</v>
          </cell>
          <cell r="C8748">
            <v>40</v>
          </cell>
          <cell r="D8748">
            <v>6105</v>
          </cell>
          <cell r="F8748">
            <v>62.35</v>
          </cell>
        </row>
        <row r="8749">
          <cell r="A8749">
            <v>5</v>
          </cell>
          <cell r="B8749">
            <v>31</v>
          </cell>
          <cell r="C8749">
            <v>40</v>
          </cell>
          <cell r="D8749">
            <v>6110</v>
          </cell>
          <cell r="F8749">
            <v>0</v>
          </cell>
        </row>
        <row r="8750">
          <cell r="A8750">
            <v>5</v>
          </cell>
          <cell r="B8750">
            <v>31</v>
          </cell>
          <cell r="C8750">
            <v>40</v>
          </cell>
          <cell r="D8750">
            <v>6110</v>
          </cell>
          <cell r="F8750">
            <v>0</v>
          </cell>
        </row>
        <row r="8751">
          <cell r="A8751">
            <v>5</v>
          </cell>
          <cell r="B8751">
            <v>31</v>
          </cell>
          <cell r="C8751">
            <v>40</v>
          </cell>
          <cell r="D8751">
            <v>6110</v>
          </cell>
          <cell r="F8751">
            <v>0</v>
          </cell>
        </row>
        <row r="8752">
          <cell r="A8752">
            <v>5</v>
          </cell>
          <cell r="B8752">
            <v>31</v>
          </cell>
          <cell r="C8752">
            <v>40</v>
          </cell>
          <cell r="D8752">
            <v>6110</v>
          </cell>
          <cell r="F8752">
            <v>0</v>
          </cell>
        </row>
        <row r="8753">
          <cell r="A8753">
            <v>5</v>
          </cell>
          <cell r="B8753">
            <v>31</v>
          </cell>
          <cell r="C8753">
            <v>40</v>
          </cell>
          <cell r="D8753">
            <v>6110</v>
          </cell>
          <cell r="F8753">
            <v>0</v>
          </cell>
        </row>
        <row r="8754">
          <cell r="A8754">
            <v>5</v>
          </cell>
          <cell r="B8754">
            <v>31</v>
          </cell>
          <cell r="C8754">
            <v>40</v>
          </cell>
          <cell r="D8754">
            <v>6110</v>
          </cell>
          <cell r="F8754">
            <v>0</v>
          </cell>
        </row>
        <row r="8755">
          <cell r="A8755">
            <v>5</v>
          </cell>
          <cell r="B8755">
            <v>31</v>
          </cell>
          <cell r="C8755">
            <v>40</v>
          </cell>
          <cell r="D8755">
            <v>6115</v>
          </cell>
          <cell r="F8755">
            <v>0</v>
          </cell>
        </row>
        <row r="8756">
          <cell r="A8756">
            <v>5</v>
          </cell>
          <cell r="B8756">
            <v>31</v>
          </cell>
          <cell r="C8756">
            <v>40</v>
          </cell>
          <cell r="D8756">
            <v>6120</v>
          </cell>
          <cell r="F8756">
            <v>0</v>
          </cell>
        </row>
        <row r="8757">
          <cell r="A8757">
            <v>5</v>
          </cell>
          <cell r="B8757">
            <v>31</v>
          </cell>
          <cell r="C8757">
            <v>40</v>
          </cell>
          <cell r="D8757">
            <v>6125</v>
          </cell>
          <cell r="F8757">
            <v>0</v>
          </cell>
        </row>
        <row r="8758">
          <cell r="A8758">
            <v>5</v>
          </cell>
          <cell r="B8758">
            <v>31</v>
          </cell>
          <cell r="C8758">
            <v>50</v>
          </cell>
          <cell r="D8758">
            <v>6010</v>
          </cell>
          <cell r="F8758">
            <v>4552.3999999999996</v>
          </cell>
        </row>
        <row r="8759">
          <cell r="A8759">
            <v>5</v>
          </cell>
          <cell r="B8759">
            <v>31</v>
          </cell>
          <cell r="C8759">
            <v>50</v>
          </cell>
          <cell r="D8759">
            <v>6015</v>
          </cell>
          <cell r="F8759">
            <v>0</v>
          </cell>
        </row>
        <row r="8760">
          <cell r="A8760">
            <v>5</v>
          </cell>
          <cell r="B8760">
            <v>31</v>
          </cell>
          <cell r="C8760">
            <v>50</v>
          </cell>
          <cell r="D8760">
            <v>6020</v>
          </cell>
          <cell r="F8760">
            <v>0</v>
          </cell>
        </row>
        <row r="8761">
          <cell r="A8761">
            <v>5</v>
          </cell>
          <cell r="B8761">
            <v>31</v>
          </cell>
          <cell r="C8761">
            <v>50</v>
          </cell>
          <cell r="D8761">
            <v>6025</v>
          </cell>
          <cell r="F8761">
            <v>282.2</v>
          </cell>
        </row>
        <row r="8762">
          <cell r="A8762">
            <v>5</v>
          </cell>
          <cell r="B8762">
            <v>31</v>
          </cell>
          <cell r="C8762">
            <v>50</v>
          </cell>
          <cell r="D8762">
            <v>6030</v>
          </cell>
          <cell r="F8762">
            <v>755.49</v>
          </cell>
        </row>
        <row r="8763">
          <cell r="A8763">
            <v>5</v>
          </cell>
          <cell r="B8763">
            <v>31</v>
          </cell>
          <cell r="C8763">
            <v>50</v>
          </cell>
          <cell r="D8763">
            <v>6035</v>
          </cell>
          <cell r="F8763">
            <v>0</v>
          </cell>
        </row>
        <row r="8764">
          <cell r="A8764">
            <v>5</v>
          </cell>
          <cell r="B8764">
            <v>31</v>
          </cell>
          <cell r="C8764">
            <v>50</v>
          </cell>
          <cell r="D8764">
            <v>6040</v>
          </cell>
          <cell r="F8764">
            <v>0</v>
          </cell>
        </row>
        <row r="8765">
          <cell r="A8765">
            <v>5</v>
          </cell>
          <cell r="B8765">
            <v>31</v>
          </cell>
          <cell r="C8765">
            <v>50</v>
          </cell>
          <cell r="D8765">
            <v>6045</v>
          </cell>
          <cell r="F8765">
            <v>0</v>
          </cell>
        </row>
        <row r="8766">
          <cell r="A8766">
            <v>5</v>
          </cell>
          <cell r="B8766">
            <v>31</v>
          </cell>
          <cell r="C8766">
            <v>50</v>
          </cell>
          <cell r="D8766">
            <v>6050</v>
          </cell>
          <cell r="F8766">
            <v>0</v>
          </cell>
        </row>
        <row r="8767">
          <cell r="A8767">
            <v>5</v>
          </cell>
          <cell r="B8767">
            <v>31</v>
          </cell>
          <cell r="C8767">
            <v>50</v>
          </cell>
          <cell r="D8767">
            <v>6055</v>
          </cell>
          <cell r="F8767">
            <v>0</v>
          </cell>
        </row>
        <row r="8768">
          <cell r="A8768">
            <v>5</v>
          </cell>
          <cell r="B8768">
            <v>31</v>
          </cell>
          <cell r="C8768">
            <v>50</v>
          </cell>
          <cell r="D8768">
            <v>6060</v>
          </cell>
          <cell r="F8768">
            <v>0</v>
          </cell>
        </row>
        <row r="8769">
          <cell r="A8769">
            <v>5</v>
          </cell>
          <cell r="B8769">
            <v>31</v>
          </cell>
          <cell r="C8769">
            <v>50</v>
          </cell>
          <cell r="D8769">
            <v>6065</v>
          </cell>
          <cell r="F8769">
            <v>0</v>
          </cell>
        </row>
        <row r="8770">
          <cell r="A8770">
            <v>5</v>
          </cell>
          <cell r="B8770">
            <v>31</v>
          </cell>
          <cell r="C8770">
            <v>50</v>
          </cell>
          <cell r="D8770">
            <v>6070</v>
          </cell>
          <cell r="F8770">
            <v>0</v>
          </cell>
        </row>
        <row r="8771">
          <cell r="A8771">
            <v>5</v>
          </cell>
          <cell r="B8771">
            <v>31</v>
          </cell>
          <cell r="C8771">
            <v>50</v>
          </cell>
          <cell r="D8771">
            <v>6075</v>
          </cell>
          <cell r="F8771">
            <v>0</v>
          </cell>
        </row>
        <row r="8772">
          <cell r="A8772">
            <v>5</v>
          </cell>
          <cell r="B8772">
            <v>31</v>
          </cell>
          <cell r="C8772">
            <v>50</v>
          </cell>
          <cell r="D8772">
            <v>6080</v>
          </cell>
          <cell r="F8772">
            <v>0</v>
          </cell>
        </row>
        <row r="8773">
          <cell r="A8773">
            <v>5</v>
          </cell>
          <cell r="B8773">
            <v>31</v>
          </cell>
          <cell r="C8773">
            <v>50</v>
          </cell>
          <cell r="D8773">
            <v>6085</v>
          </cell>
          <cell r="F8773">
            <v>0</v>
          </cell>
        </row>
        <row r="8774">
          <cell r="A8774">
            <v>5</v>
          </cell>
          <cell r="B8774">
            <v>31</v>
          </cell>
          <cell r="C8774">
            <v>50</v>
          </cell>
          <cell r="D8774">
            <v>6090</v>
          </cell>
          <cell r="F8774">
            <v>0</v>
          </cell>
        </row>
        <row r="8775">
          <cell r="A8775">
            <v>5</v>
          </cell>
          <cell r="B8775">
            <v>31</v>
          </cell>
          <cell r="C8775">
            <v>50</v>
          </cell>
          <cell r="D8775">
            <v>6095</v>
          </cell>
          <cell r="F8775">
            <v>0</v>
          </cell>
        </row>
        <row r="8776">
          <cell r="A8776">
            <v>5</v>
          </cell>
          <cell r="B8776">
            <v>31</v>
          </cell>
          <cell r="C8776">
            <v>50</v>
          </cell>
          <cell r="D8776">
            <v>6100</v>
          </cell>
          <cell r="F8776">
            <v>94.37</v>
          </cell>
        </row>
        <row r="8777">
          <cell r="A8777">
            <v>5</v>
          </cell>
          <cell r="B8777">
            <v>31</v>
          </cell>
          <cell r="C8777">
            <v>50</v>
          </cell>
          <cell r="D8777">
            <v>6105</v>
          </cell>
          <cell r="F8777">
            <v>0</v>
          </cell>
        </row>
        <row r="8778">
          <cell r="A8778">
            <v>5</v>
          </cell>
          <cell r="B8778">
            <v>31</v>
          </cell>
          <cell r="C8778">
            <v>50</v>
          </cell>
          <cell r="D8778">
            <v>6110</v>
          </cell>
          <cell r="F8778">
            <v>0</v>
          </cell>
        </row>
        <row r="8779">
          <cell r="A8779">
            <v>5</v>
          </cell>
          <cell r="B8779">
            <v>31</v>
          </cell>
          <cell r="C8779">
            <v>50</v>
          </cell>
          <cell r="D8779">
            <v>6115</v>
          </cell>
          <cell r="F8779">
            <v>0</v>
          </cell>
        </row>
        <row r="8780">
          <cell r="A8780">
            <v>5</v>
          </cell>
          <cell r="B8780">
            <v>31</v>
          </cell>
          <cell r="C8780">
            <v>50</v>
          </cell>
          <cell r="D8780">
            <v>6120</v>
          </cell>
          <cell r="F8780">
            <v>0</v>
          </cell>
        </row>
        <row r="8781">
          <cell r="A8781">
            <v>5</v>
          </cell>
          <cell r="B8781">
            <v>31</v>
          </cell>
          <cell r="C8781">
            <v>50</v>
          </cell>
          <cell r="D8781">
            <v>6125</v>
          </cell>
          <cell r="F8781">
            <v>0</v>
          </cell>
        </row>
        <row r="8782">
          <cell r="A8782">
            <v>5</v>
          </cell>
          <cell r="B8782">
            <v>32</v>
          </cell>
          <cell r="C8782">
            <v>0</v>
          </cell>
          <cell r="D8782">
            <v>1032</v>
          </cell>
          <cell r="F8782">
            <v>0</v>
          </cell>
        </row>
        <row r="8783">
          <cell r="A8783">
            <v>5</v>
          </cell>
          <cell r="B8783">
            <v>32</v>
          </cell>
          <cell r="C8783">
            <v>0</v>
          </cell>
          <cell r="D8783">
            <v>1050</v>
          </cell>
          <cell r="F8783">
            <v>53445.4</v>
          </cell>
        </row>
        <row r="8784">
          <cell r="A8784">
            <v>5</v>
          </cell>
          <cell r="B8784">
            <v>32</v>
          </cell>
          <cell r="C8784">
            <v>0</v>
          </cell>
          <cell r="D8784">
            <v>1050</v>
          </cell>
          <cell r="F8784">
            <v>-157.19999999999999</v>
          </cell>
        </row>
        <row r="8785">
          <cell r="A8785">
            <v>5</v>
          </cell>
          <cell r="B8785">
            <v>32</v>
          </cell>
          <cell r="C8785">
            <v>0</v>
          </cell>
          <cell r="D8785">
            <v>1051</v>
          </cell>
          <cell r="F8785">
            <v>-4441.78</v>
          </cell>
        </row>
        <row r="8786">
          <cell r="A8786">
            <v>5</v>
          </cell>
          <cell r="B8786">
            <v>32</v>
          </cell>
          <cell r="C8786">
            <v>0</v>
          </cell>
          <cell r="D8786">
            <v>1052</v>
          </cell>
          <cell r="F8786">
            <v>0</v>
          </cell>
        </row>
        <row r="8787">
          <cell r="A8787">
            <v>5</v>
          </cell>
          <cell r="B8787">
            <v>32</v>
          </cell>
          <cell r="C8787">
            <v>0</v>
          </cell>
          <cell r="D8787">
            <v>1052</v>
          </cell>
          <cell r="F8787">
            <v>0</v>
          </cell>
        </row>
        <row r="8788">
          <cell r="A8788">
            <v>5</v>
          </cell>
          <cell r="B8788">
            <v>32</v>
          </cell>
          <cell r="C8788">
            <v>0</v>
          </cell>
          <cell r="D8788">
            <v>1052</v>
          </cell>
          <cell r="F8788">
            <v>0</v>
          </cell>
        </row>
        <row r="8789">
          <cell r="A8789">
            <v>5</v>
          </cell>
          <cell r="B8789">
            <v>32</v>
          </cell>
          <cell r="C8789">
            <v>0</v>
          </cell>
          <cell r="D8789">
            <v>1055</v>
          </cell>
          <cell r="F8789">
            <v>0</v>
          </cell>
        </row>
        <row r="8790">
          <cell r="A8790">
            <v>5</v>
          </cell>
          <cell r="B8790">
            <v>32</v>
          </cell>
          <cell r="C8790">
            <v>0</v>
          </cell>
          <cell r="D8790">
            <v>1060</v>
          </cell>
          <cell r="F8790">
            <v>18.95</v>
          </cell>
        </row>
        <row r="8791">
          <cell r="A8791">
            <v>5</v>
          </cell>
          <cell r="B8791">
            <v>32</v>
          </cell>
          <cell r="C8791">
            <v>0</v>
          </cell>
          <cell r="D8791">
            <v>1065</v>
          </cell>
          <cell r="F8791">
            <v>0</v>
          </cell>
        </row>
        <row r="8792">
          <cell r="A8792">
            <v>5</v>
          </cell>
          <cell r="B8792">
            <v>32</v>
          </cell>
          <cell r="C8792">
            <v>0</v>
          </cell>
          <cell r="D8792">
            <v>1230</v>
          </cell>
          <cell r="F8792">
            <v>0</v>
          </cell>
        </row>
        <row r="8793">
          <cell r="A8793">
            <v>5</v>
          </cell>
          <cell r="B8793">
            <v>32</v>
          </cell>
          <cell r="C8793">
            <v>0</v>
          </cell>
          <cell r="D8793">
            <v>2040</v>
          </cell>
          <cell r="F8793">
            <v>0</v>
          </cell>
        </row>
        <row r="8794">
          <cell r="A8794">
            <v>5</v>
          </cell>
          <cell r="B8794">
            <v>32</v>
          </cell>
          <cell r="C8794">
            <v>0</v>
          </cell>
          <cell r="D8794">
            <v>4010</v>
          </cell>
          <cell r="F8794">
            <v>-821756.85</v>
          </cell>
        </row>
        <row r="8795">
          <cell r="A8795">
            <v>5</v>
          </cell>
          <cell r="B8795">
            <v>32</v>
          </cell>
          <cell r="C8795">
            <v>0</v>
          </cell>
          <cell r="D8795">
            <v>4010</v>
          </cell>
          <cell r="F8795">
            <v>33462.03</v>
          </cell>
        </row>
        <row r="8796">
          <cell r="A8796">
            <v>5</v>
          </cell>
          <cell r="B8796">
            <v>32</v>
          </cell>
          <cell r="C8796">
            <v>0</v>
          </cell>
          <cell r="D8796">
            <v>4020</v>
          </cell>
          <cell r="F8796">
            <v>-722823.58</v>
          </cell>
        </row>
        <row r="8797">
          <cell r="A8797">
            <v>5</v>
          </cell>
          <cell r="B8797">
            <v>32</v>
          </cell>
          <cell r="C8797">
            <v>0</v>
          </cell>
          <cell r="D8797">
            <v>4020</v>
          </cell>
          <cell r="F8797">
            <v>1707.68</v>
          </cell>
        </row>
        <row r="8798">
          <cell r="A8798">
            <v>5</v>
          </cell>
          <cell r="B8798">
            <v>32</v>
          </cell>
          <cell r="C8798">
            <v>0</v>
          </cell>
          <cell r="D8798">
            <v>4030</v>
          </cell>
          <cell r="F8798">
            <v>246.97</v>
          </cell>
        </row>
        <row r="8799">
          <cell r="A8799">
            <v>5</v>
          </cell>
          <cell r="B8799">
            <v>32</v>
          </cell>
          <cell r="C8799">
            <v>0</v>
          </cell>
          <cell r="D8799">
            <v>4040</v>
          </cell>
          <cell r="F8799">
            <v>0</v>
          </cell>
        </row>
        <row r="8800">
          <cell r="A8800">
            <v>5</v>
          </cell>
          <cell r="B8800">
            <v>32</v>
          </cell>
          <cell r="C8800">
            <v>0</v>
          </cell>
          <cell r="D8800">
            <v>4050</v>
          </cell>
          <cell r="F8800">
            <v>-850.35</v>
          </cell>
        </row>
        <row r="8801">
          <cell r="A8801">
            <v>5</v>
          </cell>
          <cell r="B8801">
            <v>32</v>
          </cell>
          <cell r="C8801">
            <v>0</v>
          </cell>
          <cell r="D8801">
            <v>4060</v>
          </cell>
          <cell r="F8801">
            <v>0</v>
          </cell>
        </row>
        <row r="8802">
          <cell r="A8802">
            <v>5</v>
          </cell>
          <cell r="B8802">
            <v>32</v>
          </cell>
          <cell r="C8802">
            <v>0</v>
          </cell>
          <cell r="D8802">
            <v>5010</v>
          </cell>
          <cell r="F8802">
            <v>624241.07999999996</v>
          </cell>
        </row>
        <row r="8803">
          <cell r="A8803">
            <v>5</v>
          </cell>
          <cell r="B8803">
            <v>32</v>
          </cell>
          <cell r="C8803">
            <v>0</v>
          </cell>
          <cell r="D8803">
            <v>5011</v>
          </cell>
          <cell r="F8803">
            <v>3308.72</v>
          </cell>
        </row>
        <row r="8804">
          <cell r="A8804">
            <v>5</v>
          </cell>
          <cell r="B8804">
            <v>32</v>
          </cell>
          <cell r="C8804">
            <v>0</v>
          </cell>
          <cell r="D8804">
            <v>5011</v>
          </cell>
          <cell r="F8804">
            <v>0</v>
          </cell>
        </row>
        <row r="8805">
          <cell r="A8805">
            <v>5</v>
          </cell>
          <cell r="B8805">
            <v>32</v>
          </cell>
          <cell r="C8805">
            <v>0</v>
          </cell>
          <cell r="D8805">
            <v>5011</v>
          </cell>
          <cell r="F8805">
            <v>0</v>
          </cell>
        </row>
        <row r="8806">
          <cell r="A8806">
            <v>5</v>
          </cell>
          <cell r="B8806">
            <v>32</v>
          </cell>
          <cell r="C8806">
            <v>0</v>
          </cell>
          <cell r="D8806">
            <v>5012</v>
          </cell>
          <cell r="F8806">
            <v>0</v>
          </cell>
        </row>
        <row r="8807">
          <cell r="A8807">
            <v>5</v>
          </cell>
          <cell r="B8807">
            <v>32</v>
          </cell>
          <cell r="C8807">
            <v>0</v>
          </cell>
          <cell r="D8807">
            <v>5012</v>
          </cell>
          <cell r="F8807">
            <v>445.52</v>
          </cell>
        </row>
        <row r="8808">
          <cell r="A8808">
            <v>5</v>
          </cell>
          <cell r="B8808">
            <v>32</v>
          </cell>
          <cell r="C8808">
            <v>0</v>
          </cell>
          <cell r="D8808">
            <v>5012</v>
          </cell>
          <cell r="F8808">
            <v>526.66</v>
          </cell>
        </row>
        <row r="8809">
          <cell r="A8809">
            <v>5</v>
          </cell>
          <cell r="B8809">
            <v>32</v>
          </cell>
          <cell r="C8809">
            <v>0</v>
          </cell>
          <cell r="D8809">
            <v>5020</v>
          </cell>
          <cell r="F8809">
            <v>652219.5</v>
          </cell>
        </row>
        <row r="8810">
          <cell r="A8810">
            <v>5</v>
          </cell>
          <cell r="B8810">
            <v>32</v>
          </cell>
          <cell r="C8810">
            <v>0</v>
          </cell>
          <cell r="D8810">
            <v>5030</v>
          </cell>
          <cell r="F8810">
            <v>-5051.03</v>
          </cell>
        </row>
        <row r="8811">
          <cell r="A8811">
            <v>5</v>
          </cell>
          <cell r="B8811">
            <v>32</v>
          </cell>
          <cell r="C8811">
            <v>0</v>
          </cell>
          <cell r="D8811">
            <v>5030</v>
          </cell>
          <cell r="F8811">
            <v>52.94</v>
          </cell>
        </row>
        <row r="8812">
          <cell r="A8812">
            <v>5</v>
          </cell>
          <cell r="B8812">
            <v>32</v>
          </cell>
          <cell r="C8812">
            <v>0</v>
          </cell>
          <cell r="D8812">
            <v>5040</v>
          </cell>
          <cell r="F8812">
            <v>-11703.69</v>
          </cell>
        </row>
        <row r="8813">
          <cell r="A8813">
            <v>5</v>
          </cell>
          <cell r="B8813">
            <v>32</v>
          </cell>
          <cell r="C8813">
            <v>0</v>
          </cell>
          <cell r="D8813">
            <v>5050</v>
          </cell>
          <cell r="F8813">
            <v>-23684</v>
          </cell>
        </row>
        <row r="8814">
          <cell r="A8814">
            <v>5</v>
          </cell>
          <cell r="B8814">
            <v>32</v>
          </cell>
          <cell r="C8814">
            <v>0</v>
          </cell>
          <cell r="D8814">
            <v>7010</v>
          </cell>
          <cell r="F8814">
            <v>0</v>
          </cell>
        </row>
        <row r="8815">
          <cell r="A8815">
            <v>5</v>
          </cell>
          <cell r="B8815">
            <v>32</v>
          </cell>
          <cell r="C8815">
            <v>0</v>
          </cell>
          <cell r="D8815">
            <v>7015</v>
          </cell>
          <cell r="F8815">
            <v>0</v>
          </cell>
        </row>
        <row r="8816">
          <cell r="A8816">
            <v>5</v>
          </cell>
          <cell r="B8816">
            <v>32</v>
          </cell>
          <cell r="C8816">
            <v>0</v>
          </cell>
          <cell r="D8816">
            <v>7020</v>
          </cell>
          <cell r="F8816">
            <v>0</v>
          </cell>
        </row>
        <row r="8817">
          <cell r="A8817">
            <v>5</v>
          </cell>
          <cell r="B8817">
            <v>32</v>
          </cell>
          <cell r="C8817">
            <v>0</v>
          </cell>
          <cell r="D8817">
            <v>7025</v>
          </cell>
          <cell r="F8817">
            <v>385</v>
          </cell>
        </row>
        <row r="8818">
          <cell r="A8818">
            <v>5</v>
          </cell>
          <cell r="B8818">
            <v>32</v>
          </cell>
          <cell r="C8818">
            <v>0</v>
          </cell>
          <cell r="D8818">
            <v>7030</v>
          </cell>
          <cell r="F8818">
            <v>232.36</v>
          </cell>
        </row>
        <row r="8819">
          <cell r="A8819">
            <v>5</v>
          </cell>
          <cell r="B8819">
            <v>32</v>
          </cell>
          <cell r="C8819">
            <v>0</v>
          </cell>
          <cell r="D8819">
            <v>7035</v>
          </cell>
          <cell r="F8819">
            <v>950.43</v>
          </cell>
        </row>
        <row r="8820">
          <cell r="A8820">
            <v>5</v>
          </cell>
          <cell r="B8820">
            <v>32</v>
          </cell>
          <cell r="C8820">
            <v>0</v>
          </cell>
          <cell r="D8820">
            <v>7040</v>
          </cell>
          <cell r="F8820">
            <v>0</v>
          </cell>
        </row>
        <row r="8821">
          <cell r="A8821">
            <v>5</v>
          </cell>
          <cell r="B8821">
            <v>32</v>
          </cell>
          <cell r="C8821">
            <v>0</v>
          </cell>
          <cell r="D8821">
            <v>7045</v>
          </cell>
          <cell r="F8821">
            <v>0</v>
          </cell>
        </row>
        <row r="8822">
          <cell r="A8822">
            <v>5</v>
          </cell>
          <cell r="B8822">
            <v>32</v>
          </cell>
          <cell r="C8822">
            <v>0</v>
          </cell>
          <cell r="D8822">
            <v>7050</v>
          </cell>
          <cell r="F8822">
            <v>925.38</v>
          </cell>
        </row>
        <row r="8823">
          <cell r="A8823">
            <v>5</v>
          </cell>
          <cell r="B8823">
            <v>32</v>
          </cell>
          <cell r="C8823">
            <v>0</v>
          </cell>
          <cell r="D8823">
            <v>7055</v>
          </cell>
          <cell r="F8823">
            <v>0</v>
          </cell>
        </row>
        <row r="8824">
          <cell r="A8824">
            <v>5</v>
          </cell>
          <cell r="B8824">
            <v>32</v>
          </cell>
          <cell r="C8824">
            <v>0</v>
          </cell>
          <cell r="D8824">
            <v>7060</v>
          </cell>
          <cell r="F8824">
            <v>3900</v>
          </cell>
        </row>
        <row r="8825">
          <cell r="A8825">
            <v>5</v>
          </cell>
          <cell r="B8825">
            <v>32</v>
          </cell>
          <cell r="C8825">
            <v>0</v>
          </cell>
          <cell r="D8825">
            <v>7065</v>
          </cell>
          <cell r="F8825">
            <v>387.17</v>
          </cell>
        </row>
        <row r="8826">
          <cell r="A8826">
            <v>5</v>
          </cell>
          <cell r="B8826">
            <v>32</v>
          </cell>
          <cell r="C8826">
            <v>0</v>
          </cell>
          <cell r="D8826">
            <v>7070</v>
          </cell>
          <cell r="F8826">
            <v>0</v>
          </cell>
        </row>
        <row r="8827">
          <cell r="A8827">
            <v>5</v>
          </cell>
          <cell r="B8827">
            <v>32</v>
          </cell>
          <cell r="C8827">
            <v>0</v>
          </cell>
          <cell r="D8827">
            <v>7075</v>
          </cell>
          <cell r="F8827">
            <v>0</v>
          </cell>
        </row>
        <row r="8828">
          <cell r="A8828">
            <v>5</v>
          </cell>
          <cell r="B8828">
            <v>32</v>
          </cell>
          <cell r="C8828">
            <v>0</v>
          </cell>
          <cell r="D8828">
            <v>7080</v>
          </cell>
          <cell r="F8828">
            <v>2.68</v>
          </cell>
        </row>
        <row r="8829">
          <cell r="A8829">
            <v>5</v>
          </cell>
          <cell r="B8829">
            <v>32</v>
          </cell>
          <cell r="C8829">
            <v>0</v>
          </cell>
          <cell r="D8829">
            <v>7085</v>
          </cell>
          <cell r="F8829">
            <v>6100</v>
          </cell>
        </row>
        <row r="8830">
          <cell r="A8830">
            <v>5</v>
          </cell>
          <cell r="B8830">
            <v>32</v>
          </cell>
          <cell r="C8830">
            <v>0</v>
          </cell>
          <cell r="D8830">
            <v>7086</v>
          </cell>
          <cell r="F8830">
            <v>0</v>
          </cell>
        </row>
        <row r="8831">
          <cell r="A8831">
            <v>5</v>
          </cell>
          <cell r="B8831">
            <v>32</v>
          </cell>
          <cell r="C8831">
            <v>0</v>
          </cell>
          <cell r="D8831">
            <v>7090</v>
          </cell>
          <cell r="F8831">
            <v>2544.44</v>
          </cell>
        </row>
        <row r="8832">
          <cell r="A8832">
            <v>5</v>
          </cell>
          <cell r="B8832">
            <v>32</v>
          </cell>
          <cell r="C8832">
            <v>0</v>
          </cell>
          <cell r="D8832">
            <v>7095</v>
          </cell>
          <cell r="F8832">
            <v>854</v>
          </cell>
        </row>
        <row r="8833">
          <cell r="A8833">
            <v>5</v>
          </cell>
          <cell r="B8833">
            <v>32</v>
          </cell>
          <cell r="C8833">
            <v>0</v>
          </cell>
          <cell r="D8833">
            <v>7100</v>
          </cell>
          <cell r="F8833">
            <v>641.59</v>
          </cell>
        </row>
        <row r="8834">
          <cell r="A8834">
            <v>5</v>
          </cell>
          <cell r="B8834">
            <v>32</v>
          </cell>
          <cell r="C8834">
            <v>0</v>
          </cell>
          <cell r="D8834">
            <v>7105</v>
          </cell>
          <cell r="F8834">
            <v>742.72</v>
          </cell>
        </row>
        <row r="8835">
          <cell r="A8835">
            <v>5</v>
          </cell>
          <cell r="B8835">
            <v>32</v>
          </cell>
          <cell r="C8835">
            <v>0</v>
          </cell>
          <cell r="D8835">
            <v>7110</v>
          </cell>
          <cell r="F8835">
            <v>161.59</v>
          </cell>
        </row>
        <row r="8836">
          <cell r="A8836">
            <v>5</v>
          </cell>
          <cell r="B8836">
            <v>32</v>
          </cell>
          <cell r="C8836">
            <v>0</v>
          </cell>
          <cell r="D8836">
            <v>7120</v>
          </cell>
          <cell r="F8836">
            <v>0</v>
          </cell>
        </row>
        <row r="8837">
          <cell r="A8837">
            <v>5</v>
          </cell>
          <cell r="B8837">
            <v>32</v>
          </cell>
          <cell r="C8837">
            <v>0</v>
          </cell>
          <cell r="D8837">
            <v>7125</v>
          </cell>
          <cell r="F8837">
            <v>0</v>
          </cell>
        </row>
        <row r="8838">
          <cell r="A8838">
            <v>5</v>
          </cell>
          <cell r="B8838">
            <v>32</v>
          </cell>
          <cell r="C8838">
            <v>0</v>
          </cell>
          <cell r="D8838">
            <v>7130</v>
          </cell>
          <cell r="F8838">
            <v>164.15</v>
          </cell>
        </row>
        <row r="8839">
          <cell r="A8839">
            <v>5</v>
          </cell>
          <cell r="B8839">
            <v>32</v>
          </cell>
          <cell r="C8839">
            <v>0</v>
          </cell>
          <cell r="D8839">
            <v>8010</v>
          </cell>
          <cell r="F8839">
            <v>27083</v>
          </cell>
        </row>
        <row r="8840">
          <cell r="A8840">
            <v>5</v>
          </cell>
          <cell r="B8840">
            <v>32</v>
          </cell>
          <cell r="C8840">
            <v>0</v>
          </cell>
          <cell r="D8840">
            <v>8020</v>
          </cell>
          <cell r="F8840">
            <v>7550</v>
          </cell>
        </row>
        <row r="8841">
          <cell r="A8841">
            <v>5</v>
          </cell>
          <cell r="B8841">
            <v>32</v>
          </cell>
          <cell r="C8841">
            <v>0</v>
          </cell>
          <cell r="D8841">
            <v>8025</v>
          </cell>
          <cell r="F8841">
            <v>0</v>
          </cell>
        </row>
        <row r="8842">
          <cell r="A8842">
            <v>5</v>
          </cell>
          <cell r="B8842">
            <v>32</v>
          </cell>
          <cell r="C8842">
            <v>0</v>
          </cell>
          <cell r="D8842">
            <v>8030</v>
          </cell>
          <cell r="F8842">
            <v>0</v>
          </cell>
        </row>
        <row r="8843">
          <cell r="A8843">
            <v>5</v>
          </cell>
          <cell r="B8843">
            <v>32</v>
          </cell>
          <cell r="C8843">
            <v>0</v>
          </cell>
          <cell r="D8843">
            <v>8040</v>
          </cell>
          <cell r="F8843">
            <v>-1529.36</v>
          </cell>
        </row>
        <row r="8844">
          <cell r="A8844">
            <v>5</v>
          </cell>
          <cell r="B8844">
            <v>32</v>
          </cell>
          <cell r="C8844">
            <v>0</v>
          </cell>
          <cell r="D8844">
            <v>8050</v>
          </cell>
          <cell r="F8844">
            <v>0</v>
          </cell>
        </row>
        <row r="8845">
          <cell r="A8845">
            <v>5</v>
          </cell>
          <cell r="B8845">
            <v>32</v>
          </cell>
          <cell r="C8845">
            <v>0</v>
          </cell>
          <cell r="D8845">
            <v>8060</v>
          </cell>
          <cell r="F8845">
            <v>0</v>
          </cell>
        </row>
        <row r="8846">
          <cell r="A8846">
            <v>5</v>
          </cell>
          <cell r="B8846">
            <v>32</v>
          </cell>
          <cell r="C8846">
            <v>0</v>
          </cell>
          <cell r="D8846">
            <v>8070</v>
          </cell>
          <cell r="F8846">
            <v>14513.75</v>
          </cell>
        </row>
        <row r="8847">
          <cell r="A8847">
            <v>5</v>
          </cell>
          <cell r="B8847">
            <v>32</v>
          </cell>
          <cell r="C8847">
            <v>0</v>
          </cell>
          <cell r="D8847">
            <v>8080</v>
          </cell>
          <cell r="F8847">
            <v>0</v>
          </cell>
        </row>
        <row r="8848">
          <cell r="A8848">
            <v>5</v>
          </cell>
          <cell r="B8848">
            <v>32</v>
          </cell>
          <cell r="C8848">
            <v>0</v>
          </cell>
          <cell r="D8848">
            <v>8090</v>
          </cell>
          <cell r="F8848">
            <v>0</v>
          </cell>
        </row>
        <row r="8849">
          <cell r="A8849">
            <v>5</v>
          </cell>
          <cell r="B8849">
            <v>32</v>
          </cell>
          <cell r="C8849">
            <v>0</v>
          </cell>
          <cell r="D8849">
            <v>8501</v>
          </cell>
          <cell r="F8849">
            <v>0</v>
          </cell>
        </row>
        <row r="8850">
          <cell r="A8850">
            <v>5</v>
          </cell>
          <cell r="B8850">
            <v>32</v>
          </cell>
          <cell r="C8850">
            <v>0</v>
          </cell>
          <cell r="D8850">
            <v>8501</v>
          </cell>
          <cell r="F8850">
            <v>0</v>
          </cell>
        </row>
        <row r="8851">
          <cell r="A8851">
            <v>5</v>
          </cell>
          <cell r="B8851">
            <v>32</v>
          </cell>
          <cell r="C8851">
            <v>0</v>
          </cell>
          <cell r="D8851">
            <v>8505</v>
          </cell>
          <cell r="F8851">
            <v>0</v>
          </cell>
        </row>
        <row r="8852">
          <cell r="A8852">
            <v>5</v>
          </cell>
          <cell r="B8852">
            <v>32</v>
          </cell>
          <cell r="C8852">
            <v>10</v>
          </cell>
          <cell r="D8852">
            <v>6010</v>
          </cell>
          <cell r="F8852">
            <v>10391.77</v>
          </cell>
        </row>
        <row r="8853">
          <cell r="A8853">
            <v>5</v>
          </cell>
          <cell r="B8853">
            <v>32</v>
          </cell>
          <cell r="C8853">
            <v>10</v>
          </cell>
          <cell r="D8853">
            <v>6015</v>
          </cell>
          <cell r="F8853">
            <v>0</v>
          </cell>
        </row>
        <row r="8854">
          <cell r="A8854">
            <v>5</v>
          </cell>
          <cell r="B8854">
            <v>32</v>
          </cell>
          <cell r="C8854">
            <v>10</v>
          </cell>
          <cell r="D8854">
            <v>6020</v>
          </cell>
          <cell r="F8854">
            <v>994.55</v>
          </cell>
        </row>
        <row r="8855">
          <cell r="A8855">
            <v>5</v>
          </cell>
          <cell r="B8855">
            <v>32</v>
          </cell>
          <cell r="C8855">
            <v>10</v>
          </cell>
          <cell r="D8855">
            <v>6025</v>
          </cell>
          <cell r="F8855">
            <v>816.94</v>
          </cell>
        </row>
        <row r="8856">
          <cell r="A8856">
            <v>5</v>
          </cell>
          <cell r="B8856">
            <v>32</v>
          </cell>
          <cell r="C8856">
            <v>10</v>
          </cell>
          <cell r="D8856">
            <v>6030</v>
          </cell>
          <cell r="F8856">
            <v>2434.5700000000002</v>
          </cell>
        </row>
        <row r="8857">
          <cell r="A8857">
            <v>5</v>
          </cell>
          <cell r="B8857">
            <v>32</v>
          </cell>
          <cell r="C8857">
            <v>10</v>
          </cell>
          <cell r="D8857">
            <v>6035</v>
          </cell>
          <cell r="F8857">
            <v>0</v>
          </cell>
        </row>
        <row r="8858">
          <cell r="A8858">
            <v>5</v>
          </cell>
          <cell r="B8858">
            <v>32</v>
          </cell>
          <cell r="C8858">
            <v>10</v>
          </cell>
          <cell r="D8858">
            <v>6040</v>
          </cell>
          <cell r="F8858">
            <v>0</v>
          </cell>
        </row>
        <row r="8859">
          <cell r="A8859">
            <v>5</v>
          </cell>
          <cell r="B8859">
            <v>32</v>
          </cell>
          <cell r="C8859">
            <v>10</v>
          </cell>
          <cell r="D8859">
            <v>6045</v>
          </cell>
          <cell r="F8859">
            <v>0</v>
          </cell>
        </row>
        <row r="8860">
          <cell r="A8860">
            <v>5</v>
          </cell>
          <cell r="B8860">
            <v>32</v>
          </cell>
          <cell r="C8860">
            <v>10</v>
          </cell>
          <cell r="D8860">
            <v>6050</v>
          </cell>
          <cell r="F8860">
            <v>1153.74</v>
          </cell>
        </row>
        <row r="8861">
          <cell r="A8861">
            <v>5</v>
          </cell>
          <cell r="B8861">
            <v>32</v>
          </cell>
          <cell r="C8861">
            <v>10</v>
          </cell>
          <cell r="D8861">
            <v>6055</v>
          </cell>
          <cell r="F8861">
            <v>0</v>
          </cell>
        </row>
        <row r="8862">
          <cell r="A8862">
            <v>5</v>
          </cell>
          <cell r="B8862">
            <v>32</v>
          </cell>
          <cell r="C8862">
            <v>10</v>
          </cell>
          <cell r="D8862">
            <v>6060</v>
          </cell>
          <cell r="F8862">
            <v>356.51</v>
          </cell>
        </row>
        <row r="8863">
          <cell r="A8863">
            <v>5</v>
          </cell>
          <cell r="B8863">
            <v>32</v>
          </cell>
          <cell r="C8863">
            <v>10</v>
          </cell>
          <cell r="D8863">
            <v>6065</v>
          </cell>
          <cell r="F8863">
            <v>0</v>
          </cell>
        </row>
        <row r="8864">
          <cell r="A8864">
            <v>5</v>
          </cell>
          <cell r="B8864">
            <v>32</v>
          </cell>
          <cell r="C8864">
            <v>10</v>
          </cell>
          <cell r="D8864">
            <v>6070</v>
          </cell>
          <cell r="F8864">
            <v>0</v>
          </cell>
        </row>
        <row r="8865">
          <cell r="A8865">
            <v>5</v>
          </cell>
          <cell r="B8865">
            <v>32</v>
          </cell>
          <cell r="C8865">
            <v>10</v>
          </cell>
          <cell r="D8865">
            <v>6075</v>
          </cell>
          <cell r="F8865">
            <v>646.24</v>
          </cell>
        </row>
        <row r="8866">
          <cell r="A8866">
            <v>5</v>
          </cell>
          <cell r="B8866">
            <v>32</v>
          </cell>
          <cell r="C8866">
            <v>10</v>
          </cell>
          <cell r="D8866">
            <v>6080</v>
          </cell>
          <cell r="F8866">
            <v>0</v>
          </cell>
        </row>
        <row r="8867">
          <cell r="A8867">
            <v>5</v>
          </cell>
          <cell r="B8867">
            <v>32</v>
          </cell>
          <cell r="C8867">
            <v>10</v>
          </cell>
          <cell r="D8867">
            <v>6085</v>
          </cell>
          <cell r="F8867">
            <v>1606.6</v>
          </cell>
        </row>
        <row r="8868">
          <cell r="A8868">
            <v>5</v>
          </cell>
          <cell r="B8868">
            <v>32</v>
          </cell>
          <cell r="C8868">
            <v>10</v>
          </cell>
          <cell r="D8868">
            <v>6090</v>
          </cell>
          <cell r="F8868">
            <v>0</v>
          </cell>
        </row>
        <row r="8869">
          <cell r="A8869">
            <v>5</v>
          </cell>
          <cell r="B8869">
            <v>32</v>
          </cell>
          <cell r="C8869">
            <v>10</v>
          </cell>
          <cell r="D8869">
            <v>6095</v>
          </cell>
          <cell r="F8869">
            <v>0</v>
          </cell>
        </row>
        <row r="8870">
          <cell r="A8870">
            <v>5</v>
          </cell>
          <cell r="B8870">
            <v>32</v>
          </cell>
          <cell r="C8870">
            <v>10</v>
          </cell>
          <cell r="D8870">
            <v>6100</v>
          </cell>
          <cell r="F8870">
            <v>123.6</v>
          </cell>
        </row>
        <row r="8871">
          <cell r="A8871">
            <v>5</v>
          </cell>
          <cell r="B8871">
            <v>32</v>
          </cell>
          <cell r="C8871">
            <v>10</v>
          </cell>
          <cell r="D8871">
            <v>6105</v>
          </cell>
          <cell r="F8871">
            <v>0</v>
          </cell>
        </row>
        <row r="8872">
          <cell r="A8872">
            <v>5</v>
          </cell>
          <cell r="B8872">
            <v>32</v>
          </cell>
          <cell r="C8872">
            <v>10</v>
          </cell>
          <cell r="D8872">
            <v>6110</v>
          </cell>
          <cell r="F8872">
            <v>0</v>
          </cell>
        </row>
        <row r="8873">
          <cell r="A8873">
            <v>5</v>
          </cell>
          <cell r="B8873">
            <v>32</v>
          </cell>
          <cell r="C8873">
            <v>10</v>
          </cell>
          <cell r="D8873">
            <v>6115</v>
          </cell>
          <cell r="F8873">
            <v>0</v>
          </cell>
        </row>
        <row r="8874">
          <cell r="A8874">
            <v>5</v>
          </cell>
          <cell r="B8874">
            <v>32</v>
          </cell>
          <cell r="C8874">
            <v>10</v>
          </cell>
          <cell r="D8874">
            <v>6120</v>
          </cell>
          <cell r="F8874">
            <v>0</v>
          </cell>
        </row>
        <row r="8875">
          <cell r="A8875">
            <v>5</v>
          </cell>
          <cell r="B8875">
            <v>32</v>
          </cell>
          <cell r="C8875">
            <v>10</v>
          </cell>
          <cell r="D8875">
            <v>6125</v>
          </cell>
          <cell r="F8875">
            <v>0</v>
          </cell>
        </row>
        <row r="8876">
          <cell r="A8876">
            <v>5</v>
          </cell>
          <cell r="B8876">
            <v>32</v>
          </cell>
          <cell r="C8876">
            <v>10</v>
          </cell>
          <cell r="D8876">
            <v>6130</v>
          </cell>
          <cell r="F8876">
            <v>0</v>
          </cell>
        </row>
        <row r="8877">
          <cell r="A8877">
            <v>5</v>
          </cell>
          <cell r="B8877">
            <v>32</v>
          </cell>
          <cell r="C8877">
            <v>10</v>
          </cell>
          <cell r="D8877">
            <v>6135</v>
          </cell>
          <cell r="F8877">
            <v>0</v>
          </cell>
        </row>
        <row r="8878">
          <cell r="A8878">
            <v>5</v>
          </cell>
          <cell r="B8878">
            <v>32</v>
          </cell>
          <cell r="C8878">
            <v>10</v>
          </cell>
          <cell r="D8878">
            <v>6140</v>
          </cell>
          <cell r="F8878">
            <v>0</v>
          </cell>
        </row>
        <row r="8879">
          <cell r="A8879">
            <v>5</v>
          </cell>
          <cell r="B8879">
            <v>32</v>
          </cell>
          <cell r="C8879">
            <v>10</v>
          </cell>
          <cell r="D8879">
            <v>6145</v>
          </cell>
          <cell r="F8879">
            <v>0</v>
          </cell>
        </row>
        <row r="8880">
          <cell r="A8880">
            <v>5</v>
          </cell>
          <cell r="B8880">
            <v>32</v>
          </cell>
          <cell r="C8880">
            <v>10</v>
          </cell>
          <cell r="D8880">
            <v>6150</v>
          </cell>
          <cell r="F8880">
            <v>0</v>
          </cell>
        </row>
        <row r="8881">
          <cell r="A8881">
            <v>5</v>
          </cell>
          <cell r="B8881">
            <v>32</v>
          </cell>
          <cell r="C8881">
            <v>20</v>
          </cell>
          <cell r="D8881">
            <v>6010</v>
          </cell>
          <cell r="F8881">
            <v>6813.5</v>
          </cell>
        </row>
        <row r="8882">
          <cell r="A8882">
            <v>5</v>
          </cell>
          <cell r="B8882">
            <v>32</v>
          </cell>
          <cell r="C8882">
            <v>20</v>
          </cell>
          <cell r="D8882">
            <v>6015</v>
          </cell>
          <cell r="F8882">
            <v>0</v>
          </cell>
        </row>
        <row r="8883">
          <cell r="A8883">
            <v>5</v>
          </cell>
          <cell r="B8883">
            <v>32</v>
          </cell>
          <cell r="C8883">
            <v>20</v>
          </cell>
          <cell r="D8883">
            <v>6020</v>
          </cell>
          <cell r="F8883">
            <v>584.25</v>
          </cell>
        </row>
        <row r="8884">
          <cell r="A8884">
            <v>5</v>
          </cell>
          <cell r="B8884">
            <v>32</v>
          </cell>
          <cell r="C8884">
            <v>20</v>
          </cell>
          <cell r="D8884">
            <v>6025</v>
          </cell>
          <cell r="F8884">
            <v>705.71</v>
          </cell>
        </row>
        <row r="8885">
          <cell r="A8885">
            <v>5</v>
          </cell>
          <cell r="B8885">
            <v>32</v>
          </cell>
          <cell r="C8885">
            <v>20</v>
          </cell>
          <cell r="D8885">
            <v>6030</v>
          </cell>
          <cell r="F8885">
            <v>-157.91999999999999</v>
          </cell>
        </row>
        <row r="8886">
          <cell r="A8886">
            <v>5</v>
          </cell>
          <cell r="B8886">
            <v>32</v>
          </cell>
          <cell r="C8886">
            <v>20</v>
          </cell>
          <cell r="D8886">
            <v>6035</v>
          </cell>
          <cell r="F8886">
            <v>0</v>
          </cell>
        </row>
        <row r="8887">
          <cell r="A8887">
            <v>5</v>
          </cell>
          <cell r="B8887">
            <v>32</v>
          </cell>
          <cell r="C8887">
            <v>20</v>
          </cell>
          <cell r="D8887">
            <v>6040</v>
          </cell>
          <cell r="F8887">
            <v>0</v>
          </cell>
        </row>
        <row r="8888">
          <cell r="A8888">
            <v>5</v>
          </cell>
          <cell r="B8888">
            <v>32</v>
          </cell>
          <cell r="C8888">
            <v>20</v>
          </cell>
          <cell r="D8888">
            <v>6045</v>
          </cell>
          <cell r="F8888">
            <v>0</v>
          </cell>
        </row>
        <row r="8889">
          <cell r="A8889">
            <v>5</v>
          </cell>
          <cell r="B8889">
            <v>32</v>
          </cell>
          <cell r="C8889">
            <v>20</v>
          </cell>
          <cell r="D8889">
            <v>6050</v>
          </cell>
          <cell r="F8889">
            <v>2215.83</v>
          </cell>
        </row>
        <row r="8890">
          <cell r="A8890">
            <v>5</v>
          </cell>
          <cell r="B8890">
            <v>32</v>
          </cell>
          <cell r="C8890">
            <v>20</v>
          </cell>
          <cell r="D8890">
            <v>6055</v>
          </cell>
          <cell r="F8890">
            <v>0</v>
          </cell>
        </row>
        <row r="8891">
          <cell r="A8891">
            <v>5</v>
          </cell>
          <cell r="B8891">
            <v>32</v>
          </cell>
          <cell r="C8891">
            <v>20</v>
          </cell>
          <cell r="D8891">
            <v>6060</v>
          </cell>
          <cell r="F8891">
            <v>0</v>
          </cell>
        </row>
        <row r="8892">
          <cell r="A8892">
            <v>5</v>
          </cell>
          <cell r="B8892">
            <v>32</v>
          </cell>
          <cell r="C8892">
            <v>20</v>
          </cell>
          <cell r="D8892">
            <v>6065</v>
          </cell>
          <cell r="F8892">
            <v>0</v>
          </cell>
        </row>
        <row r="8893">
          <cell r="A8893">
            <v>5</v>
          </cell>
          <cell r="B8893">
            <v>32</v>
          </cell>
          <cell r="C8893">
            <v>20</v>
          </cell>
          <cell r="D8893">
            <v>6070</v>
          </cell>
          <cell r="F8893">
            <v>0</v>
          </cell>
        </row>
        <row r="8894">
          <cell r="A8894">
            <v>5</v>
          </cell>
          <cell r="B8894">
            <v>32</v>
          </cell>
          <cell r="C8894">
            <v>20</v>
          </cell>
          <cell r="D8894">
            <v>6075</v>
          </cell>
          <cell r="F8894">
            <v>0</v>
          </cell>
        </row>
        <row r="8895">
          <cell r="A8895">
            <v>5</v>
          </cell>
          <cell r="B8895">
            <v>32</v>
          </cell>
          <cell r="C8895">
            <v>20</v>
          </cell>
          <cell r="D8895">
            <v>6080</v>
          </cell>
          <cell r="F8895">
            <v>0</v>
          </cell>
        </row>
        <row r="8896">
          <cell r="A8896">
            <v>5</v>
          </cell>
          <cell r="B8896">
            <v>32</v>
          </cell>
          <cell r="C8896">
            <v>20</v>
          </cell>
          <cell r="D8896">
            <v>6085</v>
          </cell>
          <cell r="F8896">
            <v>0</v>
          </cell>
        </row>
        <row r="8897">
          <cell r="A8897">
            <v>5</v>
          </cell>
          <cell r="B8897">
            <v>32</v>
          </cell>
          <cell r="C8897">
            <v>20</v>
          </cell>
          <cell r="D8897">
            <v>6090</v>
          </cell>
          <cell r="F8897">
            <v>398.85</v>
          </cell>
        </row>
        <row r="8898">
          <cell r="A8898">
            <v>5</v>
          </cell>
          <cell r="B8898">
            <v>32</v>
          </cell>
          <cell r="C8898">
            <v>20</v>
          </cell>
          <cell r="D8898">
            <v>6095</v>
          </cell>
          <cell r="F8898">
            <v>0</v>
          </cell>
        </row>
        <row r="8899">
          <cell r="A8899">
            <v>5</v>
          </cell>
          <cell r="B8899">
            <v>32</v>
          </cell>
          <cell r="C8899">
            <v>20</v>
          </cell>
          <cell r="D8899">
            <v>6100</v>
          </cell>
          <cell r="F8899">
            <v>157.74</v>
          </cell>
        </row>
        <row r="8900">
          <cell r="A8900">
            <v>5</v>
          </cell>
          <cell r="B8900">
            <v>32</v>
          </cell>
          <cell r="C8900">
            <v>20</v>
          </cell>
          <cell r="D8900">
            <v>6105</v>
          </cell>
          <cell r="F8900">
            <v>0</v>
          </cell>
        </row>
        <row r="8901">
          <cell r="A8901">
            <v>5</v>
          </cell>
          <cell r="B8901">
            <v>32</v>
          </cell>
          <cell r="C8901">
            <v>20</v>
          </cell>
          <cell r="D8901">
            <v>6110</v>
          </cell>
          <cell r="F8901">
            <v>0</v>
          </cell>
        </row>
        <row r="8902">
          <cell r="A8902">
            <v>5</v>
          </cell>
          <cell r="B8902">
            <v>32</v>
          </cell>
          <cell r="C8902">
            <v>20</v>
          </cell>
          <cell r="D8902">
            <v>6115</v>
          </cell>
          <cell r="F8902">
            <v>0</v>
          </cell>
        </row>
        <row r="8903">
          <cell r="A8903">
            <v>5</v>
          </cell>
          <cell r="B8903">
            <v>32</v>
          </cell>
          <cell r="C8903">
            <v>20</v>
          </cell>
          <cell r="D8903">
            <v>6120</v>
          </cell>
          <cell r="F8903">
            <v>0</v>
          </cell>
        </row>
        <row r="8904">
          <cell r="A8904">
            <v>5</v>
          </cell>
          <cell r="B8904">
            <v>32</v>
          </cell>
          <cell r="C8904">
            <v>20</v>
          </cell>
          <cell r="D8904">
            <v>6125</v>
          </cell>
          <cell r="F8904">
            <v>0</v>
          </cell>
        </row>
        <row r="8905">
          <cell r="A8905">
            <v>5</v>
          </cell>
          <cell r="B8905">
            <v>32</v>
          </cell>
          <cell r="C8905">
            <v>20</v>
          </cell>
          <cell r="D8905">
            <v>6130</v>
          </cell>
          <cell r="F8905">
            <v>4378.58</v>
          </cell>
        </row>
        <row r="8906">
          <cell r="A8906">
            <v>5</v>
          </cell>
          <cell r="B8906">
            <v>32</v>
          </cell>
          <cell r="C8906">
            <v>20</v>
          </cell>
          <cell r="D8906">
            <v>6135</v>
          </cell>
          <cell r="F8906">
            <v>3132.78</v>
          </cell>
        </row>
        <row r="8907">
          <cell r="A8907">
            <v>5</v>
          </cell>
          <cell r="B8907">
            <v>32</v>
          </cell>
          <cell r="C8907">
            <v>20</v>
          </cell>
          <cell r="D8907">
            <v>6140</v>
          </cell>
          <cell r="F8907">
            <v>0</v>
          </cell>
        </row>
        <row r="8908">
          <cell r="A8908">
            <v>5</v>
          </cell>
          <cell r="B8908">
            <v>32</v>
          </cell>
          <cell r="C8908">
            <v>20</v>
          </cell>
          <cell r="D8908">
            <v>6145</v>
          </cell>
          <cell r="F8908">
            <v>475.85</v>
          </cell>
        </row>
        <row r="8909">
          <cell r="A8909">
            <v>5</v>
          </cell>
          <cell r="B8909">
            <v>32</v>
          </cell>
          <cell r="C8909">
            <v>20</v>
          </cell>
          <cell r="D8909">
            <v>6160</v>
          </cell>
          <cell r="F8909">
            <v>0</v>
          </cell>
        </row>
        <row r="8910">
          <cell r="A8910">
            <v>5</v>
          </cell>
          <cell r="B8910">
            <v>32</v>
          </cell>
          <cell r="C8910">
            <v>30</v>
          </cell>
          <cell r="D8910">
            <v>6010</v>
          </cell>
          <cell r="F8910">
            <v>18250.21</v>
          </cell>
        </row>
        <row r="8911">
          <cell r="A8911">
            <v>5</v>
          </cell>
          <cell r="B8911">
            <v>32</v>
          </cell>
          <cell r="C8911">
            <v>30</v>
          </cell>
          <cell r="D8911">
            <v>6015</v>
          </cell>
          <cell r="F8911">
            <v>0</v>
          </cell>
        </row>
        <row r="8912">
          <cell r="A8912">
            <v>5</v>
          </cell>
          <cell r="B8912">
            <v>32</v>
          </cell>
          <cell r="C8912">
            <v>30</v>
          </cell>
          <cell r="D8912">
            <v>6020</v>
          </cell>
          <cell r="F8912">
            <v>2782.52</v>
          </cell>
        </row>
        <row r="8913">
          <cell r="A8913">
            <v>5</v>
          </cell>
          <cell r="B8913">
            <v>32</v>
          </cell>
          <cell r="C8913">
            <v>30</v>
          </cell>
          <cell r="D8913">
            <v>6025</v>
          </cell>
          <cell r="F8913">
            <v>1382.92</v>
          </cell>
        </row>
        <row r="8914">
          <cell r="A8914">
            <v>5</v>
          </cell>
          <cell r="B8914">
            <v>32</v>
          </cell>
          <cell r="C8914">
            <v>30</v>
          </cell>
          <cell r="D8914">
            <v>6030</v>
          </cell>
          <cell r="F8914">
            <v>3631.62</v>
          </cell>
        </row>
        <row r="8915">
          <cell r="A8915">
            <v>5</v>
          </cell>
          <cell r="B8915">
            <v>32</v>
          </cell>
          <cell r="C8915">
            <v>30</v>
          </cell>
          <cell r="D8915">
            <v>6035</v>
          </cell>
          <cell r="F8915">
            <v>0</v>
          </cell>
        </row>
        <row r="8916">
          <cell r="A8916">
            <v>5</v>
          </cell>
          <cell r="B8916">
            <v>32</v>
          </cell>
          <cell r="C8916">
            <v>30</v>
          </cell>
          <cell r="D8916">
            <v>6040</v>
          </cell>
          <cell r="F8916">
            <v>0</v>
          </cell>
        </row>
        <row r="8917">
          <cell r="A8917">
            <v>5</v>
          </cell>
          <cell r="B8917">
            <v>32</v>
          </cell>
          <cell r="C8917">
            <v>30</v>
          </cell>
          <cell r="D8917">
            <v>6045</v>
          </cell>
          <cell r="F8917">
            <v>0</v>
          </cell>
        </row>
        <row r="8918">
          <cell r="A8918">
            <v>5</v>
          </cell>
          <cell r="B8918">
            <v>32</v>
          </cell>
          <cell r="C8918">
            <v>30</v>
          </cell>
          <cell r="D8918">
            <v>6050</v>
          </cell>
          <cell r="F8918">
            <v>0</v>
          </cell>
        </row>
        <row r="8919">
          <cell r="A8919">
            <v>5</v>
          </cell>
          <cell r="B8919">
            <v>32</v>
          </cell>
          <cell r="C8919">
            <v>30</v>
          </cell>
          <cell r="D8919">
            <v>6055</v>
          </cell>
          <cell r="F8919">
            <v>0</v>
          </cell>
        </row>
        <row r="8920">
          <cell r="A8920">
            <v>5</v>
          </cell>
          <cell r="B8920">
            <v>32</v>
          </cell>
          <cell r="C8920">
            <v>30</v>
          </cell>
          <cell r="D8920">
            <v>6060</v>
          </cell>
          <cell r="F8920">
            <v>0</v>
          </cell>
        </row>
        <row r="8921">
          <cell r="A8921">
            <v>5</v>
          </cell>
          <cell r="B8921">
            <v>32</v>
          </cell>
          <cell r="C8921">
            <v>30</v>
          </cell>
          <cell r="D8921">
            <v>6065</v>
          </cell>
          <cell r="F8921">
            <v>0</v>
          </cell>
        </row>
        <row r="8922">
          <cell r="A8922">
            <v>5</v>
          </cell>
          <cell r="B8922">
            <v>32</v>
          </cell>
          <cell r="C8922">
            <v>30</v>
          </cell>
          <cell r="D8922">
            <v>6070</v>
          </cell>
          <cell r="F8922">
            <v>0</v>
          </cell>
        </row>
        <row r="8923">
          <cell r="A8923">
            <v>5</v>
          </cell>
          <cell r="B8923">
            <v>32</v>
          </cell>
          <cell r="C8923">
            <v>30</v>
          </cell>
          <cell r="D8923">
            <v>6075</v>
          </cell>
          <cell r="F8923">
            <v>0</v>
          </cell>
        </row>
        <row r="8924">
          <cell r="A8924">
            <v>5</v>
          </cell>
          <cell r="B8924">
            <v>32</v>
          </cell>
          <cell r="C8924">
            <v>30</v>
          </cell>
          <cell r="D8924">
            <v>6080</v>
          </cell>
          <cell r="F8924">
            <v>0</v>
          </cell>
        </row>
        <row r="8925">
          <cell r="A8925">
            <v>5</v>
          </cell>
          <cell r="B8925">
            <v>32</v>
          </cell>
          <cell r="C8925">
            <v>30</v>
          </cell>
          <cell r="D8925">
            <v>6085</v>
          </cell>
          <cell r="F8925">
            <v>0</v>
          </cell>
        </row>
        <row r="8926">
          <cell r="A8926">
            <v>5</v>
          </cell>
          <cell r="B8926">
            <v>32</v>
          </cell>
          <cell r="C8926">
            <v>30</v>
          </cell>
          <cell r="D8926">
            <v>6090</v>
          </cell>
          <cell r="F8926">
            <v>0</v>
          </cell>
        </row>
        <row r="8927">
          <cell r="A8927">
            <v>5</v>
          </cell>
          <cell r="B8927">
            <v>32</v>
          </cell>
          <cell r="C8927">
            <v>30</v>
          </cell>
          <cell r="D8927">
            <v>6095</v>
          </cell>
          <cell r="F8927">
            <v>0</v>
          </cell>
        </row>
        <row r="8928">
          <cell r="A8928">
            <v>5</v>
          </cell>
          <cell r="B8928">
            <v>32</v>
          </cell>
          <cell r="C8928">
            <v>30</v>
          </cell>
          <cell r="D8928">
            <v>6100</v>
          </cell>
          <cell r="F8928">
            <v>231.53</v>
          </cell>
        </row>
        <row r="8929">
          <cell r="A8929">
            <v>5</v>
          </cell>
          <cell r="B8929">
            <v>32</v>
          </cell>
          <cell r="C8929">
            <v>30</v>
          </cell>
          <cell r="D8929">
            <v>6125</v>
          </cell>
          <cell r="F8929">
            <v>0</v>
          </cell>
        </row>
        <row r="8930">
          <cell r="A8930">
            <v>5</v>
          </cell>
          <cell r="B8930">
            <v>32</v>
          </cell>
          <cell r="C8930">
            <v>40</v>
          </cell>
          <cell r="D8930">
            <v>6010</v>
          </cell>
          <cell r="F8930">
            <v>0</v>
          </cell>
        </row>
        <row r="8931">
          <cell r="A8931">
            <v>5</v>
          </cell>
          <cell r="B8931">
            <v>32</v>
          </cell>
          <cell r="C8931">
            <v>40</v>
          </cell>
          <cell r="D8931">
            <v>6015</v>
          </cell>
          <cell r="F8931">
            <v>57757.32</v>
          </cell>
        </row>
        <row r="8932">
          <cell r="A8932">
            <v>5</v>
          </cell>
          <cell r="B8932">
            <v>32</v>
          </cell>
          <cell r="C8932">
            <v>40</v>
          </cell>
          <cell r="D8932">
            <v>6020</v>
          </cell>
          <cell r="F8932">
            <v>0</v>
          </cell>
        </row>
        <row r="8933">
          <cell r="A8933">
            <v>5</v>
          </cell>
          <cell r="B8933">
            <v>32</v>
          </cell>
          <cell r="C8933">
            <v>40</v>
          </cell>
          <cell r="D8933">
            <v>6025</v>
          </cell>
          <cell r="F8933">
            <v>4299.33</v>
          </cell>
        </row>
        <row r="8934">
          <cell r="A8934">
            <v>5</v>
          </cell>
          <cell r="B8934">
            <v>32</v>
          </cell>
          <cell r="C8934">
            <v>40</v>
          </cell>
          <cell r="D8934">
            <v>6030</v>
          </cell>
          <cell r="F8934">
            <v>2408.59</v>
          </cell>
        </row>
        <row r="8935">
          <cell r="A8935">
            <v>5</v>
          </cell>
          <cell r="B8935">
            <v>32</v>
          </cell>
          <cell r="C8935">
            <v>40</v>
          </cell>
          <cell r="D8935">
            <v>6035</v>
          </cell>
          <cell r="F8935">
            <v>0</v>
          </cell>
        </row>
        <row r="8936">
          <cell r="A8936">
            <v>5</v>
          </cell>
          <cell r="B8936">
            <v>32</v>
          </cell>
          <cell r="C8936">
            <v>40</v>
          </cell>
          <cell r="D8936">
            <v>6040</v>
          </cell>
          <cell r="F8936">
            <v>0</v>
          </cell>
        </row>
        <row r="8937">
          <cell r="A8937">
            <v>5</v>
          </cell>
          <cell r="B8937">
            <v>32</v>
          </cell>
          <cell r="C8937">
            <v>40</v>
          </cell>
          <cell r="D8937">
            <v>6045</v>
          </cell>
          <cell r="F8937">
            <v>0</v>
          </cell>
        </row>
        <row r="8938">
          <cell r="A8938">
            <v>5</v>
          </cell>
          <cell r="B8938">
            <v>32</v>
          </cell>
          <cell r="C8938">
            <v>40</v>
          </cell>
          <cell r="D8938">
            <v>6050</v>
          </cell>
          <cell r="F8938">
            <v>0</v>
          </cell>
        </row>
        <row r="8939">
          <cell r="A8939">
            <v>5</v>
          </cell>
          <cell r="B8939">
            <v>32</v>
          </cell>
          <cell r="C8939">
            <v>40</v>
          </cell>
          <cell r="D8939">
            <v>6055</v>
          </cell>
          <cell r="F8939">
            <v>0</v>
          </cell>
        </row>
        <row r="8940">
          <cell r="A8940">
            <v>5</v>
          </cell>
          <cell r="B8940">
            <v>32</v>
          </cell>
          <cell r="C8940">
            <v>40</v>
          </cell>
          <cell r="D8940">
            <v>6060</v>
          </cell>
          <cell r="F8940">
            <v>0</v>
          </cell>
        </row>
        <row r="8941">
          <cell r="A8941">
            <v>5</v>
          </cell>
          <cell r="B8941">
            <v>32</v>
          </cell>
          <cell r="C8941">
            <v>40</v>
          </cell>
          <cell r="D8941">
            <v>6065</v>
          </cell>
          <cell r="F8941">
            <v>0</v>
          </cell>
        </row>
        <row r="8942">
          <cell r="A8942">
            <v>5</v>
          </cell>
          <cell r="B8942">
            <v>32</v>
          </cell>
          <cell r="C8942">
            <v>40</v>
          </cell>
          <cell r="D8942">
            <v>6070</v>
          </cell>
          <cell r="F8942">
            <v>0</v>
          </cell>
        </row>
        <row r="8943">
          <cell r="A8943">
            <v>5</v>
          </cell>
          <cell r="B8943">
            <v>32</v>
          </cell>
          <cell r="C8943">
            <v>40</v>
          </cell>
          <cell r="D8943">
            <v>6075</v>
          </cell>
          <cell r="F8943">
            <v>0</v>
          </cell>
        </row>
        <row r="8944">
          <cell r="A8944">
            <v>5</v>
          </cell>
          <cell r="B8944">
            <v>32</v>
          </cell>
          <cell r="C8944">
            <v>40</v>
          </cell>
          <cell r="D8944">
            <v>6080</v>
          </cell>
          <cell r="F8944">
            <v>0</v>
          </cell>
        </row>
        <row r="8945">
          <cell r="A8945">
            <v>5</v>
          </cell>
          <cell r="B8945">
            <v>32</v>
          </cell>
          <cell r="C8945">
            <v>40</v>
          </cell>
          <cell r="D8945">
            <v>6085</v>
          </cell>
          <cell r="F8945">
            <v>0</v>
          </cell>
        </row>
        <row r="8946">
          <cell r="A8946">
            <v>5</v>
          </cell>
          <cell r="B8946">
            <v>32</v>
          </cell>
          <cell r="C8946">
            <v>40</v>
          </cell>
          <cell r="D8946">
            <v>6090</v>
          </cell>
          <cell r="F8946">
            <v>0</v>
          </cell>
        </row>
        <row r="8947">
          <cell r="A8947">
            <v>5</v>
          </cell>
          <cell r="B8947">
            <v>32</v>
          </cell>
          <cell r="C8947">
            <v>40</v>
          </cell>
          <cell r="D8947">
            <v>6095</v>
          </cell>
          <cell r="F8947">
            <v>0</v>
          </cell>
        </row>
        <row r="8948">
          <cell r="A8948">
            <v>5</v>
          </cell>
          <cell r="B8948">
            <v>32</v>
          </cell>
          <cell r="C8948">
            <v>40</v>
          </cell>
          <cell r="D8948">
            <v>6100</v>
          </cell>
          <cell r="F8948">
            <v>0</v>
          </cell>
        </row>
        <row r="8949">
          <cell r="A8949">
            <v>5</v>
          </cell>
          <cell r="B8949">
            <v>32</v>
          </cell>
          <cell r="C8949">
            <v>40</v>
          </cell>
          <cell r="D8949">
            <v>6105</v>
          </cell>
          <cell r="F8949">
            <v>62.34</v>
          </cell>
        </row>
        <row r="8950">
          <cell r="A8950">
            <v>5</v>
          </cell>
          <cell r="B8950">
            <v>32</v>
          </cell>
          <cell r="C8950">
            <v>40</v>
          </cell>
          <cell r="D8950">
            <v>6110</v>
          </cell>
          <cell r="F8950">
            <v>0</v>
          </cell>
        </row>
        <row r="8951">
          <cell r="A8951">
            <v>5</v>
          </cell>
          <cell r="B8951">
            <v>32</v>
          </cell>
          <cell r="C8951">
            <v>40</v>
          </cell>
          <cell r="D8951">
            <v>6110</v>
          </cell>
          <cell r="F8951">
            <v>0</v>
          </cell>
        </row>
        <row r="8952">
          <cell r="A8952">
            <v>5</v>
          </cell>
          <cell r="B8952">
            <v>32</v>
          </cell>
          <cell r="C8952">
            <v>40</v>
          </cell>
          <cell r="D8952">
            <v>6110</v>
          </cell>
          <cell r="F8952">
            <v>0</v>
          </cell>
        </row>
        <row r="8953">
          <cell r="A8953">
            <v>5</v>
          </cell>
          <cell r="B8953">
            <v>32</v>
          </cell>
          <cell r="C8953">
            <v>40</v>
          </cell>
          <cell r="D8953">
            <v>6110</v>
          </cell>
          <cell r="F8953">
            <v>0</v>
          </cell>
        </row>
        <row r="8954">
          <cell r="A8954">
            <v>5</v>
          </cell>
          <cell r="B8954">
            <v>32</v>
          </cell>
          <cell r="C8954">
            <v>40</v>
          </cell>
          <cell r="D8954">
            <v>6110</v>
          </cell>
          <cell r="F8954">
            <v>0</v>
          </cell>
        </row>
        <row r="8955">
          <cell r="A8955">
            <v>5</v>
          </cell>
          <cell r="B8955">
            <v>32</v>
          </cell>
          <cell r="C8955">
            <v>40</v>
          </cell>
          <cell r="D8955">
            <v>6110</v>
          </cell>
          <cell r="F8955">
            <v>0</v>
          </cell>
        </row>
        <row r="8956">
          <cell r="A8956">
            <v>5</v>
          </cell>
          <cell r="B8956">
            <v>32</v>
          </cell>
          <cell r="C8956">
            <v>40</v>
          </cell>
          <cell r="D8956">
            <v>6115</v>
          </cell>
          <cell r="F8956">
            <v>0</v>
          </cell>
        </row>
        <row r="8957">
          <cell r="A8957">
            <v>5</v>
          </cell>
          <cell r="B8957">
            <v>32</v>
          </cell>
          <cell r="C8957">
            <v>40</v>
          </cell>
          <cell r="D8957">
            <v>6120</v>
          </cell>
          <cell r="F8957">
            <v>0</v>
          </cell>
        </row>
        <row r="8958">
          <cell r="A8958">
            <v>5</v>
          </cell>
          <cell r="B8958">
            <v>32</v>
          </cell>
          <cell r="C8958">
            <v>40</v>
          </cell>
          <cell r="D8958">
            <v>6125</v>
          </cell>
          <cell r="F8958">
            <v>0</v>
          </cell>
        </row>
        <row r="8959">
          <cell r="A8959">
            <v>5</v>
          </cell>
          <cell r="B8959">
            <v>32</v>
          </cell>
          <cell r="C8959">
            <v>50</v>
          </cell>
          <cell r="D8959">
            <v>6010</v>
          </cell>
          <cell r="F8959">
            <v>6922.92</v>
          </cell>
        </row>
        <row r="8960">
          <cell r="A8960">
            <v>5</v>
          </cell>
          <cell r="B8960">
            <v>32</v>
          </cell>
          <cell r="C8960">
            <v>50</v>
          </cell>
          <cell r="D8960">
            <v>6015</v>
          </cell>
          <cell r="F8960">
            <v>0</v>
          </cell>
        </row>
        <row r="8961">
          <cell r="A8961">
            <v>5</v>
          </cell>
          <cell r="B8961">
            <v>32</v>
          </cell>
          <cell r="C8961">
            <v>50</v>
          </cell>
          <cell r="D8961">
            <v>6020</v>
          </cell>
          <cell r="F8961">
            <v>0</v>
          </cell>
        </row>
        <row r="8962">
          <cell r="A8962">
            <v>5</v>
          </cell>
          <cell r="B8962">
            <v>32</v>
          </cell>
          <cell r="C8962">
            <v>50</v>
          </cell>
          <cell r="D8962">
            <v>6025</v>
          </cell>
          <cell r="F8962">
            <v>481.84</v>
          </cell>
        </row>
        <row r="8963">
          <cell r="A8963">
            <v>5</v>
          </cell>
          <cell r="B8963">
            <v>32</v>
          </cell>
          <cell r="C8963">
            <v>50</v>
          </cell>
          <cell r="D8963">
            <v>6030</v>
          </cell>
          <cell r="F8963">
            <v>567.35</v>
          </cell>
        </row>
        <row r="8964">
          <cell r="A8964">
            <v>5</v>
          </cell>
          <cell r="B8964">
            <v>32</v>
          </cell>
          <cell r="C8964">
            <v>50</v>
          </cell>
          <cell r="D8964">
            <v>6035</v>
          </cell>
          <cell r="F8964">
            <v>0</v>
          </cell>
        </row>
        <row r="8965">
          <cell r="A8965">
            <v>5</v>
          </cell>
          <cell r="B8965">
            <v>32</v>
          </cell>
          <cell r="C8965">
            <v>50</v>
          </cell>
          <cell r="D8965">
            <v>6040</v>
          </cell>
          <cell r="F8965">
            <v>915.33</v>
          </cell>
        </row>
        <row r="8966">
          <cell r="A8966">
            <v>5</v>
          </cell>
          <cell r="B8966">
            <v>32</v>
          </cell>
          <cell r="C8966">
            <v>50</v>
          </cell>
          <cell r="D8966">
            <v>6045</v>
          </cell>
          <cell r="F8966">
            <v>0</v>
          </cell>
        </row>
        <row r="8967">
          <cell r="A8967">
            <v>5</v>
          </cell>
          <cell r="B8967">
            <v>32</v>
          </cell>
          <cell r="C8967">
            <v>50</v>
          </cell>
          <cell r="D8967">
            <v>6050</v>
          </cell>
          <cell r="F8967">
            <v>0</v>
          </cell>
        </row>
        <row r="8968">
          <cell r="A8968">
            <v>5</v>
          </cell>
          <cell r="B8968">
            <v>32</v>
          </cell>
          <cell r="C8968">
            <v>50</v>
          </cell>
          <cell r="D8968">
            <v>6055</v>
          </cell>
          <cell r="F8968">
            <v>0</v>
          </cell>
        </row>
        <row r="8969">
          <cell r="A8969">
            <v>5</v>
          </cell>
          <cell r="B8969">
            <v>32</v>
          </cell>
          <cell r="C8969">
            <v>50</v>
          </cell>
          <cell r="D8969">
            <v>6060</v>
          </cell>
          <cell r="F8969">
            <v>0</v>
          </cell>
        </row>
        <row r="8970">
          <cell r="A8970">
            <v>5</v>
          </cell>
          <cell r="B8970">
            <v>32</v>
          </cell>
          <cell r="C8970">
            <v>50</v>
          </cell>
          <cell r="D8970">
            <v>6065</v>
          </cell>
          <cell r="F8970">
            <v>0</v>
          </cell>
        </row>
        <row r="8971">
          <cell r="A8971">
            <v>5</v>
          </cell>
          <cell r="B8971">
            <v>32</v>
          </cell>
          <cell r="C8971">
            <v>50</v>
          </cell>
          <cell r="D8971">
            <v>6070</v>
          </cell>
          <cell r="F8971">
            <v>0</v>
          </cell>
        </row>
        <row r="8972">
          <cell r="A8972">
            <v>5</v>
          </cell>
          <cell r="B8972">
            <v>32</v>
          </cell>
          <cell r="C8972">
            <v>50</v>
          </cell>
          <cell r="D8972">
            <v>6075</v>
          </cell>
          <cell r="F8972">
            <v>0</v>
          </cell>
        </row>
        <row r="8973">
          <cell r="A8973">
            <v>5</v>
          </cell>
          <cell r="B8973">
            <v>32</v>
          </cell>
          <cell r="C8973">
            <v>50</v>
          </cell>
          <cell r="D8973">
            <v>6080</v>
          </cell>
          <cell r="F8973">
            <v>0</v>
          </cell>
        </row>
        <row r="8974">
          <cell r="A8974">
            <v>5</v>
          </cell>
          <cell r="B8974">
            <v>32</v>
          </cell>
          <cell r="C8974">
            <v>50</v>
          </cell>
          <cell r="D8974">
            <v>6085</v>
          </cell>
          <cell r="F8974">
            <v>0</v>
          </cell>
        </row>
        <row r="8975">
          <cell r="A8975">
            <v>5</v>
          </cell>
          <cell r="B8975">
            <v>32</v>
          </cell>
          <cell r="C8975">
            <v>50</v>
          </cell>
          <cell r="D8975">
            <v>6090</v>
          </cell>
          <cell r="F8975">
            <v>0</v>
          </cell>
        </row>
        <row r="8976">
          <cell r="A8976">
            <v>5</v>
          </cell>
          <cell r="B8976">
            <v>32</v>
          </cell>
          <cell r="C8976">
            <v>50</v>
          </cell>
          <cell r="D8976">
            <v>6095</v>
          </cell>
          <cell r="F8976">
            <v>112.13</v>
          </cell>
        </row>
        <row r="8977">
          <cell r="A8977">
            <v>5</v>
          </cell>
          <cell r="B8977">
            <v>32</v>
          </cell>
          <cell r="C8977">
            <v>50</v>
          </cell>
          <cell r="D8977">
            <v>6100</v>
          </cell>
          <cell r="F8977">
            <v>54.01</v>
          </cell>
        </row>
        <row r="8978">
          <cell r="A8978">
            <v>5</v>
          </cell>
          <cell r="B8978">
            <v>32</v>
          </cell>
          <cell r="C8978">
            <v>50</v>
          </cell>
          <cell r="D8978">
            <v>6105</v>
          </cell>
          <cell r="F8978">
            <v>0</v>
          </cell>
        </row>
        <row r="8979">
          <cell r="A8979">
            <v>5</v>
          </cell>
          <cell r="B8979">
            <v>32</v>
          </cell>
          <cell r="C8979">
            <v>50</v>
          </cell>
          <cell r="D8979">
            <v>6110</v>
          </cell>
          <cell r="F8979">
            <v>0</v>
          </cell>
        </row>
        <row r="8980">
          <cell r="A8980">
            <v>5</v>
          </cell>
          <cell r="B8980">
            <v>32</v>
          </cell>
          <cell r="C8980">
            <v>50</v>
          </cell>
          <cell r="D8980">
            <v>6115</v>
          </cell>
          <cell r="F8980">
            <v>0</v>
          </cell>
        </row>
        <row r="8981">
          <cell r="A8981">
            <v>5</v>
          </cell>
          <cell r="B8981">
            <v>32</v>
          </cell>
          <cell r="C8981">
            <v>50</v>
          </cell>
          <cell r="D8981">
            <v>6120</v>
          </cell>
          <cell r="F8981">
            <v>0</v>
          </cell>
        </row>
        <row r="8982">
          <cell r="A8982">
            <v>5</v>
          </cell>
          <cell r="B8982">
            <v>32</v>
          </cell>
          <cell r="C8982">
            <v>50</v>
          </cell>
          <cell r="D8982">
            <v>6125</v>
          </cell>
          <cell r="F8982">
            <v>0</v>
          </cell>
        </row>
        <row r="8983">
          <cell r="A8983">
            <v>5</v>
          </cell>
          <cell r="B8983">
            <v>33</v>
          </cell>
          <cell r="C8983">
            <v>0</v>
          </cell>
          <cell r="D8983">
            <v>1032</v>
          </cell>
          <cell r="F8983">
            <v>0</v>
          </cell>
        </row>
        <row r="8984">
          <cell r="A8984">
            <v>5</v>
          </cell>
          <cell r="B8984">
            <v>33</v>
          </cell>
          <cell r="C8984">
            <v>0</v>
          </cell>
          <cell r="D8984">
            <v>1050</v>
          </cell>
          <cell r="F8984">
            <v>7640.63</v>
          </cell>
        </row>
        <row r="8985">
          <cell r="A8985">
            <v>5</v>
          </cell>
          <cell r="B8985">
            <v>33</v>
          </cell>
          <cell r="C8985">
            <v>0</v>
          </cell>
          <cell r="D8985">
            <v>1050</v>
          </cell>
          <cell r="F8985">
            <v>-901.62</v>
          </cell>
        </row>
        <row r="8986">
          <cell r="A8986">
            <v>5</v>
          </cell>
          <cell r="B8986">
            <v>33</v>
          </cell>
          <cell r="C8986">
            <v>0</v>
          </cell>
          <cell r="D8986">
            <v>1051</v>
          </cell>
          <cell r="F8986">
            <v>211.11</v>
          </cell>
        </row>
        <row r="8987">
          <cell r="A8987">
            <v>5</v>
          </cell>
          <cell r="B8987">
            <v>33</v>
          </cell>
          <cell r="C8987">
            <v>0</v>
          </cell>
          <cell r="D8987">
            <v>1052</v>
          </cell>
          <cell r="F8987">
            <v>0</v>
          </cell>
        </row>
        <row r="8988">
          <cell r="A8988">
            <v>5</v>
          </cell>
          <cell r="B8988">
            <v>33</v>
          </cell>
          <cell r="C8988">
            <v>0</v>
          </cell>
          <cell r="D8988">
            <v>1052</v>
          </cell>
          <cell r="F8988">
            <v>0</v>
          </cell>
        </row>
        <row r="8989">
          <cell r="A8989">
            <v>5</v>
          </cell>
          <cell r="B8989">
            <v>33</v>
          </cell>
          <cell r="C8989">
            <v>0</v>
          </cell>
          <cell r="D8989">
            <v>1052</v>
          </cell>
          <cell r="F8989">
            <v>0</v>
          </cell>
        </row>
        <row r="8990">
          <cell r="A8990">
            <v>5</v>
          </cell>
          <cell r="B8990">
            <v>33</v>
          </cell>
          <cell r="C8990">
            <v>0</v>
          </cell>
          <cell r="D8990">
            <v>1055</v>
          </cell>
          <cell r="F8990">
            <v>0</v>
          </cell>
        </row>
        <row r="8991">
          <cell r="A8991">
            <v>5</v>
          </cell>
          <cell r="B8991">
            <v>33</v>
          </cell>
          <cell r="C8991">
            <v>0</v>
          </cell>
          <cell r="D8991">
            <v>1060</v>
          </cell>
          <cell r="F8991">
            <v>6948.66</v>
          </cell>
        </row>
        <row r="8992">
          <cell r="A8992">
            <v>5</v>
          </cell>
          <cell r="B8992">
            <v>33</v>
          </cell>
          <cell r="C8992">
            <v>0</v>
          </cell>
          <cell r="D8992">
            <v>1065</v>
          </cell>
          <cell r="F8992">
            <v>0</v>
          </cell>
        </row>
        <row r="8993">
          <cell r="A8993">
            <v>5</v>
          </cell>
          <cell r="B8993">
            <v>33</v>
          </cell>
          <cell r="C8993">
            <v>0</v>
          </cell>
          <cell r="D8993">
            <v>1230</v>
          </cell>
          <cell r="F8993">
            <v>0</v>
          </cell>
        </row>
        <row r="8994">
          <cell r="A8994">
            <v>5</v>
          </cell>
          <cell r="B8994">
            <v>33</v>
          </cell>
          <cell r="C8994">
            <v>0</v>
          </cell>
          <cell r="D8994">
            <v>2040</v>
          </cell>
          <cell r="F8994">
            <v>0</v>
          </cell>
        </row>
        <row r="8995">
          <cell r="A8995">
            <v>5</v>
          </cell>
          <cell r="B8995">
            <v>33</v>
          </cell>
          <cell r="C8995">
            <v>0</v>
          </cell>
          <cell r="D8995">
            <v>4010</v>
          </cell>
          <cell r="F8995">
            <v>-302578.55</v>
          </cell>
        </row>
        <row r="8996">
          <cell r="A8996">
            <v>5</v>
          </cell>
          <cell r="B8996">
            <v>33</v>
          </cell>
          <cell r="C8996">
            <v>0</v>
          </cell>
          <cell r="D8996">
            <v>4010</v>
          </cell>
          <cell r="F8996">
            <v>3844.46</v>
          </cell>
        </row>
        <row r="8997">
          <cell r="A8997">
            <v>5</v>
          </cell>
          <cell r="B8997">
            <v>33</v>
          </cell>
          <cell r="C8997">
            <v>0</v>
          </cell>
          <cell r="D8997">
            <v>4020</v>
          </cell>
          <cell r="F8997">
            <v>-75855.81</v>
          </cell>
        </row>
        <row r="8998">
          <cell r="A8998">
            <v>5</v>
          </cell>
          <cell r="B8998">
            <v>33</v>
          </cell>
          <cell r="C8998">
            <v>0</v>
          </cell>
          <cell r="D8998">
            <v>4020</v>
          </cell>
          <cell r="F8998">
            <v>0</v>
          </cell>
        </row>
        <row r="8999">
          <cell r="A8999">
            <v>5</v>
          </cell>
          <cell r="B8999">
            <v>33</v>
          </cell>
          <cell r="C8999">
            <v>0</v>
          </cell>
          <cell r="D8999">
            <v>4030</v>
          </cell>
          <cell r="F8999">
            <v>6.14</v>
          </cell>
        </row>
        <row r="9000">
          <cell r="A9000">
            <v>5</v>
          </cell>
          <cell r="B9000">
            <v>33</v>
          </cell>
          <cell r="C9000">
            <v>0</v>
          </cell>
          <cell r="D9000">
            <v>4040</v>
          </cell>
          <cell r="F9000">
            <v>0</v>
          </cell>
        </row>
        <row r="9001">
          <cell r="A9001">
            <v>5</v>
          </cell>
          <cell r="B9001">
            <v>33</v>
          </cell>
          <cell r="C9001">
            <v>0</v>
          </cell>
          <cell r="D9001">
            <v>4050</v>
          </cell>
          <cell r="F9001">
            <v>990.43</v>
          </cell>
        </row>
        <row r="9002">
          <cell r="A9002">
            <v>5</v>
          </cell>
          <cell r="B9002">
            <v>33</v>
          </cell>
          <cell r="C9002">
            <v>0</v>
          </cell>
          <cell r="D9002">
            <v>4060</v>
          </cell>
          <cell r="F9002">
            <v>0</v>
          </cell>
        </row>
        <row r="9003">
          <cell r="A9003">
            <v>5</v>
          </cell>
          <cell r="B9003">
            <v>33</v>
          </cell>
          <cell r="C9003">
            <v>0</v>
          </cell>
          <cell r="D9003">
            <v>5010</v>
          </cell>
          <cell r="F9003">
            <v>237075.22</v>
          </cell>
        </row>
        <row r="9004">
          <cell r="A9004">
            <v>5</v>
          </cell>
          <cell r="B9004">
            <v>33</v>
          </cell>
          <cell r="C9004">
            <v>0</v>
          </cell>
          <cell r="D9004">
            <v>5011</v>
          </cell>
          <cell r="F9004">
            <v>-2930.13</v>
          </cell>
        </row>
        <row r="9005">
          <cell r="A9005">
            <v>5</v>
          </cell>
          <cell r="B9005">
            <v>33</v>
          </cell>
          <cell r="C9005">
            <v>0</v>
          </cell>
          <cell r="D9005">
            <v>5011</v>
          </cell>
          <cell r="F9005">
            <v>0</v>
          </cell>
        </row>
        <row r="9006">
          <cell r="A9006">
            <v>5</v>
          </cell>
          <cell r="B9006">
            <v>33</v>
          </cell>
          <cell r="C9006">
            <v>0</v>
          </cell>
          <cell r="D9006">
            <v>5011</v>
          </cell>
          <cell r="F9006">
            <v>0</v>
          </cell>
        </row>
        <row r="9007">
          <cell r="A9007">
            <v>5</v>
          </cell>
          <cell r="B9007">
            <v>33</v>
          </cell>
          <cell r="C9007">
            <v>0</v>
          </cell>
          <cell r="D9007">
            <v>5012</v>
          </cell>
          <cell r="F9007">
            <v>0</v>
          </cell>
        </row>
        <row r="9008">
          <cell r="A9008">
            <v>5</v>
          </cell>
          <cell r="B9008">
            <v>33</v>
          </cell>
          <cell r="C9008">
            <v>0</v>
          </cell>
          <cell r="D9008">
            <v>5012</v>
          </cell>
          <cell r="F9008">
            <v>-376.74</v>
          </cell>
        </row>
        <row r="9009">
          <cell r="A9009">
            <v>5</v>
          </cell>
          <cell r="B9009">
            <v>33</v>
          </cell>
          <cell r="C9009">
            <v>0</v>
          </cell>
          <cell r="D9009">
            <v>5012</v>
          </cell>
          <cell r="F9009">
            <v>-102.8</v>
          </cell>
        </row>
        <row r="9010">
          <cell r="A9010">
            <v>5</v>
          </cell>
          <cell r="B9010">
            <v>33</v>
          </cell>
          <cell r="C9010">
            <v>0</v>
          </cell>
          <cell r="D9010">
            <v>5020</v>
          </cell>
          <cell r="F9010">
            <v>70038.490000000005</v>
          </cell>
        </row>
        <row r="9011">
          <cell r="A9011">
            <v>5</v>
          </cell>
          <cell r="B9011">
            <v>33</v>
          </cell>
          <cell r="C9011">
            <v>0</v>
          </cell>
          <cell r="D9011">
            <v>5030</v>
          </cell>
          <cell r="F9011">
            <v>5416.25</v>
          </cell>
        </row>
        <row r="9012">
          <cell r="A9012">
            <v>5</v>
          </cell>
          <cell r="B9012">
            <v>33</v>
          </cell>
          <cell r="C9012">
            <v>0</v>
          </cell>
          <cell r="D9012">
            <v>5030</v>
          </cell>
          <cell r="F9012">
            <v>0</v>
          </cell>
        </row>
        <row r="9013">
          <cell r="A9013">
            <v>5</v>
          </cell>
          <cell r="B9013">
            <v>33</v>
          </cell>
          <cell r="C9013">
            <v>0</v>
          </cell>
          <cell r="D9013">
            <v>5040</v>
          </cell>
          <cell r="F9013">
            <v>-2963.01</v>
          </cell>
        </row>
        <row r="9014">
          <cell r="A9014">
            <v>5</v>
          </cell>
          <cell r="B9014">
            <v>33</v>
          </cell>
          <cell r="C9014">
            <v>0</v>
          </cell>
          <cell r="D9014">
            <v>5050</v>
          </cell>
          <cell r="F9014">
            <v>-6556</v>
          </cell>
        </row>
        <row r="9015">
          <cell r="A9015">
            <v>5</v>
          </cell>
          <cell r="B9015">
            <v>33</v>
          </cell>
          <cell r="C9015">
            <v>0</v>
          </cell>
          <cell r="D9015">
            <v>7010</v>
          </cell>
          <cell r="F9015">
            <v>0</v>
          </cell>
        </row>
        <row r="9016">
          <cell r="A9016">
            <v>5</v>
          </cell>
          <cell r="B9016">
            <v>33</v>
          </cell>
          <cell r="C9016">
            <v>0</v>
          </cell>
          <cell r="D9016">
            <v>7015</v>
          </cell>
          <cell r="F9016">
            <v>0</v>
          </cell>
        </row>
        <row r="9017">
          <cell r="A9017">
            <v>5</v>
          </cell>
          <cell r="B9017">
            <v>33</v>
          </cell>
          <cell r="C9017">
            <v>0</v>
          </cell>
          <cell r="D9017">
            <v>7020</v>
          </cell>
          <cell r="F9017">
            <v>0</v>
          </cell>
        </row>
        <row r="9018">
          <cell r="A9018">
            <v>5</v>
          </cell>
          <cell r="B9018">
            <v>33</v>
          </cell>
          <cell r="C9018">
            <v>0</v>
          </cell>
          <cell r="D9018">
            <v>7025</v>
          </cell>
          <cell r="F9018">
            <v>385</v>
          </cell>
        </row>
        <row r="9019">
          <cell r="A9019">
            <v>5</v>
          </cell>
          <cell r="B9019">
            <v>33</v>
          </cell>
          <cell r="C9019">
            <v>0</v>
          </cell>
          <cell r="D9019">
            <v>7030</v>
          </cell>
          <cell r="F9019">
            <v>151.4</v>
          </cell>
        </row>
        <row r="9020">
          <cell r="A9020">
            <v>5</v>
          </cell>
          <cell r="B9020">
            <v>33</v>
          </cell>
          <cell r="C9020">
            <v>0</v>
          </cell>
          <cell r="D9020">
            <v>7035</v>
          </cell>
          <cell r="F9020">
            <v>128.65</v>
          </cell>
        </row>
        <row r="9021">
          <cell r="A9021">
            <v>5</v>
          </cell>
          <cell r="B9021">
            <v>33</v>
          </cell>
          <cell r="C9021">
            <v>0</v>
          </cell>
          <cell r="D9021">
            <v>7040</v>
          </cell>
          <cell r="F9021">
            <v>0</v>
          </cell>
        </row>
        <row r="9022">
          <cell r="A9022">
            <v>5</v>
          </cell>
          <cell r="B9022">
            <v>33</v>
          </cell>
          <cell r="C9022">
            <v>0</v>
          </cell>
          <cell r="D9022">
            <v>7045</v>
          </cell>
          <cell r="F9022">
            <v>0</v>
          </cell>
        </row>
        <row r="9023">
          <cell r="A9023">
            <v>5</v>
          </cell>
          <cell r="B9023">
            <v>33</v>
          </cell>
          <cell r="C9023">
            <v>0</v>
          </cell>
          <cell r="D9023">
            <v>7050</v>
          </cell>
          <cell r="F9023">
            <v>407.7</v>
          </cell>
        </row>
        <row r="9024">
          <cell r="A9024">
            <v>5</v>
          </cell>
          <cell r="B9024">
            <v>33</v>
          </cell>
          <cell r="C9024">
            <v>0</v>
          </cell>
          <cell r="D9024">
            <v>7055</v>
          </cell>
          <cell r="F9024">
            <v>0</v>
          </cell>
        </row>
        <row r="9025">
          <cell r="A9025">
            <v>5</v>
          </cell>
          <cell r="B9025">
            <v>33</v>
          </cell>
          <cell r="C9025">
            <v>0</v>
          </cell>
          <cell r="D9025">
            <v>7060</v>
          </cell>
          <cell r="F9025">
            <v>1100</v>
          </cell>
        </row>
        <row r="9026">
          <cell r="A9026">
            <v>5</v>
          </cell>
          <cell r="B9026">
            <v>33</v>
          </cell>
          <cell r="C9026">
            <v>0</v>
          </cell>
          <cell r="D9026">
            <v>7065</v>
          </cell>
          <cell r="F9026">
            <v>276</v>
          </cell>
        </row>
        <row r="9027">
          <cell r="A9027">
            <v>5</v>
          </cell>
          <cell r="B9027">
            <v>33</v>
          </cell>
          <cell r="C9027">
            <v>0</v>
          </cell>
          <cell r="D9027">
            <v>7070</v>
          </cell>
          <cell r="F9027">
            <v>0</v>
          </cell>
        </row>
        <row r="9028">
          <cell r="A9028">
            <v>5</v>
          </cell>
          <cell r="B9028">
            <v>33</v>
          </cell>
          <cell r="C9028">
            <v>0</v>
          </cell>
          <cell r="D9028">
            <v>7075</v>
          </cell>
          <cell r="F9028">
            <v>0</v>
          </cell>
        </row>
        <row r="9029">
          <cell r="A9029">
            <v>5</v>
          </cell>
          <cell r="B9029">
            <v>33</v>
          </cell>
          <cell r="C9029">
            <v>0</v>
          </cell>
          <cell r="D9029">
            <v>7080</v>
          </cell>
          <cell r="F9029">
            <v>0</v>
          </cell>
        </row>
        <row r="9030">
          <cell r="A9030">
            <v>5</v>
          </cell>
          <cell r="B9030">
            <v>33</v>
          </cell>
          <cell r="C9030">
            <v>0</v>
          </cell>
          <cell r="D9030">
            <v>7085</v>
          </cell>
          <cell r="F9030">
            <v>6200</v>
          </cell>
        </row>
        <row r="9031">
          <cell r="A9031">
            <v>5</v>
          </cell>
          <cell r="B9031">
            <v>33</v>
          </cell>
          <cell r="C9031">
            <v>0</v>
          </cell>
          <cell r="D9031">
            <v>7086</v>
          </cell>
          <cell r="F9031">
            <v>0</v>
          </cell>
        </row>
        <row r="9032">
          <cell r="A9032">
            <v>5</v>
          </cell>
          <cell r="B9032">
            <v>33</v>
          </cell>
          <cell r="C9032">
            <v>0</v>
          </cell>
          <cell r="D9032">
            <v>7090</v>
          </cell>
          <cell r="F9032">
            <v>1027.77</v>
          </cell>
        </row>
        <row r="9033">
          <cell r="A9033">
            <v>5</v>
          </cell>
          <cell r="B9033">
            <v>33</v>
          </cell>
          <cell r="C9033">
            <v>0</v>
          </cell>
          <cell r="D9033">
            <v>7095</v>
          </cell>
          <cell r="F9033">
            <v>1082</v>
          </cell>
        </row>
        <row r="9034">
          <cell r="A9034">
            <v>5</v>
          </cell>
          <cell r="B9034">
            <v>33</v>
          </cell>
          <cell r="C9034">
            <v>0</v>
          </cell>
          <cell r="D9034">
            <v>7100</v>
          </cell>
          <cell r="F9034">
            <v>793.73</v>
          </cell>
        </row>
        <row r="9035">
          <cell r="A9035">
            <v>5</v>
          </cell>
          <cell r="B9035">
            <v>33</v>
          </cell>
          <cell r="C9035">
            <v>0</v>
          </cell>
          <cell r="D9035">
            <v>7105</v>
          </cell>
          <cell r="F9035">
            <v>317.83999999999997</v>
          </cell>
        </row>
        <row r="9036">
          <cell r="A9036">
            <v>5</v>
          </cell>
          <cell r="B9036">
            <v>33</v>
          </cell>
          <cell r="C9036">
            <v>0</v>
          </cell>
          <cell r="D9036">
            <v>7110</v>
          </cell>
          <cell r="F9036">
            <v>0</v>
          </cell>
        </row>
        <row r="9037">
          <cell r="A9037">
            <v>5</v>
          </cell>
          <cell r="B9037">
            <v>33</v>
          </cell>
          <cell r="C9037">
            <v>0</v>
          </cell>
          <cell r="D9037">
            <v>7120</v>
          </cell>
          <cell r="F9037">
            <v>0</v>
          </cell>
        </row>
        <row r="9038">
          <cell r="A9038">
            <v>5</v>
          </cell>
          <cell r="B9038">
            <v>33</v>
          </cell>
          <cell r="C9038">
            <v>0</v>
          </cell>
          <cell r="D9038">
            <v>7125</v>
          </cell>
          <cell r="F9038">
            <v>0</v>
          </cell>
        </row>
        <row r="9039">
          <cell r="A9039">
            <v>5</v>
          </cell>
          <cell r="B9039">
            <v>33</v>
          </cell>
          <cell r="C9039">
            <v>0</v>
          </cell>
          <cell r="D9039">
            <v>7130</v>
          </cell>
          <cell r="F9039">
            <v>71.599999999999994</v>
          </cell>
        </row>
        <row r="9040">
          <cell r="A9040">
            <v>5</v>
          </cell>
          <cell r="B9040">
            <v>33</v>
          </cell>
          <cell r="C9040">
            <v>0</v>
          </cell>
          <cell r="D9040">
            <v>8010</v>
          </cell>
          <cell r="F9040">
            <v>10417</v>
          </cell>
        </row>
        <row r="9041">
          <cell r="A9041">
            <v>5</v>
          </cell>
          <cell r="B9041">
            <v>33</v>
          </cell>
          <cell r="C9041">
            <v>0</v>
          </cell>
          <cell r="D9041">
            <v>8020</v>
          </cell>
          <cell r="F9041">
            <v>1868</v>
          </cell>
        </row>
        <row r="9042">
          <cell r="A9042">
            <v>5</v>
          </cell>
          <cell r="B9042">
            <v>33</v>
          </cell>
          <cell r="C9042">
            <v>0</v>
          </cell>
          <cell r="D9042">
            <v>8025</v>
          </cell>
          <cell r="F9042">
            <v>0</v>
          </cell>
        </row>
        <row r="9043">
          <cell r="A9043">
            <v>5</v>
          </cell>
          <cell r="B9043">
            <v>33</v>
          </cell>
          <cell r="C9043">
            <v>0</v>
          </cell>
          <cell r="D9043">
            <v>8030</v>
          </cell>
          <cell r="F9043">
            <v>0</v>
          </cell>
        </row>
        <row r="9044">
          <cell r="A9044">
            <v>5</v>
          </cell>
          <cell r="B9044">
            <v>33</v>
          </cell>
          <cell r="C9044">
            <v>0</v>
          </cell>
          <cell r="D9044">
            <v>8040</v>
          </cell>
          <cell r="F9044">
            <v>-418.91</v>
          </cell>
        </row>
        <row r="9045">
          <cell r="A9045">
            <v>5</v>
          </cell>
          <cell r="B9045">
            <v>33</v>
          </cell>
          <cell r="C9045">
            <v>0</v>
          </cell>
          <cell r="D9045">
            <v>8050</v>
          </cell>
          <cell r="F9045">
            <v>0</v>
          </cell>
        </row>
        <row r="9046">
          <cell r="A9046">
            <v>5</v>
          </cell>
          <cell r="B9046">
            <v>33</v>
          </cell>
          <cell r="C9046">
            <v>0</v>
          </cell>
          <cell r="D9046">
            <v>8060</v>
          </cell>
          <cell r="F9046">
            <v>0</v>
          </cell>
        </row>
        <row r="9047">
          <cell r="A9047">
            <v>5</v>
          </cell>
          <cell r="B9047">
            <v>33</v>
          </cell>
          <cell r="C9047">
            <v>0</v>
          </cell>
          <cell r="D9047">
            <v>8070</v>
          </cell>
          <cell r="F9047">
            <v>6684.46</v>
          </cell>
        </row>
        <row r="9048">
          <cell r="A9048">
            <v>5</v>
          </cell>
          <cell r="B9048">
            <v>33</v>
          </cell>
          <cell r="C9048">
            <v>0</v>
          </cell>
          <cell r="D9048">
            <v>8080</v>
          </cell>
          <cell r="F9048">
            <v>0</v>
          </cell>
        </row>
        <row r="9049">
          <cell r="A9049">
            <v>5</v>
          </cell>
          <cell r="B9049">
            <v>33</v>
          </cell>
          <cell r="C9049">
            <v>0</v>
          </cell>
          <cell r="D9049">
            <v>8090</v>
          </cell>
          <cell r="F9049">
            <v>0</v>
          </cell>
        </row>
        <row r="9050">
          <cell r="A9050">
            <v>5</v>
          </cell>
          <cell r="B9050">
            <v>33</v>
          </cell>
          <cell r="C9050">
            <v>0</v>
          </cell>
          <cell r="D9050">
            <v>8501</v>
          </cell>
          <cell r="F9050">
            <v>0</v>
          </cell>
        </row>
        <row r="9051">
          <cell r="A9051">
            <v>5</v>
          </cell>
          <cell r="B9051">
            <v>33</v>
          </cell>
          <cell r="C9051">
            <v>0</v>
          </cell>
          <cell r="D9051">
            <v>8501</v>
          </cell>
          <cell r="F9051">
            <v>0</v>
          </cell>
        </row>
        <row r="9052">
          <cell r="A9052">
            <v>5</v>
          </cell>
          <cell r="B9052">
            <v>33</v>
          </cell>
          <cell r="C9052">
            <v>0</v>
          </cell>
          <cell r="D9052">
            <v>8505</v>
          </cell>
          <cell r="F9052">
            <v>0</v>
          </cell>
        </row>
        <row r="9053">
          <cell r="A9053">
            <v>5</v>
          </cell>
          <cell r="B9053">
            <v>33</v>
          </cell>
          <cell r="C9053">
            <v>10</v>
          </cell>
          <cell r="D9053">
            <v>6010</v>
          </cell>
          <cell r="F9053">
            <v>4191.0600000000004</v>
          </cell>
        </row>
        <row r="9054">
          <cell r="A9054">
            <v>5</v>
          </cell>
          <cell r="B9054">
            <v>33</v>
          </cell>
          <cell r="C9054">
            <v>10</v>
          </cell>
          <cell r="D9054">
            <v>6015</v>
          </cell>
          <cell r="F9054">
            <v>0</v>
          </cell>
        </row>
        <row r="9055">
          <cell r="A9055">
            <v>5</v>
          </cell>
          <cell r="B9055">
            <v>33</v>
          </cell>
          <cell r="C9055">
            <v>10</v>
          </cell>
          <cell r="D9055">
            <v>6020</v>
          </cell>
          <cell r="F9055">
            <v>147.36000000000001</v>
          </cell>
        </row>
        <row r="9056">
          <cell r="A9056">
            <v>5</v>
          </cell>
          <cell r="B9056">
            <v>33</v>
          </cell>
          <cell r="C9056">
            <v>10</v>
          </cell>
          <cell r="D9056">
            <v>6025</v>
          </cell>
          <cell r="F9056">
            <v>286.77999999999997</v>
          </cell>
        </row>
        <row r="9057">
          <cell r="A9057">
            <v>5</v>
          </cell>
          <cell r="B9057">
            <v>33</v>
          </cell>
          <cell r="C9057">
            <v>10</v>
          </cell>
          <cell r="D9057">
            <v>6030</v>
          </cell>
          <cell r="F9057">
            <v>709.96</v>
          </cell>
        </row>
        <row r="9058">
          <cell r="A9058">
            <v>5</v>
          </cell>
          <cell r="B9058">
            <v>33</v>
          </cell>
          <cell r="C9058">
            <v>10</v>
          </cell>
          <cell r="D9058">
            <v>6035</v>
          </cell>
          <cell r="F9058">
            <v>0</v>
          </cell>
        </row>
        <row r="9059">
          <cell r="A9059">
            <v>5</v>
          </cell>
          <cell r="B9059">
            <v>33</v>
          </cell>
          <cell r="C9059">
            <v>10</v>
          </cell>
          <cell r="D9059">
            <v>6040</v>
          </cell>
          <cell r="F9059">
            <v>0</v>
          </cell>
        </row>
        <row r="9060">
          <cell r="A9060">
            <v>5</v>
          </cell>
          <cell r="B9060">
            <v>33</v>
          </cell>
          <cell r="C9060">
            <v>10</v>
          </cell>
          <cell r="D9060">
            <v>6045</v>
          </cell>
          <cell r="F9060">
            <v>0</v>
          </cell>
        </row>
        <row r="9061">
          <cell r="A9061">
            <v>5</v>
          </cell>
          <cell r="B9061">
            <v>33</v>
          </cell>
          <cell r="C9061">
            <v>10</v>
          </cell>
          <cell r="D9061">
            <v>6050</v>
          </cell>
          <cell r="F9061">
            <v>601.32000000000005</v>
          </cell>
        </row>
        <row r="9062">
          <cell r="A9062">
            <v>5</v>
          </cell>
          <cell r="B9062">
            <v>33</v>
          </cell>
          <cell r="C9062">
            <v>10</v>
          </cell>
          <cell r="D9062">
            <v>6055</v>
          </cell>
          <cell r="F9062">
            <v>0</v>
          </cell>
        </row>
        <row r="9063">
          <cell r="A9063">
            <v>5</v>
          </cell>
          <cell r="B9063">
            <v>33</v>
          </cell>
          <cell r="C9063">
            <v>10</v>
          </cell>
          <cell r="D9063">
            <v>6060</v>
          </cell>
          <cell r="F9063">
            <v>0</v>
          </cell>
        </row>
        <row r="9064">
          <cell r="A9064">
            <v>5</v>
          </cell>
          <cell r="B9064">
            <v>33</v>
          </cell>
          <cell r="C9064">
            <v>10</v>
          </cell>
          <cell r="D9064">
            <v>6065</v>
          </cell>
          <cell r="F9064">
            <v>0</v>
          </cell>
        </row>
        <row r="9065">
          <cell r="A9065">
            <v>5</v>
          </cell>
          <cell r="B9065">
            <v>33</v>
          </cell>
          <cell r="C9065">
            <v>10</v>
          </cell>
          <cell r="D9065">
            <v>6070</v>
          </cell>
          <cell r="F9065">
            <v>0</v>
          </cell>
        </row>
        <row r="9066">
          <cell r="A9066">
            <v>5</v>
          </cell>
          <cell r="B9066">
            <v>33</v>
          </cell>
          <cell r="C9066">
            <v>10</v>
          </cell>
          <cell r="D9066">
            <v>6075</v>
          </cell>
          <cell r="F9066">
            <v>0</v>
          </cell>
        </row>
        <row r="9067">
          <cell r="A9067">
            <v>5</v>
          </cell>
          <cell r="B9067">
            <v>33</v>
          </cell>
          <cell r="C9067">
            <v>10</v>
          </cell>
          <cell r="D9067">
            <v>6080</v>
          </cell>
          <cell r="F9067">
            <v>0</v>
          </cell>
        </row>
        <row r="9068">
          <cell r="A9068">
            <v>5</v>
          </cell>
          <cell r="B9068">
            <v>33</v>
          </cell>
          <cell r="C9068">
            <v>10</v>
          </cell>
          <cell r="D9068">
            <v>6085</v>
          </cell>
          <cell r="F9068">
            <v>0</v>
          </cell>
        </row>
        <row r="9069">
          <cell r="A9069">
            <v>5</v>
          </cell>
          <cell r="B9069">
            <v>33</v>
          </cell>
          <cell r="C9069">
            <v>10</v>
          </cell>
          <cell r="D9069">
            <v>6090</v>
          </cell>
          <cell r="F9069">
            <v>0</v>
          </cell>
        </row>
        <row r="9070">
          <cell r="A9070">
            <v>5</v>
          </cell>
          <cell r="B9070">
            <v>33</v>
          </cell>
          <cell r="C9070">
            <v>10</v>
          </cell>
          <cell r="D9070">
            <v>6095</v>
          </cell>
          <cell r="F9070">
            <v>0</v>
          </cell>
        </row>
        <row r="9071">
          <cell r="A9071">
            <v>5</v>
          </cell>
          <cell r="B9071">
            <v>33</v>
          </cell>
          <cell r="C9071">
            <v>10</v>
          </cell>
          <cell r="D9071">
            <v>6100</v>
          </cell>
          <cell r="F9071">
            <v>282.57</v>
          </cell>
        </row>
        <row r="9072">
          <cell r="A9072">
            <v>5</v>
          </cell>
          <cell r="B9072">
            <v>33</v>
          </cell>
          <cell r="C9072">
            <v>10</v>
          </cell>
          <cell r="D9072">
            <v>6105</v>
          </cell>
          <cell r="F9072">
            <v>0</v>
          </cell>
        </row>
        <row r="9073">
          <cell r="A9073">
            <v>5</v>
          </cell>
          <cell r="B9073">
            <v>33</v>
          </cell>
          <cell r="C9073">
            <v>10</v>
          </cell>
          <cell r="D9073">
            <v>6110</v>
          </cell>
          <cell r="F9073">
            <v>0</v>
          </cell>
        </row>
        <row r="9074">
          <cell r="A9074">
            <v>5</v>
          </cell>
          <cell r="B9074">
            <v>33</v>
          </cell>
          <cell r="C9074">
            <v>10</v>
          </cell>
          <cell r="D9074">
            <v>6115</v>
          </cell>
          <cell r="F9074">
            <v>0</v>
          </cell>
        </row>
        <row r="9075">
          <cell r="A9075">
            <v>5</v>
          </cell>
          <cell r="B9075">
            <v>33</v>
          </cell>
          <cell r="C9075">
            <v>10</v>
          </cell>
          <cell r="D9075">
            <v>6120</v>
          </cell>
          <cell r="F9075">
            <v>0</v>
          </cell>
        </row>
        <row r="9076">
          <cell r="A9076">
            <v>5</v>
          </cell>
          <cell r="B9076">
            <v>33</v>
          </cell>
          <cell r="C9076">
            <v>10</v>
          </cell>
          <cell r="D9076">
            <v>6125</v>
          </cell>
          <cell r="F9076">
            <v>0</v>
          </cell>
        </row>
        <row r="9077">
          <cell r="A9077">
            <v>5</v>
          </cell>
          <cell r="B9077">
            <v>33</v>
          </cell>
          <cell r="C9077">
            <v>10</v>
          </cell>
          <cell r="D9077">
            <v>6130</v>
          </cell>
          <cell r="F9077">
            <v>0</v>
          </cell>
        </row>
        <row r="9078">
          <cell r="A9078">
            <v>5</v>
          </cell>
          <cell r="B9078">
            <v>33</v>
          </cell>
          <cell r="C9078">
            <v>10</v>
          </cell>
          <cell r="D9078">
            <v>6135</v>
          </cell>
          <cell r="F9078">
            <v>0</v>
          </cell>
        </row>
        <row r="9079">
          <cell r="A9079">
            <v>5</v>
          </cell>
          <cell r="B9079">
            <v>33</v>
          </cell>
          <cell r="C9079">
            <v>10</v>
          </cell>
          <cell r="D9079">
            <v>6140</v>
          </cell>
          <cell r="F9079">
            <v>0</v>
          </cell>
        </row>
        <row r="9080">
          <cell r="A9080">
            <v>5</v>
          </cell>
          <cell r="B9080">
            <v>33</v>
          </cell>
          <cell r="C9080">
            <v>10</v>
          </cell>
          <cell r="D9080">
            <v>6145</v>
          </cell>
          <cell r="F9080">
            <v>0</v>
          </cell>
        </row>
        <row r="9081">
          <cell r="A9081">
            <v>5</v>
          </cell>
          <cell r="B9081">
            <v>33</v>
          </cell>
          <cell r="C9081">
            <v>10</v>
          </cell>
          <cell r="D9081">
            <v>6150</v>
          </cell>
          <cell r="F9081">
            <v>0</v>
          </cell>
        </row>
        <row r="9082">
          <cell r="A9082">
            <v>5</v>
          </cell>
          <cell r="B9082">
            <v>33</v>
          </cell>
          <cell r="C9082">
            <v>20</v>
          </cell>
          <cell r="D9082">
            <v>6010</v>
          </cell>
          <cell r="F9082">
            <v>2687.61</v>
          </cell>
        </row>
        <row r="9083">
          <cell r="A9083">
            <v>5</v>
          </cell>
          <cell r="B9083">
            <v>33</v>
          </cell>
          <cell r="C9083">
            <v>20</v>
          </cell>
          <cell r="D9083">
            <v>6015</v>
          </cell>
          <cell r="F9083">
            <v>0</v>
          </cell>
        </row>
        <row r="9084">
          <cell r="A9084">
            <v>5</v>
          </cell>
          <cell r="B9084">
            <v>33</v>
          </cell>
          <cell r="C9084">
            <v>20</v>
          </cell>
          <cell r="D9084">
            <v>6020</v>
          </cell>
          <cell r="F9084">
            <v>11.69</v>
          </cell>
        </row>
        <row r="9085">
          <cell r="A9085">
            <v>5</v>
          </cell>
          <cell r="B9085">
            <v>33</v>
          </cell>
          <cell r="C9085">
            <v>20</v>
          </cell>
          <cell r="D9085">
            <v>6025</v>
          </cell>
          <cell r="F9085">
            <v>183.24</v>
          </cell>
        </row>
        <row r="9086">
          <cell r="A9086">
            <v>5</v>
          </cell>
          <cell r="B9086">
            <v>33</v>
          </cell>
          <cell r="C9086">
            <v>20</v>
          </cell>
          <cell r="D9086">
            <v>6030</v>
          </cell>
          <cell r="F9086">
            <v>302.76</v>
          </cell>
        </row>
        <row r="9087">
          <cell r="A9087">
            <v>5</v>
          </cell>
          <cell r="B9087">
            <v>33</v>
          </cell>
          <cell r="C9087">
            <v>20</v>
          </cell>
          <cell r="D9087">
            <v>6035</v>
          </cell>
          <cell r="F9087">
            <v>0</v>
          </cell>
        </row>
        <row r="9088">
          <cell r="A9088">
            <v>5</v>
          </cell>
          <cell r="B9088">
            <v>33</v>
          </cell>
          <cell r="C9088">
            <v>20</v>
          </cell>
          <cell r="D9088">
            <v>6040</v>
          </cell>
          <cell r="F9088">
            <v>0</v>
          </cell>
        </row>
        <row r="9089">
          <cell r="A9089">
            <v>5</v>
          </cell>
          <cell r="B9089">
            <v>33</v>
          </cell>
          <cell r="C9089">
            <v>20</v>
          </cell>
          <cell r="D9089">
            <v>6045</v>
          </cell>
          <cell r="F9089">
            <v>0</v>
          </cell>
        </row>
        <row r="9090">
          <cell r="A9090">
            <v>5</v>
          </cell>
          <cell r="B9090">
            <v>33</v>
          </cell>
          <cell r="C9090">
            <v>20</v>
          </cell>
          <cell r="D9090">
            <v>6050</v>
          </cell>
          <cell r="F9090">
            <v>663.97</v>
          </cell>
        </row>
        <row r="9091">
          <cell r="A9091">
            <v>5</v>
          </cell>
          <cell r="B9091">
            <v>33</v>
          </cell>
          <cell r="C9091">
            <v>20</v>
          </cell>
          <cell r="D9091">
            <v>6055</v>
          </cell>
          <cell r="F9091">
            <v>0</v>
          </cell>
        </row>
        <row r="9092">
          <cell r="A9092">
            <v>5</v>
          </cell>
          <cell r="B9092">
            <v>33</v>
          </cell>
          <cell r="C9092">
            <v>20</v>
          </cell>
          <cell r="D9092">
            <v>6060</v>
          </cell>
          <cell r="F9092">
            <v>0</v>
          </cell>
        </row>
        <row r="9093">
          <cell r="A9093">
            <v>5</v>
          </cell>
          <cell r="B9093">
            <v>33</v>
          </cell>
          <cell r="C9093">
            <v>20</v>
          </cell>
          <cell r="D9093">
            <v>6065</v>
          </cell>
          <cell r="F9093">
            <v>0</v>
          </cell>
        </row>
        <row r="9094">
          <cell r="A9094">
            <v>5</v>
          </cell>
          <cell r="B9094">
            <v>33</v>
          </cell>
          <cell r="C9094">
            <v>20</v>
          </cell>
          <cell r="D9094">
            <v>6070</v>
          </cell>
          <cell r="F9094">
            <v>0</v>
          </cell>
        </row>
        <row r="9095">
          <cell r="A9095">
            <v>5</v>
          </cell>
          <cell r="B9095">
            <v>33</v>
          </cell>
          <cell r="C9095">
            <v>20</v>
          </cell>
          <cell r="D9095">
            <v>6075</v>
          </cell>
          <cell r="F9095">
            <v>0</v>
          </cell>
        </row>
        <row r="9096">
          <cell r="A9096">
            <v>5</v>
          </cell>
          <cell r="B9096">
            <v>33</v>
          </cell>
          <cell r="C9096">
            <v>20</v>
          </cell>
          <cell r="D9096">
            <v>6080</v>
          </cell>
          <cell r="F9096">
            <v>0</v>
          </cell>
        </row>
        <row r="9097">
          <cell r="A9097">
            <v>5</v>
          </cell>
          <cell r="B9097">
            <v>33</v>
          </cell>
          <cell r="C9097">
            <v>20</v>
          </cell>
          <cell r="D9097">
            <v>6085</v>
          </cell>
          <cell r="F9097">
            <v>0</v>
          </cell>
        </row>
        <row r="9098">
          <cell r="A9098">
            <v>5</v>
          </cell>
          <cell r="B9098">
            <v>33</v>
          </cell>
          <cell r="C9098">
            <v>20</v>
          </cell>
          <cell r="D9098">
            <v>6090</v>
          </cell>
          <cell r="F9098">
            <v>56.5</v>
          </cell>
        </row>
        <row r="9099">
          <cell r="A9099">
            <v>5</v>
          </cell>
          <cell r="B9099">
            <v>33</v>
          </cell>
          <cell r="C9099">
            <v>20</v>
          </cell>
          <cell r="D9099">
            <v>6095</v>
          </cell>
          <cell r="F9099">
            <v>0</v>
          </cell>
        </row>
        <row r="9100">
          <cell r="A9100">
            <v>5</v>
          </cell>
          <cell r="B9100">
            <v>33</v>
          </cell>
          <cell r="C9100">
            <v>20</v>
          </cell>
          <cell r="D9100">
            <v>6100</v>
          </cell>
          <cell r="F9100">
            <v>169.98</v>
          </cell>
        </row>
        <row r="9101">
          <cell r="A9101">
            <v>5</v>
          </cell>
          <cell r="B9101">
            <v>33</v>
          </cell>
          <cell r="C9101">
            <v>20</v>
          </cell>
          <cell r="D9101">
            <v>6105</v>
          </cell>
          <cell r="F9101">
            <v>0</v>
          </cell>
        </row>
        <row r="9102">
          <cell r="A9102">
            <v>5</v>
          </cell>
          <cell r="B9102">
            <v>33</v>
          </cell>
          <cell r="C9102">
            <v>20</v>
          </cell>
          <cell r="D9102">
            <v>6110</v>
          </cell>
          <cell r="F9102">
            <v>0</v>
          </cell>
        </row>
        <row r="9103">
          <cell r="A9103">
            <v>5</v>
          </cell>
          <cell r="B9103">
            <v>33</v>
          </cell>
          <cell r="C9103">
            <v>20</v>
          </cell>
          <cell r="D9103">
            <v>6115</v>
          </cell>
          <cell r="F9103">
            <v>0</v>
          </cell>
        </row>
        <row r="9104">
          <cell r="A9104">
            <v>5</v>
          </cell>
          <cell r="B9104">
            <v>33</v>
          </cell>
          <cell r="C9104">
            <v>20</v>
          </cell>
          <cell r="D9104">
            <v>6120</v>
          </cell>
          <cell r="F9104">
            <v>0</v>
          </cell>
        </row>
        <row r="9105">
          <cell r="A9105">
            <v>5</v>
          </cell>
          <cell r="B9105">
            <v>33</v>
          </cell>
          <cell r="C9105">
            <v>20</v>
          </cell>
          <cell r="D9105">
            <v>6125</v>
          </cell>
          <cell r="F9105">
            <v>0</v>
          </cell>
        </row>
        <row r="9106">
          <cell r="A9106">
            <v>5</v>
          </cell>
          <cell r="B9106">
            <v>33</v>
          </cell>
          <cell r="C9106">
            <v>20</v>
          </cell>
          <cell r="D9106">
            <v>6130</v>
          </cell>
          <cell r="F9106">
            <v>1707.22</v>
          </cell>
        </row>
        <row r="9107">
          <cell r="A9107">
            <v>5</v>
          </cell>
          <cell r="B9107">
            <v>33</v>
          </cell>
          <cell r="C9107">
            <v>20</v>
          </cell>
          <cell r="D9107">
            <v>6135</v>
          </cell>
          <cell r="F9107">
            <v>0</v>
          </cell>
        </row>
        <row r="9108">
          <cell r="A9108">
            <v>5</v>
          </cell>
          <cell r="B9108">
            <v>33</v>
          </cell>
          <cell r="C9108">
            <v>20</v>
          </cell>
          <cell r="D9108">
            <v>6140</v>
          </cell>
          <cell r="F9108">
            <v>0</v>
          </cell>
        </row>
        <row r="9109">
          <cell r="A9109">
            <v>5</v>
          </cell>
          <cell r="B9109">
            <v>33</v>
          </cell>
          <cell r="C9109">
            <v>20</v>
          </cell>
          <cell r="D9109">
            <v>6145</v>
          </cell>
          <cell r="F9109">
            <v>166.61</v>
          </cell>
        </row>
        <row r="9110">
          <cell r="A9110">
            <v>5</v>
          </cell>
          <cell r="B9110">
            <v>33</v>
          </cell>
          <cell r="C9110">
            <v>20</v>
          </cell>
          <cell r="D9110">
            <v>6160</v>
          </cell>
          <cell r="F9110">
            <v>0</v>
          </cell>
        </row>
        <row r="9111">
          <cell r="A9111">
            <v>5</v>
          </cell>
          <cell r="B9111">
            <v>33</v>
          </cell>
          <cell r="C9111">
            <v>30</v>
          </cell>
          <cell r="D9111">
            <v>6010</v>
          </cell>
          <cell r="F9111">
            <v>3266.47</v>
          </cell>
        </row>
        <row r="9112">
          <cell r="A9112">
            <v>5</v>
          </cell>
          <cell r="B9112">
            <v>33</v>
          </cell>
          <cell r="C9112">
            <v>30</v>
          </cell>
          <cell r="D9112">
            <v>6015</v>
          </cell>
          <cell r="F9112">
            <v>0</v>
          </cell>
        </row>
        <row r="9113">
          <cell r="A9113">
            <v>5</v>
          </cell>
          <cell r="B9113">
            <v>33</v>
          </cell>
          <cell r="C9113">
            <v>30</v>
          </cell>
          <cell r="D9113">
            <v>6020</v>
          </cell>
          <cell r="F9113">
            <v>40.79</v>
          </cell>
        </row>
        <row r="9114">
          <cell r="A9114">
            <v>5</v>
          </cell>
          <cell r="B9114">
            <v>33</v>
          </cell>
          <cell r="C9114">
            <v>30</v>
          </cell>
          <cell r="D9114">
            <v>6025</v>
          </cell>
          <cell r="F9114">
            <v>231.43</v>
          </cell>
        </row>
        <row r="9115">
          <cell r="A9115">
            <v>5</v>
          </cell>
          <cell r="B9115">
            <v>33</v>
          </cell>
          <cell r="C9115">
            <v>30</v>
          </cell>
          <cell r="D9115">
            <v>6030</v>
          </cell>
          <cell r="F9115">
            <v>342.23</v>
          </cell>
        </row>
        <row r="9116">
          <cell r="A9116">
            <v>5</v>
          </cell>
          <cell r="B9116">
            <v>33</v>
          </cell>
          <cell r="C9116">
            <v>30</v>
          </cell>
          <cell r="D9116">
            <v>6035</v>
          </cell>
          <cell r="F9116">
            <v>0</v>
          </cell>
        </row>
        <row r="9117">
          <cell r="A9117">
            <v>5</v>
          </cell>
          <cell r="B9117">
            <v>33</v>
          </cell>
          <cell r="C9117">
            <v>30</v>
          </cell>
          <cell r="D9117">
            <v>6040</v>
          </cell>
          <cell r="F9117">
            <v>0</v>
          </cell>
        </row>
        <row r="9118">
          <cell r="A9118">
            <v>5</v>
          </cell>
          <cell r="B9118">
            <v>33</v>
          </cell>
          <cell r="C9118">
            <v>30</v>
          </cell>
          <cell r="D9118">
            <v>6045</v>
          </cell>
          <cell r="F9118">
            <v>0</v>
          </cell>
        </row>
        <row r="9119">
          <cell r="A9119">
            <v>5</v>
          </cell>
          <cell r="B9119">
            <v>33</v>
          </cell>
          <cell r="C9119">
            <v>30</v>
          </cell>
          <cell r="D9119">
            <v>6050</v>
          </cell>
          <cell r="F9119">
            <v>0</v>
          </cell>
        </row>
        <row r="9120">
          <cell r="A9120">
            <v>5</v>
          </cell>
          <cell r="B9120">
            <v>33</v>
          </cell>
          <cell r="C9120">
            <v>30</v>
          </cell>
          <cell r="D9120">
            <v>6055</v>
          </cell>
          <cell r="F9120">
            <v>0</v>
          </cell>
        </row>
        <row r="9121">
          <cell r="A9121">
            <v>5</v>
          </cell>
          <cell r="B9121">
            <v>33</v>
          </cell>
          <cell r="C9121">
            <v>30</v>
          </cell>
          <cell r="D9121">
            <v>6060</v>
          </cell>
          <cell r="F9121">
            <v>0</v>
          </cell>
        </row>
        <row r="9122">
          <cell r="A9122">
            <v>5</v>
          </cell>
          <cell r="B9122">
            <v>33</v>
          </cell>
          <cell r="C9122">
            <v>30</v>
          </cell>
          <cell r="D9122">
            <v>6065</v>
          </cell>
          <cell r="F9122">
            <v>0</v>
          </cell>
        </row>
        <row r="9123">
          <cell r="A9123">
            <v>5</v>
          </cell>
          <cell r="B9123">
            <v>33</v>
          </cell>
          <cell r="C9123">
            <v>30</v>
          </cell>
          <cell r="D9123">
            <v>6070</v>
          </cell>
          <cell r="F9123">
            <v>0</v>
          </cell>
        </row>
        <row r="9124">
          <cell r="A9124">
            <v>5</v>
          </cell>
          <cell r="B9124">
            <v>33</v>
          </cell>
          <cell r="C9124">
            <v>30</v>
          </cell>
          <cell r="D9124">
            <v>6075</v>
          </cell>
          <cell r="F9124">
            <v>0</v>
          </cell>
        </row>
        <row r="9125">
          <cell r="A9125">
            <v>5</v>
          </cell>
          <cell r="B9125">
            <v>33</v>
          </cell>
          <cell r="C9125">
            <v>30</v>
          </cell>
          <cell r="D9125">
            <v>6080</v>
          </cell>
          <cell r="F9125">
            <v>0</v>
          </cell>
        </row>
        <row r="9126">
          <cell r="A9126">
            <v>5</v>
          </cell>
          <cell r="B9126">
            <v>33</v>
          </cell>
          <cell r="C9126">
            <v>30</v>
          </cell>
          <cell r="D9126">
            <v>6085</v>
          </cell>
          <cell r="F9126">
            <v>0</v>
          </cell>
        </row>
        <row r="9127">
          <cell r="A9127">
            <v>5</v>
          </cell>
          <cell r="B9127">
            <v>33</v>
          </cell>
          <cell r="C9127">
            <v>30</v>
          </cell>
          <cell r="D9127">
            <v>6090</v>
          </cell>
          <cell r="F9127">
            <v>0</v>
          </cell>
        </row>
        <row r="9128">
          <cell r="A9128">
            <v>5</v>
          </cell>
          <cell r="B9128">
            <v>33</v>
          </cell>
          <cell r="C9128">
            <v>30</v>
          </cell>
          <cell r="D9128">
            <v>6095</v>
          </cell>
          <cell r="F9128">
            <v>0</v>
          </cell>
        </row>
        <row r="9129">
          <cell r="A9129">
            <v>5</v>
          </cell>
          <cell r="B9129">
            <v>33</v>
          </cell>
          <cell r="C9129">
            <v>30</v>
          </cell>
          <cell r="D9129">
            <v>6100</v>
          </cell>
          <cell r="F9129">
            <v>0</v>
          </cell>
        </row>
        <row r="9130">
          <cell r="A9130">
            <v>5</v>
          </cell>
          <cell r="B9130">
            <v>33</v>
          </cell>
          <cell r="C9130">
            <v>30</v>
          </cell>
          <cell r="D9130">
            <v>6125</v>
          </cell>
          <cell r="F9130">
            <v>0</v>
          </cell>
        </row>
        <row r="9131">
          <cell r="A9131">
            <v>5</v>
          </cell>
          <cell r="B9131">
            <v>33</v>
          </cell>
          <cell r="C9131">
            <v>40</v>
          </cell>
          <cell r="D9131">
            <v>6010</v>
          </cell>
          <cell r="F9131">
            <v>833.33</v>
          </cell>
        </row>
        <row r="9132">
          <cell r="A9132">
            <v>5</v>
          </cell>
          <cell r="B9132">
            <v>33</v>
          </cell>
          <cell r="C9132">
            <v>40</v>
          </cell>
          <cell r="D9132">
            <v>6015</v>
          </cell>
          <cell r="F9132">
            <v>16793.580000000002</v>
          </cell>
        </row>
        <row r="9133">
          <cell r="A9133">
            <v>5</v>
          </cell>
          <cell r="B9133">
            <v>33</v>
          </cell>
          <cell r="C9133">
            <v>40</v>
          </cell>
          <cell r="D9133">
            <v>6020</v>
          </cell>
          <cell r="F9133">
            <v>0</v>
          </cell>
        </row>
        <row r="9134">
          <cell r="A9134">
            <v>5</v>
          </cell>
          <cell r="B9134">
            <v>33</v>
          </cell>
          <cell r="C9134">
            <v>40</v>
          </cell>
          <cell r="D9134">
            <v>6025</v>
          </cell>
          <cell r="F9134">
            <v>938.2</v>
          </cell>
        </row>
        <row r="9135">
          <cell r="A9135">
            <v>5</v>
          </cell>
          <cell r="B9135">
            <v>33</v>
          </cell>
          <cell r="C9135">
            <v>40</v>
          </cell>
          <cell r="D9135">
            <v>6030</v>
          </cell>
          <cell r="F9135">
            <v>1176.68</v>
          </cell>
        </row>
        <row r="9136">
          <cell r="A9136">
            <v>5</v>
          </cell>
          <cell r="B9136">
            <v>33</v>
          </cell>
          <cell r="C9136">
            <v>40</v>
          </cell>
          <cell r="D9136">
            <v>6035</v>
          </cell>
          <cell r="F9136">
            <v>0</v>
          </cell>
        </row>
        <row r="9137">
          <cell r="A9137">
            <v>5</v>
          </cell>
          <cell r="B9137">
            <v>33</v>
          </cell>
          <cell r="C9137">
            <v>40</v>
          </cell>
          <cell r="D9137">
            <v>6040</v>
          </cell>
          <cell r="F9137">
            <v>0</v>
          </cell>
        </row>
        <row r="9138">
          <cell r="A9138">
            <v>5</v>
          </cell>
          <cell r="B9138">
            <v>33</v>
          </cell>
          <cell r="C9138">
            <v>40</v>
          </cell>
          <cell r="D9138">
            <v>6045</v>
          </cell>
          <cell r="F9138">
            <v>0</v>
          </cell>
        </row>
        <row r="9139">
          <cell r="A9139">
            <v>5</v>
          </cell>
          <cell r="B9139">
            <v>33</v>
          </cell>
          <cell r="C9139">
            <v>40</v>
          </cell>
          <cell r="D9139">
            <v>6050</v>
          </cell>
          <cell r="F9139">
            <v>0</v>
          </cell>
        </row>
        <row r="9140">
          <cell r="A9140">
            <v>5</v>
          </cell>
          <cell r="B9140">
            <v>33</v>
          </cell>
          <cell r="C9140">
            <v>40</v>
          </cell>
          <cell r="D9140">
            <v>6055</v>
          </cell>
          <cell r="F9140">
            <v>0</v>
          </cell>
        </row>
        <row r="9141">
          <cell r="A9141">
            <v>5</v>
          </cell>
          <cell r="B9141">
            <v>33</v>
          </cell>
          <cell r="C9141">
            <v>40</v>
          </cell>
          <cell r="D9141">
            <v>6060</v>
          </cell>
          <cell r="F9141">
            <v>0</v>
          </cell>
        </row>
        <row r="9142">
          <cell r="A9142">
            <v>5</v>
          </cell>
          <cell r="B9142">
            <v>33</v>
          </cell>
          <cell r="C9142">
            <v>40</v>
          </cell>
          <cell r="D9142">
            <v>6065</v>
          </cell>
          <cell r="F9142">
            <v>0</v>
          </cell>
        </row>
        <row r="9143">
          <cell r="A9143">
            <v>5</v>
          </cell>
          <cell r="B9143">
            <v>33</v>
          </cell>
          <cell r="C9143">
            <v>40</v>
          </cell>
          <cell r="D9143">
            <v>6070</v>
          </cell>
          <cell r="F9143">
            <v>0</v>
          </cell>
        </row>
        <row r="9144">
          <cell r="A9144">
            <v>5</v>
          </cell>
          <cell r="B9144">
            <v>33</v>
          </cell>
          <cell r="C9144">
            <v>40</v>
          </cell>
          <cell r="D9144">
            <v>6075</v>
          </cell>
          <cell r="F9144">
            <v>0</v>
          </cell>
        </row>
        <row r="9145">
          <cell r="A9145">
            <v>5</v>
          </cell>
          <cell r="B9145">
            <v>33</v>
          </cell>
          <cell r="C9145">
            <v>40</v>
          </cell>
          <cell r="D9145">
            <v>6080</v>
          </cell>
          <cell r="F9145">
            <v>0</v>
          </cell>
        </row>
        <row r="9146">
          <cell r="A9146">
            <v>5</v>
          </cell>
          <cell r="B9146">
            <v>33</v>
          </cell>
          <cell r="C9146">
            <v>40</v>
          </cell>
          <cell r="D9146">
            <v>6085</v>
          </cell>
          <cell r="F9146">
            <v>0</v>
          </cell>
        </row>
        <row r="9147">
          <cell r="A9147">
            <v>5</v>
          </cell>
          <cell r="B9147">
            <v>33</v>
          </cell>
          <cell r="C9147">
            <v>40</v>
          </cell>
          <cell r="D9147">
            <v>6090</v>
          </cell>
          <cell r="F9147">
            <v>0</v>
          </cell>
        </row>
        <row r="9148">
          <cell r="A9148">
            <v>5</v>
          </cell>
          <cell r="B9148">
            <v>33</v>
          </cell>
          <cell r="C9148">
            <v>40</v>
          </cell>
          <cell r="D9148">
            <v>6095</v>
          </cell>
          <cell r="F9148">
            <v>0</v>
          </cell>
        </row>
        <row r="9149">
          <cell r="A9149">
            <v>5</v>
          </cell>
          <cell r="B9149">
            <v>33</v>
          </cell>
          <cell r="C9149">
            <v>40</v>
          </cell>
          <cell r="D9149">
            <v>6100</v>
          </cell>
          <cell r="F9149">
            <v>0</v>
          </cell>
        </row>
        <row r="9150">
          <cell r="A9150">
            <v>5</v>
          </cell>
          <cell r="B9150">
            <v>33</v>
          </cell>
          <cell r="C9150">
            <v>40</v>
          </cell>
          <cell r="D9150">
            <v>6105</v>
          </cell>
          <cell r="F9150">
            <v>62.34</v>
          </cell>
        </row>
        <row r="9151">
          <cell r="A9151">
            <v>5</v>
          </cell>
          <cell r="B9151">
            <v>33</v>
          </cell>
          <cell r="C9151">
            <v>40</v>
          </cell>
          <cell r="D9151">
            <v>6110</v>
          </cell>
          <cell r="F9151">
            <v>0</v>
          </cell>
        </row>
        <row r="9152">
          <cell r="A9152">
            <v>5</v>
          </cell>
          <cell r="B9152">
            <v>33</v>
          </cell>
          <cell r="C9152">
            <v>40</v>
          </cell>
          <cell r="D9152">
            <v>6110</v>
          </cell>
          <cell r="F9152">
            <v>0</v>
          </cell>
        </row>
        <row r="9153">
          <cell r="A9153">
            <v>5</v>
          </cell>
          <cell r="B9153">
            <v>33</v>
          </cell>
          <cell r="C9153">
            <v>40</v>
          </cell>
          <cell r="D9153">
            <v>6110</v>
          </cell>
          <cell r="F9153">
            <v>0</v>
          </cell>
        </row>
        <row r="9154">
          <cell r="A9154">
            <v>5</v>
          </cell>
          <cell r="B9154">
            <v>33</v>
          </cell>
          <cell r="C9154">
            <v>40</v>
          </cell>
          <cell r="D9154">
            <v>6110</v>
          </cell>
          <cell r="F9154">
            <v>0</v>
          </cell>
        </row>
        <row r="9155">
          <cell r="A9155">
            <v>5</v>
          </cell>
          <cell r="B9155">
            <v>33</v>
          </cell>
          <cell r="C9155">
            <v>40</v>
          </cell>
          <cell r="D9155">
            <v>6110</v>
          </cell>
          <cell r="F9155">
            <v>0</v>
          </cell>
        </row>
        <row r="9156">
          <cell r="A9156">
            <v>5</v>
          </cell>
          <cell r="B9156">
            <v>33</v>
          </cell>
          <cell r="C9156">
            <v>40</v>
          </cell>
          <cell r="D9156">
            <v>6110</v>
          </cell>
          <cell r="F9156">
            <v>0</v>
          </cell>
        </row>
        <row r="9157">
          <cell r="A9157">
            <v>5</v>
          </cell>
          <cell r="B9157">
            <v>33</v>
          </cell>
          <cell r="C9157">
            <v>40</v>
          </cell>
          <cell r="D9157">
            <v>6115</v>
          </cell>
          <cell r="F9157">
            <v>0</v>
          </cell>
        </row>
        <row r="9158">
          <cell r="A9158">
            <v>5</v>
          </cell>
          <cell r="B9158">
            <v>33</v>
          </cell>
          <cell r="C9158">
            <v>40</v>
          </cell>
          <cell r="D9158">
            <v>6120</v>
          </cell>
          <cell r="F9158">
            <v>0</v>
          </cell>
        </row>
        <row r="9159">
          <cell r="A9159">
            <v>5</v>
          </cell>
          <cell r="B9159">
            <v>33</v>
          </cell>
          <cell r="C9159">
            <v>40</v>
          </cell>
          <cell r="D9159">
            <v>6125</v>
          </cell>
          <cell r="F9159">
            <v>0</v>
          </cell>
        </row>
        <row r="9160">
          <cell r="A9160">
            <v>5</v>
          </cell>
          <cell r="B9160">
            <v>33</v>
          </cell>
          <cell r="C9160">
            <v>50</v>
          </cell>
          <cell r="D9160">
            <v>6010</v>
          </cell>
          <cell r="F9160">
            <v>5100.7</v>
          </cell>
        </row>
        <row r="9161">
          <cell r="A9161">
            <v>5</v>
          </cell>
          <cell r="B9161">
            <v>33</v>
          </cell>
          <cell r="C9161">
            <v>50</v>
          </cell>
          <cell r="D9161">
            <v>6015</v>
          </cell>
          <cell r="F9161">
            <v>0</v>
          </cell>
        </row>
        <row r="9162">
          <cell r="A9162">
            <v>5</v>
          </cell>
          <cell r="B9162">
            <v>33</v>
          </cell>
          <cell r="C9162">
            <v>50</v>
          </cell>
          <cell r="D9162">
            <v>6020</v>
          </cell>
          <cell r="F9162">
            <v>0</v>
          </cell>
        </row>
        <row r="9163">
          <cell r="A9163">
            <v>5</v>
          </cell>
          <cell r="B9163">
            <v>33</v>
          </cell>
          <cell r="C9163">
            <v>50</v>
          </cell>
          <cell r="D9163">
            <v>6025</v>
          </cell>
          <cell r="F9163">
            <v>367.32</v>
          </cell>
        </row>
        <row r="9164">
          <cell r="A9164">
            <v>5</v>
          </cell>
          <cell r="B9164">
            <v>33</v>
          </cell>
          <cell r="C9164">
            <v>50</v>
          </cell>
          <cell r="D9164">
            <v>6030</v>
          </cell>
          <cell r="F9164">
            <v>33.520000000000003</v>
          </cell>
        </row>
        <row r="9165">
          <cell r="A9165">
            <v>5</v>
          </cell>
          <cell r="B9165">
            <v>33</v>
          </cell>
          <cell r="C9165">
            <v>50</v>
          </cell>
          <cell r="D9165">
            <v>6035</v>
          </cell>
          <cell r="F9165">
            <v>0</v>
          </cell>
        </row>
        <row r="9166">
          <cell r="A9166">
            <v>5</v>
          </cell>
          <cell r="B9166">
            <v>33</v>
          </cell>
          <cell r="C9166">
            <v>50</v>
          </cell>
          <cell r="D9166">
            <v>6040</v>
          </cell>
          <cell r="F9166">
            <v>0</v>
          </cell>
        </row>
        <row r="9167">
          <cell r="A9167">
            <v>5</v>
          </cell>
          <cell r="B9167">
            <v>33</v>
          </cell>
          <cell r="C9167">
            <v>50</v>
          </cell>
          <cell r="D9167">
            <v>6045</v>
          </cell>
          <cell r="F9167">
            <v>0</v>
          </cell>
        </row>
        <row r="9168">
          <cell r="A9168">
            <v>5</v>
          </cell>
          <cell r="B9168">
            <v>33</v>
          </cell>
          <cell r="C9168">
            <v>50</v>
          </cell>
          <cell r="D9168">
            <v>6050</v>
          </cell>
          <cell r="F9168">
            <v>0</v>
          </cell>
        </row>
        <row r="9169">
          <cell r="A9169">
            <v>5</v>
          </cell>
          <cell r="B9169">
            <v>33</v>
          </cell>
          <cell r="C9169">
            <v>50</v>
          </cell>
          <cell r="D9169">
            <v>6055</v>
          </cell>
          <cell r="F9169">
            <v>0</v>
          </cell>
        </row>
        <row r="9170">
          <cell r="A9170">
            <v>5</v>
          </cell>
          <cell r="B9170">
            <v>33</v>
          </cell>
          <cell r="C9170">
            <v>50</v>
          </cell>
          <cell r="D9170">
            <v>6060</v>
          </cell>
          <cell r="F9170">
            <v>0</v>
          </cell>
        </row>
        <row r="9171">
          <cell r="A9171">
            <v>5</v>
          </cell>
          <cell r="B9171">
            <v>33</v>
          </cell>
          <cell r="C9171">
            <v>50</v>
          </cell>
          <cell r="D9171">
            <v>6065</v>
          </cell>
          <cell r="F9171">
            <v>0</v>
          </cell>
        </row>
        <row r="9172">
          <cell r="A9172">
            <v>5</v>
          </cell>
          <cell r="B9172">
            <v>33</v>
          </cell>
          <cell r="C9172">
            <v>50</v>
          </cell>
          <cell r="D9172">
            <v>6070</v>
          </cell>
          <cell r="F9172">
            <v>0</v>
          </cell>
        </row>
        <row r="9173">
          <cell r="A9173">
            <v>5</v>
          </cell>
          <cell r="B9173">
            <v>33</v>
          </cell>
          <cell r="C9173">
            <v>50</v>
          </cell>
          <cell r="D9173">
            <v>6075</v>
          </cell>
          <cell r="F9173">
            <v>0</v>
          </cell>
        </row>
        <row r="9174">
          <cell r="A9174">
            <v>5</v>
          </cell>
          <cell r="B9174">
            <v>33</v>
          </cell>
          <cell r="C9174">
            <v>50</v>
          </cell>
          <cell r="D9174">
            <v>6080</v>
          </cell>
          <cell r="F9174">
            <v>0</v>
          </cell>
        </row>
        <row r="9175">
          <cell r="A9175">
            <v>5</v>
          </cell>
          <cell r="B9175">
            <v>33</v>
          </cell>
          <cell r="C9175">
            <v>50</v>
          </cell>
          <cell r="D9175">
            <v>6085</v>
          </cell>
          <cell r="F9175">
            <v>0</v>
          </cell>
        </row>
        <row r="9176">
          <cell r="A9176">
            <v>5</v>
          </cell>
          <cell r="B9176">
            <v>33</v>
          </cell>
          <cell r="C9176">
            <v>50</v>
          </cell>
          <cell r="D9176">
            <v>6090</v>
          </cell>
          <cell r="F9176">
            <v>0</v>
          </cell>
        </row>
        <row r="9177">
          <cell r="A9177">
            <v>5</v>
          </cell>
          <cell r="B9177">
            <v>33</v>
          </cell>
          <cell r="C9177">
            <v>50</v>
          </cell>
          <cell r="D9177">
            <v>6095</v>
          </cell>
          <cell r="F9177">
            <v>0</v>
          </cell>
        </row>
        <row r="9178">
          <cell r="A9178">
            <v>5</v>
          </cell>
          <cell r="B9178">
            <v>33</v>
          </cell>
          <cell r="C9178">
            <v>50</v>
          </cell>
          <cell r="D9178">
            <v>6100</v>
          </cell>
          <cell r="F9178">
            <v>55.19</v>
          </cell>
        </row>
        <row r="9179">
          <cell r="A9179">
            <v>5</v>
          </cell>
          <cell r="B9179">
            <v>33</v>
          </cell>
          <cell r="C9179">
            <v>50</v>
          </cell>
          <cell r="D9179">
            <v>6105</v>
          </cell>
          <cell r="F9179">
            <v>0</v>
          </cell>
        </row>
        <row r="9180">
          <cell r="A9180">
            <v>5</v>
          </cell>
          <cell r="B9180">
            <v>33</v>
          </cell>
          <cell r="C9180">
            <v>50</v>
          </cell>
          <cell r="D9180">
            <v>6110</v>
          </cell>
          <cell r="F9180">
            <v>0</v>
          </cell>
        </row>
        <row r="9181">
          <cell r="A9181">
            <v>5</v>
          </cell>
          <cell r="B9181">
            <v>33</v>
          </cell>
          <cell r="C9181">
            <v>50</v>
          </cell>
          <cell r="D9181">
            <v>6115</v>
          </cell>
          <cell r="F9181">
            <v>0</v>
          </cell>
        </row>
        <row r="9182">
          <cell r="A9182">
            <v>5</v>
          </cell>
          <cell r="B9182">
            <v>33</v>
          </cell>
          <cell r="C9182">
            <v>50</v>
          </cell>
          <cell r="D9182">
            <v>6120</v>
          </cell>
          <cell r="F9182">
            <v>0</v>
          </cell>
        </row>
        <row r="9183">
          <cell r="A9183">
            <v>5</v>
          </cell>
          <cell r="B9183">
            <v>33</v>
          </cell>
          <cell r="C9183">
            <v>50</v>
          </cell>
          <cell r="D9183">
            <v>6125</v>
          </cell>
          <cell r="F9183">
            <v>0</v>
          </cell>
        </row>
        <row r="9184">
          <cell r="A9184">
            <v>5</v>
          </cell>
          <cell r="B9184">
            <v>34</v>
          </cell>
          <cell r="C9184">
            <v>0</v>
          </cell>
          <cell r="D9184">
            <v>5040</v>
          </cell>
          <cell r="F9184">
            <v>0</v>
          </cell>
        </row>
        <row r="9185">
          <cell r="A9185">
            <v>5</v>
          </cell>
          <cell r="B9185">
            <v>34</v>
          </cell>
          <cell r="C9185">
            <v>30</v>
          </cell>
          <cell r="D9185">
            <v>6010</v>
          </cell>
          <cell r="F9185">
            <v>0</v>
          </cell>
        </row>
        <row r="9186">
          <cell r="A9186">
            <v>5</v>
          </cell>
          <cell r="B9186">
            <v>34</v>
          </cell>
          <cell r="C9186">
            <v>30</v>
          </cell>
          <cell r="D9186">
            <v>6015</v>
          </cell>
          <cell r="F9186">
            <v>0</v>
          </cell>
        </row>
        <row r="9187">
          <cell r="A9187">
            <v>5</v>
          </cell>
          <cell r="B9187">
            <v>34</v>
          </cell>
          <cell r="C9187">
            <v>30</v>
          </cell>
          <cell r="D9187">
            <v>6020</v>
          </cell>
          <cell r="F9187">
            <v>0</v>
          </cell>
        </row>
        <row r="9188">
          <cell r="A9188">
            <v>5</v>
          </cell>
          <cell r="B9188">
            <v>34</v>
          </cell>
          <cell r="C9188">
            <v>30</v>
          </cell>
          <cell r="D9188">
            <v>6025</v>
          </cell>
          <cell r="F9188">
            <v>0</v>
          </cell>
        </row>
        <row r="9189">
          <cell r="A9189">
            <v>5</v>
          </cell>
          <cell r="B9189">
            <v>34</v>
          </cell>
          <cell r="C9189">
            <v>30</v>
          </cell>
          <cell r="D9189">
            <v>6030</v>
          </cell>
          <cell r="F9189">
            <v>0</v>
          </cell>
        </row>
        <row r="9190">
          <cell r="A9190">
            <v>5</v>
          </cell>
          <cell r="B9190">
            <v>34</v>
          </cell>
          <cell r="C9190">
            <v>30</v>
          </cell>
          <cell r="D9190">
            <v>6035</v>
          </cell>
          <cell r="F9190">
            <v>0</v>
          </cell>
        </row>
        <row r="9191">
          <cell r="A9191">
            <v>5</v>
          </cell>
          <cell r="B9191">
            <v>34</v>
          </cell>
          <cell r="C9191">
            <v>30</v>
          </cell>
          <cell r="D9191">
            <v>6040</v>
          </cell>
          <cell r="F9191">
            <v>0</v>
          </cell>
        </row>
        <row r="9192">
          <cell r="A9192">
            <v>5</v>
          </cell>
          <cell r="B9192">
            <v>34</v>
          </cell>
          <cell r="C9192">
            <v>30</v>
          </cell>
          <cell r="D9192">
            <v>6045</v>
          </cell>
          <cell r="F9192">
            <v>0</v>
          </cell>
        </row>
        <row r="9193">
          <cell r="A9193">
            <v>5</v>
          </cell>
          <cell r="B9193">
            <v>34</v>
          </cell>
          <cell r="C9193">
            <v>30</v>
          </cell>
          <cell r="D9193">
            <v>6050</v>
          </cell>
          <cell r="F9193">
            <v>0</v>
          </cell>
        </row>
        <row r="9194">
          <cell r="A9194">
            <v>5</v>
          </cell>
          <cell r="B9194">
            <v>34</v>
          </cell>
          <cell r="C9194">
            <v>30</v>
          </cell>
          <cell r="D9194">
            <v>6055</v>
          </cell>
          <cell r="F9194">
            <v>0</v>
          </cell>
        </row>
        <row r="9195">
          <cell r="A9195">
            <v>5</v>
          </cell>
          <cell r="B9195">
            <v>34</v>
          </cell>
          <cell r="C9195">
            <v>30</v>
          </cell>
          <cell r="D9195">
            <v>6060</v>
          </cell>
          <cell r="F9195">
            <v>0</v>
          </cell>
        </row>
        <row r="9196">
          <cell r="A9196">
            <v>5</v>
          </cell>
          <cell r="B9196">
            <v>34</v>
          </cell>
          <cell r="C9196">
            <v>30</v>
          </cell>
          <cell r="D9196">
            <v>6065</v>
          </cell>
          <cell r="F9196">
            <v>0</v>
          </cell>
        </row>
        <row r="9197">
          <cell r="A9197">
            <v>5</v>
          </cell>
          <cell r="B9197">
            <v>34</v>
          </cell>
          <cell r="C9197">
            <v>30</v>
          </cell>
          <cell r="D9197">
            <v>6070</v>
          </cell>
          <cell r="F9197">
            <v>0</v>
          </cell>
        </row>
        <row r="9198">
          <cell r="A9198">
            <v>5</v>
          </cell>
          <cell r="B9198">
            <v>34</v>
          </cell>
          <cell r="C9198">
            <v>30</v>
          </cell>
          <cell r="D9198">
            <v>6075</v>
          </cell>
          <cell r="F9198">
            <v>0</v>
          </cell>
        </row>
        <row r="9199">
          <cell r="A9199">
            <v>5</v>
          </cell>
          <cell r="B9199">
            <v>34</v>
          </cell>
          <cell r="C9199">
            <v>30</v>
          </cell>
          <cell r="D9199">
            <v>6080</v>
          </cell>
          <cell r="F9199">
            <v>0</v>
          </cell>
        </row>
        <row r="9200">
          <cell r="A9200">
            <v>5</v>
          </cell>
          <cell r="B9200">
            <v>34</v>
          </cell>
          <cell r="C9200">
            <v>30</v>
          </cell>
          <cell r="D9200">
            <v>6085</v>
          </cell>
          <cell r="F9200">
            <v>0</v>
          </cell>
        </row>
        <row r="9201">
          <cell r="A9201">
            <v>5</v>
          </cell>
          <cell r="B9201">
            <v>34</v>
          </cell>
          <cell r="C9201">
            <v>30</v>
          </cell>
          <cell r="D9201">
            <v>6090</v>
          </cell>
          <cell r="F9201">
            <v>0</v>
          </cell>
        </row>
        <row r="9202">
          <cell r="A9202">
            <v>5</v>
          </cell>
          <cell r="B9202">
            <v>34</v>
          </cell>
          <cell r="C9202">
            <v>30</v>
          </cell>
          <cell r="D9202">
            <v>6095</v>
          </cell>
          <cell r="F9202">
            <v>0</v>
          </cell>
        </row>
        <row r="9203">
          <cell r="A9203">
            <v>5</v>
          </cell>
          <cell r="B9203">
            <v>34</v>
          </cell>
          <cell r="C9203">
            <v>30</v>
          </cell>
          <cell r="D9203">
            <v>6100</v>
          </cell>
          <cell r="F9203">
            <v>0</v>
          </cell>
        </row>
        <row r="9204">
          <cell r="A9204">
            <v>5</v>
          </cell>
          <cell r="B9204">
            <v>35</v>
          </cell>
          <cell r="C9204">
            <v>30</v>
          </cell>
          <cell r="D9204">
            <v>6010</v>
          </cell>
          <cell r="F9204">
            <v>0</v>
          </cell>
        </row>
        <row r="9205">
          <cell r="A9205">
            <v>5</v>
          </cell>
          <cell r="B9205">
            <v>35</v>
          </cell>
          <cell r="C9205">
            <v>30</v>
          </cell>
          <cell r="D9205">
            <v>6015</v>
          </cell>
          <cell r="F9205">
            <v>0</v>
          </cell>
        </row>
        <row r="9206">
          <cell r="A9206">
            <v>5</v>
          </cell>
          <cell r="B9206">
            <v>35</v>
          </cell>
          <cell r="C9206">
            <v>30</v>
          </cell>
          <cell r="D9206">
            <v>6020</v>
          </cell>
          <cell r="F9206">
            <v>0</v>
          </cell>
        </row>
        <row r="9207">
          <cell r="A9207">
            <v>5</v>
          </cell>
          <cell r="B9207">
            <v>35</v>
          </cell>
          <cell r="C9207">
            <v>30</v>
          </cell>
          <cell r="D9207">
            <v>6025</v>
          </cell>
          <cell r="F9207">
            <v>0</v>
          </cell>
        </row>
        <row r="9208">
          <cell r="A9208">
            <v>5</v>
          </cell>
          <cell r="B9208">
            <v>35</v>
          </cell>
          <cell r="C9208">
            <v>30</v>
          </cell>
          <cell r="D9208">
            <v>6030</v>
          </cell>
          <cell r="F9208">
            <v>0</v>
          </cell>
        </row>
        <row r="9209">
          <cell r="A9209">
            <v>5</v>
          </cell>
          <cell r="B9209">
            <v>35</v>
          </cell>
          <cell r="C9209">
            <v>30</v>
          </cell>
          <cell r="D9209">
            <v>6035</v>
          </cell>
          <cell r="F9209">
            <v>0</v>
          </cell>
        </row>
        <row r="9210">
          <cell r="A9210">
            <v>5</v>
          </cell>
          <cell r="B9210">
            <v>35</v>
          </cell>
          <cell r="C9210">
            <v>30</v>
          </cell>
          <cell r="D9210">
            <v>6040</v>
          </cell>
          <cell r="F9210">
            <v>0</v>
          </cell>
        </row>
        <row r="9211">
          <cell r="A9211">
            <v>5</v>
          </cell>
          <cell r="B9211">
            <v>35</v>
          </cell>
          <cell r="C9211">
            <v>30</v>
          </cell>
          <cell r="D9211">
            <v>6045</v>
          </cell>
          <cell r="F9211">
            <v>0</v>
          </cell>
        </row>
        <row r="9212">
          <cell r="A9212">
            <v>5</v>
          </cell>
          <cell r="B9212">
            <v>35</v>
          </cell>
          <cell r="C9212">
            <v>30</v>
          </cell>
          <cell r="D9212">
            <v>6050</v>
          </cell>
          <cell r="F9212">
            <v>0</v>
          </cell>
        </row>
        <row r="9213">
          <cell r="A9213">
            <v>5</v>
          </cell>
          <cell r="B9213">
            <v>35</v>
          </cell>
          <cell r="C9213">
            <v>30</v>
          </cell>
          <cell r="D9213">
            <v>6055</v>
          </cell>
          <cell r="F9213">
            <v>0</v>
          </cell>
        </row>
        <row r="9214">
          <cell r="A9214">
            <v>5</v>
          </cell>
          <cell r="B9214">
            <v>35</v>
          </cell>
          <cell r="C9214">
            <v>30</v>
          </cell>
          <cell r="D9214">
            <v>6060</v>
          </cell>
          <cell r="F9214">
            <v>0</v>
          </cell>
        </row>
        <row r="9215">
          <cell r="A9215">
            <v>5</v>
          </cell>
          <cell r="B9215">
            <v>35</v>
          </cell>
          <cell r="C9215">
            <v>30</v>
          </cell>
          <cell r="D9215">
            <v>6065</v>
          </cell>
          <cell r="F9215">
            <v>0</v>
          </cell>
        </row>
        <row r="9216">
          <cell r="A9216">
            <v>5</v>
          </cell>
          <cell r="B9216">
            <v>35</v>
          </cell>
          <cell r="C9216">
            <v>30</v>
          </cell>
          <cell r="D9216">
            <v>6070</v>
          </cell>
          <cell r="F9216">
            <v>0</v>
          </cell>
        </row>
        <row r="9217">
          <cell r="A9217">
            <v>5</v>
          </cell>
          <cell r="B9217">
            <v>35</v>
          </cell>
          <cell r="C9217">
            <v>30</v>
          </cell>
          <cell r="D9217">
            <v>6075</v>
          </cell>
          <cell r="F9217">
            <v>0</v>
          </cell>
        </row>
        <row r="9218">
          <cell r="A9218">
            <v>5</v>
          </cell>
          <cell r="B9218">
            <v>35</v>
          </cell>
          <cell r="C9218">
            <v>30</v>
          </cell>
          <cell r="D9218">
            <v>6080</v>
          </cell>
          <cell r="F9218">
            <v>0</v>
          </cell>
        </row>
        <row r="9219">
          <cell r="A9219">
            <v>5</v>
          </cell>
          <cell r="B9219">
            <v>35</v>
          </cell>
          <cell r="C9219">
            <v>30</v>
          </cell>
          <cell r="D9219">
            <v>6085</v>
          </cell>
          <cell r="F9219">
            <v>0</v>
          </cell>
        </row>
        <row r="9220">
          <cell r="A9220">
            <v>5</v>
          </cell>
          <cell r="B9220">
            <v>35</v>
          </cell>
          <cell r="C9220">
            <v>30</v>
          </cell>
          <cell r="D9220">
            <v>6090</v>
          </cell>
          <cell r="F9220">
            <v>0</v>
          </cell>
        </row>
        <row r="9221">
          <cell r="A9221">
            <v>5</v>
          </cell>
          <cell r="B9221">
            <v>35</v>
          </cell>
          <cell r="C9221">
            <v>30</v>
          </cell>
          <cell r="D9221">
            <v>6095</v>
          </cell>
          <cell r="F9221">
            <v>0</v>
          </cell>
        </row>
        <row r="9222">
          <cell r="A9222">
            <v>5</v>
          </cell>
          <cell r="B9222">
            <v>35</v>
          </cell>
          <cell r="C9222">
            <v>30</v>
          </cell>
          <cell r="D9222">
            <v>6100</v>
          </cell>
          <cell r="F9222">
            <v>0</v>
          </cell>
        </row>
        <row r="9223">
          <cell r="A9223">
            <v>5</v>
          </cell>
          <cell r="B9223">
            <v>36</v>
          </cell>
          <cell r="C9223">
            <v>0</v>
          </cell>
          <cell r="D9223">
            <v>5040</v>
          </cell>
          <cell r="F9223">
            <v>0</v>
          </cell>
        </row>
        <row r="9224">
          <cell r="A9224">
            <v>5</v>
          </cell>
          <cell r="B9224">
            <v>36</v>
          </cell>
          <cell r="C9224">
            <v>30</v>
          </cell>
          <cell r="D9224">
            <v>6010</v>
          </cell>
          <cell r="F9224">
            <v>0</v>
          </cell>
        </row>
        <row r="9225">
          <cell r="A9225">
            <v>5</v>
          </cell>
          <cell r="B9225">
            <v>36</v>
          </cell>
          <cell r="C9225">
            <v>30</v>
          </cell>
          <cell r="D9225">
            <v>6015</v>
          </cell>
          <cell r="F9225">
            <v>0</v>
          </cell>
        </row>
        <row r="9226">
          <cell r="A9226">
            <v>5</v>
          </cell>
          <cell r="B9226">
            <v>36</v>
          </cell>
          <cell r="C9226">
            <v>30</v>
          </cell>
          <cell r="D9226">
            <v>6020</v>
          </cell>
          <cell r="F9226">
            <v>0</v>
          </cell>
        </row>
        <row r="9227">
          <cell r="A9227">
            <v>5</v>
          </cell>
          <cell r="B9227">
            <v>36</v>
          </cell>
          <cell r="C9227">
            <v>30</v>
          </cell>
          <cell r="D9227">
            <v>6025</v>
          </cell>
          <cell r="F9227">
            <v>0</v>
          </cell>
        </row>
        <row r="9228">
          <cell r="A9228">
            <v>5</v>
          </cell>
          <cell r="B9228">
            <v>36</v>
          </cell>
          <cell r="C9228">
            <v>30</v>
          </cell>
          <cell r="D9228">
            <v>6030</v>
          </cell>
          <cell r="F9228">
            <v>0</v>
          </cell>
        </row>
        <row r="9229">
          <cell r="A9229">
            <v>5</v>
          </cell>
          <cell r="B9229">
            <v>36</v>
          </cell>
          <cell r="C9229">
            <v>30</v>
          </cell>
          <cell r="D9229">
            <v>6035</v>
          </cell>
          <cell r="F9229">
            <v>0</v>
          </cell>
        </row>
        <row r="9230">
          <cell r="A9230">
            <v>5</v>
          </cell>
          <cell r="B9230">
            <v>36</v>
          </cell>
          <cell r="C9230">
            <v>30</v>
          </cell>
          <cell r="D9230">
            <v>6040</v>
          </cell>
          <cell r="F9230">
            <v>0</v>
          </cell>
        </row>
        <row r="9231">
          <cell r="A9231">
            <v>5</v>
          </cell>
          <cell r="B9231">
            <v>36</v>
          </cell>
          <cell r="C9231">
            <v>30</v>
          </cell>
          <cell r="D9231">
            <v>6045</v>
          </cell>
          <cell r="F9231">
            <v>0</v>
          </cell>
        </row>
        <row r="9232">
          <cell r="A9232">
            <v>5</v>
          </cell>
          <cell r="B9232">
            <v>36</v>
          </cell>
          <cell r="C9232">
            <v>30</v>
          </cell>
          <cell r="D9232">
            <v>6050</v>
          </cell>
          <cell r="F9232">
            <v>0</v>
          </cell>
        </row>
        <row r="9233">
          <cell r="A9233">
            <v>5</v>
          </cell>
          <cell r="B9233">
            <v>36</v>
          </cell>
          <cell r="C9233">
            <v>30</v>
          </cell>
          <cell r="D9233">
            <v>6055</v>
          </cell>
          <cell r="F9233">
            <v>0</v>
          </cell>
        </row>
        <row r="9234">
          <cell r="A9234">
            <v>5</v>
          </cell>
          <cell r="B9234">
            <v>36</v>
          </cell>
          <cell r="C9234">
            <v>30</v>
          </cell>
          <cell r="D9234">
            <v>6060</v>
          </cell>
          <cell r="F9234">
            <v>0</v>
          </cell>
        </row>
        <row r="9235">
          <cell r="A9235">
            <v>5</v>
          </cell>
          <cell r="B9235">
            <v>36</v>
          </cell>
          <cell r="C9235">
            <v>30</v>
          </cell>
          <cell r="D9235">
            <v>6065</v>
          </cell>
          <cell r="F9235">
            <v>0</v>
          </cell>
        </row>
        <row r="9236">
          <cell r="A9236">
            <v>5</v>
          </cell>
          <cell r="B9236">
            <v>36</v>
          </cell>
          <cell r="C9236">
            <v>30</v>
          </cell>
          <cell r="D9236">
            <v>6070</v>
          </cell>
          <cell r="F9236">
            <v>0</v>
          </cell>
        </row>
        <row r="9237">
          <cell r="A9237">
            <v>5</v>
          </cell>
          <cell r="B9237">
            <v>36</v>
          </cell>
          <cell r="C9237">
            <v>30</v>
          </cell>
          <cell r="D9237">
            <v>6075</v>
          </cell>
          <cell r="F9237">
            <v>0</v>
          </cell>
        </row>
        <row r="9238">
          <cell r="A9238">
            <v>5</v>
          </cell>
          <cell r="B9238">
            <v>36</v>
          </cell>
          <cell r="C9238">
            <v>30</v>
          </cell>
          <cell r="D9238">
            <v>6080</v>
          </cell>
          <cell r="F9238">
            <v>0</v>
          </cell>
        </row>
        <row r="9239">
          <cell r="A9239">
            <v>5</v>
          </cell>
          <cell r="B9239">
            <v>36</v>
          </cell>
          <cell r="C9239">
            <v>30</v>
          </cell>
          <cell r="D9239">
            <v>6085</v>
          </cell>
          <cell r="F9239">
            <v>0</v>
          </cell>
        </row>
        <row r="9240">
          <cell r="A9240">
            <v>5</v>
          </cell>
          <cell r="B9240">
            <v>36</v>
          </cell>
          <cell r="C9240">
            <v>30</v>
          </cell>
          <cell r="D9240">
            <v>6090</v>
          </cell>
          <cell r="F9240">
            <v>0</v>
          </cell>
        </row>
        <row r="9241">
          <cell r="A9241">
            <v>5</v>
          </cell>
          <cell r="B9241">
            <v>36</v>
          </cell>
          <cell r="C9241">
            <v>30</v>
          </cell>
          <cell r="D9241">
            <v>6095</v>
          </cell>
          <cell r="F9241">
            <v>0</v>
          </cell>
        </row>
        <row r="9242">
          <cell r="A9242">
            <v>5</v>
          </cell>
          <cell r="B9242">
            <v>36</v>
          </cell>
          <cell r="C9242">
            <v>30</v>
          </cell>
          <cell r="D9242">
            <v>6100</v>
          </cell>
          <cell r="F9242">
            <v>0</v>
          </cell>
        </row>
        <row r="9243">
          <cell r="A9243">
            <v>5</v>
          </cell>
          <cell r="B9243">
            <v>700</v>
          </cell>
          <cell r="C9243">
            <v>0</v>
          </cell>
          <cell r="D9243">
            <v>1032</v>
          </cell>
          <cell r="F9243">
            <v>0</v>
          </cell>
        </row>
        <row r="9244">
          <cell r="A9244">
            <v>5</v>
          </cell>
          <cell r="B9244">
            <v>700</v>
          </cell>
          <cell r="C9244">
            <v>0</v>
          </cell>
          <cell r="D9244">
            <v>1050</v>
          </cell>
          <cell r="F9244">
            <v>0</v>
          </cell>
        </row>
        <row r="9245">
          <cell r="A9245">
            <v>5</v>
          </cell>
          <cell r="B9245">
            <v>700</v>
          </cell>
          <cell r="C9245">
            <v>0</v>
          </cell>
          <cell r="D9245">
            <v>1051</v>
          </cell>
          <cell r="F9245">
            <v>0</v>
          </cell>
        </row>
        <row r="9246">
          <cell r="A9246">
            <v>5</v>
          </cell>
          <cell r="B9246">
            <v>700</v>
          </cell>
          <cell r="C9246">
            <v>0</v>
          </cell>
          <cell r="D9246">
            <v>1052</v>
          </cell>
          <cell r="F9246">
            <v>0</v>
          </cell>
        </row>
        <row r="9247">
          <cell r="A9247">
            <v>5</v>
          </cell>
          <cell r="B9247">
            <v>700</v>
          </cell>
          <cell r="C9247">
            <v>0</v>
          </cell>
          <cell r="D9247">
            <v>1052</v>
          </cell>
          <cell r="F9247">
            <v>0</v>
          </cell>
        </row>
        <row r="9248">
          <cell r="A9248">
            <v>5</v>
          </cell>
          <cell r="B9248">
            <v>700</v>
          </cell>
          <cell r="C9248">
            <v>0</v>
          </cell>
          <cell r="D9248">
            <v>1052</v>
          </cell>
          <cell r="F9248">
            <v>0</v>
          </cell>
        </row>
        <row r="9249">
          <cell r="A9249">
            <v>5</v>
          </cell>
          <cell r="B9249">
            <v>700</v>
          </cell>
          <cell r="C9249">
            <v>0</v>
          </cell>
          <cell r="D9249">
            <v>1055</v>
          </cell>
          <cell r="F9249">
            <v>0</v>
          </cell>
        </row>
        <row r="9250">
          <cell r="A9250">
            <v>5</v>
          </cell>
          <cell r="B9250">
            <v>700</v>
          </cell>
          <cell r="C9250">
            <v>0</v>
          </cell>
          <cell r="D9250">
            <v>1060</v>
          </cell>
          <cell r="F9250">
            <v>0</v>
          </cell>
        </row>
        <row r="9251">
          <cell r="A9251">
            <v>5</v>
          </cell>
          <cell r="B9251">
            <v>700</v>
          </cell>
          <cell r="C9251">
            <v>0</v>
          </cell>
          <cell r="D9251">
            <v>1065</v>
          </cell>
          <cell r="F9251">
            <v>0</v>
          </cell>
        </row>
        <row r="9252">
          <cell r="A9252">
            <v>5</v>
          </cell>
          <cell r="B9252">
            <v>700</v>
          </cell>
          <cell r="C9252">
            <v>0</v>
          </cell>
          <cell r="D9252">
            <v>1230</v>
          </cell>
          <cell r="F9252">
            <v>0</v>
          </cell>
        </row>
        <row r="9253">
          <cell r="A9253">
            <v>5</v>
          </cell>
          <cell r="B9253">
            <v>700</v>
          </cell>
          <cell r="C9253">
            <v>0</v>
          </cell>
          <cell r="D9253">
            <v>2040</v>
          </cell>
          <cell r="F9253">
            <v>0</v>
          </cell>
        </row>
        <row r="9254">
          <cell r="A9254">
            <v>5</v>
          </cell>
          <cell r="B9254">
            <v>700</v>
          </cell>
          <cell r="C9254">
            <v>0</v>
          </cell>
          <cell r="D9254">
            <v>4010</v>
          </cell>
          <cell r="F9254">
            <v>0</v>
          </cell>
        </row>
        <row r="9255">
          <cell r="A9255">
            <v>5</v>
          </cell>
          <cell r="B9255">
            <v>700</v>
          </cell>
          <cell r="C9255">
            <v>0</v>
          </cell>
          <cell r="D9255">
            <v>4010</v>
          </cell>
          <cell r="F9255">
            <v>0</v>
          </cell>
        </row>
        <row r="9256">
          <cell r="A9256">
            <v>5</v>
          </cell>
          <cell r="B9256">
            <v>700</v>
          </cell>
          <cell r="C9256">
            <v>0</v>
          </cell>
          <cell r="D9256">
            <v>4020</v>
          </cell>
          <cell r="F9256">
            <v>0</v>
          </cell>
        </row>
        <row r="9257">
          <cell r="A9257">
            <v>5</v>
          </cell>
          <cell r="B9257">
            <v>700</v>
          </cell>
          <cell r="C9257">
            <v>0</v>
          </cell>
          <cell r="D9257">
            <v>4020</v>
          </cell>
          <cell r="F9257">
            <v>0</v>
          </cell>
        </row>
        <row r="9258">
          <cell r="A9258">
            <v>5</v>
          </cell>
          <cell r="B9258">
            <v>700</v>
          </cell>
          <cell r="C9258">
            <v>0</v>
          </cell>
          <cell r="D9258">
            <v>4030</v>
          </cell>
          <cell r="F9258">
            <v>0</v>
          </cell>
        </row>
        <row r="9259">
          <cell r="A9259">
            <v>5</v>
          </cell>
          <cell r="B9259">
            <v>700</v>
          </cell>
          <cell r="C9259">
            <v>0</v>
          </cell>
          <cell r="D9259">
            <v>4040</v>
          </cell>
          <cell r="F9259">
            <v>0</v>
          </cell>
        </row>
        <row r="9260">
          <cell r="A9260">
            <v>5</v>
          </cell>
          <cell r="B9260">
            <v>700</v>
          </cell>
          <cell r="C9260">
            <v>0</v>
          </cell>
          <cell r="D9260">
            <v>4050</v>
          </cell>
          <cell r="F9260">
            <v>0</v>
          </cell>
        </row>
        <row r="9261">
          <cell r="A9261">
            <v>5</v>
          </cell>
          <cell r="B9261">
            <v>700</v>
          </cell>
          <cell r="C9261">
            <v>0</v>
          </cell>
          <cell r="D9261">
            <v>4060</v>
          </cell>
          <cell r="F9261">
            <v>0</v>
          </cell>
        </row>
        <row r="9262">
          <cell r="A9262">
            <v>5</v>
          </cell>
          <cell r="B9262">
            <v>700</v>
          </cell>
          <cell r="C9262">
            <v>0</v>
          </cell>
          <cell r="D9262">
            <v>5010</v>
          </cell>
          <cell r="F9262">
            <v>0</v>
          </cell>
        </row>
        <row r="9263">
          <cell r="A9263">
            <v>5</v>
          </cell>
          <cell r="B9263">
            <v>700</v>
          </cell>
          <cell r="C9263">
            <v>0</v>
          </cell>
          <cell r="D9263">
            <v>5011</v>
          </cell>
          <cell r="F9263">
            <v>0</v>
          </cell>
        </row>
        <row r="9264">
          <cell r="A9264">
            <v>5</v>
          </cell>
          <cell r="B9264">
            <v>700</v>
          </cell>
          <cell r="C9264">
            <v>0</v>
          </cell>
          <cell r="D9264">
            <v>5011</v>
          </cell>
          <cell r="F9264">
            <v>0</v>
          </cell>
        </row>
        <row r="9265">
          <cell r="A9265">
            <v>5</v>
          </cell>
          <cell r="B9265">
            <v>700</v>
          </cell>
          <cell r="C9265">
            <v>0</v>
          </cell>
          <cell r="D9265">
            <v>5012</v>
          </cell>
          <cell r="F9265">
            <v>0</v>
          </cell>
        </row>
        <row r="9266">
          <cell r="A9266">
            <v>5</v>
          </cell>
          <cell r="B9266">
            <v>700</v>
          </cell>
          <cell r="C9266">
            <v>0</v>
          </cell>
          <cell r="D9266">
            <v>5012</v>
          </cell>
          <cell r="F9266">
            <v>0</v>
          </cell>
        </row>
        <row r="9267">
          <cell r="A9267">
            <v>5</v>
          </cell>
          <cell r="B9267">
            <v>700</v>
          </cell>
          <cell r="C9267">
            <v>0</v>
          </cell>
          <cell r="D9267">
            <v>5012</v>
          </cell>
          <cell r="F9267">
            <v>0</v>
          </cell>
        </row>
        <row r="9268">
          <cell r="A9268">
            <v>5</v>
          </cell>
          <cell r="B9268">
            <v>700</v>
          </cell>
          <cell r="C9268">
            <v>0</v>
          </cell>
          <cell r="D9268">
            <v>5020</v>
          </cell>
          <cell r="F9268">
            <v>0</v>
          </cell>
        </row>
        <row r="9269">
          <cell r="A9269">
            <v>5</v>
          </cell>
          <cell r="B9269">
            <v>700</v>
          </cell>
          <cell r="C9269">
            <v>0</v>
          </cell>
          <cell r="D9269">
            <v>5030</v>
          </cell>
          <cell r="F9269">
            <v>0</v>
          </cell>
        </row>
        <row r="9270">
          <cell r="A9270">
            <v>5</v>
          </cell>
          <cell r="B9270">
            <v>700</v>
          </cell>
          <cell r="C9270">
            <v>0</v>
          </cell>
          <cell r="D9270">
            <v>5030</v>
          </cell>
          <cell r="F9270">
            <v>0</v>
          </cell>
        </row>
        <row r="9271">
          <cell r="A9271">
            <v>5</v>
          </cell>
          <cell r="B9271">
            <v>700</v>
          </cell>
          <cell r="C9271">
            <v>0</v>
          </cell>
          <cell r="D9271">
            <v>5040</v>
          </cell>
          <cell r="F9271">
            <v>0</v>
          </cell>
        </row>
        <row r="9272">
          <cell r="A9272">
            <v>5</v>
          </cell>
          <cell r="B9272">
            <v>700</v>
          </cell>
          <cell r="C9272">
            <v>0</v>
          </cell>
          <cell r="D9272">
            <v>5050</v>
          </cell>
          <cell r="F9272">
            <v>0</v>
          </cell>
        </row>
        <row r="9273">
          <cell r="A9273">
            <v>5</v>
          </cell>
          <cell r="B9273">
            <v>700</v>
          </cell>
          <cell r="C9273">
            <v>0</v>
          </cell>
          <cell r="D9273">
            <v>7010</v>
          </cell>
          <cell r="F9273">
            <v>0</v>
          </cell>
        </row>
        <row r="9274">
          <cell r="A9274">
            <v>5</v>
          </cell>
          <cell r="B9274">
            <v>700</v>
          </cell>
          <cell r="C9274">
            <v>0</v>
          </cell>
          <cell r="D9274">
            <v>7015</v>
          </cell>
          <cell r="F9274">
            <v>0</v>
          </cell>
        </row>
        <row r="9275">
          <cell r="A9275">
            <v>5</v>
          </cell>
          <cell r="B9275">
            <v>700</v>
          </cell>
          <cell r="C9275">
            <v>0</v>
          </cell>
          <cell r="D9275">
            <v>7020</v>
          </cell>
          <cell r="F9275">
            <v>0</v>
          </cell>
        </row>
        <row r="9276">
          <cell r="A9276">
            <v>5</v>
          </cell>
          <cell r="B9276">
            <v>700</v>
          </cell>
          <cell r="C9276">
            <v>0</v>
          </cell>
          <cell r="D9276">
            <v>7025</v>
          </cell>
          <cell r="F9276">
            <v>0</v>
          </cell>
        </row>
        <row r="9277">
          <cell r="A9277">
            <v>5</v>
          </cell>
          <cell r="B9277">
            <v>700</v>
          </cell>
          <cell r="C9277">
            <v>0</v>
          </cell>
          <cell r="D9277">
            <v>7030</v>
          </cell>
          <cell r="F9277">
            <v>0</v>
          </cell>
        </row>
        <row r="9278">
          <cell r="A9278">
            <v>5</v>
          </cell>
          <cell r="B9278">
            <v>700</v>
          </cell>
          <cell r="C9278">
            <v>0</v>
          </cell>
          <cell r="D9278">
            <v>7035</v>
          </cell>
          <cell r="F9278">
            <v>0</v>
          </cell>
        </row>
        <row r="9279">
          <cell r="A9279">
            <v>5</v>
          </cell>
          <cell r="B9279">
            <v>700</v>
          </cell>
          <cell r="C9279">
            <v>0</v>
          </cell>
          <cell r="D9279">
            <v>7040</v>
          </cell>
          <cell r="F9279">
            <v>0</v>
          </cell>
        </row>
        <row r="9280">
          <cell r="A9280">
            <v>5</v>
          </cell>
          <cell r="B9280">
            <v>700</v>
          </cell>
          <cell r="C9280">
            <v>0</v>
          </cell>
          <cell r="D9280">
            <v>7045</v>
          </cell>
          <cell r="F9280">
            <v>0</v>
          </cell>
        </row>
        <row r="9281">
          <cell r="A9281">
            <v>5</v>
          </cell>
          <cell r="B9281">
            <v>700</v>
          </cell>
          <cell r="C9281">
            <v>0</v>
          </cell>
          <cell r="D9281">
            <v>7050</v>
          </cell>
          <cell r="F9281">
            <v>0</v>
          </cell>
        </row>
        <row r="9282">
          <cell r="A9282">
            <v>5</v>
          </cell>
          <cell r="B9282">
            <v>700</v>
          </cell>
          <cell r="C9282">
            <v>0</v>
          </cell>
          <cell r="D9282">
            <v>7055</v>
          </cell>
          <cell r="F9282">
            <v>0</v>
          </cell>
        </row>
        <row r="9283">
          <cell r="A9283">
            <v>5</v>
          </cell>
          <cell r="B9283">
            <v>700</v>
          </cell>
          <cell r="C9283">
            <v>0</v>
          </cell>
          <cell r="D9283">
            <v>7060</v>
          </cell>
          <cell r="F9283">
            <v>0</v>
          </cell>
        </row>
        <row r="9284">
          <cell r="A9284">
            <v>5</v>
          </cell>
          <cell r="B9284">
            <v>700</v>
          </cell>
          <cell r="C9284">
            <v>0</v>
          </cell>
          <cell r="D9284">
            <v>7065</v>
          </cell>
          <cell r="F9284">
            <v>0</v>
          </cell>
        </row>
        <row r="9285">
          <cell r="A9285">
            <v>5</v>
          </cell>
          <cell r="B9285">
            <v>700</v>
          </cell>
          <cell r="C9285">
            <v>0</v>
          </cell>
          <cell r="D9285">
            <v>7070</v>
          </cell>
          <cell r="F9285">
            <v>0</v>
          </cell>
        </row>
        <row r="9286">
          <cell r="A9286">
            <v>5</v>
          </cell>
          <cell r="B9286">
            <v>700</v>
          </cell>
          <cell r="C9286">
            <v>0</v>
          </cell>
          <cell r="D9286">
            <v>7075</v>
          </cell>
          <cell r="F9286">
            <v>0</v>
          </cell>
        </row>
        <row r="9287">
          <cell r="A9287">
            <v>5</v>
          </cell>
          <cell r="B9287">
            <v>700</v>
          </cell>
          <cell r="C9287">
            <v>0</v>
          </cell>
          <cell r="D9287">
            <v>7080</v>
          </cell>
          <cell r="F9287">
            <v>0</v>
          </cell>
        </row>
        <row r="9288">
          <cell r="A9288">
            <v>5</v>
          </cell>
          <cell r="B9288">
            <v>700</v>
          </cell>
          <cell r="C9288">
            <v>0</v>
          </cell>
          <cell r="D9288">
            <v>7085</v>
          </cell>
          <cell r="F9288">
            <v>0</v>
          </cell>
        </row>
        <row r="9289">
          <cell r="A9289">
            <v>5</v>
          </cell>
          <cell r="B9289">
            <v>700</v>
          </cell>
          <cell r="C9289">
            <v>0</v>
          </cell>
          <cell r="D9289">
            <v>7086</v>
          </cell>
          <cell r="F9289">
            <v>0</v>
          </cell>
        </row>
        <row r="9290">
          <cell r="A9290">
            <v>5</v>
          </cell>
          <cell r="B9290">
            <v>700</v>
          </cell>
          <cell r="C9290">
            <v>0</v>
          </cell>
          <cell r="D9290">
            <v>7090</v>
          </cell>
          <cell r="F9290">
            <v>0</v>
          </cell>
        </row>
        <row r="9291">
          <cell r="A9291">
            <v>5</v>
          </cell>
          <cell r="B9291">
            <v>700</v>
          </cell>
          <cell r="C9291">
            <v>0</v>
          </cell>
          <cell r="D9291">
            <v>7095</v>
          </cell>
          <cell r="F9291">
            <v>0</v>
          </cell>
        </row>
        <row r="9292">
          <cell r="A9292">
            <v>5</v>
          </cell>
          <cell r="B9292">
            <v>700</v>
          </cell>
          <cell r="C9292">
            <v>0</v>
          </cell>
          <cell r="D9292">
            <v>7100</v>
          </cell>
          <cell r="F9292">
            <v>0</v>
          </cell>
        </row>
        <row r="9293">
          <cell r="A9293">
            <v>5</v>
          </cell>
          <cell r="B9293">
            <v>700</v>
          </cell>
          <cell r="C9293">
            <v>0</v>
          </cell>
          <cell r="D9293">
            <v>7105</v>
          </cell>
          <cell r="F9293">
            <v>0</v>
          </cell>
        </row>
        <row r="9294">
          <cell r="A9294">
            <v>5</v>
          </cell>
          <cell r="B9294">
            <v>700</v>
          </cell>
          <cell r="C9294">
            <v>0</v>
          </cell>
          <cell r="D9294">
            <v>7110</v>
          </cell>
          <cell r="F9294">
            <v>0</v>
          </cell>
        </row>
        <row r="9295">
          <cell r="A9295">
            <v>5</v>
          </cell>
          <cell r="B9295">
            <v>700</v>
          </cell>
          <cell r="C9295">
            <v>0</v>
          </cell>
          <cell r="D9295">
            <v>7120</v>
          </cell>
          <cell r="F9295">
            <v>0</v>
          </cell>
        </row>
        <row r="9296">
          <cell r="A9296">
            <v>5</v>
          </cell>
          <cell r="B9296">
            <v>700</v>
          </cell>
          <cell r="C9296">
            <v>0</v>
          </cell>
          <cell r="D9296">
            <v>7125</v>
          </cell>
          <cell r="F9296">
            <v>0</v>
          </cell>
        </row>
        <row r="9297">
          <cell r="A9297">
            <v>5</v>
          </cell>
          <cell r="B9297">
            <v>700</v>
          </cell>
          <cell r="C9297">
            <v>0</v>
          </cell>
          <cell r="D9297">
            <v>8010</v>
          </cell>
          <cell r="F9297">
            <v>0</v>
          </cell>
        </row>
        <row r="9298">
          <cell r="A9298">
            <v>5</v>
          </cell>
          <cell r="B9298">
            <v>700</v>
          </cell>
          <cell r="C9298">
            <v>0</v>
          </cell>
          <cell r="D9298">
            <v>8020</v>
          </cell>
          <cell r="F9298">
            <v>0</v>
          </cell>
        </row>
        <row r="9299">
          <cell r="A9299">
            <v>5</v>
          </cell>
          <cell r="B9299">
            <v>700</v>
          </cell>
          <cell r="C9299">
            <v>0</v>
          </cell>
          <cell r="D9299">
            <v>8025</v>
          </cell>
          <cell r="F9299">
            <v>0</v>
          </cell>
        </row>
        <row r="9300">
          <cell r="A9300">
            <v>5</v>
          </cell>
          <cell r="B9300">
            <v>700</v>
          </cell>
          <cell r="C9300">
            <v>0</v>
          </cell>
          <cell r="D9300">
            <v>8030</v>
          </cell>
          <cell r="F9300">
            <v>0</v>
          </cell>
        </row>
        <row r="9301">
          <cell r="A9301">
            <v>5</v>
          </cell>
          <cell r="B9301">
            <v>700</v>
          </cell>
          <cell r="C9301">
            <v>0</v>
          </cell>
          <cell r="D9301">
            <v>8040</v>
          </cell>
          <cell r="F9301">
            <v>0</v>
          </cell>
        </row>
        <row r="9302">
          <cell r="A9302">
            <v>5</v>
          </cell>
          <cell r="B9302">
            <v>700</v>
          </cell>
          <cell r="C9302">
            <v>0</v>
          </cell>
          <cell r="D9302">
            <v>8050</v>
          </cell>
          <cell r="F9302">
            <v>0</v>
          </cell>
        </row>
        <row r="9303">
          <cell r="A9303">
            <v>5</v>
          </cell>
          <cell r="B9303">
            <v>700</v>
          </cell>
          <cell r="C9303">
            <v>0</v>
          </cell>
          <cell r="D9303">
            <v>8060</v>
          </cell>
          <cell r="F9303">
            <v>0</v>
          </cell>
        </row>
        <row r="9304">
          <cell r="A9304">
            <v>5</v>
          </cell>
          <cell r="B9304">
            <v>700</v>
          </cell>
          <cell r="C9304">
            <v>0</v>
          </cell>
          <cell r="D9304">
            <v>8070</v>
          </cell>
          <cell r="F9304">
            <v>0</v>
          </cell>
        </row>
        <row r="9305">
          <cell r="A9305">
            <v>5</v>
          </cell>
          <cell r="B9305">
            <v>700</v>
          </cell>
          <cell r="C9305">
            <v>0</v>
          </cell>
          <cell r="D9305">
            <v>8080</v>
          </cell>
          <cell r="F9305">
            <v>0</v>
          </cell>
        </row>
        <row r="9306">
          <cell r="A9306">
            <v>5</v>
          </cell>
          <cell r="B9306">
            <v>700</v>
          </cell>
          <cell r="C9306">
            <v>0</v>
          </cell>
          <cell r="D9306">
            <v>8090</v>
          </cell>
          <cell r="F9306">
            <v>0</v>
          </cell>
        </row>
        <row r="9307">
          <cell r="A9307">
            <v>5</v>
          </cell>
          <cell r="B9307">
            <v>700</v>
          </cell>
          <cell r="C9307">
            <v>0</v>
          </cell>
          <cell r="D9307">
            <v>8501</v>
          </cell>
          <cell r="F9307">
            <v>0</v>
          </cell>
        </row>
        <row r="9308">
          <cell r="A9308">
            <v>5</v>
          </cell>
          <cell r="B9308">
            <v>700</v>
          </cell>
          <cell r="C9308">
            <v>0</v>
          </cell>
          <cell r="D9308">
            <v>8505</v>
          </cell>
          <cell r="F9308">
            <v>0</v>
          </cell>
        </row>
        <row r="9309">
          <cell r="A9309">
            <v>5</v>
          </cell>
          <cell r="B9309">
            <v>701</v>
          </cell>
          <cell r="C9309">
            <v>0</v>
          </cell>
          <cell r="D9309">
            <v>1050</v>
          </cell>
          <cell r="F9309">
            <v>4575.6099999999997</v>
          </cell>
        </row>
        <row r="9310">
          <cell r="A9310">
            <v>5</v>
          </cell>
          <cell r="B9310">
            <v>701</v>
          </cell>
          <cell r="C9310">
            <v>0</v>
          </cell>
          <cell r="D9310">
            <v>1050</v>
          </cell>
          <cell r="F9310">
            <v>0</v>
          </cell>
        </row>
        <row r="9311">
          <cell r="A9311">
            <v>5</v>
          </cell>
          <cell r="B9311">
            <v>701</v>
          </cell>
          <cell r="C9311">
            <v>0</v>
          </cell>
          <cell r="D9311">
            <v>1051</v>
          </cell>
          <cell r="F9311">
            <v>-209.83</v>
          </cell>
        </row>
        <row r="9312">
          <cell r="A9312">
            <v>5</v>
          </cell>
          <cell r="B9312">
            <v>701</v>
          </cell>
          <cell r="C9312">
            <v>0</v>
          </cell>
          <cell r="D9312">
            <v>4010</v>
          </cell>
          <cell r="F9312">
            <v>0</v>
          </cell>
        </row>
        <row r="9313">
          <cell r="A9313">
            <v>5</v>
          </cell>
          <cell r="B9313">
            <v>701</v>
          </cell>
          <cell r="C9313">
            <v>0</v>
          </cell>
          <cell r="D9313">
            <v>4010</v>
          </cell>
          <cell r="F9313">
            <v>0</v>
          </cell>
        </row>
        <row r="9314">
          <cell r="A9314">
            <v>5</v>
          </cell>
          <cell r="B9314">
            <v>701</v>
          </cell>
          <cell r="C9314">
            <v>0</v>
          </cell>
          <cell r="D9314">
            <v>4020</v>
          </cell>
          <cell r="F9314">
            <v>0</v>
          </cell>
        </row>
        <row r="9315">
          <cell r="A9315">
            <v>5</v>
          </cell>
          <cell r="B9315">
            <v>701</v>
          </cell>
          <cell r="C9315">
            <v>0</v>
          </cell>
          <cell r="D9315">
            <v>4020</v>
          </cell>
          <cell r="F9315">
            <v>0</v>
          </cell>
        </row>
        <row r="9316">
          <cell r="A9316">
            <v>5</v>
          </cell>
          <cell r="B9316">
            <v>701</v>
          </cell>
          <cell r="C9316">
            <v>0</v>
          </cell>
          <cell r="D9316">
            <v>4030</v>
          </cell>
          <cell r="F9316">
            <v>0</v>
          </cell>
        </row>
        <row r="9317">
          <cell r="A9317">
            <v>5</v>
          </cell>
          <cell r="B9317">
            <v>701</v>
          </cell>
          <cell r="C9317">
            <v>0</v>
          </cell>
          <cell r="D9317">
            <v>4040</v>
          </cell>
          <cell r="F9317">
            <v>0</v>
          </cell>
        </row>
        <row r="9318">
          <cell r="A9318">
            <v>5</v>
          </cell>
          <cell r="B9318">
            <v>701</v>
          </cell>
          <cell r="C9318">
            <v>0</v>
          </cell>
          <cell r="D9318">
            <v>4050</v>
          </cell>
          <cell r="F9318">
            <v>0</v>
          </cell>
        </row>
        <row r="9319">
          <cell r="A9319">
            <v>5</v>
          </cell>
          <cell r="B9319">
            <v>701</v>
          </cell>
          <cell r="C9319">
            <v>0</v>
          </cell>
          <cell r="D9319">
            <v>4060</v>
          </cell>
          <cell r="F9319">
            <v>0</v>
          </cell>
        </row>
        <row r="9320">
          <cell r="A9320">
            <v>5</v>
          </cell>
          <cell r="B9320">
            <v>701</v>
          </cell>
          <cell r="C9320">
            <v>0</v>
          </cell>
          <cell r="D9320">
            <v>5010</v>
          </cell>
          <cell r="F9320">
            <v>14.68</v>
          </cell>
        </row>
        <row r="9321">
          <cell r="A9321">
            <v>5</v>
          </cell>
          <cell r="B9321">
            <v>701</v>
          </cell>
          <cell r="C9321">
            <v>0</v>
          </cell>
          <cell r="D9321">
            <v>5011</v>
          </cell>
          <cell r="F9321">
            <v>-11190.83</v>
          </cell>
        </row>
        <row r="9322">
          <cell r="A9322">
            <v>5</v>
          </cell>
          <cell r="B9322">
            <v>701</v>
          </cell>
          <cell r="C9322">
            <v>0</v>
          </cell>
          <cell r="D9322">
            <v>5011</v>
          </cell>
          <cell r="F9322">
            <v>0</v>
          </cell>
        </row>
        <row r="9323">
          <cell r="A9323">
            <v>5</v>
          </cell>
          <cell r="B9323">
            <v>701</v>
          </cell>
          <cell r="C9323">
            <v>0</v>
          </cell>
          <cell r="D9323">
            <v>5012</v>
          </cell>
          <cell r="F9323">
            <v>0</v>
          </cell>
        </row>
        <row r="9324">
          <cell r="A9324">
            <v>5</v>
          </cell>
          <cell r="B9324">
            <v>701</v>
          </cell>
          <cell r="C9324">
            <v>0</v>
          </cell>
          <cell r="D9324">
            <v>5012</v>
          </cell>
          <cell r="F9324">
            <v>209.83</v>
          </cell>
        </row>
        <row r="9325">
          <cell r="A9325">
            <v>5</v>
          </cell>
          <cell r="B9325">
            <v>701</v>
          </cell>
          <cell r="C9325">
            <v>0</v>
          </cell>
          <cell r="D9325">
            <v>5012</v>
          </cell>
          <cell r="F9325">
            <v>-11.31</v>
          </cell>
        </row>
        <row r="9326">
          <cell r="A9326">
            <v>5</v>
          </cell>
          <cell r="B9326">
            <v>701</v>
          </cell>
          <cell r="C9326">
            <v>0</v>
          </cell>
          <cell r="D9326">
            <v>5020</v>
          </cell>
          <cell r="F9326">
            <v>0</v>
          </cell>
        </row>
        <row r="9327">
          <cell r="A9327">
            <v>5</v>
          </cell>
          <cell r="B9327">
            <v>701</v>
          </cell>
          <cell r="C9327">
            <v>0</v>
          </cell>
          <cell r="D9327">
            <v>5030</v>
          </cell>
          <cell r="F9327">
            <v>-5686.14</v>
          </cell>
        </row>
        <row r="9328">
          <cell r="A9328">
            <v>5</v>
          </cell>
          <cell r="B9328">
            <v>701</v>
          </cell>
          <cell r="C9328">
            <v>0</v>
          </cell>
          <cell r="D9328">
            <v>5030</v>
          </cell>
          <cell r="F9328">
            <v>0</v>
          </cell>
        </row>
        <row r="9329">
          <cell r="A9329">
            <v>5</v>
          </cell>
          <cell r="B9329">
            <v>701</v>
          </cell>
          <cell r="C9329">
            <v>0</v>
          </cell>
          <cell r="D9329">
            <v>5040</v>
          </cell>
          <cell r="F9329">
            <v>-5397.08</v>
          </cell>
        </row>
        <row r="9330">
          <cell r="A9330">
            <v>5</v>
          </cell>
          <cell r="B9330">
            <v>701</v>
          </cell>
          <cell r="C9330">
            <v>0</v>
          </cell>
          <cell r="D9330">
            <v>5050</v>
          </cell>
          <cell r="F9330">
            <v>0</v>
          </cell>
        </row>
        <row r="9331">
          <cell r="A9331">
            <v>5</v>
          </cell>
          <cell r="B9331">
            <v>701</v>
          </cell>
          <cell r="C9331">
            <v>0</v>
          </cell>
          <cell r="D9331">
            <v>7010</v>
          </cell>
          <cell r="F9331">
            <v>0</v>
          </cell>
        </row>
        <row r="9332">
          <cell r="A9332">
            <v>5</v>
          </cell>
          <cell r="B9332">
            <v>701</v>
          </cell>
          <cell r="C9332">
            <v>0</v>
          </cell>
          <cell r="D9332">
            <v>7015</v>
          </cell>
          <cell r="F9332">
            <v>0</v>
          </cell>
        </row>
        <row r="9333">
          <cell r="A9333">
            <v>5</v>
          </cell>
          <cell r="B9333">
            <v>701</v>
          </cell>
          <cell r="C9333">
            <v>0</v>
          </cell>
          <cell r="D9333">
            <v>7020</v>
          </cell>
          <cell r="F9333">
            <v>0</v>
          </cell>
        </row>
        <row r="9334">
          <cell r="A9334">
            <v>5</v>
          </cell>
          <cell r="B9334">
            <v>701</v>
          </cell>
          <cell r="C9334">
            <v>0</v>
          </cell>
          <cell r="D9334">
            <v>7025</v>
          </cell>
          <cell r="F9334">
            <v>0</v>
          </cell>
        </row>
        <row r="9335">
          <cell r="A9335">
            <v>5</v>
          </cell>
          <cell r="B9335">
            <v>701</v>
          </cell>
          <cell r="C9335">
            <v>0</v>
          </cell>
          <cell r="D9335">
            <v>7030</v>
          </cell>
          <cell r="F9335">
            <v>0</v>
          </cell>
        </row>
        <row r="9336">
          <cell r="A9336">
            <v>5</v>
          </cell>
          <cell r="B9336">
            <v>701</v>
          </cell>
          <cell r="C9336">
            <v>0</v>
          </cell>
          <cell r="D9336">
            <v>7035</v>
          </cell>
          <cell r="F9336">
            <v>0</v>
          </cell>
        </row>
        <row r="9337">
          <cell r="A9337">
            <v>5</v>
          </cell>
          <cell r="B9337">
            <v>701</v>
          </cell>
          <cell r="C9337">
            <v>0</v>
          </cell>
          <cell r="D9337">
            <v>7040</v>
          </cell>
          <cell r="F9337">
            <v>0</v>
          </cell>
        </row>
        <row r="9338">
          <cell r="A9338">
            <v>5</v>
          </cell>
          <cell r="B9338">
            <v>701</v>
          </cell>
          <cell r="C9338">
            <v>0</v>
          </cell>
          <cell r="D9338">
            <v>7045</v>
          </cell>
          <cell r="F9338">
            <v>0</v>
          </cell>
        </row>
        <row r="9339">
          <cell r="A9339">
            <v>5</v>
          </cell>
          <cell r="B9339">
            <v>701</v>
          </cell>
          <cell r="C9339">
            <v>0</v>
          </cell>
          <cell r="D9339">
            <v>7050</v>
          </cell>
          <cell r="F9339">
            <v>0</v>
          </cell>
        </row>
        <row r="9340">
          <cell r="A9340">
            <v>5</v>
          </cell>
          <cell r="B9340">
            <v>701</v>
          </cell>
          <cell r="C9340">
            <v>0</v>
          </cell>
          <cell r="D9340">
            <v>7055</v>
          </cell>
          <cell r="F9340">
            <v>0</v>
          </cell>
        </row>
        <row r="9341">
          <cell r="A9341">
            <v>5</v>
          </cell>
          <cell r="B9341">
            <v>701</v>
          </cell>
          <cell r="C9341">
            <v>0</v>
          </cell>
          <cell r="D9341">
            <v>7060</v>
          </cell>
          <cell r="F9341">
            <v>0</v>
          </cell>
        </row>
        <row r="9342">
          <cell r="A9342">
            <v>5</v>
          </cell>
          <cell r="B9342">
            <v>701</v>
          </cell>
          <cell r="C9342">
            <v>0</v>
          </cell>
          <cell r="D9342">
            <v>7065</v>
          </cell>
          <cell r="F9342">
            <v>0</v>
          </cell>
        </row>
        <row r="9343">
          <cell r="A9343">
            <v>5</v>
          </cell>
          <cell r="B9343">
            <v>701</v>
          </cell>
          <cell r="C9343">
            <v>0</v>
          </cell>
          <cell r="D9343">
            <v>7070</v>
          </cell>
          <cell r="F9343">
            <v>0</v>
          </cell>
        </row>
        <row r="9344">
          <cell r="A9344">
            <v>5</v>
          </cell>
          <cell r="B9344">
            <v>701</v>
          </cell>
          <cell r="C9344">
            <v>0</v>
          </cell>
          <cell r="D9344">
            <v>7075</v>
          </cell>
          <cell r="F9344">
            <v>0</v>
          </cell>
        </row>
        <row r="9345">
          <cell r="A9345">
            <v>5</v>
          </cell>
          <cell r="B9345">
            <v>701</v>
          </cell>
          <cell r="C9345">
            <v>0</v>
          </cell>
          <cell r="D9345">
            <v>7080</v>
          </cell>
          <cell r="F9345">
            <v>0</v>
          </cell>
        </row>
        <row r="9346">
          <cell r="A9346">
            <v>5</v>
          </cell>
          <cell r="B9346">
            <v>701</v>
          </cell>
          <cell r="C9346">
            <v>0</v>
          </cell>
          <cell r="D9346">
            <v>7085</v>
          </cell>
          <cell r="F9346">
            <v>0</v>
          </cell>
        </row>
        <row r="9347">
          <cell r="A9347">
            <v>5</v>
          </cell>
          <cell r="B9347">
            <v>701</v>
          </cell>
          <cell r="C9347">
            <v>0</v>
          </cell>
          <cell r="D9347">
            <v>7086</v>
          </cell>
          <cell r="F9347">
            <v>0</v>
          </cell>
        </row>
        <row r="9348">
          <cell r="A9348">
            <v>5</v>
          </cell>
          <cell r="B9348">
            <v>701</v>
          </cell>
          <cell r="C9348">
            <v>0</v>
          </cell>
          <cell r="D9348">
            <v>7090</v>
          </cell>
          <cell r="F9348">
            <v>0</v>
          </cell>
        </row>
        <row r="9349">
          <cell r="A9349">
            <v>5</v>
          </cell>
          <cell r="B9349">
            <v>701</v>
          </cell>
          <cell r="C9349">
            <v>0</v>
          </cell>
          <cell r="D9349">
            <v>7095</v>
          </cell>
          <cell r="F9349">
            <v>0</v>
          </cell>
        </row>
        <row r="9350">
          <cell r="A9350">
            <v>5</v>
          </cell>
          <cell r="B9350">
            <v>701</v>
          </cell>
          <cell r="C9350">
            <v>0</v>
          </cell>
          <cell r="D9350">
            <v>7100</v>
          </cell>
          <cell r="F9350">
            <v>0</v>
          </cell>
        </row>
        <row r="9351">
          <cell r="A9351">
            <v>5</v>
          </cell>
          <cell r="B9351">
            <v>701</v>
          </cell>
          <cell r="C9351">
            <v>0</v>
          </cell>
          <cell r="D9351">
            <v>7105</v>
          </cell>
          <cell r="F9351">
            <v>0</v>
          </cell>
        </row>
        <row r="9352">
          <cell r="A9352">
            <v>5</v>
          </cell>
          <cell r="B9352">
            <v>701</v>
          </cell>
          <cell r="C9352">
            <v>0</v>
          </cell>
          <cell r="D9352">
            <v>7110</v>
          </cell>
          <cell r="F9352">
            <v>0</v>
          </cell>
        </row>
        <row r="9353">
          <cell r="A9353">
            <v>5</v>
          </cell>
          <cell r="B9353">
            <v>701</v>
          </cell>
          <cell r="C9353">
            <v>0</v>
          </cell>
          <cell r="D9353">
            <v>7120</v>
          </cell>
          <cell r="F9353">
            <v>0</v>
          </cell>
        </row>
        <row r="9354">
          <cell r="A9354">
            <v>5</v>
          </cell>
          <cell r="B9354">
            <v>701</v>
          </cell>
          <cell r="C9354">
            <v>0</v>
          </cell>
          <cell r="D9354">
            <v>7125</v>
          </cell>
          <cell r="F9354">
            <v>0</v>
          </cell>
        </row>
        <row r="9355">
          <cell r="A9355">
            <v>5</v>
          </cell>
          <cell r="B9355">
            <v>701</v>
          </cell>
          <cell r="C9355">
            <v>0</v>
          </cell>
          <cell r="D9355">
            <v>8010</v>
          </cell>
          <cell r="F9355">
            <v>0</v>
          </cell>
        </row>
        <row r="9356">
          <cell r="A9356">
            <v>5</v>
          </cell>
          <cell r="B9356">
            <v>701</v>
          </cell>
          <cell r="C9356">
            <v>0</v>
          </cell>
          <cell r="D9356">
            <v>8020</v>
          </cell>
          <cell r="F9356">
            <v>0</v>
          </cell>
        </row>
        <row r="9357">
          <cell r="A9357">
            <v>5</v>
          </cell>
          <cell r="B9357">
            <v>701</v>
          </cell>
          <cell r="C9357">
            <v>0</v>
          </cell>
          <cell r="D9357">
            <v>8025</v>
          </cell>
          <cell r="F9357">
            <v>0</v>
          </cell>
        </row>
        <row r="9358">
          <cell r="A9358">
            <v>5</v>
          </cell>
          <cell r="B9358">
            <v>701</v>
          </cell>
          <cell r="C9358">
            <v>0</v>
          </cell>
          <cell r="D9358">
            <v>8030</v>
          </cell>
          <cell r="F9358">
            <v>0</v>
          </cell>
        </row>
        <row r="9359">
          <cell r="A9359">
            <v>5</v>
          </cell>
          <cell r="B9359">
            <v>701</v>
          </cell>
          <cell r="C9359">
            <v>0</v>
          </cell>
          <cell r="D9359">
            <v>8040</v>
          </cell>
          <cell r="F9359">
            <v>0</v>
          </cell>
        </row>
        <row r="9360">
          <cell r="A9360">
            <v>5</v>
          </cell>
          <cell r="B9360">
            <v>701</v>
          </cell>
          <cell r="C9360">
            <v>0</v>
          </cell>
          <cell r="D9360">
            <v>8050</v>
          </cell>
          <cell r="F9360">
            <v>0</v>
          </cell>
        </row>
        <row r="9361">
          <cell r="A9361">
            <v>5</v>
          </cell>
          <cell r="B9361">
            <v>701</v>
          </cell>
          <cell r="C9361">
            <v>0</v>
          </cell>
          <cell r="D9361">
            <v>8060</v>
          </cell>
          <cell r="F9361">
            <v>0</v>
          </cell>
        </row>
        <row r="9362">
          <cell r="A9362">
            <v>5</v>
          </cell>
          <cell r="B9362">
            <v>701</v>
          </cell>
          <cell r="C9362">
            <v>0</v>
          </cell>
          <cell r="D9362">
            <v>8070</v>
          </cell>
          <cell r="F9362">
            <v>0</v>
          </cell>
        </row>
        <row r="9363">
          <cell r="A9363">
            <v>5</v>
          </cell>
          <cell r="B9363">
            <v>701</v>
          </cell>
          <cell r="C9363">
            <v>0</v>
          </cell>
          <cell r="D9363">
            <v>8080</v>
          </cell>
          <cell r="F9363">
            <v>0</v>
          </cell>
        </row>
        <row r="9364">
          <cell r="A9364">
            <v>5</v>
          </cell>
          <cell r="B9364">
            <v>701</v>
          </cell>
          <cell r="C9364">
            <v>0</v>
          </cell>
          <cell r="D9364">
            <v>8090</v>
          </cell>
          <cell r="F9364">
            <v>0</v>
          </cell>
        </row>
        <row r="9365">
          <cell r="A9365">
            <v>5</v>
          </cell>
          <cell r="B9365">
            <v>701</v>
          </cell>
          <cell r="C9365">
            <v>10</v>
          </cell>
          <cell r="D9365">
            <v>6010</v>
          </cell>
          <cell r="F9365">
            <v>0</v>
          </cell>
        </row>
        <row r="9366">
          <cell r="A9366">
            <v>5</v>
          </cell>
          <cell r="B9366">
            <v>701</v>
          </cell>
          <cell r="C9366">
            <v>10</v>
          </cell>
          <cell r="D9366">
            <v>6020</v>
          </cell>
          <cell r="F9366">
            <v>0</v>
          </cell>
        </row>
        <row r="9367">
          <cell r="A9367">
            <v>5</v>
          </cell>
          <cell r="B9367">
            <v>701</v>
          </cell>
          <cell r="C9367">
            <v>10</v>
          </cell>
          <cell r="D9367">
            <v>6025</v>
          </cell>
          <cell r="F9367">
            <v>0</v>
          </cell>
        </row>
        <row r="9368">
          <cell r="A9368">
            <v>5</v>
          </cell>
          <cell r="B9368">
            <v>701</v>
          </cell>
          <cell r="C9368">
            <v>10</v>
          </cell>
          <cell r="D9368">
            <v>6030</v>
          </cell>
          <cell r="F9368">
            <v>0</v>
          </cell>
        </row>
        <row r="9369">
          <cell r="A9369">
            <v>5</v>
          </cell>
          <cell r="B9369">
            <v>701</v>
          </cell>
          <cell r="C9369">
            <v>10</v>
          </cell>
          <cell r="D9369">
            <v>6050</v>
          </cell>
          <cell r="F9369">
            <v>0</v>
          </cell>
        </row>
        <row r="9370">
          <cell r="A9370">
            <v>5</v>
          </cell>
          <cell r="B9370">
            <v>701</v>
          </cell>
          <cell r="C9370">
            <v>10</v>
          </cell>
          <cell r="D9370">
            <v>6060</v>
          </cell>
          <cell r="F9370">
            <v>0</v>
          </cell>
        </row>
        <row r="9371">
          <cell r="A9371">
            <v>5</v>
          </cell>
          <cell r="B9371">
            <v>701</v>
          </cell>
          <cell r="C9371">
            <v>10</v>
          </cell>
          <cell r="D9371">
            <v>6075</v>
          </cell>
          <cell r="F9371">
            <v>0</v>
          </cell>
        </row>
        <row r="9372">
          <cell r="A9372">
            <v>5</v>
          </cell>
          <cell r="B9372">
            <v>701</v>
          </cell>
          <cell r="C9372">
            <v>10</v>
          </cell>
          <cell r="D9372">
            <v>6100</v>
          </cell>
          <cell r="F9372">
            <v>0</v>
          </cell>
        </row>
        <row r="9373">
          <cell r="A9373">
            <v>5</v>
          </cell>
          <cell r="B9373">
            <v>701</v>
          </cell>
          <cell r="C9373">
            <v>10</v>
          </cell>
          <cell r="D9373">
            <v>6150</v>
          </cell>
          <cell r="F9373">
            <v>0</v>
          </cell>
        </row>
        <row r="9374">
          <cell r="A9374">
            <v>5</v>
          </cell>
          <cell r="B9374">
            <v>701</v>
          </cell>
          <cell r="C9374">
            <v>20</v>
          </cell>
          <cell r="D9374">
            <v>6010</v>
          </cell>
          <cell r="F9374">
            <v>0</v>
          </cell>
        </row>
        <row r="9375">
          <cell r="A9375">
            <v>5</v>
          </cell>
          <cell r="B9375">
            <v>701</v>
          </cell>
          <cell r="C9375">
            <v>20</v>
          </cell>
          <cell r="D9375">
            <v>6020</v>
          </cell>
          <cell r="F9375">
            <v>0</v>
          </cell>
        </row>
        <row r="9376">
          <cell r="A9376">
            <v>5</v>
          </cell>
          <cell r="B9376">
            <v>701</v>
          </cell>
          <cell r="C9376">
            <v>20</v>
          </cell>
          <cell r="D9376">
            <v>6025</v>
          </cell>
          <cell r="F9376">
            <v>0</v>
          </cell>
        </row>
        <row r="9377">
          <cell r="A9377">
            <v>5</v>
          </cell>
          <cell r="B9377">
            <v>701</v>
          </cell>
          <cell r="C9377">
            <v>20</v>
          </cell>
          <cell r="D9377">
            <v>6030</v>
          </cell>
          <cell r="F9377">
            <v>0</v>
          </cell>
        </row>
        <row r="9378">
          <cell r="A9378">
            <v>5</v>
          </cell>
          <cell r="B9378">
            <v>701</v>
          </cell>
          <cell r="C9378">
            <v>20</v>
          </cell>
          <cell r="D9378">
            <v>6050</v>
          </cell>
          <cell r="F9378">
            <v>0</v>
          </cell>
        </row>
        <row r="9379">
          <cell r="A9379">
            <v>5</v>
          </cell>
          <cell r="B9379">
            <v>701</v>
          </cell>
          <cell r="C9379">
            <v>20</v>
          </cell>
          <cell r="D9379">
            <v>6085</v>
          </cell>
          <cell r="F9379">
            <v>0</v>
          </cell>
        </row>
        <row r="9380">
          <cell r="A9380">
            <v>5</v>
          </cell>
          <cell r="B9380">
            <v>701</v>
          </cell>
          <cell r="C9380">
            <v>20</v>
          </cell>
          <cell r="D9380">
            <v>6100</v>
          </cell>
          <cell r="F9380">
            <v>0</v>
          </cell>
        </row>
        <row r="9381">
          <cell r="A9381">
            <v>5</v>
          </cell>
          <cell r="B9381">
            <v>701</v>
          </cell>
          <cell r="C9381">
            <v>20</v>
          </cell>
          <cell r="D9381">
            <v>6130</v>
          </cell>
          <cell r="F9381">
            <v>0</v>
          </cell>
        </row>
        <row r="9382">
          <cell r="A9382">
            <v>5</v>
          </cell>
          <cell r="B9382">
            <v>701</v>
          </cell>
          <cell r="C9382">
            <v>20</v>
          </cell>
          <cell r="D9382">
            <v>6140</v>
          </cell>
          <cell r="F9382">
            <v>0</v>
          </cell>
        </row>
        <row r="9383">
          <cell r="A9383">
            <v>5</v>
          </cell>
          <cell r="B9383">
            <v>701</v>
          </cell>
          <cell r="C9383">
            <v>30</v>
          </cell>
          <cell r="D9383">
            <v>6010</v>
          </cell>
          <cell r="F9383">
            <v>0</v>
          </cell>
        </row>
        <row r="9384">
          <cell r="A9384">
            <v>5</v>
          </cell>
          <cell r="B9384">
            <v>701</v>
          </cell>
          <cell r="C9384">
            <v>30</v>
          </cell>
          <cell r="D9384">
            <v>6025</v>
          </cell>
          <cell r="F9384">
            <v>0</v>
          </cell>
        </row>
        <row r="9385">
          <cell r="A9385">
            <v>5</v>
          </cell>
          <cell r="B9385">
            <v>701</v>
          </cell>
          <cell r="C9385">
            <v>30</v>
          </cell>
          <cell r="D9385">
            <v>6030</v>
          </cell>
          <cell r="F9385">
            <v>0</v>
          </cell>
        </row>
        <row r="9386">
          <cell r="A9386">
            <v>5</v>
          </cell>
          <cell r="B9386">
            <v>701</v>
          </cell>
          <cell r="C9386">
            <v>30</v>
          </cell>
          <cell r="D9386">
            <v>6100</v>
          </cell>
          <cell r="F9386">
            <v>0</v>
          </cell>
        </row>
        <row r="9387">
          <cell r="A9387">
            <v>5</v>
          </cell>
          <cell r="B9387">
            <v>701</v>
          </cell>
          <cell r="C9387">
            <v>40</v>
          </cell>
          <cell r="D9387">
            <v>6110</v>
          </cell>
          <cell r="F9387">
            <v>0</v>
          </cell>
        </row>
        <row r="9388">
          <cell r="A9388">
            <v>5</v>
          </cell>
          <cell r="B9388">
            <v>701</v>
          </cell>
          <cell r="C9388">
            <v>50</v>
          </cell>
          <cell r="D9388">
            <v>6010</v>
          </cell>
          <cell r="F9388">
            <v>0</v>
          </cell>
        </row>
        <row r="9389">
          <cell r="A9389">
            <v>5</v>
          </cell>
          <cell r="B9389">
            <v>701</v>
          </cell>
          <cell r="C9389">
            <v>50</v>
          </cell>
          <cell r="D9389">
            <v>6025</v>
          </cell>
          <cell r="F9389">
            <v>0</v>
          </cell>
        </row>
        <row r="9390">
          <cell r="A9390">
            <v>5</v>
          </cell>
          <cell r="B9390">
            <v>701</v>
          </cell>
          <cell r="C9390">
            <v>50</v>
          </cell>
          <cell r="D9390">
            <v>6030</v>
          </cell>
          <cell r="F9390">
            <v>0</v>
          </cell>
        </row>
        <row r="9391">
          <cell r="A9391">
            <v>5</v>
          </cell>
          <cell r="B9391">
            <v>701</v>
          </cell>
          <cell r="C9391">
            <v>50</v>
          </cell>
          <cell r="D9391">
            <v>6095</v>
          </cell>
          <cell r="F9391">
            <v>0</v>
          </cell>
        </row>
        <row r="9392">
          <cell r="A9392">
            <v>5</v>
          </cell>
          <cell r="B9392">
            <v>701</v>
          </cell>
          <cell r="C9392">
            <v>50</v>
          </cell>
          <cell r="D9392">
            <v>6100</v>
          </cell>
          <cell r="F9392">
            <v>0</v>
          </cell>
        </row>
        <row r="9393">
          <cell r="A9393">
            <v>5</v>
          </cell>
          <cell r="B9393">
            <v>701</v>
          </cell>
          <cell r="C9393">
            <v>50</v>
          </cell>
          <cell r="D9393">
            <v>6125</v>
          </cell>
          <cell r="F9393">
            <v>0</v>
          </cell>
        </row>
        <row r="9394">
          <cell r="A9394">
            <v>5</v>
          </cell>
          <cell r="B9394">
            <v>905</v>
          </cell>
          <cell r="C9394">
            <v>0</v>
          </cell>
          <cell r="D9394">
            <v>2999</v>
          </cell>
          <cell r="F9394">
            <v>0</v>
          </cell>
        </row>
        <row r="9395">
          <cell r="A9395">
            <v>5</v>
          </cell>
          <cell r="B9395">
            <v>905</v>
          </cell>
          <cell r="C9395">
            <v>0</v>
          </cell>
          <cell r="D9395">
            <v>4010</v>
          </cell>
          <cell r="F9395">
            <v>0</v>
          </cell>
        </row>
        <row r="9396">
          <cell r="A9396">
            <v>5</v>
          </cell>
          <cell r="B9396">
            <v>905</v>
          </cell>
          <cell r="C9396">
            <v>0</v>
          </cell>
          <cell r="D9396">
            <v>4010</v>
          </cell>
          <cell r="F9396">
            <v>0</v>
          </cell>
        </row>
        <row r="9397">
          <cell r="A9397">
            <v>5</v>
          </cell>
          <cell r="B9397">
            <v>905</v>
          </cell>
          <cell r="C9397">
            <v>0</v>
          </cell>
          <cell r="D9397">
            <v>4020</v>
          </cell>
          <cell r="F9397">
            <v>0</v>
          </cell>
        </row>
        <row r="9398">
          <cell r="A9398">
            <v>5</v>
          </cell>
          <cell r="B9398">
            <v>905</v>
          </cell>
          <cell r="C9398">
            <v>0</v>
          </cell>
          <cell r="D9398">
            <v>4020</v>
          </cell>
          <cell r="F9398">
            <v>0</v>
          </cell>
        </row>
        <row r="9399">
          <cell r="A9399">
            <v>5</v>
          </cell>
          <cell r="B9399">
            <v>905</v>
          </cell>
          <cell r="C9399">
            <v>0</v>
          </cell>
          <cell r="D9399">
            <v>4030</v>
          </cell>
          <cell r="F9399">
            <v>0</v>
          </cell>
        </row>
        <row r="9400">
          <cell r="A9400">
            <v>5</v>
          </cell>
          <cell r="B9400">
            <v>905</v>
          </cell>
          <cell r="C9400">
            <v>0</v>
          </cell>
          <cell r="D9400">
            <v>4040</v>
          </cell>
          <cell r="F9400">
            <v>0</v>
          </cell>
        </row>
        <row r="9401">
          <cell r="A9401">
            <v>5</v>
          </cell>
          <cell r="B9401">
            <v>905</v>
          </cell>
          <cell r="C9401">
            <v>0</v>
          </cell>
          <cell r="D9401">
            <v>4050</v>
          </cell>
          <cell r="F9401">
            <v>0</v>
          </cell>
        </row>
        <row r="9402">
          <cell r="A9402">
            <v>5</v>
          </cell>
          <cell r="B9402">
            <v>905</v>
          </cell>
          <cell r="C9402">
            <v>0</v>
          </cell>
          <cell r="D9402">
            <v>4060</v>
          </cell>
          <cell r="F9402">
            <v>0</v>
          </cell>
        </row>
        <row r="9403">
          <cell r="A9403">
            <v>5</v>
          </cell>
          <cell r="B9403">
            <v>905</v>
          </cell>
          <cell r="C9403">
            <v>0</v>
          </cell>
          <cell r="D9403">
            <v>5010</v>
          </cell>
          <cell r="F9403">
            <v>0</v>
          </cell>
        </row>
        <row r="9404">
          <cell r="A9404">
            <v>5</v>
          </cell>
          <cell r="B9404">
            <v>905</v>
          </cell>
          <cell r="C9404">
            <v>0</v>
          </cell>
          <cell r="D9404">
            <v>5011</v>
          </cell>
          <cell r="F9404">
            <v>0</v>
          </cell>
        </row>
        <row r="9405">
          <cell r="A9405">
            <v>5</v>
          </cell>
          <cell r="B9405">
            <v>905</v>
          </cell>
          <cell r="C9405">
            <v>0</v>
          </cell>
          <cell r="D9405">
            <v>5011</v>
          </cell>
          <cell r="F9405">
            <v>0</v>
          </cell>
        </row>
        <row r="9406">
          <cell r="A9406">
            <v>5</v>
          </cell>
          <cell r="B9406">
            <v>905</v>
          </cell>
          <cell r="C9406">
            <v>0</v>
          </cell>
          <cell r="D9406">
            <v>5012</v>
          </cell>
          <cell r="F9406">
            <v>0</v>
          </cell>
        </row>
        <row r="9407">
          <cell r="A9407">
            <v>5</v>
          </cell>
          <cell r="B9407">
            <v>905</v>
          </cell>
          <cell r="C9407">
            <v>0</v>
          </cell>
          <cell r="D9407">
            <v>5012</v>
          </cell>
          <cell r="F9407">
            <v>0</v>
          </cell>
        </row>
        <row r="9408">
          <cell r="A9408">
            <v>5</v>
          </cell>
          <cell r="B9408">
            <v>905</v>
          </cell>
          <cell r="C9408">
            <v>0</v>
          </cell>
          <cell r="D9408">
            <v>5012</v>
          </cell>
          <cell r="F9408">
            <v>0</v>
          </cell>
        </row>
        <row r="9409">
          <cell r="A9409">
            <v>5</v>
          </cell>
          <cell r="B9409">
            <v>905</v>
          </cell>
          <cell r="C9409">
            <v>0</v>
          </cell>
          <cell r="D9409">
            <v>5020</v>
          </cell>
          <cell r="F9409">
            <v>0</v>
          </cell>
        </row>
        <row r="9410">
          <cell r="A9410">
            <v>5</v>
          </cell>
          <cell r="B9410">
            <v>905</v>
          </cell>
          <cell r="C9410">
            <v>0</v>
          </cell>
          <cell r="D9410">
            <v>5030</v>
          </cell>
          <cell r="F9410">
            <v>0</v>
          </cell>
        </row>
        <row r="9411">
          <cell r="A9411">
            <v>5</v>
          </cell>
          <cell r="B9411">
            <v>905</v>
          </cell>
          <cell r="C9411">
            <v>0</v>
          </cell>
          <cell r="D9411">
            <v>5030</v>
          </cell>
          <cell r="F9411">
            <v>0</v>
          </cell>
        </row>
        <row r="9412">
          <cell r="A9412">
            <v>5</v>
          </cell>
          <cell r="B9412">
            <v>905</v>
          </cell>
          <cell r="C9412">
            <v>0</v>
          </cell>
          <cell r="D9412">
            <v>5040</v>
          </cell>
          <cell r="F9412">
            <v>0</v>
          </cell>
        </row>
        <row r="9413">
          <cell r="A9413">
            <v>5</v>
          </cell>
          <cell r="B9413">
            <v>905</v>
          </cell>
          <cell r="C9413">
            <v>0</v>
          </cell>
          <cell r="D9413">
            <v>5050</v>
          </cell>
          <cell r="F9413">
            <v>0</v>
          </cell>
        </row>
        <row r="9414">
          <cell r="A9414">
            <v>5</v>
          </cell>
          <cell r="B9414">
            <v>905</v>
          </cell>
          <cell r="C9414">
            <v>0</v>
          </cell>
          <cell r="D9414">
            <v>7010</v>
          </cell>
          <cell r="F9414">
            <v>0</v>
          </cell>
        </row>
        <row r="9415">
          <cell r="A9415">
            <v>5</v>
          </cell>
          <cell r="B9415">
            <v>905</v>
          </cell>
          <cell r="C9415">
            <v>0</v>
          </cell>
          <cell r="D9415">
            <v>7015</v>
          </cell>
          <cell r="F9415">
            <v>0</v>
          </cell>
        </row>
        <row r="9416">
          <cell r="A9416">
            <v>5</v>
          </cell>
          <cell r="B9416">
            <v>905</v>
          </cell>
          <cell r="C9416">
            <v>0</v>
          </cell>
          <cell r="D9416">
            <v>7020</v>
          </cell>
          <cell r="F9416">
            <v>0</v>
          </cell>
        </row>
        <row r="9417">
          <cell r="A9417">
            <v>5</v>
          </cell>
          <cell r="B9417">
            <v>905</v>
          </cell>
          <cell r="C9417">
            <v>0</v>
          </cell>
          <cell r="D9417">
            <v>7025</v>
          </cell>
          <cell r="F9417">
            <v>0</v>
          </cell>
        </row>
        <row r="9418">
          <cell r="A9418">
            <v>5</v>
          </cell>
          <cell r="B9418">
            <v>905</v>
          </cell>
          <cell r="C9418">
            <v>0</v>
          </cell>
          <cell r="D9418">
            <v>7030</v>
          </cell>
          <cell r="F9418">
            <v>0</v>
          </cell>
        </row>
        <row r="9419">
          <cell r="A9419">
            <v>5</v>
          </cell>
          <cell r="B9419">
            <v>905</v>
          </cell>
          <cell r="C9419">
            <v>0</v>
          </cell>
          <cell r="D9419">
            <v>7035</v>
          </cell>
          <cell r="F9419">
            <v>0</v>
          </cell>
        </row>
        <row r="9420">
          <cell r="A9420">
            <v>5</v>
          </cell>
          <cell r="B9420">
            <v>905</v>
          </cell>
          <cell r="C9420">
            <v>0</v>
          </cell>
          <cell r="D9420">
            <v>7040</v>
          </cell>
          <cell r="F9420">
            <v>0</v>
          </cell>
        </row>
        <row r="9421">
          <cell r="A9421">
            <v>5</v>
          </cell>
          <cell r="B9421">
            <v>905</v>
          </cell>
          <cell r="C9421">
            <v>0</v>
          </cell>
          <cell r="D9421">
            <v>7045</v>
          </cell>
          <cell r="F9421">
            <v>0</v>
          </cell>
        </row>
        <row r="9422">
          <cell r="A9422">
            <v>5</v>
          </cell>
          <cell r="B9422">
            <v>905</v>
          </cell>
          <cell r="C9422">
            <v>0</v>
          </cell>
          <cell r="D9422">
            <v>7050</v>
          </cell>
          <cell r="F9422">
            <v>0</v>
          </cell>
        </row>
        <row r="9423">
          <cell r="A9423">
            <v>5</v>
          </cell>
          <cell r="B9423">
            <v>905</v>
          </cell>
          <cell r="C9423">
            <v>0</v>
          </cell>
          <cell r="D9423">
            <v>7055</v>
          </cell>
          <cell r="F9423">
            <v>0</v>
          </cell>
        </row>
        <row r="9424">
          <cell r="A9424">
            <v>5</v>
          </cell>
          <cell r="B9424">
            <v>905</v>
          </cell>
          <cell r="C9424">
            <v>0</v>
          </cell>
          <cell r="D9424">
            <v>7060</v>
          </cell>
          <cell r="F9424">
            <v>0</v>
          </cell>
        </row>
        <row r="9425">
          <cell r="A9425">
            <v>5</v>
          </cell>
          <cell r="B9425">
            <v>905</v>
          </cell>
          <cell r="C9425">
            <v>0</v>
          </cell>
          <cell r="D9425">
            <v>7065</v>
          </cell>
          <cell r="F9425">
            <v>0</v>
          </cell>
        </row>
        <row r="9426">
          <cell r="A9426">
            <v>5</v>
          </cell>
          <cell r="B9426">
            <v>905</v>
          </cell>
          <cell r="C9426">
            <v>0</v>
          </cell>
          <cell r="D9426">
            <v>7070</v>
          </cell>
          <cell r="F9426">
            <v>0</v>
          </cell>
        </row>
        <row r="9427">
          <cell r="A9427">
            <v>5</v>
          </cell>
          <cell r="B9427">
            <v>905</v>
          </cell>
          <cell r="C9427">
            <v>0</v>
          </cell>
          <cell r="D9427">
            <v>7075</v>
          </cell>
          <cell r="F9427">
            <v>0</v>
          </cell>
        </row>
        <row r="9428">
          <cell r="A9428">
            <v>5</v>
          </cell>
          <cell r="B9428">
            <v>905</v>
          </cell>
          <cell r="C9428">
            <v>0</v>
          </cell>
          <cell r="D9428">
            <v>7080</v>
          </cell>
          <cell r="F9428">
            <v>0</v>
          </cell>
        </row>
        <row r="9429">
          <cell r="A9429">
            <v>5</v>
          </cell>
          <cell r="B9429">
            <v>905</v>
          </cell>
          <cell r="C9429">
            <v>0</v>
          </cell>
          <cell r="D9429">
            <v>7085</v>
          </cell>
          <cell r="F9429">
            <v>0</v>
          </cell>
        </row>
        <row r="9430">
          <cell r="A9430">
            <v>5</v>
          </cell>
          <cell r="B9430">
            <v>905</v>
          </cell>
          <cell r="C9430">
            <v>0</v>
          </cell>
          <cell r="D9430">
            <v>7086</v>
          </cell>
          <cell r="F9430">
            <v>0</v>
          </cell>
        </row>
        <row r="9431">
          <cell r="A9431">
            <v>5</v>
          </cell>
          <cell r="B9431">
            <v>905</v>
          </cell>
          <cell r="C9431">
            <v>0</v>
          </cell>
          <cell r="D9431">
            <v>7090</v>
          </cell>
          <cell r="F9431">
            <v>0</v>
          </cell>
        </row>
        <row r="9432">
          <cell r="A9432">
            <v>5</v>
          </cell>
          <cell r="B9432">
            <v>905</v>
          </cell>
          <cell r="C9432">
            <v>0</v>
          </cell>
          <cell r="D9432">
            <v>7095</v>
          </cell>
          <cell r="F9432">
            <v>0</v>
          </cell>
        </row>
        <row r="9433">
          <cell r="A9433">
            <v>5</v>
          </cell>
          <cell r="B9433">
            <v>905</v>
          </cell>
          <cell r="C9433">
            <v>0</v>
          </cell>
          <cell r="D9433">
            <v>7100</v>
          </cell>
          <cell r="F9433">
            <v>0</v>
          </cell>
        </row>
        <row r="9434">
          <cell r="A9434">
            <v>5</v>
          </cell>
          <cell r="B9434">
            <v>905</v>
          </cell>
          <cell r="C9434">
            <v>0</v>
          </cell>
          <cell r="D9434">
            <v>7105</v>
          </cell>
          <cell r="F9434">
            <v>0</v>
          </cell>
        </row>
        <row r="9435">
          <cell r="A9435">
            <v>5</v>
          </cell>
          <cell r="B9435">
            <v>905</v>
          </cell>
          <cell r="C9435">
            <v>0</v>
          </cell>
          <cell r="D9435">
            <v>7110</v>
          </cell>
          <cell r="F9435">
            <v>0</v>
          </cell>
        </row>
        <row r="9436">
          <cell r="A9436">
            <v>5</v>
          </cell>
          <cell r="B9436">
            <v>905</v>
          </cell>
          <cell r="C9436">
            <v>0</v>
          </cell>
          <cell r="D9436">
            <v>7120</v>
          </cell>
          <cell r="F9436">
            <v>0</v>
          </cell>
        </row>
        <row r="9437">
          <cell r="A9437">
            <v>5</v>
          </cell>
          <cell r="B9437">
            <v>905</v>
          </cell>
          <cell r="C9437">
            <v>0</v>
          </cell>
          <cell r="D9437">
            <v>7125</v>
          </cell>
          <cell r="F9437">
            <v>0</v>
          </cell>
        </row>
        <row r="9438">
          <cell r="A9438">
            <v>5</v>
          </cell>
          <cell r="B9438">
            <v>905</v>
          </cell>
          <cell r="C9438">
            <v>0</v>
          </cell>
          <cell r="D9438">
            <v>8010</v>
          </cell>
          <cell r="F9438">
            <v>0</v>
          </cell>
        </row>
        <row r="9439">
          <cell r="A9439">
            <v>5</v>
          </cell>
          <cell r="B9439">
            <v>905</v>
          </cell>
          <cell r="C9439">
            <v>0</v>
          </cell>
          <cell r="D9439">
            <v>8020</v>
          </cell>
          <cell r="F9439">
            <v>0</v>
          </cell>
        </row>
        <row r="9440">
          <cell r="A9440">
            <v>5</v>
          </cell>
          <cell r="B9440">
            <v>905</v>
          </cell>
          <cell r="C9440">
            <v>0</v>
          </cell>
          <cell r="D9440">
            <v>8025</v>
          </cell>
          <cell r="F9440">
            <v>0</v>
          </cell>
        </row>
        <row r="9441">
          <cell r="A9441">
            <v>5</v>
          </cell>
          <cell r="B9441">
            <v>905</v>
          </cell>
          <cell r="C9441">
            <v>0</v>
          </cell>
          <cell r="D9441">
            <v>8030</v>
          </cell>
          <cell r="F9441">
            <v>0</v>
          </cell>
        </row>
        <row r="9442">
          <cell r="A9442">
            <v>5</v>
          </cell>
          <cell r="B9442">
            <v>905</v>
          </cell>
          <cell r="C9442">
            <v>0</v>
          </cell>
          <cell r="D9442">
            <v>8040</v>
          </cell>
          <cell r="F9442">
            <v>0</v>
          </cell>
        </row>
        <row r="9443">
          <cell r="A9443">
            <v>5</v>
          </cell>
          <cell r="B9443">
            <v>905</v>
          </cell>
          <cell r="C9443">
            <v>0</v>
          </cell>
          <cell r="D9443">
            <v>8050</v>
          </cell>
          <cell r="F9443">
            <v>0</v>
          </cell>
        </row>
        <row r="9444">
          <cell r="A9444">
            <v>5</v>
          </cell>
          <cell r="B9444">
            <v>905</v>
          </cell>
          <cell r="C9444">
            <v>0</v>
          </cell>
          <cell r="D9444">
            <v>8060</v>
          </cell>
          <cell r="F9444">
            <v>0</v>
          </cell>
        </row>
        <row r="9445">
          <cell r="A9445">
            <v>5</v>
          </cell>
          <cell r="B9445">
            <v>905</v>
          </cell>
          <cell r="C9445">
            <v>0</v>
          </cell>
          <cell r="D9445">
            <v>8070</v>
          </cell>
          <cell r="F9445">
            <v>0</v>
          </cell>
        </row>
        <row r="9446">
          <cell r="A9446">
            <v>5</v>
          </cell>
          <cell r="B9446">
            <v>905</v>
          </cell>
          <cell r="C9446">
            <v>0</v>
          </cell>
          <cell r="D9446">
            <v>8080</v>
          </cell>
          <cell r="F9446">
            <v>0</v>
          </cell>
        </row>
        <row r="9447">
          <cell r="A9447">
            <v>5</v>
          </cell>
          <cell r="B9447">
            <v>905</v>
          </cell>
          <cell r="C9447">
            <v>0</v>
          </cell>
          <cell r="D9447">
            <v>8090</v>
          </cell>
          <cell r="F9447">
            <v>0</v>
          </cell>
        </row>
        <row r="9448">
          <cell r="A9448">
            <v>5</v>
          </cell>
          <cell r="B9448">
            <v>905</v>
          </cell>
          <cell r="C9448">
            <v>0</v>
          </cell>
          <cell r="D9448">
            <v>8501</v>
          </cell>
          <cell r="F9448">
            <v>0</v>
          </cell>
        </row>
        <row r="9449">
          <cell r="A9449">
            <v>5</v>
          </cell>
          <cell r="B9449">
            <v>905</v>
          </cell>
          <cell r="C9449">
            <v>0</v>
          </cell>
          <cell r="D9449">
            <v>8501</v>
          </cell>
          <cell r="F9449">
            <v>0</v>
          </cell>
        </row>
        <row r="9450">
          <cell r="A9450">
            <v>5</v>
          </cell>
          <cell r="B9450">
            <v>905</v>
          </cell>
          <cell r="C9450">
            <v>0</v>
          </cell>
          <cell r="D9450">
            <v>8505</v>
          </cell>
          <cell r="F9450">
            <v>0</v>
          </cell>
        </row>
        <row r="9451">
          <cell r="A9451">
            <v>5</v>
          </cell>
          <cell r="B9451">
            <v>905</v>
          </cell>
          <cell r="C9451">
            <v>10</v>
          </cell>
          <cell r="D9451">
            <v>6010</v>
          </cell>
          <cell r="F9451">
            <v>0</v>
          </cell>
        </row>
        <row r="9452">
          <cell r="A9452">
            <v>5</v>
          </cell>
          <cell r="B9452">
            <v>905</v>
          </cell>
          <cell r="C9452">
            <v>10</v>
          </cell>
          <cell r="D9452">
            <v>6015</v>
          </cell>
          <cell r="F9452">
            <v>0</v>
          </cell>
        </row>
        <row r="9453">
          <cell r="A9453">
            <v>5</v>
          </cell>
          <cell r="B9453">
            <v>905</v>
          </cell>
          <cell r="C9453">
            <v>10</v>
          </cell>
          <cell r="D9453">
            <v>6020</v>
          </cell>
          <cell r="F9453">
            <v>0</v>
          </cell>
        </row>
        <row r="9454">
          <cell r="A9454">
            <v>5</v>
          </cell>
          <cell r="B9454">
            <v>905</v>
          </cell>
          <cell r="C9454">
            <v>10</v>
          </cell>
          <cell r="D9454">
            <v>6025</v>
          </cell>
          <cell r="F9454">
            <v>0</v>
          </cell>
        </row>
        <row r="9455">
          <cell r="A9455">
            <v>5</v>
          </cell>
          <cell r="B9455">
            <v>905</v>
          </cell>
          <cell r="C9455">
            <v>10</v>
          </cell>
          <cell r="D9455">
            <v>6030</v>
          </cell>
          <cell r="F9455">
            <v>0</v>
          </cell>
        </row>
        <row r="9456">
          <cell r="A9456">
            <v>5</v>
          </cell>
          <cell r="B9456">
            <v>905</v>
          </cell>
          <cell r="C9456">
            <v>10</v>
          </cell>
          <cell r="D9456">
            <v>6035</v>
          </cell>
          <cell r="F9456">
            <v>0</v>
          </cell>
        </row>
        <row r="9457">
          <cell r="A9457">
            <v>5</v>
          </cell>
          <cell r="B9457">
            <v>905</v>
          </cell>
          <cell r="C9457">
            <v>10</v>
          </cell>
          <cell r="D9457">
            <v>6040</v>
          </cell>
          <cell r="F9457">
            <v>0</v>
          </cell>
        </row>
        <row r="9458">
          <cell r="A9458">
            <v>5</v>
          </cell>
          <cell r="B9458">
            <v>905</v>
          </cell>
          <cell r="C9458">
            <v>10</v>
          </cell>
          <cell r="D9458">
            <v>6045</v>
          </cell>
          <cell r="F9458">
            <v>0</v>
          </cell>
        </row>
        <row r="9459">
          <cell r="A9459">
            <v>5</v>
          </cell>
          <cell r="B9459">
            <v>905</v>
          </cell>
          <cell r="C9459">
            <v>10</v>
          </cell>
          <cell r="D9459">
            <v>6050</v>
          </cell>
          <cell r="F9459">
            <v>0</v>
          </cell>
        </row>
        <row r="9460">
          <cell r="A9460">
            <v>5</v>
          </cell>
          <cell r="B9460">
            <v>905</v>
          </cell>
          <cell r="C9460">
            <v>10</v>
          </cell>
          <cell r="D9460">
            <v>6055</v>
          </cell>
          <cell r="F9460">
            <v>0</v>
          </cell>
        </row>
        <row r="9461">
          <cell r="A9461">
            <v>5</v>
          </cell>
          <cell r="B9461">
            <v>905</v>
          </cell>
          <cell r="C9461">
            <v>10</v>
          </cell>
          <cell r="D9461">
            <v>6060</v>
          </cell>
          <cell r="F9461">
            <v>0</v>
          </cell>
        </row>
        <row r="9462">
          <cell r="A9462">
            <v>5</v>
          </cell>
          <cell r="B9462">
            <v>905</v>
          </cell>
          <cell r="C9462">
            <v>10</v>
          </cell>
          <cell r="D9462">
            <v>6065</v>
          </cell>
          <cell r="F9462">
            <v>0</v>
          </cell>
        </row>
        <row r="9463">
          <cell r="A9463">
            <v>5</v>
          </cell>
          <cell r="B9463">
            <v>905</v>
          </cell>
          <cell r="C9463">
            <v>10</v>
          </cell>
          <cell r="D9463">
            <v>6070</v>
          </cell>
          <cell r="F9463">
            <v>0</v>
          </cell>
        </row>
        <row r="9464">
          <cell r="A9464">
            <v>5</v>
          </cell>
          <cell r="B9464">
            <v>905</v>
          </cell>
          <cell r="C9464">
            <v>10</v>
          </cell>
          <cell r="D9464">
            <v>6075</v>
          </cell>
          <cell r="F9464">
            <v>0</v>
          </cell>
        </row>
        <row r="9465">
          <cell r="A9465">
            <v>5</v>
          </cell>
          <cell r="B9465">
            <v>905</v>
          </cell>
          <cell r="C9465">
            <v>10</v>
          </cell>
          <cell r="D9465">
            <v>6080</v>
          </cell>
          <cell r="F9465">
            <v>0</v>
          </cell>
        </row>
        <row r="9466">
          <cell r="A9466">
            <v>5</v>
          </cell>
          <cell r="B9466">
            <v>905</v>
          </cell>
          <cell r="C9466">
            <v>10</v>
          </cell>
          <cell r="D9466">
            <v>6085</v>
          </cell>
          <cell r="F9466">
            <v>0</v>
          </cell>
        </row>
        <row r="9467">
          <cell r="A9467">
            <v>5</v>
          </cell>
          <cell r="B9467">
            <v>905</v>
          </cell>
          <cell r="C9467">
            <v>10</v>
          </cell>
          <cell r="D9467">
            <v>6090</v>
          </cell>
          <cell r="F9467">
            <v>0</v>
          </cell>
        </row>
        <row r="9468">
          <cell r="A9468">
            <v>5</v>
          </cell>
          <cell r="B9468">
            <v>905</v>
          </cell>
          <cell r="C9468">
            <v>10</v>
          </cell>
          <cell r="D9468">
            <v>6095</v>
          </cell>
          <cell r="F9468">
            <v>0</v>
          </cell>
        </row>
        <row r="9469">
          <cell r="A9469">
            <v>5</v>
          </cell>
          <cell r="B9469">
            <v>905</v>
          </cell>
          <cell r="C9469">
            <v>10</v>
          </cell>
          <cell r="D9469">
            <v>6100</v>
          </cell>
          <cell r="F9469">
            <v>0</v>
          </cell>
        </row>
        <row r="9470">
          <cell r="A9470">
            <v>5</v>
          </cell>
          <cell r="B9470">
            <v>905</v>
          </cell>
          <cell r="C9470">
            <v>10</v>
          </cell>
          <cell r="D9470">
            <v>6105</v>
          </cell>
          <cell r="F9470">
            <v>0</v>
          </cell>
        </row>
        <row r="9471">
          <cell r="A9471">
            <v>5</v>
          </cell>
          <cell r="B9471">
            <v>905</v>
          </cell>
          <cell r="C9471">
            <v>10</v>
          </cell>
          <cell r="D9471">
            <v>6110</v>
          </cell>
          <cell r="F9471">
            <v>0</v>
          </cell>
        </row>
        <row r="9472">
          <cell r="A9472">
            <v>5</v>
          </cell>
          <cell r="B9472">
            <v>905</v>
          </cell>
          <cell r="C9472">
            <v>10</v>
          </cell>
          <cell r="D9472">
            <v>6115</v>
          </cell>
          <cell r="F9472">
            <v>0</v>
          </cell>
        </row>
        <row r="9473">
          <cell r="A9473">
            <v>5</v>
          </cell>
          <cell r="B9473">
            <v>905</v>
          </cell>
          <cell r="C9473">
            <v>10</v>
          </cell>
          <cell r="D9473">
            <v>6120</v>
          </cell>
          <cell r="F9473">
            <v>0</v>
          </cell>
        </row>
        <row r="9474">
          <cell r="A9474">
            <v>5</v>
          </cell>
          <cell r="B9474">
            <v>905</v>
          </cell>
          <cell r="C9474">
            <v>10</v>
          </cell>
          <cell r="D9474">
            <v>6125</v>
          </cell>
          <cell r="F9474">
            <v>0</v>
          </cell>
        </row>
        <row r="9475">
          <cell r="A9475">
            <v>5</v>
          </cell>
          <cell r="B9475">
            <v>905</v>
          </cell>
          <cell r="C9475">
            <v>10</v>
          </cell>
          <cell r="D9475">
            <v>6130</v>
          </cell>
          <cell r="F9475">
            <v>0</v>
          </cell>
        </row>
        <row r="9476">
          <cell r="A9476">
            <v>5</v>
          </cell>
          <cell r="B9476">
            <v>905</v>
          </cell>
          <cell r="C9476">
            <v>10</v>
          </cell>
          <cell r="D9476">
            <v>6135</v>
          </cell>
          <cell r="F9476">
            <v>0</v>
          </cell>
        </row>
        <row r="9477">
          <cell r="A9477">
            <v>5</v>
          </cell>
          <cell r="B9477">
            <v>905</v>
          </cell>
          <cell r="C9477">
            <v>10</v>
          </cell>
          <cell r="D9477">
            <v>6140</v>
          </cell>
          <cell r="F9477">
            <v>0</v>
          </cell>
        </row>
        <row r="9478">
          <cell r="A9478">
            <v>5</v>
          </cell>
          <cell r="B9478">
            <v>905</v>
          </cell>
          <cell r="C9478">
            <v>10</v>
          </cell>
          <cell r="D9478">
            <v>6145</v>
          </cell>
          <cell r="F9478">
            <v>0</v>
          </cell>
        </row>
        <row r="9479">
          <cell r="A9479">
            <v>5</v>
          </cell>
          <cell r="B9479">
            <v>905</v>
          </cell>
          <cell r="C9479">
            <v>10</v>
          </cell>
          <cell r="D9479">
            <v>6150</v>
          </cell>
          <cell r="F9479">
            <v>0</v>
          </cell>
        </row>
        <row r="9480">
          <cell r="A9480">
            <v>5</v>
          </cell>
          <cell r="B9480">
            <v>905</v>
          </cell>
          <cell r="C9480">
            <v>20</v>
          </cell>
          <cell r="D9480">
            <v>6010</v>
          </cell>
          <cell r="F9480">
            <v>0</v>
          </cell>
        </row>
        <row r="9481">
          <cell r="A9481">
            <v>5</v>
          </cell>
          <cell r="B9481">
            <v>905</v>
          </cell>
          <cell r="C9481">
            <v>20</v>
          </cell>
          <cell r="D9481">
            <v>6015</v>
          </cell>
          <cell r="F9481">
            <v>0</v>
          </cell>
        </row>
        <row r="9482">
          <cell r="A9482">
            <v>5</v>
          </cell>
          <cell r="B9482">
            <v>905</v>
          </cell>
          <cell r="C9482">
            <v>20</v>
          </cell>
          <cell r="D9482">
            <v>6020</v>
          </cell>
          <cell r="F9482">
            <v>0</v>
          </cell>
        </row>
        <row r="9483">
          <cell r="A9483">
            <v>5</v>
          </cell>
          <cell r="B9483">
            <v>905</v>
          </cell>
          <cell r="C9483">
            <v>20</v>
          </cell>
          <cell r="D9483">
            <v>6025</v>
          </cell>
          <cell r="F9483">
            <v>0</v>
          </cell>
        </row>
        <row r="9484">
          <cell r="A9484">
            <v>5</v>
          </cell>
          <cell r="B9484">
            <v>905</v>
          </cell>
          <cell r="C9484">
            <v>20</v>
          </cell>
          <cell r="D9484">
            <v>6030</v>
          </cell>
          <cell r="F9484">
            <v>0</v>
          </cell>
        </row>
        <row r="9485">
          <cell r="A9485">
            <v>5</v>
          </cell>
          <cell r="B9485">
            <v>905</v>
          </cell>
          <cell r="C9485">
            <v>20</v>
          </cell>
          <cell r="D9485">
            <v>6035</v>
          </cell>
          <cell r="F9485">
            <v>0</v>
          </cell>
        </row>
        <row r="9486">
          <cell r="A9486">
            <v>5</v>
          </cell>
          <cell r="B9486">
            <v>905</v>
          </cell>
          <cell r="C9486">
            <v>20</v>
          </cell>
          <cell r="D9486">
            <v>6040</v>
          </cell>
          <cell r="F9486">
            <v>0</v>
          </cell>
        </row>
        <row r="9487">
          <cell r="A9487">
            <v>5</v>
          </cell>
          <cell r="B9487">
            <v>905</v>
          </cell>
          <cell r="C9487">
            <v>20</v>
          </cell>
          <cell r="D9487">
            <v>6045</v>
          </cell>
          <cell r="F9487">
            <v>0</v>
          </cell>
        </row>
        <row r="9488">
          <cell r="A9488">
            <v>5</v>
          </cell>
          <cell r="B9488">
            <v>905</v>
          </cell>
          <cell r="C9488">
            <v>20</v>
          </cell>
          <cell r="D9488">
            <v>6050</v>
          </cell>
          <cell r="F9488">
            <v>0</v>
          </cell>
        </row>
        <row r="9489">
          <cell r="A9489">
            <v>5</v>
          </cell>
          <cell r="B9489">
            <v>905</v>
          </cell>
          <cell r="C9489">
            <v>20</v>
          </cell>
          <cell r="D9489">
            <v>6055</v>
          </cell>
          <cell r="F9489">
            <v>0</v>
          </cell>
        </row>
        <row r="9490">
          <cell r="A9490">
            <v>5</v>
          </cell>
          <cell r="B9490">
            <v>905</v>
          </cell>
          <cell r="C9490">
            <v>20</v>
          </cell>
          <cell r="D9490">
            <v>6060</v>
          </cell>
          <cell r="F9490">
            <v>0</v>
          </cell>
        </row>
        <row r="9491">
          <cell r="A9491">
            <v>5</v>
          </cell>
          <cell r="B9491">
            <v>905</v>
          </cell>
          <cell r="C9491">
            <v>20</v>
          </cell>
          <cell r="D9491">
            <v>6065</v>
          </cell>
          <cell r="F9491">
            <v>0</v>
          </cell>
        </row>
        <row r="9492">
          <cell r="A9492">
            <v>5</v>
          </cell>
          <cell r="B9492">
            <v>905</v>
          </cell>
          <cell r="C9492">
            <v>20</v>
          </cell>
          <cell r="D9492">
            <v>6070</v>
          </cell>
          <cell r="F9492">
            <v>0</v>
          </cell>
        </row>
        <row r="9493">
          <cell r="A9493">
            <v>5</v>
          </cell>
          <cell r="B9493">
            <v>905</v>
          </cell>
          <cell r="C9493">
            <v>20</v>
          </cell>
          <cell r="D9493">
            <v>6075</v>
          </cell>
          <cell r="F9493">
            <v>0</v>
          </cell>
        </row>
        <row r="9494">
          <cell r="A9494">
            <v>5</v>
          </cell>
          <cell r="B9494">
            <v>905</v>
          </cell>
          <cell r="C9494">
            <v>20</v>
          </cell>
          <cell r="D9494">
            <v>6080</v>
          </cell>
          <cell r="F9494">
            <v>0</v>
          </cell>
        </row>
        <row r="9495">
          <cell r="A9495">
            <v>5</v>
          </cell>
          <cell r="B9495">
            <v>905</v>
          </cell>
          <cell r="C9495">
            <v>20</v>
          </cell>
          <cell r="D9495">
            <v>6085</v>
          </cell>
          <cell r="F9495">
            <v>0</v>
          </cell>
        </row>
        <row r="9496">
          <cell r="A9496">
            <v>5</v>
          </cell>
          <cell r="B9496">
            <v>905</v>
          </cell>
          <cell r="C9496">
            <v>20</v>
          </cell>
          <cell r="D9496">
            <v>6090</v>
          </cell>
          <cell r="F9496">
            <v>0</v>
          </cell>
        </row>
        <row r="9497">
          <cell r="A9497">
            <v>5</v>
          </cell>
          <cell r="B9497">
            <v>905</v>
          </cell>
          <cell r="C9497">
            <v>20</v>
          </cell>
          <cell r="D9497">
            <v>6095</v>
          </cell>
          <cell r="F9497">
            <v>0</v>
          </cell>
        </row>
        <row r="9498">
          <cell r="A9498">
            <v>5</v>
          </cell>
          <cell r="B9498">
            <v>905</v>
          </cell>
          <cell r="C9498">
            <v>20</v>
          </cell>
          <cell r="D9498">
            <v>6100</v>
          </cell>
          <cell r="F9498">
            <v>0</v>
          </cell>
        </row>
        <row r="9499">
          <cell r="A9499">
            <v>5</v>
          </cell>
          <cell r="B9499">
            <v>905</v>
          </cell>
          <cell r="C9499">
            <v>20</v>
          </cell>
          <cell r="D9499">
            <v>6105</v>
          </cell>
          <cell r="F9499">
            <v>0</v>
          </cell>
        </row>
        <row r="9500">
          <cell r="A9500">
            <v>5</v>
          </cell>
          <cell r="B9500">
            <v>905</v>
          </cell>
          <cell r="C9500">
            <v>20</v>
          </cell>
          <cell r="D9500">
            <v>6110</v>
          </cell>
          <cell r="F9500">
            <v>0</v>
          </cell>
        </row>
        <row r="9501">
          <cell r="A9501">
            <v>5</v>
          </cell>
          <cell r="B9501">
            <v>905</v>
          </cell>
          <cell r="C9501">
            <v>20</v>
          </cell>
          <cell r="D9501">
            <v>6115</v>
          </cell>
          <cell r="F9501">
            <v>0</v>
          </cell>
        </row>
        <row r="9502">
          <cell r="A9502">
            <v>5</v>
          </cell>
          <cell r="B9502">
            <v>905</v>
          </cell>
          <cell r="C9502">
            <v>20</v>
          </cell>
          <cell r="D9502">
            <v>6120</v>
          </cell>
          <cell r="F9502">
            <v>0</v>
          </cell>
        </row>
        <row r="9503">
          <cell r="A9503">
            <v>5</v>
          </cell>
          <cell r="B9503">
            <v>905</v>
          </cell>
          <cell r="C9503">
            <v>20</v>
          </cell>
          <cell r="D9503">
            <v>6125</v>
          </cell>
          <cell r="F9503">
            <v>0</v>
          </cell>
        </row>
        <row r="9504">
          <cell r="A9504">
            <v>5</v>
          </cell>
          <cell r="B9504">
            <v>905</v>
          </cell>
          <cell r="C9504">
            <v>20</v>
          </cell>
          <cell r="D9504">
            <v>6130</v>
          </cell>
          <cell r="F9504">
            <v>0</v>
          </cell>
        </row>
        <row r="9505">
          <cell r="A9505">
            <v>5</v>
          </cell>
          <cell r="B9505">
            <v>905</v>
          </cell>
          <cell r="C9505">
            <v>20</v>
          </cell>
          <cell r="D9505">
            <v>6135</v>
          </cell>
          <cell r="F9505">
            <v>0</v>
          </cell>
        </row>
        <row r="9506">
          <cell r="A9506">
            <v>5</v>
          </cell>
          <cell r="B9506">
            <v>905</v>
          </cell>
          <cell r="C9506">
            <v>20</v>
          </cell>
          <cell r="D9506">
            <v>6140</v>
          </cell>
          <cell r="F9506">
            <v>0</v>
          </cell>
        </row>
        <row r="9507">
          <cell r="A9507">
            <v>5</v>
          </cell>
          <cell r="B9507">
            <v>905</v>
          </cell>
          <cell r="C9507">
            <v>20</v>
          </cell>
          <cell r="D9507">
            <v>6145</v>
          </cell>
          <cell r="F9507">
            <v>0</v>
          </cell>
        </row>
        <row r="9508">
          <cell r="A9508">
            <v>5</v>
          </cell>
          <cell r="B9508">
            <v>905</v>
          </cell>
          <cell r="C9508">
            <v>30</v>
          </cell>
          <cell r="D9508">
            <v>6010</v>
          </cell>
          <cell r="F9508">
            <v>0</v>
          </cell>
        </row>
        <row r="9509">
          <cell r="A9509">
            <v>5</v>
          </cell>
          <cell r="B9509">
            <v>905</v>
          </cell>
          <cell r="C9509">
            <v>30</v>
          </cell>
          <cell r="D9509">
            <v>6015</v>
          </cell>
          <cell r="F9509">
            <v>0</v>
          </cell>
        </row>
        <row r="9510">
          <cell r="A9510">
            <v>5</v>
          </cell>
          <cell r="B9510">
            <v>905</v>
          </cell>
          <cell r="C9510">
            <v>30</v>
          </cell>
          <cell r="D9510">
            <v>6020</v>
          </cell>
          <cell r="F9510">
            <v>0</v>
          </cell>
        </row>
        <row r="9511">
          <cell r="A9511">
            <v>5</v>
          </cell>
          <cell r="B9511">
            <v>905</v>
          </cell>
          <cell r="C9511">
            <v>30</v>
          </cell>
          <cell r="D9511">
            <v>6025</v>
          </cell>
          <cell r="F9511">
            <v>0</v>
          </cell>
        </row>
        <row r="9512">
          <cell r="A9512">
            <v>5</v>
          </cell>
          <cell r="B9512">
            <v>905</v>
          </cell>
          <cell r="C9512">
            <v>30</v>
          </cell>
          <cell r="D9512">
            <v>6030</v>
          </cell>
          <cell r="F9512">
            <v>0</v>
          </cell>
        </row>
        <row r="9513">
          <cell r="A9513">
            <v>5</v>
          </cell>
          <cell r="B9513">
            <v>905</v>
          </cell>
          <cell r="C9513">
            <v>30</v>
          </cell>
          <cell r="D9513">
            <v>6035</v>
          </cell>
          <cell r="F9513">
            <v>0</v>
          </cell>
        </row>
        <row r="9514">
          <cell r="A9514">
            <v>5</v>
          </cell>
          <cell r="B9514">
            <v>905</v>
          </cell>
          <cell r="C9514">
            <v>30</v>
          </cell>
          <cell r="D9514">
            <v>6040</v>
          </cell>
          <cell r="F9514">
            <v>0</v>
          </cell>
        </row>
        <row r="9515">
          <cell r="A9515">
            <v>5</v>
          </cell>
          <cell r="B9515">
            <v>905</v>
          </cell>
          <cell r="C9515">
            <v>30</v>
          </cell>
          <cell r="D9515">
            <v>6045</v>
          </cell>
          <cell r="F9515">
            <v>0</v>
          </cell>
        </row>
        <row r="9516">
          <cell r="A9516">
            <v>5</v>
          </cell>
          <cell r="B9516">
            <v>905</v>
          </cell>
          <cell r="C9516">
            <v>30</v>
          </cell>
          <cell r="D9516">
            <v>6050</v>
          </cell>
          <cell r="F9516">
            <v>0</v>
          </cell>
        </row>
        <row r="9517">
          <cell r="A9517">
            <v>5</v>
          </cell>
          <cell r="B9517">
            <v>905</v>
          </cell>
          <cell r="C9517">
            <v>30</v>
          </cell>
          <cell r="D9517">
            <v>6055</v>
          </cell>
          <cell r="F9517">
            <v>0</v>
          </cell>
        </row>
        <row r="9518">
          <cell r="A9518">
            <v>5</v>
          </cell>
          <cell r="B9518">
            <v>905</v>
          </cell>
          <cell r="C9518">
            <v>30</v>
          </cell>
          <cell r="D9518">
            <v>6060</v>
          </cell>
          <cell r="F9518">
            <v>0</v>
          </cell>
        </row>
        <row r="9519">
          <cell r="A9519">
            <v>5</v>
          </cell>
          <cell r="B9519">
            <v>905</v>
          </cell>
          <cell r="C9519">
            <v>30</v>
          </cell>
          <cell r="D9519">
            <v>6065</v>
          </cell>
          <cell r="F9519">
            <v>0</v>
          </cell>
        </row>
        <row r="9520">
          <cell r="A9520">
            <v>5</v>
          </cell>
          <cell r="B9520">
            <v>905</v>
          </cell>
          <cell r="C9520">
            <v>30</v>
          </cell>
          <cell r="D9520">
            <v>6070</v>
          </cell>
          <cell r="F9520">
            <v>0</v>
          </cell>
        </row>
        <row r="9521">
          <cell r="A9521">
            <v>5</v>
          </cell>
          <cell r="B9521">
            <v>905</v>
          </cell>
          <cell r="C9521">
            <v>30</v>
          </cell>
          <cell r="D9521">
            <v>6075</v>
          </cell>
          <cell r="F9521">
            <v>0</v>
          </cell>
        </row>
        <row r="9522">
          <cell r="A9522">
            <v>5</v>
          </cell>
          <cell r="B9522">
            <v>905</v>
          </cell>
          <cell r="C9522">
            <v>30</v>
          </cell>
          <cell r="D9522">
            <v>6080</v>
          </cell>
          <cell r="F9522">
            <v>0</v>
          </cell>
        </row>
        <row r="9523">
          <cell r="A9523">
            <v>5</v>
          </cell>
          <cell r="B9523">
            <v>905</v>
          </cell>
          <cell r="C9523">
            <v>30</v>
          </cell>
          <cell r="D9523">
            <v>6085</v>
          </cell>
          <cell r="F9523">
            <v>0</v>
          </cell>
        </row>
        <row r="9524">
          <cell r="A9524">
            <v>5</v>
          </cell>
          <cell r="B9524">
            <v>905</v>
          </cell>
          <cell r="C9524">
            <v>30</v>
          </cell>
          <cell r="D9524">
            <v>6090</v>
          </cell>
          <cell r="F9524">
            <v>0</v>
          </cell>
        </row>
        <row r="9525">
          <cell r="A9525">
            <v>5</v>
          </cell>
          <cell r="B9525">
            <v>905</v>
          </cell>
          <cell r="C9525">
            <v>30</v>
          </cell>
          <cell r="D9525">
            <v>6095</v>
          </cell>
          <cell r="F9525">
            <v>0</v>
          </cell>
        </row>
        <row r="9526">
          <cell r="A9526">
            <v>5</v>
          </cell>
          <cell r="B9526">
            <v>905</v>
          </cell>
          <cell r="C9526">
            <v>30</v>
          </cell>
          <cell r="D9526">
            <v>6100</v>
          </cell>
          <cell r="F9526">
            <v>0</v>
          </cell>
        </row>
        <row r="9527">
          <cell r="A9527">
            <v>5</v>
          </cell>
          <cell r="B9527">
            <v>905</v>
          </cell>
          <cell r="C9527">
            <v>40</v>
          </cell>
          <cell r="D9527">
            <v>6010</v>
          </cell>
          <cell r="F9527">
            <v>0</v>
          </cell>
        </row>
        <row r="9528">
          <cell r="A9528">
            <v>5</v>
          </cell>
          <cell r="B9528">
            <v>905</v>
          </cell>
          <cell r="C9528">
            <v>40</v>
          </cell>
          <cell r="D9528">
            <v>6015</v>
          </cell>
          <cell r="F9528">
            <v>0</v>
          </cell>
        </row>
        <row r="9529">
          <cell r="A9529">
            <v>5</v>
          </cell>
          <cell r="B9529">
            <v>905</v>
          </cell>
          <cell r="C9529">
            <v>40</v>
          </cell>
          <cell r="D9529">
            <v>6020</v>
          </cell>
          <cell r="F9529">
            <v>0</v>
          </cell>
        </row>
        <row r="9530">
          <cell r="A9530">
            <v>5</v>
          </cell>
          <cell r="B9530">
            <v>905</v>
          </cell>
          <cell r="C9530">
            <v>40</v>
          </cell>
          <cell r="D9530">
            <v>6025</v>
          </cell>
          <cell r="F9530">
            <v>0</v>
          </cell>
        </row>
        <row r="9531">
          <cell r="A9531">
            <v>5</v>
          </cell>
          <cell r="B9531">
            <v>905</v>
          </cell>
          <cell r="C9531">
            <v>40</v>
          </cell>
          <cell r="D9531">
            <v>6030</v>
          </cell>
          <cell r="F9531">
            <v>0</v>
          </cell>
        </row>
        <row r="9532">
          <cell r="A9532">
            <v>5</v>
          </cell>
          <cell r="B9532">
            <v>905</v>
          </cell>
          <cell r="C9532">
            <v>40</v>
          </cell>
          <cell r="D9532">
            <v>6035</v>
          </cell>
          <cell r="F9532">
            <v>0</v>
          </cell>
        </row>
        <row r="9533">
          <cell r="A9533">
            <v>5</v>
          </cell>
          <cell r="B9533">
            <v>905</v>
          </cell>
          <cell r="C9533">
            <v>40</v>
          </cell>
          <cell r="D9533">
            <v>6040</v>
          </cell>
          <cell r="F9533">
            <v>0</v>
          </cell>
        </row>
        <row r="9534">
          <cell r="A9534">
            <v>5</v>
          </cell>
          <cell r="B9534">
            <v>905</v>
          </cell>
          <cell r="C9534">
            <v>40</v>
          </cell>
          <cell r="D9534">
            <v>6045</v>
          </cell>
          <cell r="F9534">
            <v>0</v>
          </cell>
        </row>
        <row r="9535">
          <cell r="A9535">
            <v>5</v>
          </cell>
          <cell r="B9535">
            <v>905</v>
          </cell>
          <cell r="C9535">
            <v>40</v>
          </cell>
          <cell r="D9535">
            <v>6050</v>
          </cell>
          <cell r="F9535">
            <v>0</v>
          </cell>
        </row>
        <row r="9536">
          <cell r="A9536">
            <v>5</v>
          </cell>
          <cell r="B9536">
            <v>905</v>
          </cell>
          <cell r="C9536">
            <v>40</v>
          </cell>
          <cell r="D9536">
            <v>6055</v>
          </cell>
          <cell r="F9536">
            <v>0</v>
          </cell>
        </row>
        <row r="9537">
          <cell r="A9537">
            <v>5</v>
          </cell>
          <cell r="B9537">
            <v>905</v>
          </cell>
          <cell r="C9537">
            <v>40</v>
          </cell>
          <cell r="D9537">
            <v>6060</v>
          </cell>
          <cell r="F9537">
            <v>0</v>
          </cell>
        </row>
        <row r="9538">
          <cell r="A9538">
            <v>5</v>
          </cell>
          <cell r="B9538">
            <v>905</v>
          </cell>
          <cell r="C9538">
            <v>40</v>
          </cell>
          <cell r="D9538">
            <v>6065</v>
          </cell>
          <cell r="F9538">
            <v>0</v>
          </cell>
        </row>
        <row r="9539">
          <cell r="A9539">
            <v>5</v>
          </cell>
          <cell r="B9539">
            <v>905</v>
          </cell>
          <cell r="C9539">
            <v>40</v>
          </cell>
          <cell r="D9539">
            <v>6070</v>
          </cell>
          <cell r="F9539">
            <v>0</v>
          </cell>
        </row>
        <row r="9540">
          <cell r="A9540">
            <v>5</v>
          </cell>
          <cell r="B9540">
            <v>905</v>
          </cell>
          <cell r="C9540">
            <v>40</v>
          </cell>
          <cell r="D9540">
            <v>6075</v>
          </cell>
          <cell r="F9540">
            <v>0</v>
          </cell>
        </row>
        <row r="9541">
          <cell r="A9541">
            <v>5</v>
          </cell>
          <cell r="B9541">
            <v>905</v>
          </cell>
          <cell r="C9541">
            <v>40</v>
          </cell>
          <cell r="D9541">
            <v>6080</v>
          </cell>
          <cell r="F9541">
            <v>0</v>
          </cell>
        </row>
        <row r="9542">
          <cell r="A9542">
            <v>5</v>
          </cell>
          <cell r="B9542">
            <v>905</v>
          </cell>
          <cell r="C9542">
            <v>40</v>
          </cell>
          <cell r="D9542">
            <v>6085</v>
          </cell>
          <cell r="F9542">
            <v>0</v>
          </cell>
        </row>
        <row r="9543">
          <cell r="A9543">
            <v>5</v>
          </cell>
          <cell r="B9543">
            <v>905</v>
          </cell>
          <cell r="C9543">
            <v>40</v>
          </cell>
          <cell r="D9543">
            <v>6090</v>
          </cell>
          <cell r="F9543">
            <v>0</v>
          </cell>
        </row>
        <row r="9544">
          <cell r="A9544">
            <v>5</v>
          </cell>
          <cell r="B9544">
            <v>905</v>
          </cell>
          <cell r="C9544">
            <v>40</v>
          </cell>
          <cell r="D9544">
            <v>6095</v>
          </cell>
          <cell r="F9544">
            <v>0</v>
          </cell>
        </row>
        <row r="9545">
          <cell r="A9545">
            <v>5</v>
          </cell>
          <cell r="B9545">
            <v>905</v>
          </cell>
          <cell r="C9545">
            <v>40</v>
          </cell>
          <cell r="D9545">
            <v>6100</v>
          </cell>
          <cell r="F9545">
            <v>0</v>
          </cell>
        </row>
        <row r="9546">
          <cell r="A9546">
            <v>5</v>
          </cell>
          <cell r="B9546">
            <v>905</v>
          </cell>
          <cell r="C9546">
            <v>40</v>
          </cell>
          <cell r="D9546">
            <v>6105</v>
          </cell>
          <cell r="F9546">
            <v>0</v>
          </cell>
        </row>
        <row r="9547">
          <cell r="A9547">
            <v>5</v>
          </cell>
          <cell r="B9547">
            <v>905</v>
          </cell>
          <cell r="C9547">
            <v>40</v>
          </cell>
          <cell r="D9547">
            <v>6110</v>
          </cell>
          <cell r="F9547">
            <v>0</v>
          </cell>
        </row>
        <row r="9548">
          <cell r="A9548">
            <v>5</v>
          </cell>
          <cell r="B9548">
            <v>905</v>
          </cell>
          <cell r="C9548">
            <v>40</v>
          </cell>
          <cell r="D9548">
            <v>6110</v>
          </cell>
          <cell r="F9548">
            <v>0</v>
          </cell>
        </row>
        <row r="9549">
          <cell r="A9549">
            <v>5</v>
          </cell>
          <cell r="B9549">
            <v>905</v>
          </cell>
          <cell r="C9549">
            <v>40</v>
          </cell>
          <cell r="D9549">
            <v>6110</v>
          </cell>
          <cell r="F9549">
            <v>0</v>
          </cell>
        </row>
        <row r="9550">
          <cell r="A9550">
            <v>5</v>
          </cell>
          <cell r="B9550">
            <v>905</v>
          </cell>
          <cell r="C9550">
            <v>40</v>
          </cell>
          <cell r="D9550">
            <v>6110</v>
          </cell>
          <cell r="F9550">
            <v>0</v>
          </cell>
        </row>
        <row r="9551">
          <cell r="A9551">
            <v>5</v>
          </cell>
          <cell r="B9551">
            <v>905</v>
          </cell>
          <cell r="C9551">
            <v>40</v>
          </cell>
          <cell r="D9551">
            <v>6110</v>
          </cell>
          <cell r="F9551">
            <v>0</v>
          </cell>
        </row>
        <row r="9552">
          <cell r="A9552">
            <v>5</v>
          </cell>
          <cell r="B9552">
            <v>905</v>
          </cell>
          <cell r="C9552">
            <v>40</v>
          </cell>
          <cell r="D9552">
            <v>6110</v>
          </cell>
          <cell r="F9552">
            <v>0</v>
          </cell>
        </row>
        <row r="9553">
          <cell r="A9553">
            <v>5</v>
          </cell>
          <cell r="B9553">
            <v>905</v>
          </cell>
          <cell r="C9553">
            <v>40</v>
          </cell>
          <cell r="D9553">
            <v>6115</v>
          </cell>
          <cell r="F9553">
            <v>0</v>
          </cell>
        </row>
        <row r="9554">
          <cell r="A9554">
            <v>5</v>
          </cell>
          <cell r="B9554">
            <v>905</v>
          </cell>
          <cell r="C9554">
            <v>40</v>
          </cell>
          <cell r="D9554">
            <v>6120</v>
          </cell>
          <cell r="F9554">
            <v>0</v>
          </cell>
        </row>
        <row r="9555">
          <cell r="A9555">
            <v>5</v>
          </cell>
          <cell r="B9555">
            <v>905</v>
          </cell>
          <cell r="C9555">
            <v>40</v>
          </cell>
          <cell r="D9555">
            <v>6125</v>
          </cell>
          <cell r="F9555">
            <v>0</v>
          </cell>
        </row>
        <row r="9556">
          <cell r="A9556">
            <v>5</v>
          </cell>
          <cell r="B9556">
            <v>905</v>
          </cell>
          <cell r="C9556">
            <v>50</v>
          </cell>
          <cell r="D9556">
            <v>6010</v>
          </cell>
          <cell r="F9556">
            <v>0</v>
          </cell>
        </row>
        <row r="9557">
          <cell r="A9557">
            <v>5</v>
          </cell>
          <cell r="B9557">
            <v>905</v>
          </cell>
          <cell r="C9557">
            <v>50</v>
          </cell>
          <cell r="D9557">
            <v>6015</v>
          </cell>
          <cell r="F9557">
            <v>0</v>
          </cell>
        </row>
        <row r="9558">
          <cell r="A9558">
            <v>5</v>
          </cell>
          <cell r="B9558">
            <v>905</v>
          </cell>
          <cell r="C9558">
            <v>50</v>
          </cell>
          <cell r="D9558">
            <v>6020</v>
          </cell>
          <cell r="F9558">
            <v>0</v>
          </cell>
        </row>
        <row r="9559">
          <cell r="A9559">
            <v>5</v>
          </cell>
          <cell r="B9559">
            <v>905</v>
          </cell>
          <cell r="C9559">
            <v>50</v>
          </cell>
          <cell r="D9559">
            <v>6025</v>
          </cell>
          <cell r="F9559">
            <v>0</v>
          </cell>
        </row>
        <row r="9560">
          <cell r="A9560">
            <v>5</v>
          </cell>
          <cell r="B9560">
            <v>905</v>
          </cell>
          <cell r="C9560">
            <v>50</v>
          </cell>
          <cell r="D9560">
            <v>6030</v>
          </cell>
          <cell r="F9560">
            <v>0</v>
          </cell>
        </row>
        <row r="9561">
          <cell r="A9561">
            <v>5</v>
          </cell>
          <cell r="B9561">
            <v>905</v>
          </cell>
          <cell r="C9561">
            <v>50</v>
          </cell>
          <cell r="D9561">
            <v>6035</v>
          </cell>
          <cell r="F9561">
            <v>0</v>
          </cell>
        </row>
        <row r="9562">
          <cell r="A9562">
            <v>5</v>
          </cell>
          <cell r="B9562">
            <v>905</v>
          </cell>
          <cell r="C9562">
            <v>50</v>
          </cell>
          <cell r="D9562">
            <v>6040</v>
          </cell>
          <cell r="F9562">
            <v>0</v>
          </cell>
        </row>
        <row r="9563">
          <cell r="A9563">
            <v>5</v>
          </cell>
          <cell r="B9563">
            <v>905</v>
          </cell>
          <cell r="C9563">
            <v>50</v>
          </cell>
          <cell r="D9563">
            <v>6045</v>
          </cell>
          <cell r="F9563">
            <v>0</v>
          </cell>
        </row>
        <row r="9564">
          <cell r="A9564">
            <v>5</v>
          </cell>
          <cell r="B9564">
            <v>905</v>
          </cell>
          <cell r="C9564">
            <v>50</v>
          </cell>
          <cell r="D9564">
            <v>6050</v>
          </cell>
          <cell r="F9564">
            <v>0</v>
          </cell>
        </row>
        <row r="9565">
          <cell r="A9565">
            <v>5</v>
          </cell>
          <cell r="B9565">
            <v>905</v>
          </cell>
          <cell r="C9565">
            <v>50</v>
          </cell>
          <cell r="D9565">
            <v>6055</v>
          </cell>
          <cell r="F9565">
            <v>0</v>
          </cell>
        </row>
        <row r="9566">
          <cell r="A9566">
            <v>5</v>
          </cell>
          <cell r="B9566">
            <v>905</v>
          </cell>
          <cell r="C9566">
            <v>50</v>
          </cell>
          <cell r="D9566">
            <v>6060</v>
          </cell>
          <cell r="F9566">
            <v>0</v>
          </cell>
        </row>
        <row r="9567">
          <cell r="A9567">
            <v>5</v>
          </cell>
          <cell r="B9567">
            <v>905</v>
          </cell>
          <cell r="C9567">
            <v>50</v>
          </cell>
          <cell r="D9567">
            <v>6065</v>
          </cell>
          <cell r="F9567">
            <v>0</v>
          </cell>
        </row>
        <row r="9568">
          <cell r="A9568">
            <v>5</v>
          </cell>
          <cell r="B9568">
            <v>905</v>
          </cell>
          <cell r="C9568">
            <v>50</v>
          </cell>
          <cell r="D9568">
            <v>6070</v>
          </cell>
          <cell r="F9568">
            <v>0</v>
          </cell>
        </row>
        <row r="9569">
          <cell r="A9569">
            <v>5</v>
          </cell>
          <cell r="B9569">
            <v>905</v>
          </cell>
          <cell r="C9569">
            <v>50</v>
          </cell>
          <cell r="D9569">
            <v>6075</v>
          </cell>
          <cell r="F9569">
            <v>0</v>
          </cell>
        </row>
        <row r="9570">
          <cell r="A9570">
            <v>5</v>
          </cell>
          <cell r="B9570">
            <v>905</v>
          </cell>
          <cell r="C9570">
            <v>50</v>
          </cell>
          <cell r="D9570">
            <v>6080</v>
          </cell>
          <cell r="F9570">
            <v>0</v>
          </cell>
        </row>
        <row r="9571">
          <cell r="A9571">
            <v>5</v>
          </cell>
          <cell r="B9571">
            <v>905</v>
          </cell>
          <cell r="C9571">
            <v>50</v>
          </cell>
          <cell r="D9571">
            <v>6085</v>
          </cell>
          <cell r="F9571">
            <v>0</v>
          </cell>
        </row>
        <row r="9572">
          <cell r="A9572">
            <v>5</v>
          </cell>
          <cell r="B9572">
            <v>905</v>
          </cell>
          <cell r="C9572">
            <v>50</v>
          </cell>
          <cell r="D9572">
            <v>6090</v>
          </cell>
          <cell r="F9572">
            <v>0</v>
          </cell>
        </row>
        <row r="9573">
          <cell r="A9573">
            <v>5</v>
          </cell>
          <cell r="B9573">
            <v>905</v>
          </cell>
          <cell r="C9573">
            <v>50</v>
          </cell>
          <cell r="D9573">
            <v>6095</v>
          </cell>
          <cell r="F9573">
            <v>0</v>
          </cell>
        </row>
        <row r="9574">
          <cell r="A9574">
            <v>5</v>
          </cell>
          <cell r="B9574">
            <v>905</v>
          </cell>
          <cell r="C9574">
            <v>50</v>
          </cell>
          <cell r="D9574">
            <v>6100</v>
          </cell>
          <cell r="F9574">
            <v>0</v>
          </cell>
        </row>
        <row r="9575">
          <cell r="A9575">
            <v>5</v>
          </cell>
          <cell r="B9575">
            <v>905</v>
          </cell>
          <cell r="C9575">
            <v>50</v>
          </cell>
          <cell r="D9575">
            <v>6105</v>
          </cell>
          <cell r="F9575">
            <v>0</v>
          </cell>
        </row>
        <row r="9576">
          <cell r="A9576">
            <v>5</v>
          </cell>
          <cell r="B9576">
            <v>905</v>
          </cell>
          <cell r="C9576">
            <v>50</v>
          </cell>
          <cell r="D9576">
            <v>6110</v>
          </cell>
          <cell r="F9576">
            <v>0</v>
          </cell>
        </row>
        <row r="9577">
          <cell r="A9577">
            <v>5</v>
          </cell>
          <cell r="B9577">
            <v>905</v>
          </cell>
          <cell r="C9577">
            <v>50</v>
          </cell>
          <cell r="D9577">
            <v>6115</v>
          </cell>
          <cell r="F9577">
            <v>0</v>
          </cell>
        </row>
        <row r="9578">
          <cell r="A9578">
            <v>5</v>
          </cell>
          <cell r="B9578">
            <v>905</v>
          </cell>
          <cell r="C9578">
            <v>50</v>
          </cell>
          <cell r="D9578">
            <v>6120</v>
          </cell>
          <cell r="F9578">
            <v>0</v>
          </cell>
        </row>
        <row r="9579">
          <cell r="A9579">
            <v>5</v>
          </cell>
          <cell r="B9579">
            <v>905</v>
          </cell>
          <cell r="C9579">
            <v>50</v>
          </cell>
          <cell r="D9579">
            <v>6125</v>
          </cell>
          <cell r="F9579">
            <v>0</v>
          </cell>
        </row>
        <row r="9580">
          <cell r="A9580">
            <v>6</v>
          </cell>
          <cell r="B9580">
            <v>0</v>
          </cell>
          <cell r="C9580">
            <v>0</v>
          </cell>
          <cell r="D9580">
            <v>1010</v>
          </cell>
          <cell r="F9580">
            <v>0</v>
          </cell>
        </row>
        <row r="9581">
          <cell r="A9581">
            <v>6</v>
          </cell>
          <cell r="B9581">
            <v>0</v>
          </cell>
          <cell r="C9581">
            <v>0</v>
          </cell>
          <cell r="D9581">
            <v>1011</v>
          </cell>
          <cell r="F9581">
            <v>0</v>
          </cell>
        </row>
        <row r="9582">
          <cell r="A9582">
            <v>6</v>
          </cell>
          <cell r="B9582">
            <v>0</v>
          </cell>
          <cell r="C9582">
            <v>0</v>
          </cell>
          <cell r="D9582">
            <v>1012</v>
          </cell>
          <cell r="F9582">
            <v>0</v>
          </cell>
        </row>
        <row r="9583">
          <cell r="A9583">
            <v>6</v>
          </cell>
          <cell r="B9583">
            <v>0</v>
          </cell>
          <cell r="C9583">
            <v>0</v>
          </cell>
          <cell r="D9583">
            <v>1020</v>
          </cell>
          <cell r="F9583">
            <v>8308.93</v>
          </cell>
        </row>
        <row r="9584">
          <cell r="A9584">
            <v>6</v>
          </cell>
          <cell r="B9584">
            <v>0</v>
          </cell>
          <cell r="C9584">
            <v>0</v>
          </cell>
          <cell r="D9584">
            <v>1021</v>
          </cell>
          <cell r="F9584">
            <v>-8308.93</v>
          </cell>
        </row>
        <row r="9585">
          <cell r="A9585">
            <v>6</v>
          </cell>
          <cell r="B9585">
            <v>0</v>
          </cell>
          <cell r="C9585">
            <v>0</v>
          </cell>
          <cell r="D9585">
            <v>1021</v>
          </cell>
          <cell r="F9585">
            <v>0</v>
          </cell>
        </row>
        <row r="9586">
          <cell r="A9586">
            <v>6</v>
          </cell>
          <cell r="B9586">
            <v>0</v>
          </cell>
          <cell r="C9586">
            <v>0</v>
          </cell>
          <cell r="D9586">
            <v>1022</v>
          </cell>
          <cell r="F9586">
            <v>0</v>
          </cell>
        </row>
        <row r="9587">
          <cell r="A9587">
            <v>6</v>
          </cell>
          <cell r="B9587">
            <v>0</v>
          </cell>
          <cell r="C9587">
            <v>0</v>
          </cell>
          <cell r="D9587">
            <v>1029</v>
          </cell>
          <cell r="F9587">
            <v>0</v>
          </cell>
        </row>
        <row r="9588">
          <cell r="A9588">
            <v>6</v>
          </cell>
          <cell r="B9588">
            <v>0</v>
          </cell>
          <cell r="C9588">
            <v>0</v>
          </cell>
          <cell r="D9588">
            <v>1029</v>
          </cell>
          <cell r="F9588">
            <v>0</v>
          </cell>
        </row>
        <row r="9589">
          <cell r="A9589">
            <v>6</v>
          </cell>
          <cell r="B9589">
            <v>0</v>
          </cell>
          <cell r="C9589">
            <v>0</v>
          </cell>
          <cell r="D9589">
            <v>1029</v>
          </cell>
          <cell r="F9589">
            <v>0</v>
          </cell>
        </row>
        <row r="9590">
          <cell r="A9590">
            <v>6</v>
          </cell>
          <cell r="B9590">
            <v>0</v>
          </cell>
          <cell r="C9590">
            <v>0</v>
          </cell>
          <cell r="D9590">
            <v>1030</v>
          </cell>
          <cell r="F9590">
            <v>0</v>
          </cell>
        </row>
        <row r="9591">
          <cell r="A9591">
            <v>6</v>
          </cell>
          <cell r="B9591">
            <v>0</v>
          </cell>
          <cell r="C9591">
            <v>0</v>
          </cell>
          <cell r="D9591">
            <v>1031</v>
          </cell>
          <cell r="F9591">
            <v>0</v>
          </cell>
        </row>
        <row r="9592">
          <cell r="A9592">
            <v>6</v>
          </cell>
          <cell r="B9592">
            <v>0</v>
          </cell>
          <cell r="C9592">
            <v>0</v>
          </cell>
          <cell r="D9592">
            <v>1032</v>
          </cell>
          <cell r="F9592">
            <v>0</v>
          </cell>
        </row>
        <row r="9593">
          <cell r="A9593">
            <v>6</v>
          </cell>
          <cell r="B9593">
            <v>0</v>
          </cell>
          <cell r="C9593">
            <v>0</v>
          </cell>
          <cell r="D9593">
            <v>1032</v>
          </cell>
          <cell r="F9593">
            <v>0</v>
          </cell>
        </row>
        <row r="9594">
          <cell r="A9594">
            <v>6</v>
          </cell>
          <cell r="B9594">
            <v>0</v>
          </cell>
          <cell r="C9594">
            <v>0</v>
          </cell>
          <cell r="D9594">
            <v>1035</v>
          </cell>
          <cell r="F9594">
            <v>0</v>
          </cell>
        </row>
        <row r="9595">
          <cell r="A9595">
            <v>6</v>
          </cell>
          <cell r="B9595">
            <v>0</v>
          </cell>
          <cell r="C9595">
            <v>0</v>
          </cell>
          <cell r="D9595">
            <v>1050</v>
          </cell>
          <cell r="F9595">
            <v>0</v>
          </cell>
        </row>
        <row r="9596">
          <cell r="A9596">
            <v>6</v>
          </cell>
          <cell r="B9596">
            <v>0</v>
          </cell>
          <cell r="C9596">
            <v>0</v>
          </cell>
          <cell r="D9596">
            <v>1051</v>
          </cell>
          <cell r="F9596">
            <v>0</v>
          </cell>
        </row>
        <row r="9597">
          <cell r="A9597">
            <v>6</v>
          </cell>
          <cell r="B9597">
            <v>0</v>
          </cell>
          <cell r="C9597">
            <v>0</v>
          </cell>
          <cell r="D9597">
            <v>1052</v>
          </cell>
          <cell r="F9597">
            <v>0</v>
          </cell>
        </row>
        <row r="9598">
          <cell r="A9598">
            <v>6</v>
          </cell>
          <cell r="B9598">
            <v>0</v>
          </cell>
          <cell r="C9598">
            <v>0</v>
          </cell>
          <cell r="D9598">
            <v>1065</v>
          </cell>
          <cell r="F9598">
            <v>0</v>
          </cell>
        </row>
        <row r="9599">
          <cell r="A9599">
            <v>6</v>
          </cell>
          <cell r="B9599">
            <v>0</v>
          </cell>
          <cell r="C9599">
            <v>0</v>
          </cell>
          <cell r="D9599">
            <v>1070</v>
          </cell>
          <cell r="F9599">
            <v>0</v>
          </cell>
        </row>
        <row r="9600">
          <cell r="A9600">
            <v>6</v>
          </cell>
          <cell r="B9600">
            <v>0</v>
          </cell>
          <cell r="C9600">
            <v>0</v>
          </cell>
          <cell r="D9600">
            <v>1070</v>
          </cell>
          <cell r="F9600">
            <v>0</v>
          </cell>
        </row>
        <row r="9601">
          <cell r="A9601">
            <v>6</v>
          </cell>
          <cell r="B9601">
            <v>0</v>
          </cell>
          <cell r="C9601">
            <v>0</v>
          </cell>
          <cell r="D9601">
            <v>1075</v>
          </cell>
          <cell r="F9601">
            <v>0</v>
          </cell>
        </row>
        <row r="9602">
          <cell r="A9602">
            <v>6</v>
          </cell>
          <cell r="B9602">
            <v>0</v>
          </cell>
          <cell r="C9602">
            <v>0</v>
          </cell>
          <cell r="D9602">
            <v>1076</v>
          </cell>
          <cell r="F9602">
            <v>0</v>
          </cell>
        </row>
        <row r="9603">
          <cell r="A9603">
            <v>6</v>
          </cell>
          <cell r="B9603">
            <v>0</v>
          </cell>
          <cell r="C9603">
            <v>0</v>
          </cell>
          <cell r="D9603">
            <v>1077</v>
          </cell>
          <cell r="F9603">
            <v>0</v>
          </cell>
        </row>
        <row r="9604">
          <cell r="A9604">
            <v>6</v>
          </cell>
          <cell r="B9604">
            <v>0</v>
          </cell>
          <cell r="C9604">
            <v>0</v>
          </cell>
          <cell r="D9604">
            <v>1099</v>
          </cell>
          <cell r="F9604">
            <v>0</v>
          </cell>
        </row>
        <row r="9605">
          <cell r="A9605">
            <v>6</v>
          </cell>
          <cell r="B9605">
            <v>0</v>
          </cell>
          <cell r="C9605">
            <v>0</v>
          </cell>
          <cell r="D9605">
            <v>1099</v>
          </cell>
          <cell r="F9605">
            <v>0</v>
          </cell>
        </row>
        <row r="9606">
          <cell r="A9606">
            <v>6</v>
          </cell>
          <cell r="B9606">
            <v>0</v>
          </cell>
          <cell r="C9606">
            <v>0</v>
          </cell>
          <cell r="D9606">
            <v>1099</v>
          </cell>
          <cell r="F9606">
            <v>0</v>
          </cell>
        </row>
        <row r="9607">
          <cell r="A9607">
            <v>6</v>
          </cell>
          <cell r="B9607">
            <v>0</v>
          </cell>
          <cell r="C9607">
            <v>0</v>
          </cell>
          <cell r="D9607">
            <v>1099</v>
          </cell>
          <cell r="F9607">
            <v>0</v>
          </cell>
        </row>
        <row r="9608">
          <cell r="A9608">
            <v>6</v>
          </cell>
          <cell r="B9608">
            <v>0</v>
          </cell>
          <cell r="C9608">
            <v>0</v>
          </cell>
          <cell r="D9608">
            <v>1099</v>
          </cell>
          <cell r="F9608">
            <v>0</v>
          </cell>
        </row>
        <row r="9609">
          <cell r="A9609">
            <v>6</v>
          </cell>
          <cell r="B9609">
            <v>0</v>
          </cell>
          <cell r="C9609">
            <v>0</v>
          </cell>
          <cell r="D9609">
            <v>1099</v>
          </cell>
          <cell r="F9609">
            <v>0</v>
          </cell>
        </row>
        <row r="9610">
          <cell r="A9610">
            <v>6</v>
          </cell>
          <cell r="B9610">
            <v>0</v>
          </cell>
          <cell r="C9610">
            <v>0</v>
          </cell>
          <cell r="D9610">
            <v>1099</v>
          </cell>
          <cell r="F9610">
            <v>0</v>
          </cell>
        </row>
        <row r="9611">
          <cell r="A9611">
            <v>6</v>
          </cell>
          <cell r="B9611">
            <v>0</v>
          </cell>
          <cell r="C9611">
            <v>0</v>
          </cell>
          <cell r="D9611">
            <v>1099</v>
          </cell>
          <cell r="F9611">
            <v>0</v>
          </cell>
        </row>
        <row r="9612">
          <cell r="A9612">
            <v>6</v>
          </cell>
          <cell r="B9612">
            <v>0</v>
          </cell>
          <cell r="C9612">
            <v>0</v>
          </cell>
          <cell r="D9612">
            <v>1100</v>
          </cell>
          <cell r="F9612">
            <v>0</v>
          </cell>
        </row>
        <row r="9613">
          <cell r="A9613">
            <v>6</v>
          </cell>
          <cell r="B9613">
            <v>0</v>
          </cell>
          <cell r="C9613">
            <v>0</v>
          </cell>
          <cell r="D9613">
            <v>1105</v>
          </cell>
          <cell r="F9613">
            <v>0</v>
          </cell>
        </row>
        <row r="9614">
          <cell r="A9614">
            <v>6</v>
          </cell>
          <cell r="B9614">
            <v>0</v>
          </cell>
          <cell r="C9614">
            <v>0</v>
          </cell>
          <cell r="D9614">
            <v>1110</v>
          </cell>
          <cell r="F9614">
            <v>0</v>
          </cell>
        </row>
        <row r="9615">
          <cell r="A9615">
            <v>6</v>
          </cell>
          <cell r="B9615">
            <v>0</v>
          </cell>
          <cell r="C9615">
            <v>0</v>
          </cell>
          <cell r="D9615">
            <v>1115</v>
          </cell>
          <cell r="F9615">
            <v>0</v>
          </cell>
        </row>
        <row r="9616">
          <cell r="A9616">
            <v>6</v>
          </cell>
          <cell r="B9616">
            <v>0</v>
          </cell>
          <cell r="C9616">
            <v>0</v>
          </cell>
          <cell r="D9616">
            <v>1120</v>
          </cell>
          <cell r="F9616">
            <v>0</v>
          </cell>
        </row>
        <row r="9617">
          <cell r="A9617">
            <v>6</v>
          </cell>
          <cell r="B9617">
            <v>0</v>
          </cell>
          <cell r="C9617">
            <v>0</v>
          </cell>
          <cell r="D9617">
            <v>1125</v>
          </cell>
          <cell r="F9617">
            <v>0</v>
          </cell>
        </row>
        <row r="9618">
          <cell r="A9618">
            <v>6</v>
          </cell>
          <cell r="B9618">
            <v>0</v>
          </cell>
          <cell r="C9618">
            <v>0</v>
          </cell>
          <cell r="D9618">
            <v>1130</v>
          </cell>
          <cell r="F9618">
            <v>0</v>
          </cell>
        </row>
        <row r="9619">
          <cell r="A9619">
            <v>6</v>
          </cell>
          <cell r="B9619">
            <v>0</v>
          </cell>
          <cell r="C9619">
            <v>0</v>
          </cell>
          <cell r="D9619">
            <v>1135</v>
          </cell>
          <cell r="F9619">
            <v>0</v>
          </cell>
        </row>
        <row r="9620">
          <cell r="A9620">
            <v>6</v>
          </cell>
          <cell r="B9620">
            <v>0</v>
          </cell>
          <cell r="C9620">
            <v>0</v>
          </cell>
          <cell r="D9620">
            <v>1150</v>
          </cell>
          <cell r="F9620">
            <v>0</v>
          </cell>
        </row>
        <row r="9621">
          <cell r="A9621">
            <v>6</v>
          </cell>
          <cell r="B9621">
            <v>0</v>
          </cell>
          <cell r="C9621">
            <v>0</v>
          </cell>
          <cell r="D9621">
            <v>1200</v>
          </cell>
          <cell r="F9621">
            <v>0</v>
          </cell>
        </row>
        <row r="9622">
          <cell r="A9622">
            <v>6</v>
          </cell>
          <cell r="B9622">
            <v>0</v>
          </cell>
          <cell r="C9622">
            <v>0</v>
          </cell>
          <cell r="D9622">
            <v>1210</v>
          </cell>
          <cell r="F9622">
            <v>0</v>
          </cell>
        </row>
        <row r="9623">
          <cell r="A9623">
            <v>6</v>
          </cell>
          <cell r="B9623">
            <v>0</v>
          </cell>
          <cell r="C9623">
            <v>0</v>
          </cell>
          <cell r="D9623">
            <v>1220</v>
          </cell>
          <cell r="F9623">
            <v>0</v>
          </cell>
        </row>
        <row r="9624">
          <cell r="A9624">
            <v>6</v>
          </cell>
          <cell r="B9624">
            <v>0</v>
          </cell>
          <cell r="C9624">
            <v>0</v>
          </cell>
          <cell r="D9624">
            <v>1221</v>
          </cell>
          <cell r="F9624">
            <v>0</v>
          </cell>
        </row>
        <row r="9625">
          <cell r="A9625">
            <v>6</v>
          </cell>
          <cell r="B9625">
            <v>0</v>
          </cell>
          <cell r="C9625">
            <v>0</v>
          </cell>
          <cell r="D9625">
            <v>1230</v>
          </cell>
          <cell r="F9625">
            <v>0</v>
          </cell>
        </row>
        <row r="9626">
          <cell r="A9626">
            <v>6</v>
          </cell>
          <cell r="B9626">
            <v>0</v>
          </cell>
          <cell r="C9626">
            <v>0</v>
          </cell>
          <cell r="D9626">
            <v>1230</v>
          </cell>
          <cell r="F9626">
            <v>0</v>
          </cell>
        </row>
        <row r="9627">
          <cell r="A9627">
            <v>6</v>
          </cell>
          <cell r="B9627">
            <v>0</v>
          </cell>
          <cell r="C9627">
            <v>0</v>
          </cell>
          <cell r="D9627">
            <v>1230</v>
          </cell>
          <cell r="F9627">
            <v>0</v>
          </cell>
        </row>
        <row r="9628">
          <cell r="A9628">
            <v>6</v>
          </cell>
          <cell r="B9628">
            <v>0</v>
          </cell>
          <cell r="C9628">
            <v>0</v>
          </cell>
          <cell r="D9628">
            <v>1230</v>
          </cell>
          <cell r="F9628">
            <v>0</v>
          </cell>
        </row>
        <row r="9629">
          <cell r="A9629">
            <v>6</v>
          </cell>
          <cell r="B9629">
            <v>0</v>
          </cell>
          <cell r="C9629">
            <v>0</v>
          </cell>
          <cell r="D9629">
            <v>1235</v>
          </cell>
          <cell r="F9629">
            <v>0</v>
          </cell>
        </row>
        <row r="9630">
          <cell r="A9630">
            <v>6</v>
          </cell>
          <cell r="B9630">
            <v>0</v>
          </cell>
          <cell r="C9630">
            <v>0</v>
          </cell>
          <cell r="D9630">
            <v>1235</v>
          </cell>
          <cell r="F9630">
            <v>0</v>
          </cell>
        </row>
        <row r="9631">
          <cell r="A9631">
            <v>6</v>
          </cell>
          <cell r="B9631">
            <v>0</v>
          </cell>
          <cell r="C9631">
            <v>0</v>
          </cell>
          <cell r="D9631">
            <v>1235</v>
          </cell>
          <cell r="F9631">
            <v>0</v>
          </cell>
        </row>
        <row r="9632">
          <cell r="A9632">
            <v>6</v>
          </cell>
          <cell r="B9632">
            <v>0</v>
          </cell>
          <cell r="C9632">
            <v>0</v>
          </cell>
          <cell r="D9632">
            <v>1235</v>
          </cell>
          <cell r="F9632">
            <v>0</v>
          </cell>
        </row>
        <row r="9633">
          <cell r="A9633">
            <v>6</v>
          </cell>
          <cell r="B9633">
            <v>0</v>
          </cell>
          <cell r="C9633">
            <v>0</v>
          </cell>
          <cell r="D9633">
            <v>1240</v>
          </cell>
          <cell r="F9633">
            <v>0</v>
          </cell>
        </row>
        <row r="9634">
          <cell r="A9634">
            <v>6</v>
          </cell>
          <cell r="B9634">
            <v>0</v>
          </cell>
          <cell r="C9634">
            <v>0</v>
          </cell>
          <cell r="D9634">
            <v>2010</v>
          </cell>
          <cell r="F9634">
            <v>0</v>
          </cell>
        </row>
        <row r="9635">
          <cell r="A9635">
            <v>6</v>
          </cell>
          <cell r="B9635">
            <v>0</v>
          </cell>
          <cell r="C9635">
            <v>0</v>
          </cell>
          <cell r="D9635">
            <v>2015</v>
          </cell>
          <cell r="F9635">
            <v>0</v>
          </cell>
        </row>
        <row r="9636">
          <cell r="A9636">
            <v>6</v>
          </cell>
          <cell r="B9636">
            <v>0</v>
          </cell>
          <cell r="C9636">
            <v>0</v>
          </cell>
          <cell r="D9636">
            <v>2016</v>
          </cell>
          <cell r="F9636">
            <v>0</v>
          </cell>
        </row>
        <row r="9637">
          <cell r="A9637">
            <v>6</v>
          </cell>
          <cell r="B9637">
            <v>0</v>
          </cell>
          <cell r="C9637">
            <v>0</v>
          </cell>
          <cell r="D9637">
            <v>2017</v>
          </cell>
          <cell r="F9637">
            <v>0</v>
          </cell>
        </row>
        <row r="9638">
          <cell r="A9638">
            <v>6</v>
          </cell>
          <cell r="B9638">
            <v>0</v>
          </cell>
          <cell r="C9638">
            <v>0</v>
          </cell>
          <cell r="D9638">
            <v>2020</v>
          </cell>
          <cell r="F9638">
            <v>0</v>
          </cell>
        </row>
        <row r="9639">
          <cell r="A9639">
            <v>6</v>
          </cell>
          <cell r="B9639">
            <v>0</v>
          </cell>
          <cell r="C9639">
            <v>0</v>
          </cell>
          <cell r="D9639">
            <v>2025</v>
          </cell>
          <cell r="F9639">
            <v>0</v>
          </cell>
        </row>
        <row r="9640">
          <cell r="A9640">
            <v>6</v>
          </cell>
          <cell r="B9640">
            <v>0</v>
          </cell>
          <cell r="C9640">
            <v>0</v>
          </cell>
          <cell r="D9640">
            <v>2030</v>
          </cell>
          <cell r="F9640">
            <v>0</v>
          </cell>
        </row>
        <row r="9641">
          <cell r="A9641">
            <v>6</v>
          </cell>
          <cell r="B9641">
            <v>0</v>
          </cell>
          <cell r="C9641">
            <v>0</v>
          </cell>
          <cell r="D9641">
            <v>2035</v>
          </cell>
          <cell r="F9641">
            <v>0</v>
          </cell>
        </row>
        <row r="9642">
          <cell r="A9642">
            <v>6</v>
          </cell>
          <cell r="B9642">
            <v>0</v>
          </cell>
          <cell r="C9642">
            <v>0</v>
          </cell>
          <cell r="D9642">
            <v>2040</v>
          </cell>
          <cell r="F9642">
            <v>0</v>
          </cell>
        </row>
        <row r="9643">
          <cell r="A9643">
            <v>6</v>
          </cell>
          <cell r="B9643">
            <v>0</v>
          </cell>
          <cell r="C9643">
            <v>0</v>
          </cell>
          <cell r="D9643">
            <v>2040</v>
          </cell>
          <cell r="F9643">
            <v>0</v>
          </cell>
        </row>
        <row r="9644">
          <cell r="A9644">
            <v>6</v>
          </cell>
          <cell r="B9644">
            <v>0</v>
          </cell>
          <cell r="C9644">
            <v>0</v>
          </cell>
          <cell r="D9644">
            <v>2040</v>
          </cell>
          <cell r="F9644">
            <v>0</v>
          </cell>
        </row>
        <row r="9645">
          <cell r="A9645">
            <v>6</v>
          </cell>
          <cell r="B9645">
            <v>0</v>
          </cell>
          <cell r="C9645">
            <v>0</v>
          </cell>
          <cell r="D9645">
            <v>2040</v>
          </cell>
          <cell r="F9645">
            <v>0</v>
          </cell>
        </row>
        <row r="9646">
          <cell r="A9646">
            <v>6</v>
          </cell>
          <cell r="B9646">
            <v>0</v>
          </cell>
          <cell r="C9646">
            <v>0</v>
          </cell>
          <cell r="D9646">
            <v>2040</v>
          </cell>
          <cell r="F9646">
            <v>0</v>
          </cell>
        </row>
        <row r="9647">
          <cell r="A9647">
            <v>6</v>
          </cell>
          <cell r="B9647">
            <v>0</v>
          </cell>
          <cell r="C9647">
            <v>0</v>
          </cell>
          <cell r="D9647">
            <v>2040</v>
          </cell>
          <cell r="F9647">
            <v>0</v>
          </cell>
        </row>
        <row r="9648">
          <cell r="A9648">
            <v>6</v>
          </cell>
          <cell r="B9648">
            <v>0</v>
          </cell>
          <cell r="C9648">
            <v>0</v>
          </cell>
          <cell r="D9648">
            <v>2040</v>
          </cell>
          <cell r="F9648">
            <v>0</v>
          </cell>
        </row>
        <row r="9649">
          <cell r="A9649">
            <v>6</v>
          </cell>
          <cell r="B9649">
            <v>0</v>
          </cell>
          <cell r="C9649">
            <v>0</v>
          </cell>
          <cell r="D9649">
            <v>2045</v>
          </cell>
          <cell r="F9649">
            <v>0</v>
          </cell>
        </row>
        <row r="9650">
          <cell r="A9650">
            <v>6</v>
          </cell>
          <cell r="B9650">
            <v>0</v>
          </cell>
          <cell r="C9650">
            <v>0</v>
          </cell>
          <cell r="D9650">
            <v>2046</v>
          </cell>
          <cell r="F9650">
            <v>0</v>
          </cell>
        </row>
        <row r="9651">
          <cell r="A9651">
            <v>6</v>
          </cell>
          <cell r="B9651">
            <v>0</v>
          </cell>
          <cell r="C9651">
            <v>0</v>
          </cell>
          <cell r="D9651">
            <v>2047</v>
          </cell>
          <cell r="F9651">
            <v>0</v>
          </cell>
        </row>
        <row r="9652">
          <cell r="A9652">
            <v>6</v>
          </cell>
          <cell r="B9652">
            <v>0</v>
          </cell>
          <cell r="C9652">
            <v>0</v>
          </cell>
          <cell r="D9652">
            <v>2048</v>
          </cell>
          <cell r="F9652">
            <v>0</v>
          </cell>
        </row>
        <row r="9653">
          <cell r="A9653">
            <v>6</v>
          </cell>
          <cell r="B9653">
            <v>0</v>
          </cell>
          <cell r="C9653">
            <v>0</v>
          </cell>
          <cell r="D9653">
            <v>2049</v>
          </cell>
          <cell r="F9653">
            <v>0</v>
          </cell>
        </row>
        <row r="9654">
          <cell r="A9654">
            <v>6</v>
          </cell>
          <cell r="B9654">
            <v>0</v>
          </cell>
          <cell r="C9654">
            <v>0</v>
          </cell>
          <cell r="D9654">
            <v>2050</v>
          </cell>
          <cell r="F9654">
            <v>0</v>
          </cell>
        </row>
        <row r="9655">
          <cell r="A9655">
            <v>6</v>
          </cell>
          <cell r="B9655">
            <v>0</v>
          </cell>
          <cell r="C9655">
            <v>0</v>
          </cell>
          <cell r="D9655">
            <v>2051</v>
          </cell>
          <cell r="F9655">
            <v>0</v>
          </cell>
        </row>
        <row r="9656">
          <cell r="A9656">
            <v>6</v>
          </cell>
          <cell r="B9656">
            <v>0</v>
          </cell>
          <cell r="C9656">
            <v>0</v>
          </cell>
          <cell r="D9656">
            <v>2052</v>
          </cell>
          <cell r="F9656">
            <v>0</v>
          </cell>
        </row>
        <row r="9657">
          <cell r="A9657">
            <v>6</v>
          </cell>
          <cell r="B9657">
            <v>0</v>
          </cell>
          <cell r="C9657">
            <v>0</v>
          </cell>
          <cell r="D9657">
            <v>2053</v>
          </cell>
          <cell r="F9657">
            <v>0</v>
          </cell>
        </row>
        <row r="9658">
          <cell r="A9658">
            <v>6</v>
          </cell>
          <cell r="B9658">
            <v>0</v>
          </cell>
          <cell r="C9658">
            <v>0</v>
          </cell>
          <cell r="D9658">
            <v>2054</v>
          </cell>
          <cell r="F9658">
            <v>0</v>
          </cell>
        </row>
        <row r="9659">
          <cell r="A9659">
            <v>6</v>
          </cell>
          <cell r="B9659">
            <v>0</v>
          </cell>
          <cell r="C9659">
            <v>0</v>
          </cell>
          <cell r="D9659">
            <v>2055</v>
          </cell>
          <cell r="F9659">
            <v>0</v>
          </cell>
        </row>
        <row r="9660">
          <cell r="A9660">
            <v>6</v>
          </cell>
          <cell r="B9660">
            <v>0</v>
          </cell>
          <cell r="C9660">
            <v>0</v>
          </cell>
          <cell r="D9660">
            <v>2060</v>
          </cell>
          <cell r="F9660">
            <v>0</v>
          </cell>
        </row>
        <row r="9661">
          <cell r="A9661">
            <v>6</v>
          </cell>
          <cell r="B9661">
            <v>0</v>
          </cell>
          <cell r="C9661">
            <v>0</v>
          </cell>
          <cell r="D9661">
            <v>2065</v>
          </cell>
          <cell r="F9661">
            <v>0</v>
          </cell>
        </row>
        <row r="9662">
          <cell r="A9662">
            <v>6</v>
          </cell>
          <cell r="B9662">
            <v>0</v>
          </cell>
          <cell r="C9662">
            <v>0</v>
          </cell>
          <cell r="D9662">
            <v>2090</v>
          </cell>
          <cell r="F9662">
            <v>0</v>
          </cell>
        </row>
        <row r="9663">
          <cell r="A9663">
            <v>6</v>
          </cell>
          <cell r="B9663">
            <v>0</v>
          </cell>
          <cell r="C9663">
            <v>0</v>
          </cell>
          <cell r="D9663">
            <v>2090</v>
          </cell>
          <cell r="F9663">
            <v>0</v>
          </cell>
        </row>
        <row r="9664">
          <cell r="A9664">
            <v>6</v>
          </cell>
          <cell r="B9664">
            <v>0</v>
          </cell>
          <cell r="C9664">
            <v>0</v>
          </cell>
          <cell r="D9664">
            <v>2090</v>
          </cell>
          <cell r="F9664">
            <v>0</v>
          </cell>
        </row>
        <row r="9665">
          <cell r="A9665">
            <v>6</v>
          </cell>
          <cell r="B9665">
            <v>0</v>
          </cell>
          <cell r="C9665">
            <v>0</v>
          </cell>
          <cell r="D9665">
            <v>2099</v>
          </cell>
          <cell r="F9665">
            <v>0</v>
          </cell>
        </row>
        <row r="9666">
          <cell r="A9666">
            <v>6</v>
          </cell>
          <cell r="B9666">
            <v>0</v>
          </cell>
          <cell r="C9666">
            <v>0</v>
          </cell>
          <cell r="D9666">
            <v>2100</v>
          </cell>
          <cell r="F9666">
            <v>0</v>
          </cell>
        </row>
        <row r="9667">
          <cell r="A9667">
            <v>6</v>
          </cell>
          <cell r="B9667">
            <v>0</v>
          </cell>
          <cell r="C9667">
            <v>0</v>
          </cell>
          <cell r="D9667">
            <v>2110</v>
          </cell>
          <cell r="F9667">
            <v>0</v>
          </cell>
        </row>
        <row r="9668">
          <cell r="A9668">
            <v>6</v>
          </cell>
          <cell r="B9668">
            <v>0</v>
          </cell>
          <cell r="C9668">
            <v>0</v>
          </cell>
          <cell r="D9668">
            <v>2110</v>
          </cell>
          <cell r="F9668">
            <v>0</v>
          </cell>
        </row>
        <row r="9669">
          <cell r="A9669">
            <v>6</v>
          </cell>
          <cell r="B9669">
            <v>0</v>
          </cell>
          <cell r="C9669">
            <v>0</v>
          </cell>
          <cell r="D9669">
            <v>2110</v>
          </cell>
          <cell r="F9669">
            <v>0</v>
          </cell>
        </row>
        <row r="9670">
          <cell r="A9670">
            <v>6</v>
          </cell>
          <cell r="B9670">
            <v>0</v>
          </cell>
          <cell r="C9670">
            <v>0</v>
          </cell>
          <cell r="D9670">
            <v>2110</v>
          </cell>
          <cell r="F9670">
            <v>0</v>
          </cell>
        </row>
        <row r="9671">
          <cell r="A9671">
            <v>6</v>
          </cell>
          <cell r="B9671">
            <v>0</v>
          </cell>
          <cell r="C9671">
            <v>0</v>
          </cell>
          <cell r="D9671">
            <v>2110</v>
          </cell>
          <cell r="F9671">
            <v>0</v>
          </cell>
        </row>
        <row r="9672">
          <cell r="A9672">
            <v>6</v>
          </cell>
          <cell r="B9672">
            <v>0</v>
          </cell>
          <cell r="C9672">
            <v>0</v>
          </cell>
          <cell r="D9672">
            <v>2110</v>
          </cell>
          <cell r="F9672">
            <v>0</v>
          </cell>
        </row>
        <row r="9673">
          <cell r="A9673">
            <v>6</v>
          </cell>
          <cell r="B9673">
            <v>0</v>
          </cell>
          <cell r="C9673">
            <v>0</v>
          </cell>
          <cell r="D9673">
            <v>2110</v>
          </cell>
          <cell r="F9673">
            <v>0</v>
          </cell>
        </row>
        <row r="9674">
          <cell r="A9674">
            <v>6</v>
          </cell>
          <cell r="B9674">
            <v>0</v>
          </cell>
          <cell r="C9674">
            <v>0</v>
          </cell>
          <cell r="D9674">
            <v>2110</v>
          </cell>
          <cell r="F9674">
            <v>0</v>
          </cell>
        </row>
        <row r="9675">
          <cell r="A9675">
            <v>6</v>
          </cell>
          <cell r="B9675">
            <v>0</v>
          </cell>
          <cell r="C9675">
            <v>0</v>
          </cell>
          <cell r="D9675">
            <v>2110</v>
          </cell>
          <cell r="F9675">
            <v>0</v>
          </cell>
        </row>
        <row r="9676">
          <cell r="A9676">
            <v>6</v>
          </cell>
          <cell r="B9676">
            <v>0</v>
          </cell>
          <cell r="C9676">
            <v>0</v>
          </cell>
          <cell r="D9676">
            <v>2110</v>
          </cell>
          <cell r="F9676">
            <v>0</v>
          </cell>
        </row>
        <row r="9677">
          <cell r="A9677">
            <v>6</v>
          </cell>
          <cell r="B9677">
            <v>0</v>
          </cell>
          <cell r="C9677">
            <v>0</v>
          </cell>
          <cell r="D9677">
            <v>2110</v>
          </cell>
          <cell r="F9677">
            <v>0</v>
          </cell>
        </row>
        <row r="9678">
          <cell r="A9678">
            <v>6</v>
          </cell>
          <cell r="B9678">
            <v>0</v>
          </cell>
          <cell r="C9678">
            <v>0</v>
          </cell>
          <cell r="D9678">
            <v>2110</v>
          </cell>
          <cell r="F9678">
            <v>0</v>
          </cell>
        </row>
        <row r="9679">
          <cell r="A9679">
            <v>6</v>
          </cell>
          <cell r="B9679">
            <v>0</v>
          </cell>
          <cell r="C9679">
            <v>0</v>
          </cell>
          <cell r="D9679">
            <v>2110</v>
          </cell>
          <cell r="F9679">
            <v>0</v>
          </cell>
        </row>
        <row r="9680">
          <cell r="A9680">
            <v>6</v>
          </cell>
          <cell r="B9680">
            <v>0</v>
          </cell>
          <cell r="C9680">
            <v>0</v>
          </cell>
          <cell r="D9680">
            <v>2110</v>
          </cell>
          <cell r="F9680">
            <v>0</v>
          </cell>
        </row>
        <row r="9681">
          <cell r="A9681">
            <v>6</v>
          </cell>
          <cell r="B9681">
            <v>0</v>
          </cell>
          <cell r="C9681">
            <v>0</v>
          </cell>
          <cell r="D9681">
            <v>2110</v>
          </cell>
          <cell r="F9681">
            <v>0</v>
          </cell>
        </row>
        <row r="9682">
          <cell r="A9682">
            <v>6</v>
          </cell>
          <cell r="B9682">
            <v>0</v>
          </cell>
          <cell r="C9682">
            <v>0</v>
          </cell>
          <cell r="D9682">
            <v>2110</v>
          </cell>
          <cell r="F9682">
            <v>0</v>
          </cell>
        </row>
        <row r="9683">
          <cell r="A9683">
            <v>6</v>
          </cell>
          <cell r="B9683">
            <v>0</v>
          </cell>
          <cell r="C9683">
            <v>0</v>
          </cell>
          <cell r="D9683">
            <v>2110</v>
          </cell>
          <cell r="F9683">
            <v>0</v>
          </cell>
        </row>
        <row r="9684">
          <cell r="A9684">
            <v>6</v>
          </cell>
          <cell r="B9684">
            <v>0</v>
          </cell>
          <cell r="C9684">
            <v>0</v>
          </cell>
          <cell r="D9684">
            <v>2110</v>
          </cell>
          <cell r="F9684">
            <v>0</v>
          </cell>
        </row>
        <row r="9685">
          <cell r="A9685">
            <v>6</v>
          </cell>
          <cell r="B9685">
            <v>0</v>
          </cell>
          <cell r="C9685">
            <v>0</v>
          </cell>
          <cell r="D9685">
            <v>2110</v>
          </cell>
          <cell r="F9685">
            <v>0</v>
          </cell>
        </row>
        <row r="9686">
          <cell r="A9686">
            <v>6</v>
          </cell>
          <cell r="B9686">
            <v>0</v>
          </cell>
          <cell r="C9686">
            <v>0</v>
          </cell>
          <cell r="D9686">
            <v>2110</v>
          </cell>
          <cell r="F9686">
            <v>0</v>
          </cell>
        </row>
        <row r="9687">
          <cell r="A9687">
            <v>6</v>
          </cell>
          <cell r="B9687">
            <v>0</v>
          </cell>
          <cell r="C9687">
            <v>0</v>
          </cell>
          <cell r="D9687">
            <v>2110</v>
          </cell>
          <cell r="F9687">
            <v>0</v>
          </cell>
        </row>
        <row r="9688">
          <cell r="A9688">
            <v>6</v>
          </cell>
          <cell r="B9688">
            <v>0</v>
          </cell>
          <cell r="C9688">
            <v>0</v>
          </cell>
          <cell r="D9688">
            <v>2110</v>
          </cell>
          <cell r="F9688">
            <v>0</v>
          </cell>
        </row>
        <row r="9689">
          <cell r="A9689">
            <v>6</v>
          </cell>
          <cell r="B9689">
            <v>0</v>
          </cell>
          <cell r="C9689">
            <v>0</v>
          </cell>
          <cell r="D9689">
            <v>2110</v>
          </cell>
          <cell r="F9689">
            <v>0</v>
          </cell>
        </row>
        <row r="9690">
          <cell r="A9690">
            <v>6</v>
          </cell>
          <cell r="B9690">
            <v>0</v>
          </cell>
          <cell r="C9690">
            <v>0</v>
          </cell>
          <cell r="D9690">
            <v>2110</v>
          </cell>
          <cell r="F9690">
            <v>0</v>
          </cell>
        </row>
        <row r="9691">
          <cell r="A9691">
            <v>6</v>
          </cell>
          <cell r="B9691">
            <v>0</v>
          </cell>
          <cell r="C9691">
            <v>0</v>
          </cell>
          <cell r="D9691">
            <v>2110</v>
          </cell>
          <cell r="F9691">
            <v>0</v>
          </cell>
        </row>
        <row r="9692">
          <cell r="A9692">
            <v>6</v>
          </cell>
          <cell r="B9692">
            <v>0</v>
          </cell>
          <cell r="C9692">
            <v>0</v>
          </cell>
          <cell r="D9692">
            <v>2110</v>
          </cell>
          <cell r="F9692">
            <v>0</v>
          </cell>
        </row>
        <row r="9693">
          <cell r="A9693">
            <v>6</v>
          </cell>
          <cell r="B9693">
            <v>0</v>
          </cell>
          <cell r="C9693">
            <v>0</v>
          </cell>
          <cell r="D9693">
            <v>2110</v>
          </cell>
          <cell r="F9693">
            <v>0</v>
          </cell>
        </row>
        <row r="9694">
          <cell r="A9694">
            <v>6</v>
          </cell>
          <cell r="B9694">
            <v>0</v>
          </cell>
          <cell r="C9694">
            <v>0</v>
          </cell>
          <cell r="D9694">
            <v>2110</v>
          </cell>
          <cell r="F9694">
            <v>0</v>
          </cell>
        </row>
        <row r="9695">
          <cell r="A9695">
            <v>6</v>
          </cell>
          <cell r="B9695">
            <v>0</v>
          </cell>
          <cell r="C9695">
            <v>0</v>
          </cell>
          <cell r="D9695">
            <v>2110</v>
          </cell>
          <cell r="F9695">
            <v>0</v>
          </cell>
        </row>
        <row r="9696">
          <cell r="A9696">
            <v>6</v>
          </cell>
          <cell r="B9696">
            <v>0</v>
          </cell>
          <cell r="C9696">
            <v>0</v>
          </cell>
          <cell r="D9696">
            <v>2110</v>
          </cell>
          <cell r="F9696">
            <v>0</v>
          </cell>
        </row>
        <row r="9697">
          <cell r="A9697">
            <v>6</v>
          </cell>
          <cell r="B9697">
            <v>0</v>
          </cell>
          <cell r="C9697">
            <v>0</v>
          </cell>
          <cell r="D9697">
            <v>2110</v>
          </cell>
          <cell r="F9697">
            <v>0</v>
          </cell>
        </row>
        <row r="9698">
          <cell r="A9698">
            <v>6</v>
          </cell>
          <cell r="B9698">
            <v>0</v>
          </cell>
          <cell r="C9698">
            <v>0</v>
          </cell>
          <cell r="D9698">
            <v>2110</v>
          </cell>
          <cell r="F9698">
            <v>0</v>
          </cell>
        </row>
        <row r="9699">
          <cell r="A9699">
            <v>6</v>
          </cell>
          <cell r="B9699">
            <v>0</v>
          </cell>
          <cell r="C9699">
            <v>0</v>
          </cell>
          <cell r="D9699">
            <v>2110</v>
          </cell>
          <cell r="F9699">
            <v>0</v>
          </cell>
        </row>
        <row r="9700">
          <cell r="A9700">
            <v>6</v>
          </cell>
          <cell r="B9700">
            <v>0</v>
          </cell>
          <cell r="C9700">
            <v>0</v>
          </cell>
          <cell r="D9700">
            <v>2110</v>
          </cell>
          <cell r="F9700">
            <v>0</v>
          </cell>
        </row>
        <row r="9701">
          <cell r="A9701">
            <v>6</v>
          </cell>
          <cell r="B9701">
            <v>0</v>
          </cell>
          <cell r="C9701">
            <v>0</v>
          </cell>
          <cell r="D9701">
            <v>2110</v>
          </cell>
          <cell r="F9701">
            <v>0</v>
          </cell>
        </row>
        <row r="9702">
          <cell r="A9702">
            <v>6</v>
          </cell>
          <cell r="B9702">
            <v>0</v>
          </cell>
          <cell r="C9702">
            <v>0</v>
          </cell>
          <cell r="D9702">
            <v>2110</v>
          </cell>
          <cell r="F9702">
            <v>0</v>
          </cell>
        </row>
        <row r="9703">
          <cell r="A9703">
            <v>6</v>
          </cell>
          <cell r="B9703">
            <v>0</v>
          </cell>
          <cell r="C9703">
            <v>0</v>
          </cell>
          <cell r="D9703">
            <v>2110</v>
          </cell>
          <cell r="F9703">
            <v>0</v>
          </cell>
        </row>
        <row r="9704">
          <cell r="A9704">
            <v>6</v>
          </cell>
          <cell r="B9704">
            <v>0</v>
          </cell>
          <cell r="C9704">
            <v>0</v>
          </cell>
          <cell r="D9704">
            <v>2110</v>
          </cell>
          <cell r="F9704">
            <v>0</v>
          </cell>
        </row>
        <row r="9705">
          <cell r="A9705">
            <v>6</v>
          </cell>
          <cell r="B9705">
            <v>0</v>
          </cell>
          <cell r="C9705">
            <v>0</v>
          </cell>
          <cell r="D9705">
            <v>2110</v>
          </cell>
          <cell r="F9705">
            <v>0</v>
          </cell>
        </row>
        <row r="9706">
          <cell r="A9706">
            <v>6</v>
          </cell>
          <cell r="B9706">
            <v>0</v>
          </cell>
          <cell r="C9706">
            <v>0</v>
          </cell>
          <cell r="D9706">
            <v>2110</v>
          </cell>
          <cell r="F9706">
            <v>0</v>
          </cell>
        </row>
        <row r="9707">
          <cell r="A9707">
            <v>6</v>
          </cell>
          <cell r="B9707">
            <v>0</v>
          </cell>
          <cell r="C9707">
            <v>0</v>
          </cell>
          <cell r="D9707">
            <v>2110</v>
          </cell>
          <cell r="F9707">
            <v>0</v>
          </cell>
        </row>
        <row r="9708">
          <cell r="A9708">
            <v>6</v>
          </cell>
          <cell r="B9708">
            <v>0</v>
          </cell>
          <cell r="C9708">
            <v>0</v>
          </cell>
          <cell r="D9708">
            <v>2110</v>
          </cell>
          <cell r="F9708">
            <v>0</v>
          </cell>
        </row>
        <row r="9709">
          <cell r="A9709">
            <v>6</v>
          </cell>
          <cell r="B9709">
            <v>0</v>
          </cell>
          <cell r="C9709">
            <v>0</v>
          </cell>
          <cell r="D9709">
            <v>2110</v>
          </cell>
          <cell r="F9709">
            <v>0</v>
          </cell>
        </row>
        <row r="9710">
          <cell r="A9710">
            <v>6</v>
          </cell>
          <cell r="B9710">
            <v>0</v>
          </cell>
          <cell r="C9710">
            <v>0</v>
          </cell>
          <cell r="D9710">
            <v>2110</v>
          </cell>
          <cell r="F9710">
            <v>0</v>
          </cell>
        </row>
        <row r="9711">
          <cell r="A9711">
            <v>6</v>
          </cell>
          <cell r="B9711">
            <v>0</v>
          </cell>
          <cell r="C9711">
            <v>0</v>
          </cell>
          <cell r="D9711">
            <v>2110</v>
          </cell>
          <cell r="F9711">
            <v>0</v>
          </cell>
        </row>
        <row r="9712">
          <cell r="A9712">
            <v>6</v>
          </cell>
          <cell r="B9712">
            <v>0</v>
          </cell>
          <cell r="C9712">
            <v>0</v>
          </cell>
          <cell r="D9712">
            <v>2110</v>
          </cell>
          <cell r="F9712">
            <v>0</v>
          </cell>
        </row>
        <row r="9713">
          <cell r="A9713">
            <v>6</v>
          </cell>
          <cell r="B9713">
            <v>0</v>
          </cell>
          <cell r="C9713">
            <v>0</v>
          </cell>
          <cell r="D9713">
            <v>2110</v>
          </cell>
          <cell r="F9713">
            <v>0</v>
          </cell>
        </row>
        <row r="9714">
          <cell r="A9714">
            <v>6</v>
          </cell>
          <cell r="B9714">
            <v>0</v>
          </cell>
          <cell r="C9714">
            <v>0</v>
          </cell>
          <cell r="D9714">
            <v>2110</v>
          </cell>
          <cell r="F9714">
            <v>0</v>
          </cell>
        </row>
        <row r="9715">
          <cell r="A9715">
            <v>6</v>
          </cell>
          <cell r="B9715">
            <v>0</v>
          </cell>
          <cell r="C9715">
            <v>0</v>
          </cell>
          <cell r="D9715">
            <v>2110</v>
          </cell>
          <cell r="F9715">
            <v>0</v>
          </cell>
        </row>
        <row r="9716">
          <cell r="A9716">
            <v>6</v>
          </cell>
          <cell r="B9716">
            <v>0</v>
          </cell>
          <cell r="C9716">
            <v>0</v>
          </cell>
          <cell r="D9716">
            <v>2110</v>
          </cell>
          <cell r="F9716">
            <v>0</v>
          </cell>
        </row>
        <row r="9717">
          <cell r="A9717">
            <v>6</v>
          </cell>
          <cell r="B9717">
            <v>0</v>
          </cell>
          <cell r="C9717">
            <v>0</v>
          </cell>
          <cell r="D9717">
            <v>2110</v>
          </cell>
          <cell r="F9717">
            <v>0</v>
          </cell>
        </row>
        <row r="9718">
          <cell r="A9718">
            <v>6</v>
          </cell>
          <cell r="B9718">
            <v>0</v>
          </cell>
          <cell r="C9718">
            <v>0</v>
          </cell>
          <cell r="D9718">
            <v>2110</v>
          </cell>
          <cell r="F9718">
            <v>0</v>
          </cell>
        </row>
        <row r="9719">
          <cell r="A9719">
            <v>6</v>
          </cell>
          <cell r="B9719">
            <v>0</v>
          </cell>
          <cell r="C9719">
            <v>0</v>
          </cell>
          <cell r="D9719">
            <v>2110</v>
          </cell>
          <cell r="F9719">
            <v>0</v>
          </cell>
        </row>
        <row r="9720">
          <cell r="A9720">
            <v>6</v>
          </cell>
          <cell r="B9720">
            <v>0</v>
          </cell>
          <cell r="C9720">
            <v>0</v>
          </cell>
          <cell r="D9720">
            <v>2110</v>
          </cell>
          <cell r="F9720">
            <v>0</v>
          </cell>
        </row>
        <row r="9721">
          <cell r="A9721">
            <v>6</v>
          </cell>
          <cell r="B9721">
            <v>0</v>
          </cell>
          <cell r="C9721">
            <v>0</v>
          </cell>
          <cell r="D9721">
            <v>2110</v>
          </cell>
          <cell r="F9721">
            <v>0</v>
          </cell>
        </row>
        <row r="9722">
          <cell r="A9722">
            <v>6</v>
          </cell>
          <cell r="B9722">
            <v>0</v>
          </cell>
          <cell r="C9722">
            <v>0</v>
          </cell>
          <cell r="D9722">
            <v>2110</v>
          </cell>
          <cell r="F9722">
            <v>0</v>
          </cell>
        </row>
        <row r="9723">
          <cell r="A9723">
            <v>6</v>
          </cell>
          <cell r="B9723">
            <v>0</v>
          </cell>
          <cell r="C9723">
            <v>0</v>
          </cell>
          <cell r="D9723">
            <v>2110</v>
          </cell>
          <cell r="F9723">
            <v>0</v>
          </cell>
        </row>
        <row r="9724">
          <cell r="A9724">
            <v>6</v>
          </cell>
          <cell r="B9724">
            <v>0</v>
          </cell>
          <cell r="C9724">
            <v>0</v>
          </cell>
          <cell r="D9724">
            <v>2110</v>
          </cell>
          <cell r="F9724">
            <v>0</v>
          </cell>
        </row>
        <row r="9725">
          <cell r="A9725">
            <v>6</v>
          </cell>
          <cell r="B9725">
            <v>0</v>
          </cell>
          <cell r="C9725">
            <v>0</v>
          </cell>
          <cell r="D9725">
            <v>2110</v>
          </cell>
          <cell r="F9725">
            <v>0</v>
          </cell>
        </row>
        <row r="9726">
          <cell r="A9726">
            <v>6</v>
          </cell>
          <cell r="B9726">
            <v>0</v>
          </cell>
          <cell r="C9726">
            <v>0</v>
          </cell>
          <cell r="D9726">
            <v>2110</v>
          </cell>
          <cell r="F9726">
            <v>0</v>
          </cell>
        </row>
        <row r="9727">
          <cell r="A9727">
            <v>6</v>
          </cell>
          <cell r="B9727">
            <v>0</v>
          </cell>
          <cell r="C9727">
            <v>0</v>
          </cell>
          <cell r="D9727">
            <v>2110</v>
          </cell>
          <cell r="F9727">
            <v>0</v>
          </cell>
        </row>
        <row r="9728">
          <cell r="A9728">
            <v>6</v>
          </cell>
          <cell r="B9728">
            <v>0</v>
          </cell>
          <cell r="C9728">
            <v>0</v>
          </cell>
          <cell r="D9728">
            <v>2110</v>
          </cell>
          <cell r="F9728">
            <v>0</v>
          </cell>
        </row>
        <row r="9729">
          <cell r="A9729">
            <v>6</v>
          </cell>
          <cell r="B9729">
            <v>0</v>
          </cell>
          <cell r="C9729">
            <v>0</v>
          </cell>
          <cell r="D9729">
            <v>2110</v>
          </cell>
          <cell r="F9729">
            <v>0</v>
          </cell>
        </row>
        <row r="9730">
          <cell r="A9730">
            <v>6</v>
          </cell>
          <cell r="B9730">
            <v>0</v>
          </cell>
          <cell r="C9730">
            <v>0</v>
          </cell>
          <cell r="D9730">
            <v>2110</v>
          </cell>
          <cell r="F9730">
            <v>0</v>
          </cell>
        </row>
        <row r="9731">
          <cell r="A9731">
            <v>6</v>
          </cell>
          <cell r="B9731">
            <v>0</v>
          </cell>
          <cell r="C9731">
            <v>0</v>
          </cell>
          <cell r="D9731">
            <v>2110</v>
          </cell>
          <cell r="F9731">
            <v>0</v>
          </cell>
        </row>
        <row r="9732">
          <cell r="A9732">
            <v>6</v>
          </cell>
          <cell r="B9732">
            <v>0</v>
          </cell>
          <cell r="C9732">
            <v>0</v>
          </cell>
          <cell r="D9732">
            <v>2110</v>
          </cell>
          <cell r="F9732">
            <v>0</v>
          </cell>
        </row>
        <row r="9733">
          <cell r="A9733">
            <v>6</v>
          </cell>
          <cell r="B9733">
            <v>0</v>
          </cell>
          <cell r="C9733">
            <v>0</v>
          </cell>
          <cell r="D9733">
            <v>2110</v>
          </cell>
          <cell r="F9733">
            <v>0</v>
          </cell>
        </row>
        <row r="9734">
          <cell r="A9734">
            <v>6</v>
          </cell>
          <cell r="B9734">
            <v>0</v>
          </cell>
          <cell r="C9734">
            <v>0</v>
          </cell>
          <cell r="D9734">
            <v>2110</v>
          </cell>
          <cell r="F9734">
            <v>0</v>
          </cell>
        </row>
        <row r="9735">
          <cell r="A9735">
            <v>6</v>
          </cell>
          <cell r="B9735">
            <v>0</v>
          </cell>
          <cell r="C9735">
            <v>0</v>
          </cell>
          <cell r="D9735">
            <v>2110</v>
          </cell>
          <cell r="F9735">
            <v>0</v>
          </cell>
        </row>
        <row r="9736">
          <cell r="A9736">
            <v>6</v>
          </cell>
          <cell r="B9736">
            <v>0</v>
          </cell>
          <cell r="C9736">
            <v>0</v>
          </cell>
          <cell r="D9736">
            <v>2110</v>
          </cell>
          <cell r="F9736">
            <v>0</v>
          </cell>
        </row>
        <row r="9737">
          <cell r="A9737">
            <v>6</v>
          </cell>
          <cell r="B9737">
            <v>0</v>
          </cell>
          <cell r="C9737">
            <v>0</v>
          </cell>
          <cell r="D9737">
            <v>2110</v>
          </cell>
          <cell r="F9737">
            <v>0</v>
          </cell>
        </row>
        <row r="9738">
          <cell r="A9738">
            <v>6</v>
          </cell>
          <cell r="B9738">
            <v>0</v>
          </cell>
          <cell r="C9738">
            <v>0</v>
          </cell>
          <cell r="D9738">
            <v>2110</v>
          </cell>
          <cell r="F9738">
            <v>0</v>
          </cell>
        </row>
        <row r="9739">
          <cell r="A9739">
            <v>6</v>
          </cell>
          <cell r="B9739">
            <v>0</v>
          </cell>
          <cell r="C9739">
            <v>0</v>
          </cell>
          <cell r="D9739">
            <v>2110</v>
          </cell>
          <cell r="F9739">
            <v>0</v>
          </cell>
        </row>
        <row r="9740">
          <cell r="A9740">
            <v>6</v>
          </cell>
          <cell r="B9740">
            <v>0</v>
          </cell>
          <cell r="C9740">
            <v>0</v>
          </cell>
          <cell r="D9740">
            <v>2110</v>
          </cell>
          <cell r="F9740">
            <v>0</v>
          </cell>
        </row>
        <row r="9741">
          <cell r="A9741">
            <v>6</v>
          </cell>
          <cell r="B9741">
            <v>0</v>
          </cell>
          <cell r="C9741">
            <v>0</v>
          </cell>
          <cell r="D9741">
            <v>2110</v>
          </cell>
          <cell r="F9741">
            <v>0</v>
          </cell>
        </row>
        <row r="9742">
          <cell r="A9742">
            <v>6</v>
          </cell>
          <cell r="B9742">
            <v>0</v>
          </cell>
          <cell r="C9742">
            <v>0</v>
          </cell>
          <cell r="D9742">
            <v>2110</v>
          </cell>
          <cell r="F9742">
            <v>0</v>
          </cell>
        </row>
        <row r="9743">
          <cell r="A9743">
            <v>6</v>
          </cell>
          <cell r="B9743">
            <v>0</v>
          </cell>
          <cell r="C9743">
            <v>0</v>
          </cell>
          <cell r="D9743">
            <v>2110</v>
          </cell>
          <cell r="F9743">
            <v>0</v>
          </cell>
        </row>
        <row r="9744">
          <cell r="A9744">
            <v>6</v>
          </cell>
          <cell r="B9744">
            <v>0</v>
          </cell>
          <cell r="C9744">
            <v>0</v>
          </cell>
          <cell r="D9744">
            <v>2110</v>
          </cell>
          <cell r="F9744">
            <v>0</v>
          </cell>
        </row>
        <row r="9745">
          <cell r="A9745">
            <v>6</v>
          </cell>
          <cell r="B9745">
            <v>0</v>
          </cell>
          <cell r="C9745">
            <v>0</v>
          </cell>
          <cell r="D9745">
            <v>2110</v>
          </cell>
          <cell r="F9745">
            <v>0</v>
          </cell>
        </row>
        <row r="9746">
          <cell r="A9746">
            <v>6</v>
          </cell>
          <cell r="B9746">
            <v>0</v>
          </cell>
          <cell r="C9746">
            <v>0</v>
          </cell>
          <cell r="D9746">
            <v>2110</v>
          </cell>
          <cell r="F9746">
            <v>0</v>
          </cell>
        </row>
        <row r="9747">
          <cell r="A9747">
            <v>6</v>
          </cell>
          <cell r="B9747">
            <v>0</v>
          </cell>
          <cell r="C9747">
            <v>0</v>
          </cell>
          <cell r="D9747">
            <v>2110</v>
          </cell>
          <cell r="F9747">
            <v>0</v>
          </cell>
        </row>
        <row r="9748">
          <cell r="A9748">
            <v>6</v>
          </cell>
          <cell r="B9748">
            <v>0</v>
          </cell>
          <cell r="C9748">
            <v>0</v>
          </cell>
          <cell r="D9748">
            <v>2110</v>
          </cell>
          <cell r="F9748">
            <v>0</v>
          </cell>
        </row>
        <row r="9749">
          <cell r="A9749">
            <v>6</v>
          </cell>
          <cell r="B9749">
            <v>0</v>
          </cell>
          <cell r="C9749">
            <v>0</v>
          </cell>
          <cell r="D9749">
            <v>2110</v>
          </cell>
          <cell r="F9749">
            <v>0</v>
          </cell>
        </row>
        <row r="9750">
          <cell r="A9750">
            <v>6</v>
          </cell>
          <cell r="B9750">
            <v>0</v>
          </cell>
          <cell r="C9750">
            <v>0</v>
          </cell>
          <cell r="D9750">
            <v>2110</v>
          </cell>
          <cell r="F9750">
            <v>0</v>
          </cell>
        </row>
        <row r="9751">
          <cell r="A9751">
            <v>6</v>
          </cell>
          <cell r="B9751">
            <v>0</v>
          </cell>
          <cell r="C9751">
            <v>0</v>
          </cell>
          <cell r="D9751">
            <v>2110</v>
          </cell>
          <cell r="F9751">
            <v>0</v>
          </cell>
        </row>
        <row r="9752">
          <cell r="A9752">
            <v>6</v>
          </cell>
          <cell r="B9752">
            <v>0</v>
          </cell>
          <cell r="C9752">
            <v>0</v>
          </cell>
          <cell r="D9752">
            <v>2110</v>
          </cell>
          <cell r="F9752">
            <v>0</v>
          </cell>
        </row>
        <row r="9753">
          <cell r="A9753">
            <v>6</v>
          </cell>
          <cell r="B9753">
            <v>0</v>
          </cell>
          <cell r="C9753">
            <v>0</v>
          </cell>
          <cell r="D9753">
            <v>2110</v>
          </cell>
          <cell r="F9753">
            <v>0</v>
          </cell>
        </row>
        <row r="9754">
          <cell r="A9754">
            <v>6</v>
          </cell>
          <cell r="B9754">
            <v>0</v>
          </cell>
          <cell r="C9754">
            <v>0</v>
          </cell>
          <cell r="D9754">
            <v>2110</v>
          </cell>
          <cell r="F9754">
            <v>0</v>
          </cell>
        </row>
        <row r="9755">
          <cell r="A9755">
            <v>6</v>
          </cell>
          <cell r="B9755">
            <v>0</v>
          </cell>
          <cell r="C9755">
            <v>0</v>
          </cell>
          <cell r="D9755">
            <v>2110</v>
          </cell>
          <cell r="F9755">
            <v>0</v>
          </cell>
        </row>
        <row r="9756">
          <cell r="A9756">
            <v>6</v>
          </cell>
          <cell r="B9756">
            <v>0</v>
          </cell>
          <cell r="C9756">
            <v>0</v>
          </cell>
          <cell r="D9756">
            <v>2110</v>
          </cell>
          <cell r="F9756">
            <v>0</v>
          </cell>
        </row>
        <row r="9757">
          <cell r="A9757">
            <v>6</v>
          </cell>
          <cell r="B9757">
            <v>0</v>
          </cell>
          <cell r="C9757">
            <v>0</v>
          </cell>
          <cell r="D9757">
            <v>2110</v>
          </cell>
          <cell r="F9757">
            <v>0</v>
          </cell>
        </row>
        <row r="9758">
          <cell r="A9758">
            <v>6</v>
          </cell>
          <cell r="B9758">
            <v>0</v>
          </cell>
          <cell r="C9758">
            <v>0</v>
          </cell>
          <cell r="D9758">
            <v>2110</v>
          </cell>
          <cell r="F9758">
            <v>0</v>
          </cell>
        </row>
        <row r="9759">
          <cell r="A9759">
            <v>6</v>
          </cell>
          <cell r="B9759">
            <v>0</v>
          </cell>
          <cell r="C9759">
            <v>0</v>
          </cell>
          <cell r="D9759">
            <v>2110</v>
          </cell>
          <cell r="F9759">
            <v>0</v>
          </cell>
        </row>
        <row r="9760">
          <cell r="A9760">
            <v>6</v>
          </cell>
          <cell r="B9760">
            <v>0</v>
          </cell>
          <cell r="C9760">
            <v>0</v>
          </cell>
          <cell r="D9760">
            <v>2110</v>
          </cell>
          <cell r="F9760">
            <v>0</v>
          </cell>
        </row>
        <row r="9761">
          <cell r="A9761">
            <v>6</v>
          </cell>
          <cell r="B9761">
            <v>0</v>
          </cell>
          <cell r="C9761">
            <v>0</v>
          </cell>
          <cell r="D9761">
            <v>2110</v>
          </cell>
          <cell r="F9761">
            <v>0</v>
          </cell>
        </row>
        <row r="9762">
          <cell r="A9762">
            <v>6</v>
          </cell>
          <cell r="B9762">
            <v>0</v>
          </cell>
          <cell r="C9762">
            <v>0</v>
          </cell>
          <cell r="D9762">
            <v>2110</v>
          </cell>
          <cell r="F9762">
            <v>0</v>
          </cell>
        </row>
        <row r="9763">
          <cell r="A9763">
            <v>6</v>
          </cell>
          <cell r="B9763">
            <v>0</v>
          </cell>
          <cell r="C9763">
            <v>0</v>
          </cell>
          <cell r="D9763">
            <v>2110</v>
          </cell>
          <cell r="F9763">
            <v>0</v>
          </cell>
        </row>
        <row r="9764">
          <cell r="A9764">
            <v>6</v>
          </cell>
          <cell r="B9764">
            <v>0</v>
          </cell>
          <cell r="C9764">
            <v>0</v>
          </cell>
          <cell r="D9764">
            <v>2110</v>
          </cell>
          <cell r="F9764">
            <v>0</v>
          </cell>
        </row>
        <row r="9765">
          <cell r="A9765">
            <v>6</v>
          </cell>
          <cell r="B9765">
            <v>0</v>
          </cell>
          <cell r="C9765">
            <v>0</v>
          </cell>
          <cell r="D9765">
            <v>2110</v>
          </cell>
          <cell r="F9765">
            <v>0</v>
          </cell>
        </row>
        <row r="9766">
          <cell r="A9766">
            <v>6</v>
          </cell>
          <cell r="B9766">
            <v>0</v>
          </cell>
          <cell r="C9766">
            <v>0</v>
          </cell>
          <cell r="D9766">
            <v>2110</v>
          </cell>
          <cell r="F9766">
            <v>0</v>
          </cell>
        </row>
        <row r="9767">
          <cell r="A9767">
            <v>6</v>
          </cell>
          <cell r="B9767">
            <v>0</v>
          </cell>
          <cell r="C9767">
            <v>0</v>
          </cell>
          <cell r="D9767">
            <v>2110</v>
          </cell>
          <cell r="F9767">
            <v>0</v>
          </cell>
        </row>
        <row r="9768">
          <cell r="A9768">
            <v>6</v>
          </cell>
          <cell r="B9768">
            <v>0</v>
          </cell>
          <cell r="C9768">
            <v>0</v>
          </cell>
          <cell r="D9768">
            <v>2110</v>
          </cell>
          <cell r="F9768">
            <v>0</v>
          </cell>
        </row>
        <row r="9769">
          <cell r="A9769">
            <v>6</v>
          </cell>
          <cell r="B9769">
            <v>0</v>
          </cell>
          <cell r="C9769">
            <v>0</v>
          </cell>
          <cell r="D9769">
            <v>2110</v>
          </cell>
          <cell r="F9769">
            <v>0</v>
          </cell>
        </row>
        <row r="9770">
          <cell r="A9770">
            <v>6</v>
          </cell>
          <cell r="B9770">
            <v>0</v>
          </cell>
          <cell r="C9770">
            <v>0</v>
          </cell>
          <cell r="D9770">
            <v>2110</v>
          </cell>
          <cell r="F9770">
            <v>0</v>
          </cell>
        </row>
        <row r="9771">
          <cell r="A9771">
            <v>6</v>
          </cell>
          <cell r="B9771">
            <v>0</v>
          </cell>
          <cell r="C9771">
            <v>0</v>
          </cell>
          <cell r="D9771">
            <v>2110</v>
          </cell>
          <cell r="F9771">
            <v>0</v>
          </cell>
        </row>
        <row r="9772">
          <cell r="A9772">
            <v>6</v>
          </cell>
          <cell r="B9772">
            <v>0</v>
          </cell>
          <cell r="C9772">
            <v>0</v>
          </cell>
          <cell r="D9772">
            <v>2110</v>
          </cell>
          <cell r="F9772">
            <v>0</v>
          </cell>
        </row>
        <row r="9773">
          <cell r="A9773">
            <v>6</v>
          </cell>
          <cell r="B9773">
            <v>0</v>
          </cell>
          <cell r="C9773">
            <v>0</v>
          </cell>
          <cell r="D9773">
            <v>2110</v>
          </cell>
          <cell r="F9773">
            <v>0</v>
          </cell>
        </row>
        <row r="9774">
          <cell r="A9774">
            <v>6</v>
          </cell>
          <cell r="B9774">
            <v>0</v>
          </cell>
          <cell r="C9774">
            <v>0</v>
          </cell>
          <cell r="D9774">
            <v>2110</v>
          </cell>
          <cell r="F9774">
            <v>0</v>
          </cell>
        </row>
        <row r="9775">
          <cell r="A9775">
            <v>6</v>
          </cell>
          <cell r="B9775">
            <v>0</v>
          </cell>
          <cell r="C9775">
            <v>0</v>
          </cell>
          <cell r="D9775">
            <v>2110</v>
          </cell>
          <cell r="F9775">
            <v>0</v>
          </cell>
        </row>
        <row r="9776">
          <cell r="A9776">
            <v>6</v>
          </cell>
          <cell r="B9776">
            <v>0</v>
          </cell>
          <cell r="C9776">
            <v>0</v>
          </cell>
          <cell r="D9776">
            <v>2110</v>
          </cell>
          <cell r="F9776">
            <v>0</v>
          </cell>
        </row>
        <row r="9777">
          <cell r="A9777">
            <v>6</v>
          </cell>
          <cell r="B9777">
            <v>0</v>
          </cell>
          <cell r="C9777">
            <v>0</v>
          </cell>
          <cell r="D9777">
            <v>2110</v>
          </cell>
          <cell r="F9777">
            <v>0</v>
          </cell>
        </row>
        <row r="9778">
          <cell r="A9778">
            <v>6</v>
          </cell>
          <cell r="B9778">
            <v>0</v>
          </cell>
          <cell r="C9778">
            <v>0</v>
          </cell>
          <cell r="D9778">
            <v>2110</v>
          </cell>
          <cell r="F9778">
            <v>0</v>
          </cell>
        </row>
        <row r="9779">
          <cell r="A9779">
            <v>6</v>
          </cell>
          <cell r="B9779">
            <v>0</v>
          </cell>
          <cell r="C9779">
            <v>0</v>
          </cell>
          <cell r="D9779">
            <v>2110</v>
          </cell>
          <cell r="F9779">
            <v>0</v>
          </cell>
        </row>
        <row r="9780">
          <cell r="A9780">
            <v>6</v>
          </cell>
          <cell r="B9780">
            <v>0</v>
          </cell>
          <cell r="C9780">
            <v>0</v>
          </cell>
          <cell r="D9780">
            <v>2110</v>
          </cell>
          <cell r="F9780">
            <v>0</v>
          </cell>
        </row>
        <row r="9781">
          <cell r="A9781">
            <v>6</v>
          </cell>
          <cell r="B9781">
            <v>0</v>
          </cell>
          <cell r="C9781">
            <v>0</v>
          </cell>
          <cell r="D9781">
            <v>2110</v>
          </cell>
          <cell r="F9781">
            <v>0</v>
          </cell>
        </row>
        <row r="9782">
          <cell r="A9782">
            <v>6</v>
          </cell>
          <cell r="B9782">
            <v>0</v>
          </cell>
          <cell r="C9782">
            <v>0</v>
          </cell>
          <cell r="D9782">
            <v>2110</v>
          </cell>
          <cell r="F9782">
            <v>0</v>
          </cell>
        </row>
        <row r="9783">
          <cell r="A9783">
            <v>6</v>
          </cell>
          <cell r="B9783">
            <v>0</v>
          </cell>
          <cell r="C9783">
            <v>0</v>
          </cell>
          <cell r="D9783">
            <v>2110</v>
          </cell>
          <cell r="F9783">
            <v>0</v>
          </cell>
        </row>
        <row r="9784">
          <cell r="A9784">
            <v>6</v>
          </cell>
          <cell r="B9784">
            <v>0</v>
          </cell>
          <cell r="C9784">
            <v>0</v>
          </cell>
          <cell r="D9784">
            <v>2110</v>
          </cell>
          <cell r="F9784">
            <v>0</v>
          </cell>
        </row>
        <row r="9785">
          <cell r="A9785">
            <v>6</v>
          </cell>
          <cell r="B9785">
            <v>0</v>
          </cell>
          <cell r="C9785">
            <v>0</v>
          </cell>
          <cell r="D9785">
            <v>2110</v>
          </cell>
          <cell r="F9785">
            <v>0</v>
          </cell>
        </row>
        <row r="9786">
          <cell r="A9786">
            <v>6</v>
          </cell>
          <cell r="B9786">
            <v>0</v>
          </cell>
          <cell r="C9786">
            <v>0</v>
          </cell>
          <cell r="D9786">
            <v>2110</v>
          </cell>
          <cell r="F9786">
            <v>0</v>
          </cell>
        </row>
        <row r="9787">
          <cell r="A9787">
            <v>6</v>
          </cell>
          <cell r="B9787">
            <v>0</v>
          </cell>
          <cell r="C9787">
            <v>0</v>
          </cell>
          <cell r="D9787">
            <v>2110</v>
          </cell>
          <cell r="F9787">
            <v>0</v>
          </cell>
        </row>
        <row r="9788">
          <cell r="A9788">
            <v>6</v>
          </cell>
          <cell r="B9788">
            <v>0</v>
          </cell>
          <cell r="C9788">
            <v>0</v>
          </cell>
          <cell r="D9788">
            <v>2110</v>
          </cell>
          <cell r="F9788">
            <v>0</v>
          </cell>
        </row>
        <row r="9789">
          <cell r="A9789">
            <v>6</v>
          </cell>
          <cell r="B9789">
            <v>0</v>
          </cell>
          <cell r="C9789">
            <v>0</v>
          </cell>
          <cell r="D9789">
            <v>2110</v>
          </cell>
          <cell r="F9789">
            <v>0</v>
          </cell>
        </row>
        <row r="9790">
          <cell r="A9790">
            <v>6</v>
          </cell>
          <cell r="B9790">
            <v>0</v>
          </cell>
          <cell r="C9790">
            <v>0</v>
          </cell>
          <cell r="D9790">
            <v>2110</v>
          </cell>
          <cell r="F9790">
            <v>0</v>
          </cell>
        </row>
        <row r="9791">
          <cell r="A9791">
            <v>6</v>
          </cell>
          <cell r="B9791">
            <v>0</v>
          </cell>
          <cell r="C9791">
            <v>0</v>
          </cell>
          <cell r="D9791">
            <v>2110</v>
          </cell>
          <cell r="F9791">
            <v>0</v>
          </cell>
        </row>
        <row r="9792">
          <cell r="A9792">
            <v>6</v>
          </cell>
          <cell r="B9792">
            <v>0</v>
          </cell>
          <cell r="C9792">
            <v>0</v>
          </cell>
          <cell r="D9792">
            <v>2110</v>
          </cell>
          <cell r="F9792">
            <v>0</v>
          </cell>
        </row>
        <row r="9793">
          <cell r="A9793">
            <v>6</v>
          </cell>
          <cell r="B9793">
            <v>0</v>
          </cell>
          <cell r="C9793">
            <v>0</v>
          </cell>
          <cell r="D9793">
            <v>2110</v>
          </cell>
          <cell r="F9793">
            <v>0</v>
          </cell>
        </row>
        <row r="9794">
          <cell r="A9794">
            <v>6</v>
          </cell>
          <cell r="B9794">
            <v>0</v>
          </cell>
          <cell r="C9794">
            <v>0</v>
          </cell>
          <cell r="D9794">
            <v>2110</v>
          </cell>
          <cell r="F9794">
            <v>0</v>
          </cell>
        </row>
        <row r="9795">
          <cell r="A9795">
            <v>6</v>
          </cell>
          <cell r="B9795">
            <v>0</v>
          </cell>
          <cell r="C9795">
            <v>0</v>
          </cell>
          <cell r="D9795">
            <v>2110</v>
          </cell>
          <cell r="F9795">
            <v>0</v>
          </cell>
        </row>
        <row r="9796">
          <cell r="A9796">
            <v>6</v>
          </cell>
          <cell r="B9796">
            <v>0</v>
          </cell>
          <cell r="C9796">
            <v>0</v>
          </cell>
          <cell r="D9796">
            <v>2110</v>
          </cell>
          <cell r="F9796">
            <v>0</v>
          </cell>
        </row>
        <row r="9797">
          <cell r="A9797">
            <v>6</v>
          </cell>
          <cell r="B9797">
            <v>0</v>
          </cell>
          <cell r="C9797">
            <v>0</v>
          </cell>
          <cell r="D9797">
            <v>2110</v>
          </cell>
          <cell r="F9797">
            <v>0</v>
          </cell>
        </row>
        <row r="9798">
          <cell r="A9798">
            <v>6</v>
          </cell>
          <cell r="B9798">
            <v>0</v>
          </cell>
          <cell r="C9798">
            <v>0</v>
          </cell>
          <cell r="D9798">
            <v>2110</v>
          </cell>
          <cell r="F9798">
            <v>0</v>
          </cell>
        </row>
        <row r="9799">
          <cell r="A9799">
            <v>6</v>
          </cell>
          <cell r="B9799">
            <v>0</v>
          </cell>
          <cell r="C9799">
            <v>0</v>
          </cell>
          <cell r="D9799">
            <v>2110</v>
          </cell>
          <cell r="F9799">
            <v>0</v>
          </cell>
        </row>
        <row r="9800">
          <cell r="A9800">
            <v>6</v>
          </cell>
          <cell r="B9800">
            <v>0</v>
          </cell>
          <cell r="C9800">
            <v>0</v>
          </cell>
          <cell r="D9800">
            <v>2110</v>
          </cell>
          <cell r="F9800">
            <v>0</v>
          </cell>
        </row>
        <row r="9801">
          <cell r="A9801">
            <v>6</v>
          </cell>
          <cell r="B9801">
            <v>0</v>
          </cell>
          <cell r="C9801">
            <v>0</v>
          </cell>
          <cell r="D9801">
            <v>2110</v>
          </cell>
          <cell r="F9801">
            <v>0</v>
          </cell>
        </row>
        <row r="9802">
          <cell r="A9802">
            <v>6</v>
          </cell>
          <cell r="B9802">
            <v>0</v>
          </cell>
          <cell r="C9802">
            <v>0</v>
          </cell>
          <cell r="D9802">
            <v>2110</v>
          </cell>
          <cell r="F9802">
            <v>0</v>
          </cell>
        </row>
        <row r="9803">
          <cell r="A9803">
            <v>6</v>
          </cell>
          <cell r="B9803">
            <v>0</v>
          </cell>
          <cell r="C9803">
            <v>0</v>
          </cell>
          <cell r="D9803">
            <v>2110</v>
          </cell>
          <cell r="F9803">
            <v>0</v>
          </cell>
        </row>
        <row r="9804">
          <cell r="A9804">
            <v>6</v>
          </cell>
          <cell r="B9804">
            <v>0</v>
          </cell>
          <cell r="C9804">
            <v>0</v>
          </cell>
          <cell r="D9804">
            <v>2110</v>
          </cell>
          <cell r="F9804">
            <v>0</v>
          </cell>
        </row>
        <row r="9805">
          <cell r="A9805">
            <v>6</v>
          </cell>
          <cell r="B9805">
            <v>0</v>
          </cell>
          <cell r="C9805">
            <v>0</v>
          </cell>
          <cell r="D9805">
            <v>2110</v>
          </cell>
          <cell r="F9805">
            <v>0</v>
          </cell>
        </row>
        <row r="9806">
          <cell r="A9806">
            <v>6</v>
          </cell>
          <cell r="B9806">
            <v>0</v>
          </cell>
          <cell r="C9806">
            <v>0</v>
          </cell>
          <cell r="D9806">
            <v>2110</v>
          </cell>
          <cell r="F9806">
            <v>0</v>
          </cell>
        </row>
        <row r="9807">
          <cell r="A9807">
            <v>6</v>
          </cell>
          <cell r="B9807">
            <v>0</v>
          </cell>
          <cell r="C9807">
            <v>0</v>
          </cell>
          <cell r="D9807">
            <v>2110</v>
          </cell>
          <cell r="F9807">
            <v>0</v>
          </cell>
        </row>
        <row r="9808">
          <cell r="A9808">
            <v>6</v>
          </cell>
          <cell r="B9808">
            <v>0</v>
          </cell>
          <cell r="C9808">
            <v>0</v>
          </cell>
          <cell r="D9808">
            <v>2110</v>
          </cell>
          <cell r="F9808">
            <v>0</v>
          </cell>
        </row>
        <row r="9809">
          <cell r="A9809">
            <v>6</v>
          </cell>
          <cell r="B9809">
            <v>0</v>
          </cell>
          <cell r="C9809">
            <v>0</v>
          </cell>
          <cell r="D9809">
            <v>2150</v>
          </cell>
          <cell r="F9809">
            <v>0</v>
          </cell>
        </row>
        <row r="9810">
          <cell r="A9810">
            <v>6</v>
          </cell>
          <cell r="B9810">
            <v>0</v>
          </cell>
          <cell r="C9810">
            <v>0</v>
          </cell>
          <cell r="D9810">
            <v>2150</v>
          </cell>
          <cell r="F9810">
            <v>0</v>
          </cell>
        </row>
        <row r="9811">
          <cell r="A9811">
            <v>6</v>
          </cell>
          <cell r="B9811">
            <v>0</v>
          </cell>
          <cell r="C9811">
            <v>0</v>
          </cell>
          <cell r="D9811">
            <v>2150</v>
          </cell>
          <cell r="F9811">
            <v>0</v>
          </cell>
        </row>
        <row r="9812">
          <cell r="A9812">
            <v>6</v>
          </cell>
          <cell r="B9812">
            <v>0</v>
          </cell>
          <cell r="C9812">
            <v>0</v>
          </cell>
          <cell r="D9812">
            <v>2150</v>
          </cell>
          <cell r="F9812">
            <v>0</v>
          </cell>
        </row>
        <row r="9813">
          <cell r="A9813">
            <v>6</v>
          </cell>
          <cell r="B9813">
            <v>0</v>
          </cell>
          <cell r="C9813">
            <v>0</v>
          </cell>
          <cell r="D9813">
            <v>2150</v>
          </cell>
          <cell r="F9813">
            <v>0</v>
          </cell>
        </row>
        <row r="9814">
          <cell r="A9814">
            <v>6</v>
          </cell>
          <cell r="B9814">
            <v>0</v>
          </cell>
          <cell r="C9814">
            <v>0</v>
          </cell>
          <cell r="D9814">
            <v>2150</v>
          </cell>
          <cell r="F9814">
            <v>0</v>
          </cell>
        </row>
        <row r="9815">
          <cell r="A9815">
            <v>6</v>
          </cell>
          <cell r="B9815">
            <v>0</v>
          </cell>
          <cell r="C9815">
            <v>0</v>
          </cell>
          <cell r="D9815">
            <v>2199</v>
          </cell>
          <cell r="F9815">
            <v>0</v>
          </cell>
        </row>
        <row r="9816">
          <cell r="A9816">
            <v>6</v>
          </cell>
          <cell r="B9816">
            <v>0</v>
          </cell>
          <cell r="C9816">
            <v>0</v>
          </cell>
          <cell r="D9816">
            <v>2200</v>
          </cell>
          <cell r="F9816">
            <v>0</v>
          </cell>
        </row>
        <row r="9817">
          <cell r="A9817">
            <v>6</v>
          </cell>
          <cell r="B9817">
            <v>0</v>
          </cell>
          <cell r="C9817">
            <v>0</v>
          </cell>
          <cell r="D9817">
            <v>2998</v>
          </cell>
          <cell r="F9817">
            <v>0</v>
          </cell>
        </row>
        <row r="9818">
          <cell r="A9818">
            <v>6</v>
          </cell>
          <cell r="B9818">
            <v>0</v>
          </cell>
          <cell r="C9818">
            <v>0</v>
          </cell>
          <cell r="D9818">
            <v>2999</v>
          </cell>
          <cell r="F9818">
            <v>0</v>
          </cell>
        </row>
        <row r="9819">
          <cell r="A9819">
            <v>6</v>
          </cell>
          <cell r="B9819">
            <v>0</v>
          </cell>
          <cell r="C9819">
            <v>0</v>
          </cell>
          <cell r="D9819">
            <v>3000</v>
          </cell>
          <cell r="F9819">
            <v>0</v>
          </cell>
        </row>
        <row r="9820">
          <cell r="A9820">
            <v>6</v>
          </cell>
          <cell r="B9820">
            <v>0</v>
          </cell>
          <cell r="C9820">
            <v>0</v>
          </cell>
          <cell r="D9820">
            <v>3040</v>
          </cell>
          <cell r="F9820">
            <v>0</v>
          </cell>
        </row>
        <row r="9821">
          <cell r="A9821">
            <v>6</v>
          </cell>
          <cell r="B9821">
            <v>0</v>
          </cell>
          <cell r="C9821">
            <v>0</v>
          </cell>
          <cell r="D9821">
            <v>3040</v>
          </cell>
          <cell r="F9821">
            <v>0</v>
          </cell>
        </row>
        <row r="9822">
          <cell r="A9822">
            <v>6</v>
          </cell>
          <cell r="B9822">
            <v>0</v>
          </cell>
          <cell r="C9822">
            <v>0</v>
          </cell>
          <cell r="D9822">
            <v>3040</v>
          </cell>
          <cell r="F9822">
            <v>0</v>
          </cell>
        </row>
        <row r="9823">
          <cell r="A9823">
            <v>6</v>
          </cell>
          <cell r="B9823">
            <v>0</v>
          </cell>
          <cell r="C9823">
            <v>0</v>
          </cell>
          <cell r="D9823">
            <v>3040</v>
          </cell>
          <cell r="F9823">
            <v>0</v>
          </cell>
        </row>
        <row r="9824">
          <cell r="A9824">
            <v>6</v>
          </cell>
          <cell r="B9824">
            <v>0</v>
          </cell>
          <cell r="C9824">
            <v>0</v>
          </cell>
          <cell r="D9824">
            <v>3050</v>
          </cell>
          <cell r="F9824">
            <v>0</v>
          </cell>
        </row>
        <row r="9825">
          <cell r="A9825">
            <v>6</v>
          </cell>
          <cell r="B9825">
            <v>0</v>
          </cell>
          <cell r="C9825">
            <v>0</v>
          </cell>
          <cell r="D9825">
            <v>3051</v>
          </cell>
          <cell r="F9825">
            <v>0</v>
          </cell>
        </row>
        <row r="9826">
          <cell r="A9826">
            <v>6</v>
          </cell>
          <cell r="B9826">
            <v>0</v>
          </cell>
          <cell r="C9826">
            <v>0</v>
          </cell>
          <cell r="D9826">
            <v>3990</v>
          </cell>
          <cell r="F9826">
            <v>0</v>
          </cell>
        </row>
        <row r="9827">
          <cell r="A9827">
            <v>6</v>
          </cell>
          <cell r="B9827">
            <v>0</v>
          </cell>
          <cell r="C9827">
            <v>0</v>
          </cell>
          <cell r="D9827">
            <v>3999</v>
          </cell>
          <cell r="F9827">
            <v>0</v>
          </cell>
        </row>
        <row r="9828">
          <cell r="A9828">
            <v>6</v>
          </cell>
          <cell r="B9828">
            <v>0</v>
          </cell>
          <cell r="C9828">
            <v>0</v>
          </cell>
          <cell r="D9828">
            <v>4020</v>
          </cell>
          <cell r="F9828">
            <v>0</v>
          </cell>
        </row>
        <row r="9829">
          <cell r="A9829">
            <v>6</v>
          </cell>
          <cell r="B9829">
            <v>0</v>
          </cell>
          <cell r="C9829">
            <v>0</v>
          </cell>
          <cell r="D9829">
            <v>5020</v>
          </cell>
          <cell r="F9829">
            <v>0</v>
          </cell>
        </row>
        <row r="9830">
          <cell r="A9830">
            <v>6</v>
          </cell>
          <cell r="B9830">
            <v>0</v>
          </cell>
          <cell r="C9830">
            <v>0</v>
          </cell>
          <cell r="D9830">
            <v>8010</v>
          </cell>
          <cell r="F9830">
            <v>0</v>
          </cell>
        </row>
        <row r="9831">
          <cell r="A9831">
            <v>6</v>
          </cell>
          <cell r="B9831">
            <v>0</v>
          </cell>
          <cell r="C9831">
            <v>0</v>
          </cell>
          <cell r="D9831">
            <v>8090</v>
          </cell>
          <cell r="F9831">
            <v>0</v>
          </cell>
        </row>
        <row r="9832">
          <cell r="A9832">
            <v>6</v>
          </cell>
          <cell r="B9832">
            <v>300</v>
          </cell>
          <cell r="C9832">
            <v>0</v>
          </cell>
          <cell r="D9832">
            <v>1050</v>
          </cell>
          <cell r="F9832">
            <v>0</v>
          </cell>
        </row>
        <row r="9833">
          <cell r="A9833">
            <v>6</v>
          </cell>
          <cell r="B9833">
            <v>300</v>
          </cell>
          <cell r="C9833">
            <v>0</v>
          </cell>
          <cell r="D9833">
            <v>1051</v>
          </cell>
          <cell r="F9833">
            <v>0</v>
          </cell>
        </row>
        <row r="9834">
          <cell r="A9834">
            <v>6</v>
          </cell>
          <cell r="B9834">
            <v>300</v>
          </cell>
          <cell r="C9834">
            <v>0</v>
          </cell>
          <cell r="D9834">
            <v>1060</v>
          </cell>
          <cell r="F9834">
            <v>0</v>
          </cell>
        </row>
        <row r="9835">
          <cell r="A9835">
            <v>6</v>
          </cell>
          <cell r="B9835">
            <v>300</v>
          </cell>
          <cell r="C9835">
            <v>0</v>
          </cell>
          <cell r="D9835">
            <v>1099</v>
          </cell>
          <cell r="F9835">
            <v>0</v>
          </cell>
        </row>
        <row r="9836">
          <cell r="A9836">
            <v>6</v>
          </cell>
          <cell r="B9836">
            <v>300</v>
          </cell>
          <cell r="C9836">
            <v>0</v>
          </cell>
          <cell r="D9836">
            <v>4010</v>
          </cell>
          <cell r="F9836">
            <v>0</v>
          </cell>
        </row>
        <row r="9837">
          <cell r="A9837">
            <v>6</v>
          </cell>
          <cell r="B9837">
            <v>300</v>
          </cell>
          <cell r="C9837">
            <v>0</v>
          </cell>
          <cell r="D9837">
            <v>4010</v>
          </cell>
          <cell r="F9837">
            <v>0</v>
          </cell>
        </row>
        <row r="9838">
          <cell r="A9838">
            <v>6</v>
          </cell>
          <cell r="B9838">
            <v>300</v>
          </cell>
          <cell r="C9838">
            <v>0</v>
          </cell>
          <cell r="D9838">
            <v>4020</v>
          </cell>
          <cell r="F9838">
            <v>0</v>
          </cell>
        </row>
        <row r="9839">
          <cell r="A9839">
            <v>6</v>
          </cell>
          <cell r="B9839">
            <v>300</v>
          </cell>
          <cell r="C9839">
            <v>0</v>
          </cell>
          <cell r="D9839">
            <v>4020</v>
          </cell>
          <cell r="F9839">
            <v>0</v>
          </cell>
        </row>
        <row r="9840">
          <cell r="A9840">
            <v>6</v>
          </cell>
          <cell r="B9840">
            <v>300</v>
          </cell>
          <cell r="C9840">
            <v>0</v>
          </cell>
          <cell r="D9840">
            <v>4030</v>
          </cell>
          <cell r="F9840">
            <v>0</v>
          </cell>
        </row>
        <row r="9841">
          <cell r="A9841">
            <v>6</v>
          </cell>
          <cell r="B9841">
            <v>300</v>
          </cell>
          <cell r="C9841">
            <v>0</v>
          </cell>
          <cell r="D9841">
            <v>4040</v>
          </cell>
          <cell r="F9841">
            <v>0</v>
          </cell>
        </row>
        <row r="9842">
          <cell r="A9842">
            <v>6</v>
          </cell>
          <cell r="B9842">
            <v>300</v>
          </cell>
          <cell r="C9842">
            <v>0</v>
          </cell>
          <cell r="D9842">
            <v>4050</v>
          </cell>
          <cell r="F9842">
            <v>0</v>
          </cell>
        </row>
        <row r="9843">
          <cell r="A9843">
            <v>6</v>
          </cell>
          <cell r="B9843">
            <v>300</v>
          </cell>
          <cell r="C9843">
            <v>0</v>
          </cell>
          <cell r="D9843">
            <v>4060</v>
          </cell>
          <cell r="F9843">
            <v>0</v>
          </cell>
        </row>
        <row r="9844">
          <cell r="A9844">
            <v>6</v>
          </cell>
          <cell r="B9844">
            <v>300</v>
          </cell>
          <cell r="C9844">
            <v>0</v>
          </cell>
          <cell r="D9844">
            <v>5010</v>
          </cell>
          <cell r="F9844">
            <v>0</v>
          </cell>
        </row>
        <row r="9845">
          <cell r="A9845">
            <v>6</v>
          </cell>
          <cell r="B9845">
            <v>300</v>
          </cell>
          <cell r="C9845">
            <v>0</v>
          </cell>
          <cell r="D9845">
            <v>5011</v>
          </cell>
          <cell r="F9845">
            <v>0</v>
          </cell>
        </row>
        <row r="9846">
          <cell r="A9846">
            <v>6</v>
          </cell>
          <cell r="B9846">
            <v>300</v>
          </cell>
          <cell r="C9846">
            <v>0</v>
          </cell>
          <cell r="D9846">
            <v>5011</v>
          </cell>
          <cell r="F9846">
            <v>0</v>
          </cell>
        </row>
        <row r="9847">
          <cell r="A9847">
            <v>6</v>
          </cell>
          <cell r="B9847">
            <v>300</v>
          </cell>
          <cell r="C9847">
            <v>0</v>
          </cell>
          <cell r="D9847">
            <v>5012</v>
          </cell>
          <cell r="F9847">
            <v>0</v>
          </cell>
        </row>
        <row r="9848">
          <cell r="A9848">
            <v>6</v>
          </cell>
          <cell r="B9848">
            <v>300</v>
          </cell>
          <cell r="C9848">
            <v>0</v>
          </cell>
          <cell r="D9848">
            <v>5012</v>
          </cell>
          <cell r="F9848">
            <v>0</v>
          </cell>
        </row>
        <row r="9849">
          <cell r="A9849">
            <v>6</v>
          </cell>
          <cell r="B9849">
            <v>300</v>
          </cell>
          <cell r="C9849">
            <v>0</v>
          </cell>
          <cell r="D9849">
            <v>5012</v>
          </cell>
          <cell r="F9849">
            <v>0</v>
          </cell>
        </row>
        <row r="9850">
          <cell r="A9850">
            <v>6</v>
          </cell>
          <cell r="B9850">
            <v>300</v>
          </cell>
          <cell r="C9850">
            <v>0</v>
          </cell>
          <cell r="D9850">
            <v>5020</v>
          </cell>
          <cell r="F9850">
            <v>0</v>
          </cell>
        </row>
        <row r="9851">
          <cell r="A9851">
            <v>6</v>
          </cell>
          <cell r="B9851">
            <v>300</v>
          </cell>
          <cell r="C9851">
            <v>0</v>
          </cell>
          <cell r="D9851">
            <v>5030</v>
          </cell>
          <cell r="F9851">
            <v>0</v>
          </cell>
        </row>
        <row r="9852">
          <cell r="A9852">
            <v>6</v>
          </cell>
          <cell r="B9852">
            <v>300</v>
          </cell>
          <cell r="C9852">
            <v>0</v>
          </cell>
          <cell r="D9852">
            <v>5030</v>
          </cell>
          <cell r="F9852">
            <v>0</v>
          </cell>
        </row>
        <row r="9853">
          <cell r="A9853">
            <v>6</v>
          </cell>
          <cell r="B9853">
            <v>300</v>
          </cell>
          <cell r="C9853">
            <v>0</v>
          </cell>
          <cell r="D9853">
            <v>5040</v>
          </cell>
          <cell r="F9853">
            <v>0</v>
          </cell>
        </row>
        <row r="9854">
          <cell r="A9854">
            <v>6</v>
          </cell>
          <cell r="B9854">
            <v>300</v>
          </cell>
          <cell r="C9854">
            <v>0</v>
          </cell>
          <cell r="D9854">
            <v>5050</v>
          </cell>
          <cell r="F9854">
            <v>0</v>
          </cell>
        </row>
        <row r="9855">
          <cell r="A9855">
            <v>6</v>
          </cell>
          <cell r="B9855">
            <v>300</v>
          </cell>
          <cell r="C9855">
            <v>0</v>
          </cell>
          <cell r="D9855">
            <v>7010</v>
          </cell>
          <cell r="F9855">
            <v>0</v>
          </cell>
        </row>
        <row r="9856">
          <cell r="A9856">
            <v>6</v>
          </cell>
          <cell r="B9856">
            <v>300</v>
          </cell>
          <cell r="C9856">
            <v>0</v>
          </cell>
          <cell r="D9856">
            <v>7015</v>
          </cell>
          <cell r="F9856">
            <v>0</v>
          </cell>
        </row>
        <row r="9857">
          <cell r="A9857">
            <v>6</v>
          </cell>
          <cell r="B9857">
            <v>300</v>
          </cell>
          <cell r="C9857">
            <v>0</v>
          </cell>
          <cell r="D9857">
            <v>7020</v>
          </cell>
          <cell r="F9857">
            <v>0</v>
          </cell>
        </row>
        <row r="9858">
          <cell r="A9858">
            <v>6</v>
          </cell>
          <cell r="B9858">
            <v>300</v>
          </cell>
          <cell r="C9858">
            <v>0</v>
          </cell>
          <cell r="D9858">
            <v>7025</v>
          </cell>
          <cell r="F9858">
            <v>0</v>
          </cell>
        </row>
        <row r="9859">
          <cell r="A9859">
            <v>6</v>
          </cell>
          <cell r="B9859">
            <v>300</v>
          </cell>
          <cell r="C9859">
            <v>0</v>
          </cell>
          <cell r="D9859">
            <v>7030</v>
          </cell>
          <cell r="F9859">
            <v>0</v>
          </cell>
        </row>
        <row r="9860">
          <cell r="A9860">
            <v>6</v>
          </cell>
          <cell r="B9860">
            <v>300</v>
          </cell>
          <cell r="C9860">
            <v>0</v>
          </cell>
          <cell r="D9860">
            <v>7035</v>
          </cell>
          <cell r="F9860">
            <v>0</v>
          </cell>
        </row>
        <row r="9861">
          <cell r="A9861">
            <v>6</v>
          </cell>
          <cell r="B9861">
            <v>300</v>
          </cell>
          <cell r="C9861">
            <v>0</v>
          </cell>
          <cell r="D9861">
            <v>7040</v>
          </cell>
          <cell r="F9861">
            <v>0</v>
          </cell>
        </row>
        <row r="9862">
          <cell r="A9862">
            <v>6</v>
          </cell>
          <cell r="B9862">
            <v>300</v>
          </cell>
          <cell r="C9862">
            <v>0</v>
          </cell>
          <cell r="D9862">
            <v>7045</v>
          </cell>
          <cell r="F9862">
            <v>0</v>
          </cell>
        </row>
        <row r="9863">
          <cell r="A9863">
            <v>6</v>
          </cell>
          <cell r="B9863">
            <v>300</v>
          </cell>
          <cell r="C9863">
            <v>0</v>
          </cell>
          <cell r="D9863">
            <v>7050</v>
          </cell>
          <cell r="F9863">
            <v>0</v>
          </cell>
        </row>
        <row r="9864">
          <cell r="A9864">
            <v>6</v>
          </cell>
          <cell r="B9864">
            <v>300</v>
          </cell>
          <cell r="C9864">
            <v>0</v>
          </cell>
          <cell r="D9864">
            <v>7055</v>
          </cell>
          <cell r="F9864">
            <v>0</v>
          </cell>
        </row>
        <row r="9865">
          <cell r="A9865">
            <v>6</v>
          </cell>
          <cell r="B9865">
            <v>300</v>
          </cell>
          <cell r="C9865">
            <v>0</v>
          </cell>
          <cell r="D9865">
            <v>7060</v>
          </cell>
          <cell r="F9865">
            <v>0</v>
          </cell>
        </row>
        <row r="9866">
          <cell r="A9866">
            <v>6</v>
          </cell>
          <cell r="B9866">
            <v>300</v>
          </cell>
          <cell r="C9866">
            <v>0</v>
          </cell>
          <cell r="D9866">
            <v>7065</v>
          </cell>
          <cell r="F9866">
            <v>0</v>
          </cell>
        </row>
        <row r="9867">
          <cell r="A9867">
            <v>6</v>
          </cell>
          <cell r="B9867">
            <v>300</v>
          </cell>
          <cell r="C9867">
            <v>0</v>
          </cell>
          <cell r="D9867">
            <v>7070</v>
          </cell>
          <cell r="F9867">
            <v>0</v>
          </cell>
        </row>
        <row r="9868">
          <cell r="A9868">
            <v>6</v>
          </cell>
          <cell r="B9868">
            <v>300</v>
          </cell>
          <cell r="C9868">
            <v>0</v>
          </cell>
          <cell r="D9868">
            <v>7075</v>
          </cell>
          <cell r="F9868">
            <v>0</v>
          </cell>
        </row>
        <row r="9869">
          <cell r="A9869">
            <v>6</v>
          </cell>
          <cell r="B9869">
            <v>300</v>
          </cell>
          <cell r="C9869">
            <v>0</v>
          </cell>
          <cell r="D9869">
            <v>7080</v>
          </cell>
          <cell r="F9869">
            <v>0</v>
          </cell>
        </row>
        <row r="9870">
          <cell r="A9870">
            <v>6</v>
          </cell>
          <cell r="B9870">
            <v>300</v>
          </cell>
          <cell r="C9870">
            <v>0</v>
          </cell>
          <cell r="D9870">
            <v>7085</v>
          </cell>
          <cell r="F9870">
            <v>0</v>
          </cell>
        </row>
        <row r="9871">
          <cell r="A9871">
            <v>6</v>
          </cell>
          <cell r="B9871">
            <v>300</v>
          </cell>
          <cell r="C9871">
            <v>0</v>
          </cell>
          <cell r="D9871">
            <v>7086</v>
          </cell>
          <cell r="F9871">
            <v>0</v>
          </cell>
        </row>
        <row r="9872">
          <cell r="A9872">
            <v>6</v>
          </cell>
          <cell r="B9872">
            <v>300</v>
          </cell>
          <cell r="C9872">
            <v>0</v>
          </cell>
          <cell r="D9872">
            <v>7090</v>
          </cell>
          <cell r="F9872">
            <v>0</v>
          </cell>
        </row>
        <row r="9873">
          <cell r="A9873">
            <v>6</v>
          </cell>
          <cell r="B9873">
            <v>300</v>
          </cell>
          <cell r="C9873">
            <v>0</v>
          </cell>
          <cell r="D9873">
            <v>7095</v>
          </cell>
          <cell r="F9873">
            <v>0</v>
          </cell>
        </row>
        <row r="9874">
          <cell r="A9874">
            <v>6</v>
          </cell>
          <cell r="B9874">
            <v>300</v>
          </cell>
          <cell r="C9874">
            <v>0</v>
          </cell>
          <cell r="D9874">
            <v>7100</v>
          </cell>
          <cell r="F9874">
            <v>0</v>
          </cell>
        </row>
        <row r="9875">
          <cell r="A9875">
            <v>6</v>
          </cell>
          <cell r="B9875">
            <v>300</v>
          </cell>
          <cell r="C9875">
            <v>0</v>
          </cell>
          <cell r="D9875">
            <v>7105</v>
          </cell>
          <cell r="F9875">
            <v>0</v>
          </cell>
        </row>
        <row r="9876">
          <cell r="A9876">
            <v>6</v>
          </cell>
          <cell r="B9876">
            <v>300</v>
          </cell>
          <cell r="C9876">
            <v>0</v>
          </cell>
          <cell r="D9876">
            <v>7110</v>
          </cell>
          <cell r="F9876">
            <v>0</v>
          </cell>
        </row>
        <row r="9877">
          <cell r="A9877">
            <v>6</v>
          </cell>
          <cell r="B9877">
            <v>300</v>
          </cell>
          <cell r="C9877">
            <v>0</v>
          </cell>
          <cell r="D9877">
            <v>7120</v>
          </cell>
          <cell r="F9877">
            <v>0</v>
          </cell>
        </row>
        <row r="9878">
          <cell r="A9878">
            <v>6</v>
          </cell>
          <cell r="B9878">
            <v>300</v>
          </cell>
          <cell r="C9878">
            <v>0</v>
          </cell>
          <cell r="D9878">
            <v>7125</v>
          </cell>
          <cell r="F9878">
            <v>0</v>
          </cell>
        </row>
        <row r="9879">
          <cell r="A9879">
            <v>6</v>
          </cell>
          <cell r="B9879">
            <v>300</v>
          </cell>
          <cell r="C9879">
            <v>0</v>
          </cell>
          <cell r="D9879">
            <v>8010</v>
          </cell>
          <cell r="F9879">
            <v>0</v>
          </cell>
        </row>
        <row r="9880">
          <cell r="A9880">
            <v>6</v>
          </cell>
          <cell r="B9880">
            <v>300</v>
          </cell>
          <cell r="C9880">
            <v>0</v>
          </cell>
          <cell r="D9880">
            <v>8020</v>
          </cell>
          <cell r="F9880">
            <v>0</v>
          </cell>
        </row>
        <row r="9881">
          <cell r="A9881">
            <v>6</v>
          </cell>
          <cell r="B9881">
            <v>300</v>
          </cell>
          <cell r="C9881">
            <v>0</v>
          </cell>
          <cell r="D9881">
            <v>8025</v>
          </cell>
          <cell r="F9881">
            <v>0</v>
          </cell>
        </row>
        <row r="9882">
          <cell r="A9882">
            <v>6</v>
          </cell>
          <cell r="B9882">
            <v>300</v>
          </cell>
          <cell r="C9882">
            <v>0</v>
          </cell>
          <cell r="D9882">
            <v>8030</v>
          </cell>
          <cell r="F9882">
            <v>0</v>
          </cell>
        </row>
        <row r="9883">
          <cell r="A9883">
            <v>6</v>
          </cell>
          <cell r="B9883">
            <v>300</v>
          </cell>
          <cell r="C9883">
            <v>0</v>
          </cell>
          <cell r="D9883">
            <v>8040</v>
          </cell>
          <cell r="F9883">
            <v>0</v>
          </cell>
        </row>
        <row r="9884">
          <cell r="A9884">
            <v>6</v>
          </cell>
          <cell r="B9884">
            <v>300</v>
          </cell>
          <cell r="C9884">
            <v>0</v>
          </cell>
          <cell r="D9884">
            <v>8050</v>
          </cell>
          <cell r="F9884">
            <v>0</v>
          </cell>
        </row>
        <row r="9885">
          <cell r="A9885">
            <v>6</v>
          </cell>
          <cell r="B9885">
            <v>300</v>
          </cell>
          <cell r="C9885">
            <v>0</v>
          </cell>
          <cell r="D9885">
            <v>8060</v>
          </cell>
          <cell r="F9885">
            <v>0</v>
          </cell>
        </row>
        <row r="9886">
          <cell r="A9886">
            <v>6</v>
          </cell>
          <cell r="B9886">
            <v>300</v>
          </cell>
          <cell r="C9886">
            <v>0</v>
          </cell>
          <cell r="D9886">
            <v>8070</v>
          </cell>
          <cell r="F9886">
            <v>0</v>
          </cell>
        </row>
        <row r="9887">
          <cell r="A9887">
            <v>6</v>
          </cell>
          <cell r="B9887">
            <v>300</v>
          </cell>
          <cell r="C9887">
            <v>0</v>
          </cell>
          <cell r="D9887">
            <v>8080</v>
          </cell>
          <cell r="F9887">
            <v>0</v>
          </cell>
        </row>
        <row r="9888">
          <cell r="A9888">
            <v>6</v>
          </cell>
          <cell r="B9888">
            <v>300</v>
          </cell>
          <cell r="C9888">
            <v>0</v>
          </cell>
          <cell r="D9888">
            <v>8090</v>
          </cell>
          <cell r="F9888">
            <v>0</v>
          </cell>
        </row>
        <row r="9889">
          <cell r="A9889">
            <v>6</v>
          </cell>
          <cell r="B9889">
            <v>300</v>
          </cell>
          <cell r="C9889">
            <v>40</v>
          </cell>
          <cell r="D9889">
            <v>6015</v>
          </cell>
          <cell r="F9889">
            <v>0</v>
          </cell>
        </row>
        <row r="9890">
          <cell r="A9890">
            <v>6</v>
          </cell>
          <cell r="B9890">
            <v>300</v>
          </cell>
          <cell r="C9890">
            <v>40</v>
          </cell>
          <cell r="D9890">
            <v>6025</v>
          </cell>
          <cell r="F9890">
            <v>0</v>
          </cell>
        </row>
        <row r="9891">
          <cell r="A9891">
            <v>6</v>
          </cell>
          <cell r="B9891">
            <v>300</v>
          </cell>
          <cell r="C9891">
            <v>50</v>
          </cell>
          <cell r="D9891">
            <v>6090</v>
          </cell>
          <cell r="F989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Purchases-INPUT (in Pur Curr)"/>
      <sheetName val="Revenues-OUTPUT (in USD)"/>
      <sheetName val="STATISTIC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les boursiers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E"/>
      <sheetName val="Inputs"/>
      <sheetName val="Scena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Assumptions"/>
      <sheetName val="Summary"/>
      <sheetName val="Listed comp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ntents"/>
      <sheetName val="Display"/>
      <sheetName val="Financial Projections"/>
      <sheetName val="Existing - VI"/>
      <sheetName val="Existing - BSMW"/>
      <sheetName val="Existing - BSCA"/>
      <sheetName val="Drivers"/>
      <sheetName val="VI"/>
      <sheetName val="BS MW"/>
      <sheetName val="BS WC"/>
      <sheetName val="Acq"/>
      <sheetName val="Franchisees"/>
      <sheetName val="PWC Reconcilation"/>
      <sheetName val="Stock"/>
      <sheetName val="ATS"/>
      <sheetName val="Amort"/>
      <sheetName val="H Ratios"/>
      <sheetName val="DCF Mkt"/>
      <sheetName val="2000 BS"/>
      <sheetName val="Oper IS"/>
      <sheetName val="Revenue_Expense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- IS"/>
      <sheetName val="Pres - TV DCF"/>
      <sheetName val="Pres - S&amp;U"/>
      <sheetName val="Pres - Coverage"/>
      <sheetName val="DCF"/>
      <sheetName val="Toggles"/>
      <sheetName val="Cover"/>
      <sheetName val="Exec Sum"/>
      <sheetName val="S &amp; U"/>
      <sheetName val="IS"/>
      <sheetName val="CF"/>
      <sheetName val="BS"/>
      <sheetName val="Amort"/>
      <sheetName val="Coverage"/>
      <sheetName val="IRR (Multiple)"/>
      <sheetName val="IRR (Year)"/>
      <sheetName val="Formatted_Displays"/>
      <sheetName val="VALSUMM"/>
      <sheetName val="Projections"/>
      <sheetName val="ABP BS"/>
      <sheetName val="Deprec"/>
      <sheetName val="ABP Base IS"/>
      <sheetName val="ABP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-30-04 Balance Sheet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f"/>
      <sheetName val="TTC Cflow"/>
      <sheetName val="wusa cflow"/>
      <sheetName val="Eliminations"/>
      <sheetName val="Elim Summary"/>
      <sheetName val="P&amp;L"/>
      <sheetName val="Jeannette P&amp;L"/>
      <sheetName val="TTC P&amp;L"/>
      <sheetName val="wusa p&amp;l"/>
      <sheetName val="York P&amp;L"/>
      <sheetName val="TTC Balance Sheet"/>
      <sheetName val="WUSA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ales Summary"/>
      <sheetName val="Units by Cat by Month"/>
      <sheetName val="Sell Price Worksheet"/>
      <sheetName val="Base 2003"/>
      <sheetName val="Notes"/>
      <sheetName val="march2004sales"/>
    </sheetNames>
    <sheetDataSet>
      <sheetData sheetId="0"/>
      <sheetData sheetId="1"/>
      <sheetData sheetId="2" refreshError="1">
        <row r="4">
          <cell r="B4" t="str">
            <v>ACTIVE8 SHOES</v>
          </cell>
          <cell r="D4" t="str">
            <v>Active8 Shoes</v>
          </cell>
          <cell r="E4" t="str">
            <v>ATHLETIC</v>
          </cell>
          <cell r="F4">
            <v>0</v>
          </cell>
          <cell r="G4">
            <v>0</v>
          </cell>
          <cell r="H4">
            <v>6640</v>
          </cell>
          <cell r="I4">
            <v>0</v>
          </cell>
          <cell r="J4">
            <v>0</v>
          </cell>
          <cell r="K4">
            <v>0</v>
          </cell>
          <cell r="L4">
            <v>3200</v>
          </cell>
          <cell r="M4">
            <v>800</v>
          </cell>
          <cell r="N4">
            <v>0</v>
          </cell>
          <cell r="O4">
            <v>240</v>
          </cell>
          <cell r="P4">
            <v>1600</v>
          </cell>
          <cell r="Q4">
            <v>800</v>
          </cell>
          <cell r="R4">
            <v>0</v>
          </cell>
          <cell r="S4">
            <v>0</v>
          </cell>
          <cell r="T4">
            <v>0</v>
          </cell>
        </row>
        <row r="5">
          <cell r="B5" t="str">
            <v>R8CC</v>
          </cell>
          <cell r="C5">
            <v>2005</v>
          </cell>
          <cell r="D5" t="str">
            <v>MENS FACTOR CC RUN</v>
          </cell>
          <cell r="E5" t="str">
            <v>ATHLETIC</v>
          </cell>
          <cell r="F5">
            <v>12690</v>
          </cell>
          <cell r="G5">
            <v>3783</v>
          </cell>
          <cell r="H5">
            <v>5916.6379200000001</v>
          </cell>
          <cell r="I5">
            <v>72</v>
          </cell>
          <cell r="J5">
            <v>587</v>
          </cell>
          <cell r="K5">
            <v>78</v>
          </cell>
          <cell r="L5">
            <v>222.68144000000004</v>
          </cell>
          <cell r="M5">
            <v>520.71712000000002</v>
          </cell>
          <cell r="N5">
            <v>91.777600000000007</v>
          </cell>
          <cell r="O5">
            <v>262.29072000000002</v>
          </cell>
          <cell r="P5">
            <v>452.12544000000003</v>
          </cell>
          <cell r="Q5">
            <v>2374.1416000000004</v>
          </cell>
          <cell r="R5">
            <v>852.56560000000013</v>
          </cell>
          <cell r="S5">
            <v>278.71408000000002</v>
          </cell>
          <cell r="T5">
            <v>124.62432000000001</v>
          </cell>
        </row>
        <row r="6">
          <cell r="B6" t="str">
            <v>R8EE</v>
          </cell>
          <cell r="C6">
            <v>2006</v>
          </cell>
          <cell r="D6" t="str">
            <v>WOMENS R8</v>
          </cell>
          <cell r="E6" t="str">
            <v>ATHLETIC</v>
          </cell>
          <cell r="F6">
            <v>9077</v>
          </cell>
          <cell r="G6">
            <v>662</v>
          </cell>
          <cell r="H6">
            <v>4647.7966400000005</v>
          </cell>
          <cell r="I6">
            <v>108</v>
          </cell>
          <cell r="J6">
            <v>162</v>
          </cell>
          <cell r="K6">
            <v>228</v>
          </cell>
          <cell r="L6">
            <v>205.77503999999999</v>
          </cell>
          <cell r="M6">
            <v>234.75744</v>
          </cell>
          <cell r="N6">
            <v>69.557760000000002</v>
          </cell>
          <cell r="O6">
            <v>645.82448000000011</v>
          </cell>
          <cell r="P6">
            <v>69.557760000000002</v>
          </cell>
          <cell r="Q6">
            <v>1269.42912</v>
          </cell>
          <cell r="R6">
            <v>669.49344000000008</v>
          </cell>
          <cell r="S6">
            <v>144.91200000000001</v>
          </cell>
          <cell r="T6">
            <v>840.48960000000011</v>
          </cell>
        </row>
        <row r="7">
          <cell r="B7" t="str">
            <v>C4EE</v>
          </cell>
          <cell r="C7">
            <v>2006</v>
          </cell>
          <cell r="D7" t="str">
            <v>WOMENS STARFIRE EE RUN</v>
          </cell>
          <cell r="E7" t="str">
            <v>ATHLETIC</v>
          </cell>
          <cell r="F7">
            <v>6258</v>
          </cell>
          <cell r="G7">
            <v>756</v>
          </cell>
          <cell r="H7">
            <v>3323.8329600000002</v>
          </cell>
          <cell r="I7">
            <v>36</v>
          </cell>
          <cell r="J7">
            <v>162</v>
          </cell>
          <cell r="K7">
            <v>216</v>
          </cell>
          <cell r="L7">
            <v>199.01248000000001</v>
          </cell>
          <cell r="M7">
            <v>69.557760000000002</v>
          </cell>
          <cell r="N7">
            <v>60.863040000000005</v>
          </cell>
          <cell r="O7">
            <v>2553.83248</v>
          </cell>
          <cell r="P7">
            <v>0</v>
          </cell>
          <cell r="Q7">
            <v>0.48304000000000002</v>
          </cell>
          <cell r="R7">
            <v>0</v>
          </cell>
          <cell r="S7">
            <v>26.084160000000004</v>
          </cell>
          <cell r="T7">
            <v>0</v>
          </cell>
        </row>
        <row r="8">
          <cell r="B8" t="str">
            <v>R25EE</v>
          </cell>
          <cell r="C8">
            <v>2006</v>
          </cell>
          <cell r="D8" t="str">
            <v>WOMENS FIRE EE RUN</v>
          </cell>
          <cell r="E8" t="str">
            <v>ATHLETIC</v>
          </cell>
          <cell r="F8">
            <v>5900</v>
          </cell>
          <cell r="G8">
            <v>3888</v>
          </cell>
          <cell r="H8">
            <v>3241.0475200000001</v>
          </cell>
          <cell r="I8">
            <v>324</v>
          </cell>
          <cell r="J8">
            <v>648</v>
          </cell>
          <cell r="K8">
            <v>234</v>
          </cell>
          <cell r="L8">
            <v>643.40928000000008</v>
          </cell>
          <cell r="M8">
            <v>252.14688000000001</v>
          </cell>
          <cell r="N8">
            <v>408.16880000000003</v>
          </cell>
          <cell r="O8">
            <v>59.413919999999997</v>
          </cell>
          <cell r="P8">
            <v>452.12544000000003</v>
          </cell>
          <cell r="Q8">
            <v>60.863040000000005</v>
          </cell>
          <cell r="R8">
            <v>98.057119999999998</v>
          </cell>
          <cell r="S8">
            <v>43.473600000000005</v>
          </cell>
          <cell r="T8">
            <v>17.38944</v>
          </cell>
        </row>
        <row r="9">
          <cell r="B9" t="str">
            <v>B6CC</v>
          </cell>
          <cell r="C9">
            <v>2005</v>
          </cell>
          <cell r="D9" t="str">
            <v>MENS TOP GUN CC RUN</v>
          </cell>
          <cell r="E9" t="str">
            <v>ATHLETIC</v>
          </cell>
          <cell r="F9">
            <v>6721</v>
          </cell>
          <cell r="G9">
            <v>90</v>
          </cell>
          <cell r="H9">
            <v>2507.4606399999998</v>
          </cell>
          <cell r="I9">
            <v>0</v>
          </cell>
          <cell r="J9">
            <v>0</v>
          </cell>
          <cell r="K9">
            <v>0</v>
          </cell>
          <cell r="L9">
            <v>104.33664000000002</v>
          </cell>
          <cell r="M9">
            <v>498.49728000000005</v>
          </cell>
          <cell r="N9">
            <v>227.02880000000002</v>
          </cell>
          <cell r="O9">
            <v>1059.7897600000001</v>
          </cell>
          <cell r="P9">
            <v>313.00992000000002</v>
          </cell>
          <cell r="Q9">
            <v>26.084160000000004</v>
          </cell>
          <cell r="R9">
            <v>261.32463999999999</v>
          </cell>
          <cell r="S9">
            <v>17.38944</v>
          </cell>
          <cell r="T9">
            <v>0</v>
          </cell>
        </row>
        <row r="10">
          <cell r="B10" t="str">
            <v>AMH</v>
          </cell>
          <cell r="C10">
            <v>2005</v>
          </cell>
          <cell r="D10" t="str">
            <v>ATHLETIC MENS HASH</v>
          </cell>
          <cell r="E10" t="str">
            <v>ATHLETIC</v>
          </cell>
          <cell r="F10">
            <v>4562</v>
          </cell>
          <cell r="G10">
            <v>955</v>
          </cell>
          <cell r="H10">
            <v>3428.2982400000001</v>
          </cell>
          <cell r="I10">
            <v>162</v>
          </cell>
          <cell r="J10">
            <v>1</v>
          </cell>
          <cell r="K10">
            <v>1451</v>
          </cell>
          <cell r="L10">
            <v>42.024480000000004</v>
          </cell>
          <cell r="M10">
            <v>13.525120000000001</v>
          </cell>
          <cell r="N10">
            <v>211.08848</v>
          </cell>
          <cell r="O10">
            <v>28.016320000000004</v>
          </cell>
          <cell r="P10">
            <v>0.96608000000000005</v>
          </cell>
          <cell r="Q10">
            <v>46.371839999999999</v>
          </cell>
          <cell r="R10">
            <v>489.80256000000003</v>
          </cell>
          <cell r="S10">
            <v>0</v>
          </cell>
          <cell r="T10">
            <v>982.50336000000016</v>
          </cell>
        </row>
        <row r="11">
          <cell r="B11" t="str">
            <v>R20CC</v>
          </cell>
          <cell r="C11">
            <v>2005</v>
          </cell>
          <cell r="D11" t="str">
            <v>MENS SMOOTH CC RUN</v>
          </cell>
          <cell r="E11" t="str">
            <v>ATHLETIC</v>
          </cell>
          <cell r="F11">
            <v>4633</v>
          </cell>
          <cell r="G11">
            <v>1477</v>
          </cell>
          <cell r="H11">
            <v>2796.2140800000002</v>
          </cell>
          <cell r="I11">
            <v>162</v>
          </cell>
          <cell r="J11">
            <v>612</v>
          </cell>
          <cell r="K11">
            <v>234</v>
          </cell>
          <cell r="L11">
            <v>185.00432000000001</v>
          </cell>
          <cell r="M11">
            <v>182.58912000000001</v>
          </cell>
          <cell r="N11">
            <v>460.33711999999997</v>
          </cell>
          <cell r="O11">
            <v>278.23104000000001</v>
          </cell>
          <cell r="P11">
            <v>34.778880000000001</v>
          </cell>
          <cell r="Q11">
            <v>42.990560000000002</v>
          </cell>
          <cell r="R11">
            <v>308.66255999999998</v>
          </cell>
          <cell r="S11">
            <v>260.84160000000003</v>
          </cell>
          <cell r="T11">
            <v>34.778880000000001</v>
          </cell>
        </row>
        <row r="12">
          <cell r="B12" t="str">
            <v>P1</v>
          </cell>
          <cell r="C12">
            <v>20051</v>
          </cell>
          <cell r="D12" t="str">
            <v>Mens  Court Shoe</v>
          </cell>
          <cell r="E12" t="str">
            <v>ATHLETIC</v>
          </cell>
          <cell r="F12">
            <v>3999</v>
          </cell>
          <cell r="G12">
            <v>396</v>
          </cell>
          <cell r="H12">
            <v>2167.6400000000003</v>
          </cell>
          <cell r="I12">
            <v>83</v>
          </cell>
          <cell r="J12">
            <v>287</v>
          </cell>
          <cell r="K12">
            <v>107</v>
          </cell>
          <cell r="L12">
            <v>107.71792000000001</v>
          </cell>
          <cell r="M12">
            <v>105.78576000000001</v>
          </cell>
          <cell r="N12">
            <v>655.48527999999999</v>
          </cell>
          <cell r="O12">
            <v>9.177760000000001</v>
          </cell>
          <cell r="P12">
            <v>256.97728000000001</v>
          </cell>
          <cell r="Q12">
            <v>377.25423999999998</v>
          </cell>
          <cell r="R12">
            <v>37.677120000000002</v>
          </cell>
          <cell r="S12">
            <v>95.641920000000013</v>
          </cell>
          <cell r="T12">
            <v>44.922719999999998</v>
          </cell>
        </row>
        <row r="13">
          <cell r="B13" t="str">
            <v>R8GG</v>
          </cell>
          <cell r="C13">
            <v>2008</v>
          </cell>
          <cell r="D13" t="str">
            <v>YOUTHS FACTOR GG RUN</v>
          </cell>
          <cell r="E13" t="str">
            <v>ATHLETIC</v>
          </cell>
          <cell r="F13">
            <v>3815</v>
          </cell>
          <cell r="G13">
            <v>1278</v>
          </cell>
          <cell r="H13">
            <v>2070.2926400000001</v>
          </cell>
          <cell r="I13">
            <v>144</v>
          </cell>
          <cell r="J13">
            <v>126</v>
          </cell>
          <cell r="K13">
            <v>114</v>
          </cell>
          <cell r="L13">
            <v>52.168320000000008</v>
          </cell>
          <cell r="M13">
            <v>182.58912000000001</v>
          </cell>
          <cell r="N13">
            <v>313.00992000000002</v>
          </cell>
          <cell r="O13">
            <v>313.00992000000002</v>
          </cell>
          <cell r="P13">
            <v>43.473600000000005</v>
          </cell>
          <cell r="Q13">
            <v>113.03136000000001</v>
          </cell>
          <cell r="R13">
            <v>477.72656000000001</v>
          </cell>
          <cell r="S13">
            <v>78.252480000000006</v>
          </cell>
          <cell r="T13">
            <v>113.03136000000001</v>
          </cell>
        </row>
        <row r="14">
          <cell r="B14" t="str">
            <v>C9EE</v>
          </cell>
          <cell r="C14">
            <v>2006</v>
          </cell>
          <cell r="D14" t="str">
            <v>WOMENS EZ EE RUN</v>
          </cell>
          <cell r="E14" t="str">
            <v>ATHLETIC</v>
          </cell>
          <cell r="F14">
            <v>4445</v>
          </cell>
          <cell r="G14">
            <v>102</v>
          </cell>
          <cell r="H14">
            <v>2027.8121600000004</v>
          </cell>
          <cell r="I14">
            <v>18</v>
          </cell>
          <cell r="J14">
            <v>252</v>
          </cell>
          <cell r="K14">
            <v>186</v>
          </cell>
          <cell r="L14">
            <v>130.42080000000001</v>
          </cell>
          <cell r="M14">
            <v>278.23104000000001</v>
          </cell>
          <cell r="N14">
            <v>43.473600000000005</v>
          </cell>
          <cell r="O14">
            <v>912.94560000000001</v>
          </cell>
          <cell r="P14">
            <v>26.084160000000004</v>
          </cell>
          <cell r="Q14">
            <v>0</v>
          </cell>
          <cell r="R14">
            <v>0.48304000000000002</v>
          </cell>
          <cell r="S14">
            <v>104.81968000000001</v>
          </cell>
          <cell r="T14">
            <v>75.354240000000004</v>
          </cell>
        </row>
        <row r="15">
          <cell r="B15" t="str">
            <v>R25GG</v>
          </cell>
          <cell r="C15">
            <v>2008</v>
          </cell>
          <cell r="D15" t="str">
            <v>YOUTH FIRE GG RUN</v>
          </cell>
          <cell r="E15" t="str">
            <v>ATHLETIC</v>
          </cell>
          <cell r="F15">
            <v>3170</v>
          </cell>
          <cell r="G15">
            <v>2736</v>
          </cell>
          <cell r="H15">
            <v>2673.3827199999996</v>
          </cell>
          <cell r="I15">
            <v>216</v>
          </cell>
          <cell r="J15">
            <v>1242</v>
          </cell>
          <cell r="K15">
            <v>144</v>
          </cell>
          <cell r="L15">
            <v>43.473600000000005</v>
          </cell>
          <cell r="M15">
            <v>182.58912000000001</v>
          </cell>
          <cell r="N15">
            <v>295.62047999999999</v>
          </cell>
          <cell r="O15">
            <v>34.778880000000001</v>
          </cell>
          <cell r="P15">
            <v>417.34656000000007</v>
          </cell>
          <cell r="Q15">
            <v>17.38944</v>
          </cell>
          <cell r="R15">
            <v>45.405760000000001</v>
          </cell>
          <cell r="S15">
            <v>34.778880000000001</v>
          </cell>
          <cell r="T15">
            <v>0</v>
          </cell>
        </row>
        <row r="16">
          <cell r="B16" t="str">
            <v>C1EE</v>
          </cell>
          <cell r="C16">
            <v>2006</v>
          </cell>
          <cell r="D16" t="str">
            <v>WOMENS CARIBE EE RUN</v>
          </cell>
          <cell r="E16" t="str">
            <v>ATHLETIC</v>
          </cell>
          <cell r="F16">
            <v>3930</v>
          </cell>
          <cell r="G16">
            <v>216</v>
          </cell>
          <cell r="H16">
            <v>1782.7267200000001</v>
          </cell>
          <cell r="I16">
            <v>0</v>
          </cell>
          <cell r="J16">
            <v>72</v>
          </cell>
          <cell r="K16">
            <v>108</v>
          </cell>
          <cell r="L16">
            <v>393.67759999999998</v>
          </cell>
          <cell r="M16">
            <v>139.11552</v>
          </cell>
          <cell r="N16">
            <v>69.557760000000002</v>
          </cell>
          <cell r="O16">
            <v>868.98896000000013</v>
          </cell>
          <cell r="P16">
            <v>43.473600000000005</v>
          </cell>
          <cell r="Q16">
            <v>27.050240000000002</v>
          </cell>
          <cell r="R16">
            <v>17.38944</v>
          </cell>
          <cell r="S16">
            <v>26.084160000000004</v>
          </cell>
          <cell r="T16">
            <v>17.38944</v>
          </cell>
        </row>
        <row r="17">
          <cell r="B17" t="str">
            <v>P1W</v>
          </cell>
          <cell r="C17">
            <v>20051</v>
          </cell>
          <cell r="D17" t="str">
            <v>Mens  Court Shoe - Wide Width</v>
          </cell>
          <cell r="E17" t="str">
            <v>ATHLETIC</v>
          </cell>
          <cell r="F17">
            <v>3025</v>
          </cell>
          <cell r="G17">
            <v>6</v>
          </cell>
          <cell r="H17">
            <v>1824.1960000000001</v>
          </cell>
          <cell r="I17">
            <v>291</v>
          </cell>
          <cell r="J17">
            <v>0</v>
          </cell>
          <cell r="K17">
            <v>72</v>
          </cell>
          <cell r="L17">
            <v>0</v>
          </cell>
          <cell r="M17">
            <v>0</v>
          </cell>
          <cell r="N17">
            <v>191.28384000000003</v>
          </cell>
          <cell r="O17">
            <v>63.761279999999999</v>
          </cell>
          <cell r="P17">
            <v>52.168320000000008</v>
          </cell>
          <cell r="Q17">
            <v>0</v>
          </cell>
          <cell r="R17">
            <v>442.94768000000005</v>
          </cell>
          <cell r="S17">
            <v>577.71584000000007</v>
          </cell>
          <cell r="T17">
            <v>133.31904</v>
          </cell>
        </row>
        <row r="18">
          <cell r="B18" t="str">
            <v>R8FF</v>
          </cell>
          <cell r="C18">
            <v>2007</v>
          </cell>
          <cell r="D18" t="str">
            <v>BOYS FACTOR FF RUN</v>
          </cell>
          <cell r="E18" t="str">
            <v>ATHLETIC</v>
          </cell>
          <cell r="F18">
            <v>2768</v>
          </cell>
          <cell r="G18">
            <v>468</v>
          </cell>
          <cell r="H18">
            <v>1943.03024</v>
          </cell>
          <cell r="I18">
            <v>486</v>
          </cell>
          <cell r="J18">
            <v>90</v>
          </cell>
          <cell r="K18">
            <v>72</v>
          </cell>
          <cell r="L18">
            <v>8.6947200000000002</v>
          </cell>
          <cell r="M18">
            <v>339.57712000000004</v>
          </cell>
          <cell r="N18">
            <v>94.675840000000008</v>
          </cell>
          <cell r="O18">
            <v>156.50496000000001</v>
          </cell>
          <cell r="P18">
            <v>34.778880000000001</v>
          </cell>
          <cell r="Q18">
            <v>199.97856000000002</v>
          </cell>
          <cell r="R18">
            <v>252.14688000000001</v>
          </cell>
          <cell r="S18">
            <v>52.168320000000008</v>
          </cell>
          <cell r="T18">
            <v>156.50496000000001</v>
          </cell>
        </row>
        <row r="19">
          <cell r="B19" t="str">
            <v>P2CC</v>
          </cell>
          <cell r="C19">
            <v>2005</v>
          </cell>
          <cell r="D19" t="str">
            <v>MENS VELCRO</v>
          </cell>
          <cell r="E19" t="str">
            <v>ATHLETIC</v>
          </cell>
          <cell r="F19">
            <v>3136</v>
          </cell>
          <cell r="G19">
            <v>169</v>
          </cell>
          <cell r="H19">
            <v>1754.11312</v>
          </cell>
          <cell r="I19">
            <v>84</v>
          </cell>
          <cell r="J19">
            <v>202</v>
          </cell>
          <cell r="K19">
            <v>90</v>
          </cell>
          <cell r="L19">
            <v>793.63472000000002</v>
          </cell>
          <cell r="M19">
            <v>151.67456000000001</v>
          </cell>
          <cell r="N19">
            <v>82.599840000000015</v>
          </cell>
          <cell r="O19">
            <v>18.838560000000001</v>
          </cell>
          <cell r="P19">
            <v>20.770720000000001</v>
          </cell>
          <cell r="Q19">
            <v>199.97856000000002</v>
          </cell>
          <cell r="R19">
            <v>12.076000000000001</v>
          </cell>
          <cell r="S19">
            <v>98.540160000000014</v>
          </cell>
          <cell r="T19">
            <v>0</v>
          </cell>
        </row>
        <row r="20">
          <cell r="B20" t="str">
            <v>R9GG</v>
          </cell>
          <cell r="C20">
            <v>2008</v>
          </cell>
          <cell r="D20" t="str">
            <v>YOUTHS HEAT GG RUN</v>
          </cell>
          <cell r="E20" t="str">
            <v>ATHLETIC</v>
          </cell>
          <cell r="F20">
            <v>2048</v>
          </cell>
          <cell r="G20">
            <v>1080</v>
          </cell>
          <cell r="H20">
            <v>2425.20064</v>
          </cell>
          <cell r="I20">
            <v>792</v>
          </cell>
          <cell r="J20">
            <v>738</v>
          </cell>
          <cell r="K20">
            <v>18</v>
          </cell>
          <cell r="L20">
            <v>34.295839999999998</v>
          </cell>
          <cell r="M20">
            <v>156.50496000000001</v>
          </cell>
          <cell r="N20">
            <v>43.473600000000005</v>
          </cell>
          <cell r="O20">
            <v>295.62047999999999</v>
          </cell>
          <cell r="P20">
            <v>122.69216</v>
          </cell>
          <cell r="Q20">
            <v>8.6947200000000002</v>
          </cell>
          <cell r="R20">
            <v>173.89440000000002</v>
          </cell>
          <cell r="S20">
            <v>25.118080000000003</v>
          </cell>
          <cell r="T20">
            <v>16.906400000000001</v>
          </cell>
        </row>
        <row r="21">
          <cell r="B21" t="str">
            <v>S3CC</v>
          </cell>
          <cell r="C21">
            <v>2005</v>
          </cell>
          <cell r="D21" t="str">
            <v>MENS INDY CC RUN</v>
          </cell>
          <cell r="E21" t="str">
            <v>ATHLETIC</v>
          </cell>
          <cell r="F21">
            <v>3643</v>
          </cell>
          <cell r="G21">
            <v>216</v>
          </cell>
          <cell r="H21">
            <v>1677.5051200000003</v>
          </cell>
          <cell r="I21">
            <v>72</v>
          </cell>
          <cell r="J21">
            <v>234</v>
          </cell>
          <cell r="K21">
            <v>90</v>
          </cell>
          <cell r="L21">
            <v>95.641920000000013</v>
          </cell>
          <cell r="M21">
            <v>69.557760000000002</v>
          </cell>
          <cell r="N21">
            <v>434.73599999999999</v>
          </cell>
          <cell r="O21">
            <v>165.19968000000003</v>
          </cell>
          <cell r="P21">
            <v>220.26624000000004</v>
          </cell>
          <cell r="Q21">
            <v>173.41136</v>
          </cell>
          <cell r="R21">
            <v>17.872479999999999</v>
          </cell>
          <cell r="S21">
            <v>78.735520000000008</v>
          </cell>
          <cell r="T21">
            <v>26.084160000000004</v>
          </cell>
        </row>
        <row r="22">
          <cell r="B22" t="str">
            <v>R31CC</v>
          </cell>
          <cell r="C22">
            <v>2005</v>
          </cell>
          <cell r="D22" t="str">
            <v>MENS R31 ATHLETIC SHOE</v>
          </cell>
          <cell r="E22" t="str">
            <v>ATHLETIC</v>
          </cell>
          <cell r="F22">
            <v>3835</v>
          </cell>
          <cell r="G22">
            <v>180</v>
          </cell>
          <cell r="H22">
            <v>1546.7752000000003</v>
          </cell>
          <cell r="I22">
            <v>0</v>
          </cell>
          <cell r="J22">
            <v>126</v>
          </cell>
          <cell r="K22">
            <v>90</v>
          </cell>
          <cell r="L22">
            <v>139.11552</v>
          </cell>
          <cell r="M22">
            <v>87.430240000000012</v>
          </cell>
          <cell r="N22">
            <v>330.39936000000006</v>
          </cell>
          <cell r="O22">
            <v>565.15680000000009</v>
          </cell>
          <cell r="P22">
            <v>26.084160000000004</v>
          </cell>
          <cell r="Q22">
            <v>26.084160000000004</v>
          </cell>
          <cell r="R22">
            <v>9.177760000000001</v>
          </cell>
          <cell r="S22">
            <v>112.54831999999999</v>
          </cell>
          <cell r="T22">
            <v>34.778880000000001</v>
          </cell>
        </row>
        <row r="23">
          <cell r="B23" t="str">
            <v>C7EE</v>
          </cell>
          <cell r="C23">
            <v>2006</v>
          </cell>
          <cell r="D23" t="str">
            <v>WOMENS DELTA EE RUN</v>
          </cell>
          <cell r="E23" t="str">
            <v>ATHLETIC</v>
          </cell>
          <cell r="F23">
            <v>3210</v>
          </cell>
          <cell r="G23">
            <v>2288</v>
          </cell>
          <cell r="H23">
            <v>1634.7288000000001</v>
          </cell>
          <cell r="I23">
            <v>72</v>
          </cell>
          <cell r="J23">
            <v>412</v>
          </cell>
          <cell r="K23">
            <v>18</v>
          </cell>
          <cell r="L23">
            <v>243.45216000000002</v>
          </cell>
          <cell r="M23">
            <v>113.03136000000001</v>
          </cell>
          <cell r="N23">
            <v>191.28384000000003</v>
          </cell>
          <cell r="O23">
            <v>68.591679999999997</v>
          </cell>
          <cell r="P23">
            <v>130.42080000000001</v>
          </cell>
          <cell r="Q23">
            <v>263.73984000000002</v>
          </cell>
          <cell r="R23">
            <v>61.346080000000001</v>
          </cell>
          <cell r="S23">
            <v>60.863040000000005</v>
          </cell>
          <cell r="T23">
            <v>0</v>
          </cell>
        </row>
        <row r="24">
          <cell r="B24" t="str">
            <v>C8CC</v>
          </cell>
          <cell r="C24">
            <v>2005</v>
          </cell>
          <cell r="D24" t="str">
            <v>MENS MIAMI CC RUN</v>
          </cell>
          <cell r="E24" t="str">
            <v>ATHLETIC</v>
          </cell>
          <cell r="F24">
            <v>2365</v>
          </cell>
          <cell r="G24">
            <v>306</v>
          </cell>
          <cell r="H24">
            <v>1852.3268800000001</v>
          </cell>
          <cell r="I24">
            <v>198</v>
          </cell>
          <cell r="J24">
            <v>414</v>
          </cell>
          <cell r="K24">
            <v>324</v>
          </cell>
          <cell r="L24">
            <v>252.14688000000001</v>
          </cell>
          <cell r="M24">
            <v>78.252480000000006</v>
          </cell>
          <cell r="N24">
            <v>104.33664000000002</v>
          </cell>
          <cell r="O24">
            <v>0</v>
          </cell>
          <cell r="P24">
            <v>0</v>
          </cell>
          <cell r="Q24">
            <v>255.04512</v>
          </cell>
          <cell r="R24">
            <v>26.084160000000004</v>
          </cell>
          <cell r="S24">
            <v>87.430240000000012</v>
          </cell>
          <cell r="T24">
            <v>113.03136000000001</v>
          </cell>
        </row>
        <row r="25">
          <cell r="B25">
            <v>490001543</v>
          </cell>
          <cell r="C25">
            <v>100000</v>
          </cell>
          <cell r="D25" t="str">
            <v>BOOTS TODDLER FROG BOYS BOOTS</v>
          </cell>
          <cell r="E25" t="str">
            <v>ATHLETIC</v>
          </cell>
          <cell r="F25">
            <v>2664</v>
          </cell>
          <cell r="G25">
            <v>0</v>
          </cell>
          <cell r="H25">
            <v>1286.8185600000002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1286.8185600000002</v>
          </cell>
          <cell r="S25">
            <v>0</v>
          </cell>
          <cell r="T25">
            <v>0</v>
          </cell>
        </row>
        <row r="26">
          <cell r="B26">
            <v>490001544</v>
          </cell>
          <cell r="C26">
            <v>100000</v>
          </cell>
          <cell r="D26" t="str">
            <v>BOOTS TODDLER BUG BOYS BOOTS</v>
          </cell>
          <cell r="E26" t="str">
            <v>ATHLETIC</v>
          </cell>
          <cell r="F26">
            <v>2664</v>
          </cell>
          <cell r="G26">
            <v>0</v>
          </cell>
          <cell r="H26">
            <v>1286.8185600000002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1286.8185600000002</v>
          </cell>
          <cell r="S26">
            <v>0</v>
          </cell>
          <cell r="T26">
            <v>0</v>
          </cell>
        </row>
        <row r="27">
          <cell r="B27" t="str">
            <v>R24EE</v>
          </cell>
          <cell r="C27">
            <v>2006</v>
          </cell>
          <cell r="D27" t="str">
            <v>WOMENS JAZZ EE RUN</v>
          </cell>
          <cell r="E27" t="str">
            <v>ATHLETIC</v>
          </cell>
          <cell r="F27">
            <v>2724</v>
          </cell>
          <cell r="G27">
            <v>0</v>
          </cell>
          <cell r="H27">
            <v>1141.9065600000001</v>
          </cell>
          <cell r="I27">
            <v>0</v>
          </cell>
          <cell r="J27">
            <v>0</v>
          </cell>
          <cell r="K27">
            <v>0</v>
          </cell>
          <cell r="L27">
            <v>142.01376000000002</v>
          </cell>
          <cell r="M27">
            <v>43.473600000000005</v>
          </cell>
          <cell r="N27">
            <v>26.084160000000004</v>
          </cell>
          <cell r="O27">
            <v>843.38783999999998</v>
          </cell>
          <cell r="P27">
            <v>0</v>
          </cell>
          <cell r="Q27">
            <v>86.947200000000009</v>
          </cell>
          <cell r="R27">
            <v>0</v>
          </cell>
          <cell r="S27">
            <v>0</v>
          </cell>
          <cell r="T27">
            <v>0</v>
          </cell>
        </row>
        <row r="28">
          <cell r="B28" t="str">
            <v>C1CC</v>
          </cell>
          <cell r="C28">
            <v>2005</v>
          </cell>
          <cell r="D28" t="str">
            <v>MENS CARIBE CC RUN</v>
          </cell>
          <cell r="E28" t="str">
            <v>ATHLETIC</v>
          </cell>
          <cell r="F28">
            <v>2808</v>
          </cell>
          <cell r="G28">
            <v>432</v>
          </cell>
          <cell r="H28">
            <v>1191.64032</v>
          </cell>
          <cell r="I28">
            <v>0</v>
          </cell>
          <cell r="J28">
            <v>0</v>
          </cell>
          <cell r="K28">
            <v>270</v>
          </cell>
          <cell r="L28">
            <v>69.557760000000002</v>
          </cell>
          <cell r="M28">
            <v>69.557760000000002</v>
          </cell>
          <cell r="N28">
            <v>43.473600000000005</v>
          </cell>
          <cell r="O28">
            <v>599.93568000000005</v>
          </cell>
          <cell r="P28">
            <v>17.38944</v>
          </cell>
          <cell r="Q28">
            <v>121.72608000000001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B12CC</v>
          </cell>
          <cell r="C29">
            <v>2005</v>
          </cell>
          <cell r="D29" t="str">
            <v>MEN'S B12CC</v>
          </cell>
          <cell r="E29" t="str">
            <v>ATHLETIC</v>
          </cell>
          <cell r="F29">
            <v>1439</v>
          </cell>
          <cell r="G29">
            <v>1027</v>
          </cell>
          <cell r="H29">
            <v>1368.0945600000005</v>
          </cell>
          <cell r="I29">
            <v>108</v>
          </cell>
          <cell r="J29">
            <v>396</v>
          </cell>
          <cell r="K29">
            <v>169</v>
          </cell>
          <cell r="L29">
            <v>0</v>
          </cell>
          <cell r="M29">
            <v>37.677120000000002</v>
          </cell>
          <cell r="N29">
            <v>121.72608000000001</v>
          </cell>
          <cell r="O29">
            <v>177.75872000000001</v>
          </cell>
          <cell r="P29">
            <v>26.084160000000004</v>
          </cell>
          <cell r="Q29">
            <v>234.75744</v>
          </cell>
          <cell r="R29">
            <v>27.533280000000005</v>
          </cell>
          <cell r="S29">
            <v>34.778880000000001</v>
          </cell>
          <cell r="T29">
            <v>34.778880000000001</v>
          </cell>
        </row>
        <row r="30">
          <cell r="B30" t="str">
            <v>R32CC</v>
          </cell>
          <cell r="C30">
            <v>2005</v>
          </cell>
          <cell r="D30" t="str">
            <v>MENS TORVO CC RUN</v>
          </cell>
          <cell r="E30" t="str">
            <v>ATHLETIC</v>
          </cell>
          <cell r="F30">
            <v>1030</v>
          </cell>
          <cell r="G30">
            <v>864</v>
          </cell>
          <cell r="H30">
            <v>1613.5311999999999</v>
          </cell>
          <cell r="I30">
            <v>414</v>
          </cell>
          <cell r="J30">
            <v>648</v>
          </cell>
          <cell r="K30">
            <v>54</v>
          </cell>
          <cell r="L30">
            <v>0</v>
          </cell>
          <cell r="M30">
            <v>0</v>
          </cell>
          <cell r="N30">
            <v>157.95408</v>
          </cell>
          <cell r="O30">
            <v>147.81023999999999</v>
          </cell>
          <cell r="P30">
            <v>60.863040000000005</v>
          </cell>
          <cell r="Q30">
            <v>52.168320000000008</v>
          </cell>
          <cell r="R30">
            <v>17.38944</v>
          </cell>
          <cell r="S30">
            <v>52.651360000000004</v>
          </cell>
          <cell r="T30">
            <v>8.6947200000000002</v>
          </cell>
        </row>
        <row r="31">
          <cell r="B31" t="str">
            <v>R29</v>
          </cell>
          <cell r="C31">
            <v>2005</v>
          </cell>
          <cell r="D31" t="str">
            <v>MENS ATHLETIC SHOE</v>
          </cell>
          <cell r="E31" t="str">
            <v>ATHLETIC</v>
          </cell>
          <cell r="F31">
            <v>2414</v>
          </cell>
          <cell r="G31">
            <v>1116</v>
          </cell>
          <cell r="H31">
            <v>1401.5964799999999</v>
          </cell>
          <cell r="I31">
            <v>0</v>
          </cell>
          <cell r="J31">
            <v>792</v>
          </cell>
          <cell r="K31">
            <v>0</v>
          </cell>
          <cell r="L31">
            <v>8.6947200000000002</v>
          </cell>
          <cell r="M31">
            <v>113.03136000000001</v>
          </cell>
          <cell r="N31">
            <v>226.06272000000001</v>
          </cell>
          <cell r="O31">
            <v>34.778880000000001</v>
          </cell>
          <cell r="P31">
            <v>227.02880000000002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R25CC</v>
          </cell>
          <cell r="C32">
            <v>2005</v>
          </cell>
          <cell r="D32" t="str">
            <v>MENS FIRE CC RUN</v>
          </cell>
          <cell r="E32" t="str">
            <v>ATHLETIC</v>
          </cell>
          <cell r="F32">
            <v>1861</v>
          </cell>
          <cell r="G32">
            <v>108</v>
          </cell>
          <cell r="H32">
            <v>1117.1516800000002</v>
          </cell>
          <cell r="I32">
            <v>18</v>
          </cell>
          <cell r="J32">
            <v>252</v>
          </cell>
          <cell r="K32">
            <v>54</v>
          </cell>
          <cell r="L32">
            <v>147.81023999999999</v>
          </cell>
          <cell r="M32">
            <v>225.09663999999998</v>
          </cell>
          <cell r="N32">
            <v>69.557760000000002</v>
          </cell>
          <cell r="O32">
            <v>34.295839999999998</v>
          </cell>
          <cell r="P32">
            <v>60.38</v>
          </cell>
          <cell r="Q32">
            <v>86.947200000000009</v>
          </cell>
          <cell r="R32">
            <v>19.321600000000004</v>
          </cell>
          <cell r="S32">
            <v>140.08160000000001</v>
          </cell>
          <cell r="T32">
            <v>9.6608000000000018</v>
          </cell>
        </row>
        <row r="33">
          <cell r="B33" t="str">
            <v>C5EE</v>
          </cell>
          <cell r="C33">
            <v>2006</v>
          </cell>
          <cell r="D33" t="str">
            <v>WOMENS SIERRA EE RUN</v>
          </cell>
          <cell r="E33" t="str">
            <v>ATHLETIC</v>
          </cell>
          <cell r="F33">
            <v>1932</v>
          </cell>
          <cell r="G33">
            <v>612</v>
          </cell>
          <cell r="H33">
            <v>850.20192000000009</v>
          </cell>
          <cell r="I33">
            <v>0</v>
          </cell>
          <cell r="J33">
            <v>18</v>
          </cell>
          <cell r="K33">
            <v>12</v>
          </cell>
          <cell r="L33">
            <v>86.947200000000009</v>
          </cell>
          <cell r="M33">
            <v>148.77632000000003</v>
          </cell>
          <cell r="N33">
            <v>78.252480000000006</v>
          </cell>
          <cell r="O33">
            <v>129.93776</v>
          </cell>
          <cell r="P33">
            <v>113.03136000000001</v>
          </cell>
          <cell r="Q33">
            <v>167.61488</v>
          </cell>
          <cell r="R33">
            <v>26.084160000000004</v>
          </cell>
          <cell r="S33">
            <v>69.557760000000002</v>
          </cell>
          <cell r="T33">
            <v>0</v>
          </cell>
        </row>
        <row r="34">
          <cell r="B34" t="str">
            <v>R32EE</v>
          </cell>
          <cell r="C34">
            <v>2006</v>
          </cell>
          <cell r="D34" t="str">
            <v>WOMENS TORVO EE RUN</v>
          </cell>
          <cell r="E34" t="str">
            <v>ATHLETIC</v>
          </cell>
          <cell r="F34">
            <v>906</v>
          </cell>
          <cell r="G34">
            <v>811</v>
          </cell>
          <cell r="H34">
            <v>1408.6342400000001</v>
          </cell>
          <cell r="I34">
            <v>360</v>
          </cell>
          <cell r="J34">
            <v>521</v>
          </cell>
          <cell r="K34">
            <v>90</v>
          </cell>
          <cell r="L34">
            <v>0</v>
          </cell>
          <cell r="M34">
            <v>0</v>
          </cell>
          <cell r="N34">
            <v>176.79264000000001</v>
          </cell>
          <cell r="O34">
            <v>173.89440000000002</v>
          </cell>
          <cell r="P34">
            <v>69.557760000000002</v>
          </cell>
          <cell r="Q34">
            <v>0</v>
          </cell>
          <cell r="R34">
            <v>0</v>
          </cell>
          <cell r="S34">
            <v>0</v>
          </cell>
          <cell r="T34">
            <v>17.38944</v>
          </cell>
        </row>
        <row r="35">
          <cell r="B35" t="str">
            <v>R25FF</v>
          </cell>
          <cell r="C35">
            <v>2007</v>
          </cell>
          <cell r="D35" t="str">
            <v>BOYS FIRE FF RUN</v>
          </cell>
          <cell r="E35" t="str">
            <v>ATHLETIC</v>
          </cell>
          <cell r="F35">
            <v>1580</v>
          </cell>
          <cell r="G35">
            <v>1980</v>
          </cell>
          <cell r="H35">
            <v>1221.0129599999998</v>
          </cell>
          <cell r="I35">
            <v>414</v>
          </cell>
          <cell r="J35">
            <v>180</v>
          </cell>
          <cell r="K35">
            <v>72</v>
          </cell>
          <cell r="L35">
            <v>43.473600000000005</v>
          </cell>
          <cell r="M35">
            <v>86.464160000000007</v>
          </cell>
          <cell r="N35">
            <v>346.82272</v>
          </cell>
          <cell r="O35">
            <v>0</v>
          </cell>
          <cell r="P35">
            <v>17.38944</v>
          </cell>
          <cell r="Q35">
            <v>0</v>
          </cell>
          <cell r="R35">
            <v>43.473600000000005</v>
          </cell>
          <cell r="S35">
            <v>0</v>
          </cell>
          <cell r="T35">
            <v>17.38944</v>
          </cell>
        </row>
        <row r="36">
          <cell r="B36" t="str">
            <v>P3CC</v>
          </cell>
          <cell r="C36">
            <v>2005</v>
          </cell>
          <cell r="D36" t="str">
            <v>MENS HI TOP</v>
          </cell>
          <cell r="E36" t="str">
            <v>ATHLETIC</v>
          </cell>
          <cell r="F36">
            <v>2168</v>
          </cell>
          <cell r="G36">
            <v>43</v>
          </cell>
          <cell r="H36">
            <v>915.23839999999996</v>
          </cell>
          <cell r="I36">
            <v>13</v>
          </cell>
          <cell r="J36">
            <v>161</v>
          </cell>
          <cell r="K36">
            <v>36</v>
          </cell>
          <cell r="L36">
            <v>63.761279999999999</v>
          </cell>
          <cell r="M36">
            <v>29.948480000000004</v>
          </cell>
          <cell r="N36">
            <v>188.38560000000001</v>
          </cell>
          <cell r="O36">
            <v>106.26880000000001</v>
          </cell>
          <cell r="P36">
            <v>28.016320000000004</v>
          </cell>
          <cell r="Q36">
            <v>95.158880000000011</v>
          </cell>
          <cell r="R36">
            <v>11.109920000000001</v>
          </cell>
          <cell r="S36">
            <v>182.58912000000001</v>
          </cell>
          <cell r="T36">
            <v>0</v>
          </cell>
        </row>
        <row r="37">
          <cell r="B37" t="str">
            <v>B9CC</v>
          </cell>
          <cell r="C37">
            <v>2005</v>
          </cell>
          <cell r="D37" t="str">
            <v>MENS VAPOR CC RUN</v>
          </cell>
          <cell r="E37" t="str">
            <v>ATHLETIC</v>
          </cell>
          <cell r="F37">
            <v>1376</v>
          </cell>
          <cell r="G37">
            <v>0</v>
          </cell>
          <cell r="H37">
            <v>852.39167999999995</v>
          </cell>
          <cell r="I37">
            <v>18</v>
          </cell>
          <cell r="J37">
            <v>108</v>
          </cell>
          <cell r="K37">
            <v>54</v>
          </cell>
          <cell r="L37">
            <v>0</v>
          </cell>
          <cell r="M37">
            <v>0</v>
          </cell>
          <cell r="N37">
            <v>278.23104000000001</v>
          </cell>
          <cell r="O37">
            <v>321.70464000000004</v>
          </cell>
          <cell r="P37">
            <v>8.6947200000000002</v>
          </cell>
          <cell r="Q37">
            <v>0.48304000000000002</v>
          </cell>
          <cell r="R37">
            <v>17.872479999999999</v>
          </cell>
          <cell r="S37">
            <v>45.405760000000001</v>
          </cell>
          <cell r="T37">
            <v>0</v>
          </cell>
        </row>
        <row r="38">
          <cell r="B38" t="str">
            <v>R9EE</v>
          </cell>
          <cell r="C38">
            <v>2006</v>
          </cell>
          <cell r="D38" t="str">
            <v>WOMENS HEAT EE RUN</v>
          </cell>
          <cell r="E38" t="str">
            <v>ATHLETIC</v>
          </cell>
          <cell r="F38">
            <v>1902</v>
          </cell>
          <cell r="G38">
            <v>72</v>
          </cell>
          <cell r="H38">
            <v>850.58704</v>
          </cell>
          <cell r="I38">
            <v>180</v>
          </cell>
          <cell r="J38">
            <v>18</v>
          </cell>
          <cell r="K38">
            <v>0</v>
          </cell>
          <cell r="L38">
            <v>138.63248000000002</v>
          </cell>
          <cell r="M38">
            <v>52.168320000000008</v>
          </cell>
          <cell r="N38">
            <v>43.473600000000005</v>
          </cell>
          <cell r="O38">
            <v>284.99360000000001</v>
          </cell>
          <cell r="P38">
            <v>0</v>
          </cell>
          <cell r="Q38">
            <v>124.62432000000001</v>
          </cell>
          <cell r="R38">
            <v>0</v>
          </cell>
          <cell r="S38">
            <v>8.6947200000000002</v>
          </cell>
          <cell r="T38">
            <v>0</v>
          </cell>
        </row>
        <row r="39">
          <cell r="B39" t="str">
            <v>C18CC</v>
          </cell>
          <cell r="C39">
            <v>2005</v>
          </cell>
          <cell r="D39" t="str">
            <v>MENS C18 ATHLETIC SHOE</v>
          </cell>
          <cell r="E39" t="str">
            <v>ATHLETIC</v>
          </cell>
          <cell r="F39">
            <v>2724</v>
          </cell>
          <cell r="G39">
            <v>0</v>
          </cell>
          <cell r="H39">
            <v>707.17056000000002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707.17056000000002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S1EE</v>
          </cell>
          <cell r="C40">
            <v>2006</v>
          </cell>
          <cell r="D40" t="str">
            <v>WOMENS RAGE EE RUN</v>
          </cell>
          <cell r="E40" t="str">
            <v>ATHLETIC</v>
          </cell>
          <cell r="F40">
            <v>2490</v>
          </cell>
          <cell r="G40">
            <v>36</v>
          </cell>
          <cell r="H40">
            <v>685.68880000000013</v>
          </cell>
          <cell r="I40">
            <v>0</v>
          </cell>
          <cell r="J40">
            <v>18</v>
          </cell>
          <cell r="K40">
            <v>18</v>
          </cell>
          <cell r="L40">
            <v>147.81023999999999</v>
          </cell>
          <cell r="M40">
            <v>113.03136000000001</v>
          </cell>
          <cell r="N40">
            <v>0</v>
          </cell>
          <cell r="O40">
            <v>260.84160000000003</v>
          </cell>
          <cell r="P40">
            <v>33.812800000000003</v>
          </cell>
          <cell r="Q40">
            <v>17.38944</v>
          </cell>
          <cell r="R40">
            <v>7.7286400000000004</v>
          </cell>
          <cell r="S40">
            <v>43.473600000000005</v>
          </cell>
          <cell r="T40">
            <v>25.601119999999998</v>
          </cell>
        </row>
        <row r="41">
          <cell r="B41" t="str">
            <v>R20FF</v>
          </cell>
          <cell r="C41">
            <v>2007</v>
          </cell>
          <cell r="D41" t="str">
            <v>BOYS SMOOTH FF RUN</v>
          </cell>
          <cell r="E41" t="str">
            <v>ATHLETIC</v>
          </cell>
          <cell r="F41">
            <v>1152</v>
          </cell>
          <cell r="G41">
            <v>55</v>
          </cell>
          <cell r="H41">
            <v>850.07264000000009</v>
          </cell>
          <cell r="I41">
            <v>72</v>
          </cell>
          <cell r="J41">
            <v>143</v>
          </cell>
          <cell r="K41">
            <v>96</v>
          </cell>
          <cell r="L41">
            <v>25.118080000000003</v>
          </cell>
          <cell r="M41">
            <v>69.557760000000002</v>
          </cell>
          <cell r="N41">
            <v>147.81023999999999</v>
          </cell>
          <cell r="O41">
            <v>95.641920000000013</v>
          </cell>
          <cell r="P41">
            <v>96.124960000000002</v>
          </cell>
          <cell r="Q41">
            <v>43.473600000000005</v>
          </cell>
          <cell r="R41">
            <v>0.48304000000000002</v>
          </cell>
          <cell r="S41">
            <v>43.473600000000005</v>
          </cell>
          <cell r="T41">
            <v>17.38944</v>
          </cell>
        </row>
        <row r="42">
          <cell r="B42" t="str">
            <v>R17EE</v>
          </cell>
          <cell r="C42">
            <v>2006</v>
          </cell>
          <cell r="D42" t="str">
            <v>WOMENS PRESTON EE RUN</v>
          </cell>
          <cell r="E42" t="str">
            <v>ATHLETIC</v>
          </cell>
          <cell r="F42">
            <v>1644</v>
          </cell>
          <cell r="G42">
            <v>18</v>
          </cell>
          <cell r="H42">
            <v>637.61280000000011</v>
          </cell>
          <cell r="I42">
            <v>0</v>
          </cell>
          <cell r="J42">
            <v>0</v>
          </cell>
          <cell r="K42">
            <v>0</v>
          </cell>
          <cell r="L42">
            <v>121.72608000000001</v>
          </cell>
          <cell r="M42">
            <v>130.42080000000001</v>
          </cell>
          <cell r="N42">
            <v>8.6947200000000002</v>
          </cell>
          <cell r="O42">
            <v>234.75744</v>
          </cell>
          <cell r="P42">
            <v>0</v>
          </cell>
          <cell r="Q42">
            <v>115.92960000000001</v>
          </cell>
          <cell r="R42">
            <v>0</v>
          </cell>
          <cell r="S42">
            <v>26.084160000000004</v>
          </cell>
          <cell r="T42">
            <v>0</v>
          </cell>
        </row>
        <row r="43">
          <cell r="B43" t="str">
            <v>R25HH</v>
          </cell>
          <cell r="C43">
            <v>2009</v>
          </cell>
          <cell r="D43" t="str">
            <v>INFANT FIRE GG RUN</v>
          </cell>
          <cell r="E43" t="str">
            <v>ATHLETIC</v>
          </cell>
          <cell r="F43">
            <v>1344</v>
          </cell>
          <cell r="G43">
            <v>771</v>
          </cell>
          <cell r="H43">
            <v>1077.6028799999999</v>
          </cell>
          <cell r="I43">
            <v>48</v>
          </cell>
          <cell r="J43">
            <v>705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324.60288000000003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B7CC</v>
          </cell>
          <cell r="C44">
            <v>2005</v>
          </cell>
          <cell r="D44" t="str">
            <v>MENS SHOE  CC RUN</v>
          </cell>
          <cell r="E44" t="str">
            <v>ATHLETIC</v>
          </cell>
          <cell r="F44">
            <v>1459</v>
          </cell>
          <cell r="G44">
            <v>0</v>
          </cell>
          <cell r="H44">
            <v>617.80816000000004</v>
          </cell>
          <cell r="I44">
            <v>0</v>
          </cell>
          <cell r="J44">
            <v>0</v>
          </cell>
          <cell r="K44">
            <v>0</v>
          </cell>
          <cell r="L44">
            <v>43.473600000000005</v>
          </cell>
          <cell r="M44">
            <v>130.42080000000001</v>
          </cell>
          <cell r="N44">
            <v>78.252480000000006</v>
          </cell>
          <cell r="O44">
            <v>60.863040000000005</v>
          </cell>
          <cell r="P44">
            <v>26.084160000000004</v>
          </cell>
          <cell r="Q44">
            <v>17.38944</v>
          </cell>
          <cell r="R44">
            <v>174.37744000000001</v>
          </cell>
          <cell r="S44">
            <v>86.947200000000009</v>
          </cell>
          <cell r="T44">
            <v>0</v>
          </cell>
        </row>
        <row r="45">
          <cell r="B45" t="str">
            <v>AWH</v>
          </cell>
          <cell r="C45">
            <v>2006</v>
          </cell>
          <cell r="D45" t="str">
            <v>ATHLETIC WOMENS HASH</v>
          </cell>
          <cell r="E45" t="str">
            <v>ATHLETIC</v>
          </cell>
          <cell r="F45">
            <v>745</v>
          </cell>
          <cell r="G45">
            <v>48</v>
          </cell>
          <cell r="H45">
            <v>1410</v>
          </cell>
          <cell r="I45">
            <v>0</v>
          </cell>
          <cell r="J45">
            <v>0</v>
          </cell>
          <cell r="K45">
            <v>1410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R29FF</v>
          </cell>
          <cell r="C46">
            <v>2007</v>
          </cell>
          <cell r="D46" t="str">
            <v>BOYS FURY ATHLETIC SHOE</v>
          </cell>
          <cell r="E46" t="str">
            <v>ATHLETIC</v>
          </cell>
          <cell r="F46">
            <v>1260</v>
          </cell>
          <cell r="G46">
            <v>324</v>
          </cell>
          <cell r="H46">
            <v>634.56767999999988</v>
          </cell>
          <cell r="I46">
            <v>0</v>
          </cell>
          <cell r="J46">
            <v>252</v>
          </cell>
          <cell r="K46">
            <v>0</v>
          </cell>
          <cell r="L46">
            <v>0</v>
          </cell>
          <cell r="M46">
            <v>17.38944</v>
          </cell>
          <cell r="N46">
            <v>69.557760000000002</v>
          </cell>
          <cell r="O46">
            <v>26.084160000000004</v>
          </cell>
          <cell r="P46">
            <v>252.14688000000001</v>
          </cell>
          <cell r="Q46">
            <v>8.6947200000000002</v>
          </cell>
          <cell r="R46">
            <v>0</v>
          </cell>
          <cell r="S46">
            <v>0</v>
          </cell>
          <cell r="T46">
            <v>8.6947200000000002</v>
          </cell>
        </row>
        <row r="47">
          <cell r="B47" t="str">
            <v>R9CC</v>
          </cell>
          <cell r="C47">
            <v>2005</v>
          </cell>
          <cell r="D47" t="str">
            <v>MENS HEAT CC RUN</v>
          </cell>
          <cell r="E47" t="str">
            <v>ATHLETIC</v>
          </cell>
          <cell r="F47">
            <v>1610</v>
          </cell>
          <cell r="G47">
            <v>666</v>
          </cell>
          <cell r="H47">
            <v>525.34656000000007</v>
          </cell>
          <cell r="I47">
            <v>108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8.6947200000000002</v>
          </cell>
          <cell r="P47">
            <v>269.53632000000005</v>
          </cell>
          <cell r="Q47">
            <v>17.38944</v>
          </cell>
          <cell r="R47">
            <v>86.947200000000009</v>
          </cell>
          <cell r="S47">
            <v>34.778880000000001</v>
          </cell>
          <cell r="T47">
            <v>0</v>
          </cell>
        </row>
        <row r="48">
          <cell r="B48" t="str">
            <v>S3EE</v>
          </cell>
          <cell r="C48">
            <v>2006</v>
          </cell>
          <cell r="D48" t="str">
            <v>WOMENS INDY EE RUN</v>
          </cell>
          <cell r="E48" t="str">
            <v>ATHLETIC</v>
          </cell>
          <cell r="F48">
            <v>583</v>
          </cell>
          <cell r="G48">
            <v>198</v>
          </cell>
          <cell r="H48">
            <v>649.61232000000007</v>
          </cell>
          <cell r="I48">
            <v>18</v>
          </cell>
          <cell r="J48">
            <v>180</v>
          </cell>
          <cell r="K48">
            <v>170</v>
          </cell>
          <cell r="L48">
            <v>0</v>
          </cell>
          <cell r="M48">
            <v>0</v>
          </cell>
          <cell r="N48">
            <v>8.6947200000000002</v>
          </cell>
          <cell r="O48">
            <v>0</v>
          </cell>
          <cell r="P48">
            <v>115.92960000000001</v>
          </cell>
          <cell r="Q48">
            <v>95.641920000000013</v>
          </cell>
          <cell r="R48">
            <v>17.38944</v>
          </cell>
          <cell r="S48">
            <v>35.261919999999996</v>
          </cell>
          <cell r="T48">
            <v>8.6947200000000002</v>
          </cell>
        </row>
        <row r="49">
          <cell r="B49" t="str">
            <v>R19EE</v>
          </cell>
          <cell r="C49">
            <v>2006</v>
          </cell>
          <cell r="D49" t="str">
            <v>WOMENS MORGAN EE RUN</v>
          </cell>
          <cell r="E49" t="str">
            <v>ATHLETIC</v>
          </cell>
          <cell r="F49">
            <v>1493</v>
          </cell>
          <cell r="G49">
            <v>0</v>
          </cell>
          <cell r="H49">
            <v>416.86352000000005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77.769440000000003</v>
          </cell>
          <cell r="N49">
            <v>321.70464000000004</v>
          </cell>
          <cell r="O49">
            <v>17.38944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>R9FF</v>
          </cell>
          <cell r="C50">
            <v>2007</v>
          </cell>
          <cell r="D50" t="str">
            <v>BOYS HEAT FF RUN</v>
          </cell>
          <cell r="E50" t="str">
            <v>ATHLETIC</v>
          </cell>
          <cell r="F50">
            <v>1124</v>
          </cell>
          <cell r="G50">
            <v>18</v>
          </cell>
          <cell r="H50">
            <v>444.49983999999995</v>
          </cell>
          <cell r="I50">
            <v>0</v>
          </cell>
          <cell r="J50">
            <v>36</v>
          </cell>
          <cell r="K50">
            <v>24</v>
          </cell>
          <cell r="L50">
            <v>115.92960000000001</v>
          </cell>
          <cell r="M50">
            <v>0</v>
          </cell>
          <cell r="N50">
            <v>0</v>
          </cell>
          <cell r="O50">
            <v>42.50752</v>
          </cell>
          <cell r="P50">
            <v>69.557760000000002</v>
          </cell>
          <cell r="Q50">
            <v>0</v>
          </cell>
          <cell r="R50">
            <v>17.38944</v>
          </cell>
          <cell r="S50">
            <v>34.778880000000001</v>
          </cell>
          <cell r="T50">
            <v>104.33664000000002</v>
          </cell>
        </row>
        <row r="51">
          <cell r="B51" t="str">
            <v>F1</v>
          </cell>
          <cell r="C51">
            <v>20051</v>
          </cell>
          <cell r="D51" t="str">
            <v>Mens  FOOTBALL CLEAT</v>
          </cell>
          <cell r="E51" t="str">
            <v>ATHLETIC</v>
          </cell>
          <cell r="F51">
            <v>1243</v>
          </cell>
          <cell r="G51">
            <v>51</v>
          </cell>
          <cell r="H51">
            <v>477.55135999999999</v>
          </cell>
          <cell r="I51">
            <v>0</v>
          </cell>
          <cell r="J51">
            <v>69</v>
          </cell>
          <cell r="K51">
            <v>54</v>
          </cell>
          <cell r="L51">
            <v>43.473600000000005</v>
          </cell>
          <cell r="M51">
            <v>65.693439999999995</v>
          </cell>
          <cell r="N51">
            <v>153.12368000000001</v>
          </cell>
          <cell r="O51">
            <v>49.270080000000007</v>
          </cell>
          <cell r="P51">
            <v>36.711040000000004</v>
          </cell>
          <cell r="Q51">
            <v>6.2795200000000007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>C7GG</v>
          </cell>
          <cell r="C52">
            <v>2008</v>
          </cell>
          <cell r="D52" t="str">
            <v>YOUTHS C7 GG RUN</v>
          </cell>
          <cell r="E52" t="str">
            <v>ATHLETIC</v>
          </cell>
          <cell r="F52">
            <v>1365</v>
          </cell>
          <cell r="G52">
            <v>306</v>
          </cell>
          <cell r="H52">
            <v>391.26240000000001</v>
          </cell>
          <cell r="I52">
            <v>0</v>
          </cell>
          <cell r="J52">
            <v>0</v>
          </cell>
          <cell r="K52">
            <v>0</v>
          </cell>
          <cell r="L52">
            <v>103.85360000000001</v>
          </cell>
          <cell r="M52">
            <v>43.473600000000005</v>
          </cell>
          <cell r="N52">
            <v>95.641920000000013</v>
          </cell>
          <cell r="O52">
            <v>78.252480000000006</v>
          </cell>
          <cell r="P52">
            <v>0</v>
          </cell>
          <cell r="Q52">
            <v>34.778880000000001</v>
          </cell>
          <cell r="R52">
            <v>17.872479999999999</v>
          </cell>
          <cell r="S52">
            <v>17.38944</v>
          </cell>
          <cell r="T52">
            <v>0</v>
          </cell>
        </row>
        <row r="53">
          <cell r="B53" t="str">
            <v>C14CC</v>
          </cell>
          <cell r="C53">
            <v>2005</v>
          </cell>
          <cell r="D53" t="str">
            <v>MENS CARIBE WITH VELCRO CC RUN</v>
          </cell>
          <cell r="E53" t="str">
            <v>ATHLETIC</v>
          </cell>
          <cell r="F53">
            <v>2592</v>
          </cell>
          <cell r="G53">
            <v>0</v>
          </cell>
          <cell r="H53">
            <v>382.56768000000005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382.56768000000005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>S3FF</v>
          </cell>
          <cell r="C54">
            <v>2007</v>
          </cell>
          <cell r="D54" t="str">
            <v>BOYS INDY FF RUN</v>
          </cell>
          <cell r="E54" t="str">
            <v>ATHLETIC</v>
          </cell>
          <cell r="F54">
            <v>1133</v>
          </cell>
          <cell r="G54">
            <v>18</v>
          </cell>
          <cell r="H54">
            <v>382.56768000000005</v>
          </cell>
          <cell r="I54">
            <v>0</v>
          </cell>
          <cell r="J54">
            <v>0</v>
          </cell>
          <cell r="K54">
            <v>0</v>
          </cell>
          <cell r="L54">
            <v>78.252480000000006</v>
          </cell>
          <cell r="M54">
            <v>43.473600000000005</v>
          </cell>
          <cell r="N54">
            <v>86.947200000000009</v>
          </cell>
          <cell r="O54">
            <v>86.947200000000009</v>
          </cell>
          <cell r="P54">
            <v>86.947200000000009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>R29GG</v>
          </cell>
          <cell r="C55">
            <v>2008</v>
          </cell>
          <cell r="D55" t="str">
            <v>YOUTHS ATHLETIC SHOE</v>
          </cell>
          <cell r="E55" t="str">
            <v>ATHLETIC</v>
          </cell>
          <cell r="F55">
            <v>1314</v>
          </cell>
          <cell r="G55">
            <v>19</v>
          </cell>
          <cell r="H55">
            <v>374.96656000000013</v>
          </cell>
          <cell r="I55">
            <v>0</v>
          </cell>
          <cell r="J55">
            <v>18</v>
          </cell>
          <cell r="K55">
            <v>0</v>
          </cell>
          <cell r="L55">
            <v>0</v>
          </cell>
          <cell r="M55">
            <v>17.38944</v>
          </cell>
          <cell r="N55">
            <v>69.557760000000002</v>
          </cell>
          <cell r="O55">
            <v>8.6947200000000002</v>
          </cell>
          <cell r="P55">
            <v>26.084160000000004</v>
          </cell>
          <cell r="Q55">
            <v>165.19968000000003</v>
          </cell>
          <cell r="R55">
            <v>8.6947200000000002</v>
          </cell>
          <cell r="S55">
            <v>60.863040000000005</v>
          </cell>
          <cell r="T55">
            <v>0.48304000000000002</v>
          </cell>
        </row>
        <row r="56">
          <cell r="B56" t="str">
            <v>R3EE</v>
          </cell>
          <cell r="C56">
            <v>2006</v>
          </cell>
          <cell r="D56" t="str">
            <v>WOMENS ALEX EE RUN</v>
          </cell>
          <cell r="E56" t="str">
            <v>ATHLETIC</v>
          </cell>
          <cell r="F56">
            <v>1060</v>
          </cell>
          <cell r="G56">
            <v>0</v>
          </cell>
          <cell r="H56">
            <v>356.48352</v>
          </cell>
          <cell r="I56">
            <v>0</v>
          </cell>
          <cell r="J56">
            <v>0</v>
          </cell>
          <cell r="K56">
            <v>0</v>
          </cell>
          <cell r="L56">
            <v>130.42080000000001</v>
          </cell>
          <cell r="M56">
            <v>130.42080000000001</v>
          </cell>
          <cell r="N56">
            <v>52.168320000000008</v>
          </cell>
          <cell r="O56">
            <v>43.473600000000005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B57" t="str">
            <v>S1CC</v>
          </cell>
          <cell r="C57">
            <v>2005</v>
          </cell>
          <cell r="D57" t="str">
            <v>MENS RAGE  CC RUN</v>
          </cell>
          <cell r="E57" t="str">
            <v>ATHLETIC</v>
          </cell>
          <cell r="F57">
            <v>1527</v>
          </cell>
          <cell r="G57">
            <v>0</v>
          </cell>
          <cell r="H57">
            <v>347.78880000000004</v>
          </cell>
          <cell r="I57">
            <v>0</v>
          </cell>
          <cell r="J57">
            <v>0</v>
          </cell>
          <cell r="K57">
            <v>0</v>
          </cell>
          <cell r="L57">
            <v>121.72608000000001</v>
          </cell>
          <cell r="M57">
            <v>69.557760000000002</v>
          </cell>
          <cell r="N57">
            <v>17.38944</v>
          </cell>
          <cell r="O57">
            <v>139.11552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B58" t="str">
            <v>C9CC</v>
          </cell>
          <cell r="C58">
            <v>2005</v>
          </cell>
          <cell r="D58" t="str">
            <v>MENS EZ CC RUN</v>
          </cell>
          <cell r="E58" t="str">
            <v>ATHLETIC</v>
          </cell>
          <cell r="F58">
            <v>684</v>
          </cell>
          <cell r="G58">
            <v>0</v>
          </cell>
          <cell r="H58">
            <v>330.39936000000006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330.39936000000006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R23EE</v>
          </cell>
          <cell r="C59">
            <v>2006</v>
          </cell>
          <cell r="D59" t="str">
            <v>WOMENS TIE EE RUN</v>
          </cell>
          <cell r="E59" t="str">
            <v>ATHLETIC</v>
          </cell>
          <cell r="F59">
            <v>1187</v>
          </cell>
          <cell r="G59">
            <v>0</v>
          </cell>
          <cell r="H59">
            <v>312.52688000000006</v>
          </cell>
          <cell r="I59">
            <v>0</v>
          </cell>
          <cell r="J59">
            <v>0</v>
          </cell>
          <cell r="K59">
            <v>0</v>
          </cell>
          <cell r="L59">
            <v>17.38944</v>
          </cell>
          <cell r="M59">
            <v>43.473600000000005</v>
          </cell>
          <cell r="N59">
            <v>121.24304000000001</v>
          </cell>
          <cell r="O59">
            <v>121.72608000000001</v>
          </cell>
          <cell r="P59">
            <v>0</v>
          </cell>
          <cell r="Q59">
            <v>0</v>
          </cell>
          <cell r="R59">
            <v>0</v>
          </cell>
          <cell r="S59">
            <v>8.6947200000000002</v>
          </cell>
          <cell r="T59">
            <v>0</v>
          </cell>
        </row>
        <row r="60">
          <cell r="B60" t="str">
            <v>R4EE</v>
          </cell>
          <cell r="C60">
            <v>2006</v>
          </cell>
          <cell r="D60" t="str">
            <v>WOMENS STELLA EE RUN</v>
          </cell>
          <cell r="E60" t="str">
            <v>ATHLETIC</v>
          </cell>
          <cell r="F60">
            <v>1025</v>
          </cell>
          <cell r="G60">
            <v>0</v>
          </cell>
          <cell r="H60">
            <v>294.65440000000007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181.62304</v>
          </cell>
          <cell r="N60">
            <v>95.641920000000013</v>
          </cell>
          <cell r="O60">
            <v>0</v>
          </cell>
          <cell r="P60">
            <v>8.6947200000000002</v>
          </cell>
          <cell r="Q60">
            <v>0</v>
          </cell>
          <cell r="R60">
            <v>0</v>
          </cell>
          <cell r="S60">
            <v>8.6947200000000002</v>
          </cell>
          <cell r="T60">
            <v>0</v>
          </cell>
        </row>
        <row r="61">
          <cell r="B61" t="str">
            <v>R19CC</v>
          </cell>
          <cell r="C61">
            <v>2005</v>
          </cell>
          <cell r="D61" t="str">
            <v>MENS MORGAN CC RUN</v>
          </cell>
          <cell r="E61" t="str">
            <v>ATHLETIC</v>
          </cell>
          <cell r="F61">
            <v>594</v>
          </cell>
          <cell r="G61">
            <v>0</v>
          </cell>
          <cell r="H61">
            <v>286.92576000000003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286.92576000000003</v>
          </cell>
        </row>
        <row r="62">
          <cell r="B62" t="str">
            <v>R29EE</v>
          </cell>
          <cell r="C62">
            <v>2006</v>
          </cell>
          <cell r="D62" t="str">
            <v>WOMENS FURY ATHLETIC SHOE</v>
          </cell>
          <cell r="E62" t="str">
            <v>ATHLETIC</v>
          </cell>
          <cell r="F62">
            <v>576</v>
          </cell>
          <cell r="G62">
            <v>36</v>
          </cell>
          <cell r="H62">
            <v>286.92576000000003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278.23104000000001</v>
          </cell>
          <cell r="Q62">
            <v>0</v>
          </cell>
          <cell r="R62">
            <v>8.6947200000000002</v>
          </cell>
          <cell r="S62">
            <v>0</v>
          </cell>
          <cell r="T62">
            <v>0</v>
          </cell>
        </row>
        <row r="63">
          <cell r="B63" t="str">
            <v>R7CC</v>
          </cell>
          <cell r="C63">
            <v>2005</v>
          </cell>
          <cell r="D63" t="str">
            <v>MENS ICE CC RUN</v>
          </cell>
          <cell r="E63" t="str">
            <v>ATHLETIC</v>
          </cell>
          <cell r="F63">
            <v>558</v>
          </cell>
          <cell r="G63">
            <v>36</v>
          </cell>
          <cell r="H63">
            <v>260.84160000000003</v>
          </cell>
          <cell r="I63">
            <v>0</v>
          </cell>
          <cell r="J63">
            <v>0</v>
          </cell>
          <cell r="K63">
            <v>0</v>
          </cell>
          <cell r="L63">
            <v>8.6947200000000002</v>
          </cell>
          <cell r="M63">
            <v>8.6947200000000002</v>
          </cell>
          <cell r="N63">
            <v>17.38944</v>
          </cell>
          <cell r="O63">
            <v>226.06272000000001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C3EE</v>
          </cell>
          <cell r="C64">
            <v>2006</v>
          </cell>
          <cell r="D64" t="str">
            <v>WOMENS FLIGHT EE RUN</v>
          </cell>
          <cell r="E64" t="str">
            <v>ATHLETIC</v>
          </cell>
          <cell r="F64">
            <v>931</v>
          </cell>
          <cell r="G64">
            <v>108</v>
          </cell>
          <cell r="H64">
            <v>258.90944000000002</v>
          </cell>
          <cell r="I64">
            <v>0</v>
          </cell>
          <cell r="J64">
            <v>0</v>
          </cell>
          <cell r="K64">
            <v>0</v>
          </cell>
          <cell r="L64">
            <v>51.202239999999996</v>
          </cell>
          <cell r="M64">
            <v>59.896960000000007</v>
          </cell>
          <cell r="N64">
            <v>147.81023999999999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R14EE</v>
          </cell>
          <cell r="C65">
            <v>2006</v>
          </cell>
          <cell r="D65" t="str">
            <v>WOMENS GLIDE EE RUN</v>
          </cell>
          <cell r="E65" t="str">
            <v>ATHLETIC</v>
          </cell>
          <cell r="F65">
            <v>504</v>
          </cell>
          <cell r="G65">
            <v>0</v>
          </cell>
          <cell r="H65">
            <v>234.75744000000003</v>
          </cell>
          <cell r="I65">
            <v>0</v>
          </cell>
          <cell r="J65">
            <v>0</v>
          </cell>
          <cell r="K65">
            <v>0</v>
          </cell>
          <cell r="L65">
            <v>43.473600000000005</v>
          </cell>
          <cell r="M65">
            <v>26.084160000000004</v>
          </cell>
          <cell r="N65">
            <v>43.473600000000005</v>
          </cell>
          <cell r="O65">
            <v>121.72608000000001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F1Y</v>
          </cell>
          <cell r="C66">
            <v>20071</v>
          </cell>
          <cell r="D66" t="str">
            <v>YOUTH  FOOTBALL CLEAT</v>
          </cell>
          <cell r="E66" t="str">
            <v>ATHLETIC</v>
          </cell>
          <cell r="F66">
            <v>289</v>
          </cell>
          <cell r="G66">
            <v>67</v>
          </cell>
          <cell r="H66">
            <v>377.03952000000004</v>
          </cell>
          <cell r="I66">
            <v>0</v>
          </cell>
          <cell r="J66">
            <v>126</v>
          </cell>
          <cell r="K66">
            <v>124</v>
          </cell>
          <cell r="L66">
            <v>75.354240000000004</v>
          </cell>
          <cell r="M66">
            <v>0.96608000000000005</v>
          </cell>
          <cell r="N66">
            <v>13.042080000000002</v>
          </cell>
          <cell r="O66">
            <v>8.2116799999999994</v>
          </cell>
          <cell r="P66">
            <v>27.050240000000002</v>
          </cell>
          <cell r="Q66">
            <v>2.4152000000000005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R2EE</v>
          </cell>
          <cell r="C67">
            <v>2006</v>
          </cell>
          <cell r="D67" t="str">
            <v>WOMENS BILLIE EE RUN</v>
          </cell>
          <cell r="E67" t="str">
            <v>ATHLETIC</v>
          </cell>
          <cell r="F67">
            <v>916</v>
          </cell>
          <cell r="G67">
            <v>0</v>
          </cell>
          <cell r="H67">
            <v>208.67328000000003</v>
          </cell>
          <cell r="I67">
            <v>0</v>
          </cell>
          <cell r="J67">
            <v>0</v>
          </cell>
          <cell r="K67">
            <v>0</v>
          </cell>
          <cell r="L67">
            <v>191.28384000000003</v>
          </cell>
          <cell r="M67">
            <v>17.38944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B68" t="str">
            <v>R10CC</v>
          </cell>
          <cell r="C68">
            <v>2005</v>
          </cell>
          <cell r="D68" t="str">
            <v>MENS CHILL CC RUN</v>
          </cell>
          <cell r="E68" t="str">
            <v>ATHLETIC</v>
          </cell>
          <cell r="F68">
            <v>417</v>
          </cell>
          <cell r="G68">
            <v>90</v>
          </cell>
          <cell r="H68">
            <v>201.42768000000001</v>
          </cell>
          <cell r="I68">
            <v>0</v>
          </cell>
          <cell r="J68">
            <v>0</v>
          </cell>
          <cell r="K68">
            <v>0</v>
          </cell>
          <cell r="L68">
            <v>7.2456000000000005</v>
          </cell>
          <cell r="M68">
            <v>8.6947200000000002</v>
          </cell>
          <cell r="N68">
            <v>0</v>
          </cell>
          <cell r="O68">
            <v>185.48736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B6EE</v>
          </cell>
          <cell r="C69">
            <v>2006</v>
          </cell>
          <cell r="D69" t="str">
            <v>WOMENS TOP GUN EE RUN</v>
          </cell>
          <cell r="E69" t="str">
            <v>ATHLETIC</v>
          </cell>
          <cell r="F69">
            <v>342</v>
          </cell>
          <cell r="G69">
            <v>0</v>
          </cell>
          <cell r="H69">
            <v>156.50496000000004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26.084160000000004</v>
          </cell>
          <cell r="N69">
            <v>78.252480000000006</v>
          </cell>
          <cell r="O69">
            <v>17.38944</v>
          </cell>
          <cell r="P69">
            <v>0</v>
          </cell>
          <cell r="Q69">
            <v>0</v>
          </cell>
          <cell r="R69">
            <v>0</v>
          </cell>
          <cell r="S69">
            <v>34.778880000000001</v>
          </cell>
          <cell r="T69">
            <v>0</v>
          </cell>
        </row>
        <row r="70">
          <cell r="B70" t="str">
            <v>R31FF</v>
          </cell>
          <cell r="C70">
            <v>20071</v>
          </cell>
          <cell r="D70" t="str">
            <v>BOYS R31 ATHLETIC SHOE</v>
          </cell>
          <cell r="E70" t="str">
            <v>ATHLETIC</v>
          </cell>
          <cell r="F70">
            <v>882</v>
          </cell>
          <cell r="G70">
            <v>288</v>
          </cell>
          <cell r="H70">
            <v>240.25248000000002</v>
          </cell>
          <cell r="I70">
            <v>0</v>
          </cell>
          <cell r="J70">
            <v>162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34.778880000000001</v>
          </cell>
          <cell r="P70">
            <v>17.38944</v>
          </cell>
          <cell r="Q70">
            <v>0</v>
          </cell>
          <cell r="R70">
            <v>0</v>
          </cell>
          <cell r="S70">
            <v>26.084160000000004</v>
          </cell>
          <cell r="T70">
            <v>0</v>
          </cell>
        </row>
        <row r="71">
          <cell r="B71" t="str">
            <v>R10EE</v>
          </cell>
          <cell r="C71">
            <v>2006</v>
          </cell>
          <cell r="D71" t="str">
            <v>WOMENS CHILL EE RUN</v>
          </cell>
          <cell r="E71" t="str">
            <v>ATHLETIC</v>
          </cell>
          <cell r="F71">
            <v>293</v>
          </cell>
          <cell r="G71">
            <v>6</v>
          </cell>
          <cell r="H71">
            <v>139.52256</v>
          </cell>
          <cell r="I71">
            <v>0</v>
          </cell>
          <cell r="J71">
            <v>0</v>
          </cell>
          <cell r="K71">
            <v>12</v>
          </cell>
          <cell r="L71">
            <v>0</v>
          </cell>
          <cell r="M71">
            <v>8.6947200000000002</v>
          </cell>
          <cell r="N71">
            <v>0</v>
          </cell>
          <cell r="O71">
            <v>8.6947200000000002</v>
          </cell>
          <cell r="P71">
            <v>57.964800000000004</v>
          </cell>
          <cell r="Q71">
            <v>0</v>
          </cell>
          <cell r="R71">
            <v>0</v>
          </cell>
          <cell r="S71">
            <v>52.168320000000008</v>
          </cell>
          <cell r="T71">
            <v>0</v>
          </cell>
        </row>
        <row r="72">
          <cell r="B72" t="str">
            <v>R7EE</v>
          </cell>
          <cell r="C72">
            <v>2006</v>
          </cell>
          <cell r="D72" t="str">
            <v>WOMENS ICE EE RUN</v>
          </cell>
          <cell r="E72" t="str">
            <v>ATHLETIC</v>
          </cell>
          <cell r="F72">
            <v>180</v>
          </cell>
          <cell r="G72">
            <v>0</v>
          </cell>
          <cell r="H72">
            <v>86.947200000000009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8.6947200000000002</v>
          </cell>
          <cell r="N72">
            <v>17.38944</v>
          </cell>
          <cell r="O72">
            <v>60.863040000000005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B73" t="str">
            <v>S2CC</v>
          </cell>
          <cell r="C73">
            <v>2005</v>
          </cell>
          <cell r="D73" t="str">
            <v>MENS GRIND  CC RUN</v>
          </cell>
          <cell r="E73" t="str">
            <v>ATHLETIC</v>
          </cell>
          <cell r="F73">
            <v>504</v>
          </cell>
          <cell r="G73">
            <v>0</v>
          </cell>
          <cell r="H73">
            <v>86.947200000000009</v>
          </cell>
          <cell r="I73">
            <v>0</v>
          </cell>
          <cell r="J73">
            <v>0</v>
          </cell>
          <cell r="K73">
            <v>0</v>
          </cell>
          <cell r="L73">
            <v>43.473600000000005</v>
          </cell>
          <cell r="M73">
            <v>34.778880000000001</v>
          </cell>
          <cell r="N73">
            <v>8.6947200000000002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B74" t="str">
            <v>N1Y</v>
          </cell>
          <cell r="C74">
            <v>20071</v>
          </cell>
          <cell r="D74" t="str">
            <v>Mens SOCCER CLEAT</v>
          </cell>
          <cell r="E74" t="str">
            <v>ATHLETIC</v>
          </cell>
          <cell r="F74">
            <v>155</v>
          </cell>
          <cell r="G74">
            <v>0</v>
          </cell>
          <cell r="H74">
            <v>74.871200000000002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74.871200000000002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N1</v>
          </cell>
          <cell r="C75">
            <v>20051</v>
          </cell>
          <cell r="D75" t="str">
            <v>Mens SOCCER CLEAT</v>
          </cell>
          <cell r="E75" t="str">
            <v>ATHLETIC</v>
          </cell>
          <cell r="F75">
            <v>146</v>
          </cell>
          <cell r="G75">
            <v>22</v>
          </cell>
          <cell r="H75">
            <v>70.523839999999993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70.523839999999993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B6FF</v>
          </cell>
          <cell r="C76">
            <v>2007</v>
          </cell>
          <cell r="D76" t="str">
            <v>BOYS TOP GUN FF RUN</v>
          </cell>
          <cell r="E76" t="str">
            <v>ATHLETIC</v>
          </cell>
          <cell r="F76">
            <v>144</v>
          </cell>
          <cell r="G76">
            <v>0</v>
          </cell>
          <cell r="H76">
            <v>60.863039999999998</v>
          </cell>
          <cell r="I76">
            <v>0</v>
          </cell>
          <cell r="J76">
            <v>0</v>
          </cell>
          <cell r="K76">
            <v>0</v>
          </cell>
          <cell r="L76">
            <v>17.38944</v>
          </cell>
          <cell r="M76">
            <v>34.778880000000001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8.6947200000000002</v>
          </cell>
          <cell r="T76">
            <v>0</v>
          </cell>
        </row>
        <row r="77">
          <cell r="B77" t="str">
            <v>AYH</v>
          </cell>
          <cell r="D77" t="str">
            <v>ATHLETIC YOUTHS HASH</v>
          </cell>
          <cell r="E77" t="str">
            <v>ATHLETIC</v>
          </cell>
          <cell r="F77">
            <v>73</v>
          </cell>
          <cell r="G77">
            <v>54</v>
          </cell>
          <cell r="H77">
            <v>108</v>
          </cell>
          <cell r="I77">
            <v>0</v>
          </cell>
          <cell r="J77">
            <v>0</v>
          </cell>
          <cell r="K77">
            <v>108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B78" t="str">
            <v>R10BB</v>
          </cell>
          <cell r="C78">
            <v>2005</v>
          </cell>
          <cell r="D78" t="str">
            <v>MENS CHILL BB RUN</v>
          </cell>
          <cell r="E78" t="str">
            <v>ATHLETIC</v>
          </cell>
          <cell r="F78">
            <v>84</v>
          </cell>
          <cell r="G78">
            <v>0</v>
          </cell>
          <cell r="H78">
            <v>23.185919999999999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7.2456000000000005</v>
          </cell>
          <cell r="O78">
            <v>15.94032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P1BB</v>
          </cell>
          <cell r="C79">
            <v>2005</v>
          </cell>
          <cell r="D79" t="str">
            <v>MENS BLUES BB RUN</v>
          </cell>
          <cell r="E79" t="str">
            <v>ATHLETIC</v>
          </cell>
          <cell r="F79">
            <v>163</v>
          </cell>
          <cell r="G79">
            <v>1</v>
          </cell>
          <cell r="H79">
            <v>20.770720000000001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11.59296</v>
          </cell>
          <cell r="Q79">
            <v>0</v>
          </cell>
          <cell r="R79">
            <v>9.177760000000001</v>
          </cell>
          <cell r="S79">
            <v>0</v>
          </cell>
          <cell r="T79">
            <v>0</v>
          </cell>
        </row>
        <row r="80">
          <cell r="B80" t="str">
            <v>C3GG</v>
          </cell>
          <cell r="C80">
            <v>2008</v>
          </cell>
          <cell r="D80" t="str">
            <v>YOUTHS C3 GG RUN</v>
          </cell>
          <cell r="E80" t="str">
            <v>ATHLETIC</v>
          </cell>
          <cell r="F80">
            <v>251</v>
          </cell>
          <cell r="G80">
            <v>0</v>
          </cell>
          <cell r="H80">
            <v>17.38944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17.38944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B81" t="str">
            <v>C3CC</v>
          </cell>
          <cell r="C81">
            <v>2005</v>
          </cell>
          <cell r="D81" t="str">
            <v>MENS FLIGHT CC RUN</v>
          </cell>
          <cell r="E81" t="str">
            <v>ATHLETIC</v>
          </cell>
          <cell r="F81">
            <v>204</v>
          </cell>
          <cell r="G81">
            <v>0</v>
          </cell>
          <cell r="H81">
            <v>8.6947200000000002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8.6947200000000002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B82" t="str">
            <v>R30CC</v>
          </cell>
          <cell r="C82">
            <v>2005</v>
          </cell>
          <cell r="D82" t="str">
            <v>MENS BLAZER CC RUN</v>
          </cell>
          <cell r="E82" t="str">
            <v>ATHLETIC</v>
          </cell>
          <cell r="F82">
            <v>18</v>
          </cell>
          <cell r="G82">
            <v>1153</v>
          </cell>
          <cell r="H82">
            <v>8.6947200000000002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8.6947200000000002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R15EE</v>
          </cell>
          <cell r="C83">
            <v>2006</v>
          </cell>
          <cell r="D83" t="str">
            <v>WOMENS KOKOMO EE RUN</v>
          </cell>
          <cell r="E83" t="str">
            <v>ATHLETIC</v>
          </cell>
          <cell r="F83">
            <v>17</v>
          </cell>
          <cell r="G83">
            <v>0</v>
          </cell>
          <cell r="H83">
            <v>8.6947200000000002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8.6947200000000002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R7GG</v>
          </cell>
          <cell r="C84">
            <v>2008</v>
          </cell>
          <cell r="D84" t="str">
            <v>YOUTHS ICE GG RUN</v>
          </cell>
          <cell r="E84" t="str">
            <v>ATHLETIC</v>
          </cell>
          <cell r="F84">
            <v>35</v>
          </cell>
          <cell r="G84">
            <v>90</v>
          </cell>
          <cell r="H84">
            <v>8.6947200000000002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8.6947200000000002</v>
          </cell>
          <cell r="T84">
            <v>0</v>
          </cell>
        </row>
        <row r="85">
          <cell r="B85" t="str">
            <v>N2Y</v>
          </cell>
          <cell r="C85">
            <v>20071</v>
          </cell>
          <cell r="D85" t="str">
            <v>YOUTH SOCCER ROUNDED CLEAT</v>
          </cell>
          <cell r="E85" t="str">
            <v>ATHLETIC</v>
          </cell>
          <cell r="F85">
            <v>12</v>
          </cell>
          <cell r="G85">
            <v>0</v>
          </cell>
          <cell r="H85">
            <v>5.7964799999999999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5.7964799999999999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B86" t="str">
            <v>B4CC</v>
          </cell>
          <cell r="C86">
            <v>2005</v>
          </cell>
          <cell r="D86" t="str">
            <v>MENS B-4</v>
          </cell>
          <cell r="E86" t="str">
            <v>ATHLETIC</v>
          </cell>
          <cell r="F86">
            <v>0</v>
          </cell>
          <cell r="G86">
            <v>0</v>
          </cell>
          <cell r="H86">
            <v>0.48304000000000002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0.48304000000000002</v>
          </cell>
          <cell r="S86">
            <v>0</v>
          </cell>
          <cell r="T86">
            <v>0</v>
          </cell>
        </row>
        <row r="87">
          <cell r="B87" t="str">
            <v>B1CC</v>
          </cell>
          <cell r="C87">
            <v>2005</v>
          </cell>
          <cell r="D87" t="str">
            <v>MENS B-1</v>
          </cell>
          <cell r="E87" t="str">
            <v>ATHLETIC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B88" t="str">
            <v>B2BB</v>
          </cell>
          <cell r="C88">
            <v>2005</v>
          </cell>
          <cell r="D88" t="str">
            <v>MENS ZONE BB RUN</v>
          </cell>
          <cell r="E88" t="str">
            <v>ATHLETIC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B89" t="str">
            <v>B2CC</v>
          </cell>
          <cell r="C89">
            <v>2005</v>
          </cell>
          <cell r="D89" t="str">
            <v>MENS ZONE CC RUN</v>
          </cell>
          <cell r="E89" t="str">
            <v>ATHLETIC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B3CC</v>
          </cell>
          <cell r="C90">
            <v>2005</v>
          </cell>
          <cell r="D90" t="str">
            <v>MENS FLY CC RUN</v>
          </cell>
          <cell r="E90" t="str">
            <v>ATHLETIC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B5CC</v>
          </cell>
          <cell r="C91">
            <v>2005</v>
          </cell>
          <cell r="D91" t="str">
            <v>MENS B-5</v>
          </cell>
          <cell r="E91" t="str">
            <v>ATHLETIC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B92" t="str">
            <v>B8CC</v>
          </cell>
          <cell r="C92">
            <v>2005</v>
          </cell>
          <cell r="D92" t="str">
            <v>MAGNUM CC RUN</v>
          </cell>
          <cell r="E92" t="str">
            <v>ATHLETIC</v>
          </cell>
          <cell r="F92">
            <v>270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B93" t="str">
            <v>C11CC</v>
          </cell>
          <cell r="C93">
            <v>2005</v>
          </cell>
          <cell r="D93" t="str">
            <v>MENS CAROLINA CC RUN</v>
          </cell>
          <cell r="E93" t="str">
            <v>ATHLETIC</v>
          </cell>
          <cell r="F93">
            <v>0</v>
          </cell>
          <cell r="G93">
            <v>486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B94" t="str">
            <v>C12CC</v>
          </cell>
          <cell r="C94">
            <v>2005</v>
          </cell>
          <cell r="D94" t="str">
            <v>MENS OUTLOOK CC RUN</v>
          </cell>
          <cell r="E94" t="str">
            <v>ATHLETIC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B95" t="str">
            <v>C1BB</v>
          </cell>
          <cell r="C95">
            <v>2005</v>
          </cell>
          <cell r="D95" t="str">
            <v>MENS CARIBE BB RUN</v>
          </cell>
          <cell r="E95" t="str">
            <v>ATHLETIC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B96" t="str">
            <v>C3BB</v>
          </cell>
          <cell r="C96">
            <v>2005</v>
          </cell>
          <cell r="D96" t="str">
            <v>MENS FLIGHT BB RUN</v>
          </cell>
          <cell r="E96" t="str">
            <v>ATHLETIC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B97" t="str">
            <v>C7BB</v>
          </cell>
          <cell r="C97">
            <v>2005</v>
          </cell>
          <cell r="D97" t="str">
            <v>MENS DELTA BB RUN</v>
          </cell>
          <cell r="E97" t="str">
            <v>ATHLETIC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B98" t="str">
            <v>C7CC</v>
          </cell>
          <cell r="C98">
            <v>2005</v>
          </cell>
          <cell r="D98" t="str">
            <v>MENS DELTA CC RUN</v>
          </cell>
          <cell r="E98" t="str">
            <v>ATHLETIC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C8BB</v>
          </cell>
          <cell r="C99">
            <v>2005</v>
          </cell>
          <cell r="D99" t="str">
            <v>MENS MIAMI BB RUN</v>
          </cell>
          <cell r="E99" t="str">
            <v>ATHLETIC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 t="str">
            <v>R12BB</v>
          </cell>
          <cell r="C100">
            <v>2005</v>
          </cell>
          <cell r="D100" t="str">
            <v>MENS FEVER BB RUN</v>
          </cell>
          <cell r="E100" t="str">
            <v>ATHLETIC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B101" t="str">
            <v>R12CC</v>
          </cell>
          <cell r="C101">
            <v>2005</v>
          </cell>
          <cell r="D101" t="str">
            <v>MENS FEVER CC RUN</v>
          </cell>
          <cell r="E101" t="str">
            <v>ATHLETIC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>R13BB</v>
          </cell>
          <cell r="C102">
            <v>2005</v>
          </cell>
          <cell r="D102" t="str">
            <v>MENS WRAP BB RUN</v>
          </cell>
          <cell r="E102" t="str">
            <v>ATHLETIC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B103" t="str">
            <v>R13CC</v>
          </cell>
          <cell r="C103">
            <v>2005</v>
          </cell>
          <cell r="D103" t="str">
            <v>MENS WRAP CC RUN</v>
          </cell>
          <cell r="E103" t="str">
            <v>ATHLETIC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B104" t="str">
            <v>R15CC</v>
          </cell>
          <cell r="C104">
            <v>2005</v>
          </cell>
          <cell r="D104" t="str">
            <v>MENS KOKOMO CC RUN</v>
          </cell>
          <cell r="E104" t="str">
            <v>ATHLETIC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B105" t="str">
            <v>R17CC</v>
          </cell>
          <cell r="C105">
            <v>2005</v>
          </cell>
          <cell r="D105" t="str">
            <v>MENS PRESTON CC RUN</v>
          </cell>
          <cell r="E105" t="str">
            <v>ATHLETIC</v>
          </cell>
          <cell r="F105">
            <v>54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R1CC</v>
          </cell>
          <cell r="C106">
            <v>2005</v>
          </cell>
          <cell r="D106" t="str">
            <v>MENS R1</v>
          </cell>
          <cell r="E106" t="str">
            <v>ATHLETIC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B107" t="str">
            <v>R20BB</v>
          </cell>
          <cell r="C107">
            <v>2005</v>
          </cell>
          <cell r="D107" t="str">
            <v>MENS SMOOTH BB RUN</v>
          </cell>
          <cell r="E107" t="str">
            <v>ATHLETIC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B108" t="str">
            <v>R24CC</v>
          </cell>
          <cell r="C108">
            <v>2005</v>
          </cell>
          <cell r="D108" t="str">
            <v>MENS JAZZ CC RUN</v>
          </cell>
          <cell r="E108" t="str">
            <v>ATHLETIC</v>
          </cell>
          <cell r="F108">
            <v>162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B109" t="str">
            <v>R25BB</v>
          </cell>
          <cell r="C109">
            <v>2005</v>
          </cell>
          <cell r="D109" t="str">
            <v>MENS FIRE BB RUN</v>
          </cell>
          <cell r="E109" t="str">
            <v>ATHLETIC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B110" t="str">
            <v>R2CC</v>
          </cell>
          <cell r="C110">
            <v>2005</v>
          </cell>
          <cell r="D110" t="str">
            <v>MENS R2</v>
          </cell>
          <cell r="E110" t="str">
            <v>ATHLETIC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B111" t="str">
            <v>R7BB</v>
          </cell>
          <cell r="C111">
            <v>2005</v>
          </cell>
          <cell r="D111" t="str">
            <v>MENS ICE BB RUN</v>
          </cell>
          <cell r="E111" t="str">
            <v>ATHLETIC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B112" t="str">
            <v>R8BB</v>
          </cell>
          <cell r="C112">
            <v>2005</v>
          </cell>
          <cell r="D112" t="str">
            <v>MENS FACTOR BB RUN</v>
          </cell>
          <cell r="E112" t="str">
            <v>ATHLETIC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B113" t="str">
            <v>R9BB</v>
          </cell>
          <cell r="C113">
            <v>2005</v>
          </cell>
          <cell r="D113" t="str">
            <v>MENS HEAT BB RUN</v>
          </cell>
          <cell r="E113" t="str">
            <v>ATHLETIC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S4CC</v>
          </cell>
          <cell r="C114">
            <v>2005</v>
          </cell>
          <cell r="D114" t="str">
            <v>MENS INDY CC RUN - STEEL TOE</v>
          </cell>
          <cell r="E114" t="str">
            <v>ATHLETIC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B115" t="str">
            <v>X1BB</v>
          </cell>
          <cell r="C115">
            <v>2005</v>
          </cell>
          <cell r="D115" t="str">
            <v>MENS GHOST BB RUN</v>
          </cell>
          <cell r="E115" t="str">
            <v>ATHLETIC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>X1CC</v>
          </cell>
          <cell r="C116">
            <v>2005</v>
          </cell>
          <cell r="D116" t="str">
            <v>MENS GHOST CC RUN</v>
          </cell>
          <cell r="E116" t="str">
            <v>ATHLETIC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B117" t="str">
            <v>X2CC</v>
          </cell>
          <cell r="C117">
            <v>2005</v>
          </cell>
          <cell r="D117" t="str">
            <v>MENS X-2</v>
          </cell>
          <cell r="E117" t="str">
            <v>ATHLETIC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B118" t="str">
            <v>C11EE</v>
          </cell>
          <cell r="C118">
            <v>2006</v>
          </cell>
          <cell r="D118" t="str">
            <v>WOMENS CAROLINA EE RUN</v>
          </cell>
          <cell r="E118" t="str">
            <v>ATHLETIC</v>
          </cell>
          <cell r="F118">
            <v>0</v>
          </cell>
          <cell r="G118">
            <v>2718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C12EE</v>
          </cell>
          <cell r="C119">
            <v>2006</v>
          </cell>
          <cell r="D119" t="str">
            <v>WOMENS OUTLOOK EE RUN</v>
          </cell>
          <cell r="E119" t="str">
            <v>ATHLETIC</v>
          </cell>
          <cell r="F119">
            <v>0</v>
          </cell>
          <cell r="G119">
            <v>1044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B120" t="str">
            <v>C13EE</v>
          </cell>
          <cell r="C120">
            <v>2006</v>
          </cell>
          <cell r="D120" t="str">
            <v>WOMENS KARMA EE RUN</v>
          </cell>
          <cell r="E120" t="str">
            <v>ATHLETIC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B121" t="str">
            <v>C1DD</v>
          </cell>
          <cell r="C121">
            <v>2006</v>
          </cell>
          <cell r="D121" t="str">
            <v>WOMENS CARIBE DD RUN</v>
          </cell>
          <cell r="E121" t="str">
            <v>ATHLETIC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B122" t="str">
            <v>C2EE</v>
          </cell>
          <cell r="C122">
            <v>2006</v>
          </cell>
          <cell r="D122" t="str">
            <v>WOMENS RIO EE RUN</v>
          </cell>
          <cell r="E122" t="str">
            <v>ATHLETIC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B123" t="str">
            <v>C3DD</v>
          </cell>
          <cell r="C123">
            <v>2006</v>
          </cell>
          <cell r="D123" t="str">
            <v>WOMENS FLIGHT DD RUN</v>
          </cell>
          <cell r="E123" t="str">
            <v>ATHLETIC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B124" t="str">
            <v>C5DD</v>
          </cell>
          <cell r="C124">
            <v>2006</v>
          </cell>
          <cell r="D124" t="str">
            <v>WOMENS SIERRA DD RUN</v>
          </cell>
          <cell r="E124" t="str">
            <v>ATHLETIC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B125" t="str">
            <v>C6DD</v>
          </cell>
          <cell r="C125">
            <v>2006</v>
          </cell>
          <cell r="D125" t="str">
            <v>WOMENS SWING DD RUN</v>
          </cell>
          <cell r="E125" t="str">
            <v>ATHLETIC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B126" t="str">
            <v>C7DD</v>
          </cell>
          <cell r="C126">
            <v>2006</v>
          </cell>
          <cell r="D126" t="str">
            <v>WOMENS DELTA DD RUN</v>
          </cell>
          <cell r="E126" t="str">
            <v>ATHLETIC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B127" t="str">
            <v>P1EE</v>
          </cell>
          <cell r="C127">
            <v>2006</v>
          </cell>
          <cell r="D127" t="str">
            <v>WOMENS BLUES EE RUN</v>
          </cell>
          <cell r="E127" t="str">
            <v>ATHLETIC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B128" t="str">
            <v>R10DD</v>
          </cell>
          <cell r="C128">
            <v>2006</v>
          </cell>
          <cell r="D128" t="str">
            <v>WOMENS CHILL DD RUN</v>
          </cell>
          <cell r="E128" t="str">
            <v>ATHLETIC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B129" t="str">
            <v>R12DD</v>
          </cell>
          <cell r="C129">
            <v>2006</v>
          </cell>
          <cell r="D129" t="str">
            <v>WOMENS FEVER DD RUN</v>
          </cell>
          <cell r="E129" t="str">
            <v>ATHLETIC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B130" t="str">
            <v>R12EE</v>
          </cell>
          <cell r="C130">
            <v>2006</v>
          </cell>
          <cell r="D130" t="str">
            <v>WOMENS FEVER EE RUN</v>
          </cell>
          <cell r="E130" t="str">
            <v>ATHLETIC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B131" t="str">
            <v>R13DD</v>
          </cell>
          <cell r="C131">
            <v>2006</v>
          </cell>
          <cell r="D131" t="str">
            <v>WOMENS WRAP DD RUN</v>
          </cell>
          <cell r="E131" t="str">
            <v>ATHLETIC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B132" t="str">
            <v>R13EE</v>
          </cell>
          <cell r="C132">
            <v>2006</v>
          </cell>
          <cell r="D132" t="str">
            <v>WOMENS WRAP EE RUN</v>
          </cell>
          <cell r="E132" t="str">
            <v>ATHLETIC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B133" t="str">
            <v>R14DD</v>
          </cell>
          <cell r="C133">
            <v>2006</v>
          </cell>
          <cell r="D133" t="str">
            <v>WOMENS GLIDE DD RUN</v>
          </cell>
          <cell r="E133" t="str">
            <v>ATHLETIC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B134" t="str">
            <v>R15DD</v>
          </cell>
          <cell r="C134">
            <v>2006</v>
          </cell>
          <cell r="D134" t="str">
            <v>WOMENS KOKOMO DD RUN</v>
          </cell>
          <cell r="E134" t="str">
            <v>ATHLETIC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B135" t="str">
            <v>R1EE</v>
          </cell>
          <cell r="C135">
            <v>2006</v>
          </cell>
          <cell r="D135" t="str">
            <v>WOMENS R1</v>
          </cell>
          <cell r="E135" t="str">
            <v>ATHLETIC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B136" t="str">
            <v>R21DD</v>
          </cell>
          <cell r="C136">
            <v>2006</v>
          </cell>
          <cell r="D136" t="str">
            <v>WOMENS TROOP DD RUN</v>
          </cell>
          <cell r="E136" t="str">
            <v>ATHLETIC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B137" t="str">
            <v>R21EE</v>
          </cell>
          <cell r="C137">
            <v>2006</v>
          </cell>
          <cell r="D137" t="str">
            <v>WOMENS TROOP EE RUN</v>
          </cell>
          <cell r="E137" t="str">
            <v>ATHLETIC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B138" t="str">
            <v>R25DD</v>
          </cell>
          <cell r="C138">
            <v>2006</v>
          </cell>
          <cell r="D138" t="str">
            <v>WOMENS FIRE DD RUN</v>
          </cell>
          <cell r="E138" t="str">
            <v>ATHLETIC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B139" t="str">
            <v>R2DD</v>
          </cell>
          <cell r="C139">
            <v>2006</v>
          </cell>
          <cell r="D139" t="str">
            <v>WOMENS BILLIE DD RUN</v>
          </cell>
          <cell r="E139" t="str">
            <v>ATHLETIC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B140" t="str">
            <v>R30EE</v>
          </cell>
          <cell r="C140">
            <v>2006</v>
          </cell>
          <cell r="D140" t="str">
            <v>WOMENS BLAZER CC RUN</v>
          </cell>
          <cell r="E140" t="str">
            <v>ATHLETIC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B141" t="str">
            <v>R3DD</v>
          </cell>
          <cell r="C141">
            <v>2006</v>
          </cell>
          <cell r="D141" t="str">
            <v>WOMENS ALEX DD RUN</v>
          </cell>
          <cell r="E141" t="str">
            <v>ATHLETIC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B142" t="str">
            <v>R7DD</v>
          </cell>
          <cell r="C142">
            <v>2006</v>
          </cell>
          <cell r="D142" t="str">
            <v>WOMENS ICE DD RUN</v>
          </cell>
          <cell r="E142" t="str">
            <v>ATHLETIC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B143" t="str">
            <v>R9DD</v>
          </cell>
          <cell r="C143">
            <v>2006</v>
          </cell>
          <cell r="D143" t="str">
            <v>WOMENS HEAT DD RUN</v>
          </cell>
          <cell r="E143" t="str">
            <v>ATHLETIC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B144" t="str">
            <v>S1DD</v>
          </cell>
          <cell r="C144">
            <v>2006</v>
          </cell>
          <cell r="D144" t="str">
            <v>WOMENS BOARDWALK DD RUN</v>
          </cell>
          <cell r="E144" t="str">
            <v>ATHLETIC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B145" t="str">
            <v>S4EE</v>
          </cell>
          <cell r="C145">
            <v>2006</v>
          </cell>
          <cell r="D145" t="str">
            <v>WOMENS CASUAL EE RUN</v>
          </cell>
          <cell r="E145" t="str">
            <v>ATHLETIC</v>
          </cell>
          <cell r="F145">
            <v>0</v>
          </cell>
          <cell r="G145">
            <v>432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B146" t="str">
            <v>X1DD</v>
          </cell>
          <cell r="C146">
            <v>2006</v>
          </cell>
          <cell r="D146" t="str">
            <v>WOMENS GHOST DD RUN</v>
          </cell>
          <cell r="E146" t="str">
            <v>ATHLETIC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B147" t="str">
            <v>X1EE</v>
          </cell>
          <cell r="C147">
            <v>2006</v>
          </cell>
          <cell r="D147" t="str">
            <v>WOMENS GHOST EE RUN</v>
          </cell>
          <cell r="E147" t="str">
            <v>ATHLETIC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B148" t="str">
            <v>B12FF</v>
          </cell>
          <cell r="C148">
            <v>2007</v>
          </cell>
          <cell r="D148" t="str">
            <v>BOYS SWIFT FF RUN</v>
          </cell>
          <cell r="E148" t="str">
            <v>ATHLETIC</v>
          </cell>
          <cell r="F148">
            <v>0</v>
          </cell>
          <cell r="G148">
            <v>1062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B149" t="str">
            <v>B3FF</v>
          </cell>
          <cell r="C149">
            <v>2007</v>
          </cell>
          <cell r="D149" t="str">
            <v>BOYS B-3</v>
          </cell>
          <cell r="E149" t="str">
            <v>ATHLETIC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B150" t="str">
            <v>B4FF</v>
          </cell>
          <cell r="C150">
            <v>2007</v>
          </cell>
          <cell r="D150" t="str">
            <v>BOYS B-4</v>
          </cell>
          <cell r="E150" t="str">
            <v>ATHLETIC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B151" t="str">
            <v>C1FF</v>
          </cell>
          <cell r="C151">
            <v>2007</v>
          </cell>
          <cell r="D151" t="str">
            <v>BOYS CARIBE FF RUN</v>
          </cell>
          <cell r="E151" t="str">
            <v>ATHLETIC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B152" t="str">
            <v>C3FF</v>
          </cell>
          <cell r="C152">
            <v>2007</v>
          </cell>
          <cell r="D152" t="str">
            <v>BOYS FLIGHT FF RUN</v>
          </cell>
          <cell r="E152" t="str">
            <v>ATHLETIC</v>
          </cell>
          <cell r="F152">
            <v>108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B153" t="str">
            <v>C7FF</v>
          </cell>
          <cell r="C153">
            <v>2007</v>
          </cell>
          <cell r="D153" t="str">
            <v>BOYS DELTA CC RUN</v>
          </cell>
          <cell r="E153" t="str">
            <v>ATHLETIC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B154" t="str">
            <v>P3FF</v>
          </cell>
          <cell r="C154">
            <v>2007</v>
          </cell>
          <cell r="D154" t="str">
            <v>BOYS HI TOP</v>
          </cell>
          <cell r="E154" t="str">
            <v>ATHLETIC</v>
          </cell>
          <cell r="F154">
            <v>0</v>
          </cell>
          <cell r="G154">
            <v>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B155" t="str">
            <v>R10FF</v>
          </cell>
          <cell r="C155">
            <v>2007</v>
          </cell>
          <cell r="D155" t="str">
            <v>BOYS CHILL FF RUN</v>
          </cell>
          <cell r="E155" t="str">
            <v>ATHLETIC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B156" t="str">
            <v>R12FF</v>
          </cell>
          <cell r="C156">
            <v>2007</v>
          </cell>
          <cell r="D156" t="str">
            <v>BOYS FEVER FF RUN</v>
          </cell>
          <cell r="E156" t="str">
            <v>ATHLETIC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B157" t="str">
            <v>R7FF</v>
          </cell>
          <cell r="C157">
            <v>2007</v>
          </cell>
          <cell r="D157" t="str">
            <v>BOYS ICE FF RUN</v>
          </cell>
          <cell r="E157" t="str">
            <v>ATHLETIC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B158" t="str">
            <v>S2FF</v>
          </cell>
          <cell r="C158">
            <v>2007</v>
          </cell>
          <cell r="D158" t="str">
            <v>BOYS GRIND FF RUN</v>
          </cell>
          <cell r="E158" t="str">
            <v>ATHLETIC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59">
          <cell r="B159" t="str">
            <v>S4FF</v>
          </cell>
          <cell r="C159">
            <v>2007</v>
          </cell>
          <cell r="D159" t="str">
            <v>BOYS CASUAL EE RUN</v>
          </cell>
          <cell r="E159" t="str">
            <v>ATHLETIC</v>
          </cell>
          <cell r="F159">
            <v>0</v>
          </cell>
          <cell r="G159">
            <v>1908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B160" t="str">
            <v>X1FF</v>
          </cell>
          <cell r="C160">
            <v>2007</v>
          </cell>
          <cell r="D160" t="str">
            <v>BOYS GHOST FF RUN</v>
          </cell>
          <cell r="E160" t="str">
            <v>ATHLETIC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B161" t="str">
            <v>B6GG</v>
          </cell>
          <cell r="C161">
            <v>2008</v>
          </cell>
          <cell r="D161" t="str">
            <v>YOUTHS TOP GUN GG RUN</v>
          </cell>
          <cell r="E161" t="str">
            <v>ATHLETIC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B162" t="str">
            <v>C1GG</v>
          </cell>
          <cell r="C162">
            <v>2008</v>
          </cell>
          <cell r="D162" t="str">
            <v>YOUTHS CARIBE GG RUN</v>
          </cell>
          <cell r="E162" t="str">
            <v>ATHLETIC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B163" t="str">
            <v>C5GG</v>
          </cell>
          <cell r="C163">
            <v>2008</v>
          </cell>
          <cell r="D163" t="str">
            <v>YOUTHS SIERRA GG RUN</v>
          </cell>
          <cell r="E163" t="str">
            <v>ATHLETIC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B164" t="str">
            <v>R21GG</v>
          </cell>
          <cell r="C164">
            <v>2008</v>
          </cell>
          <cell r="D164" t="str">
            <v>YOUTHS TROOP GG RUN</v>
          </cell>
          <cell r="E164" t="str">
            <v>ATHLETIC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B165" t="str">
            <v>R2GG</v>
          </cell>
          <cell r="C165">
            <v>2008</v>
          </cell>
          <cell r="D165" t="str">
            <v>YOUTHS R2</v>
          </cell>
          <cell r="E165" t="str">
            <v>ATHLETIC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B166" t="str">
            <v>R3GG</v>
          </cell>
          <cell r="C166">
            <v>2008</v>
          </cell>
          <cell r="D166" t="str">
            <v>YOUTHS ALEX GG RUN</v>
          </cell>
          <cell r="E166" t="str">
            <v>ATHLETIC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B167" t="str">
            <v>N2</v>
          </cell>
          <cell r="C167">
            <v>20051</v>
          </cell>
          <cell r="D167" t="str">
            <v>Mens SOCCER CLEAT - ROUNDED</v>
          </cell>
          <cell r="E167" t="str">
            <v>ATHLETIC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B168" t="str">
            <v>C18FF</v>
          </cell>
          <cell r="C168">
            <v>20071</v>
          </cell>
          <cell r="D168" t="str">
            <v>BOYS C18 ATHLETIC SHOE</v>
          </cell>
          <cell r="E168" t="str">
            <v>ATHLETIC</v>
          </cell>
          <cell r="F168">
            <v>540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B169" t="str">
            <v>A8B14M</v>
          </cell>
          <cell r="C169">
            <v>999250</v>
          </cell>
          <cell r="D169" t="str">
            <v>ACTIVE8 B14 MEN</v>
          </cell>
          <cell r="E169" t="str">
            <v>ATHLETIC</v>
          </cell>
          <cell r="F169">
            <v>0</v>
          </cell>
          <cell r="G169">
            <v>397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B170" t="str">
            <v>A8C20M</v>
          </cell>
          <cell r="C170">
            <v>999250</v>
          </cell>
          <cell r="D170" t="str">
            <v>ACTIVE8 C20 MEN</v>
          </cell>
          <cell r="E170" t="str">
            <v>ATHLETIC</v>
          </cell>
          <cell r="F170">
            <v>0</v>
          </cell>
          <cell r="G170">
            <v>37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B171" t="str">
            <v>A8R34M</v>
          </cell>
          <cell r="C171">
            <v>999250</v>
          </cell>
          <cell r="D171" t="str">
            <v>ACTIVE8 R34 MEN</v>
          </cell>
          <cell r="E171" t="str">
            <v>ATHLETIC</v>
          </cell>
          <cell r="F171">
            <v>0</v>
          </cell>
          <cell r="G171">
            <v>667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B172" t="str">
            <v>A8R35M</v>
          </cell>
          <cell r="C172">
            <v>999250</v>
          </cell>
          <cell r="D172" t="str">
            <v>ACTIVE8 R35 MEN</v>
          </cell>
          <cell r="E172" t="str">
            <v>ATHLETIC</v>
          </cell>
          <cell r="F172">
            <v>0</v>
          </cell>
          <cell r="G172">
            <v>1458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B173" t="str">
            <v>A8S4M</v>
          </cell>
          <cell r="C173">
            <v>999250</v>
          </cell>
          <cell r="D173" t="str">
            <v>ACTIVE8 S4 MEN</v>
          </cell>
          <cell r="E173" t="str">
            <v>ATHLETIC</v>
          </cell>
          <cell r="F173">
            <v>0</v>
          </cell>
          <cell r="G173">
            <v>522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B174" t="str">
            <v>A8S5M</v>
          </cell>
          <cell r="C174">
            <v>999250</v>
          </cell>
          <cell r="D174" t="str">
            <v>ACTIVE8 S5 MEN</v>
          </cell>
          <cell r="E174" t="str">
            <v>ATHLETIC</v>
          </cell>
          <cell r="F174">
            <v>0</v>
          </cell>
          <cell r="G174">
            <v>108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B175" t="str">
            <v>A8C11W</v>
          </cell>
          <cell r="C175">
            <v>999260</v>
          </cell>
          <cell r="D175" t="str">
            <v>ACTIVE8 C11 WOMEN</v>
          </cell>
          <cell r="E175" t="str">
            <v>ATHLETIC</v>
          </cell>
          <cell r="F175">
            <v>0</v>
          </cell>
          <cell r="G175">
            <v>1028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B176" t="str">
            <v>A8C20W</v>
          </cell>
          <cell r="C176">
            <v>999260</v>
          </cell>
          <cell r="D176" t="str">
            <v>ACTIVE8 C20 WOMEN</v>
          </cell>
          <cell r="E176" t="str">
            <v>ATHLETIC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B177" t="str">
            <v>A8R34W</v>
          </cell>
          <cell r="C177">
            <v>999260</v>
          </cell>
          <cell r="D177" t="str">
            <v>ACTIVE8 R34 WOMEN</v>
          </cell>
          <cell r="E177" t="str">
            <v>ATHLETIC</v>
          </cell>
          <cell r="F177">
            <v>0</v>
          </cell>
          <cell r="G177">
            <v>180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B178" t="str">
            <v>A8R35W</v>
          </cell>
          <cell r="C178">
            <v>999260</v>
          </cell>
          <cell r="D178" t="str">
            <v>ACTIVE8 R35 WOMENS</v>
          </cell>
          <cell r="E178" t="str">
            <v>ATHLETIC</v>
          </cell>
          <cell r="F178">
            <v>0</v>
          </cell>
          <cell r="G178">
            <v>1314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B179" t="str">
            <v>A8S4W</v>
          </cell>
          <cell r="C179">
            <v>999260</v>
          </cell>
          <cell r="D179" t="str">
            <v>ACTIVE8 S4 WOMEN</v>
          </cell>
          <cell r="E179" t="str">
            <v>ATHLETIC</v>
          </cell>
          <cell r="F179">
            <v>0</v>
          </cell>
          <cell r="G179">
            <v>451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B180" t="str">
            <v>A8B14B</v>
          </cell>
          <cell r="C180">
            <v>999270</v>
          </cell>
          <cell r="D180" t="str">
            <v>ACTIVE8 B14 BOYS</v>
          </cell>
          <cell r="E180" t="str">
            <v>ATHLETIC</v>
          </cell>
          <cell r="F180">
            <v>0</v>
          </cell>
          <cell r="G180">
            <v>396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B181" t="str">
            <v>A8C20B</v>
          </cell>
          <cell r="C181">
            <v>999270</v>
          </cell>
          <cell r="D181" t="str">
            <v>ACTIVE8 C20 BOYS</v>
          </cell>
          <cell r="E181" t="str">
            <v>ATHLETIC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</row>
        <row r="182">
          <cell r="B182" t="str">
            <v>A8R34B</v>
          </cell>
          <cell r="C182">
            <v>999270</v>
          </cell>
          <cell r="D182" t="str">
            <v>ACTIVE8 R34 BOY</v>
          </cell>
          <cell r="E182" t="str">
            <v>ATHLETIC</v>
          </cell>
          <cell r="F182">
            <v>0</v>
          </cell>
          <cell r="G182">
            <v>18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B183" t="str">
            <v>A8R35B</v>
          </cell>
          <cell r="C183">
            <v>999270</v>
          </cell>
          <cell r="D183" t="str">
            <v>ACTIVE8 R35 BOYS</v>
          </cell>
          <cell r="E183" t="str">
            <v>ATHLETIC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B184" t="str">
            <v>A8S4B</v>
          </cell>
          <cell r="C184">
            <v>999270</v>
          </cell>
          <cell r="D184" t="str">
            <v>ACTIVE8 S4 BOY</v>
          </cell>
          <cell r="E184" t="str">
            <v>ATHLETIC</v>
          </cell>
          <cell r="F184">
            <v>0</v>
          </cell>
          <cell r="G184">
            <v>289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B185" t="str">
            <v>A8S5B</v>
          </cell>
          <cell r="C185">
            <v>999270</v>
          </cell>
          <cell r="D185" t="str">
            <v>ACTIVE8 S5 BOY</v>
          </cell>
          <cell r="E185" t="str">
            <v>ATHLETIC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B186" t="str">
            <v>A8C11G</v>
          </cell>
          <cell r="C186">
            <v>999275</v>
          </cell>
          <cell r="D186" t="str">
            <v>ACTIVE8 C11 GIRL</v>
          </cell>
          <cell r="E186" t="str">
            <v>ATHLETIC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B187" t="str">
            <v>A8R34G</v>
          </cell>
          <cell r="C187">
            <v>999275</v>
          </cell>
          <cell r="D187" t="str">
            <v>ACTIVE8 R34 GIRLS</v>
          </cell>
          <cell r="E187" t="str">
            <v>ATHLETIC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B188" t="str">
            <v>A8R35G</v>
          </cell>
          <cell r="C188">
            <v>999275</v>
          </cell>
          <cell r="D188" t="str">
            <v>ACTIVE8 R35 GIRLS</v>
          </cell>
          <cell r="E188" t="str">
            <v>ATHLETIC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B189" t="str">
            <v>A8S4G</v>
          </cell>
          <cell r="C189">
            <v>999275</v>
          </cell>
          <cell r="D189" t="str">
            <v>ACTIVE8 S4 GIRL</v>
          </cell>
          <cell r="E189" t="str">
            <v>ATHLETIC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B190" t="str">
            <v>1040AA</v>
          </cell>
          <cell r="C190">
            <v>85</v>
          </cell>
          <cell r="D190" t="str">
            <v>MENS SCREAM</v>
          </cell>
          <cell r="E190" t="str">
            <v>ATHLETIC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B191">
            <v>401</v>
          </cell>
          <cell r="C191">
            <v>124</v>
          </cell>
          <cell r="D191" t="str">
            <v>FROGGY - KIDS BOOT</v>
          </cell>
          <cell r="E191" t="str">
            <v>RAIN</v>
          </cell>
          <cell r="F191">
            <v>28825</v>
          </cell>
          <cell r="G191">
            <v>6323</v>
          </cell>
          <cell r="H191">
            <v>29527.027500000004</v>
          </cell>
          <cell r="I191">
            <v>3654</v>
          </cell>
          <cell r="J191">
            <v>1524</v>
          </cell>
          <cell r="K191">
            <v>2550</v>
          </cell>
          <cell r="L191">
            <v>2490.6750000000002</v>
          </cell>
          <cell r="M191">
            <v>900</v>
          </cell>
          <cell r="N191">
            <v>1280.6597999999999</v>
          </cell>
          <cell r="O191">
            <v>2238.8903999999998</v>
          </cell>
          <cell r="P191">
            <v>2341.2345</v>
          </cell>
          <cell r="Q191">
            <v>2529.6201000000001</v>
          </cell>
          <cell r="R191">
            <v>4259.5071000000007</v>
          </cell>
          <cell r="S191">
            <v>4040.3277000000003</v>
          </cell>
          <cell r="T191">
            <v>1718.1129000000001</v>
          </cell>
        </row>
        <row r="192">
          <cell r="B192">
            <v>487</v>
          </cell>
          <cell r="C192">
            <v>124</v>
          </cell>
          <cell r="D192" t="str">
            <v>HAPPY LADYBUG - KIDS BOOT</v>
          </cell>
          <cell r="E192" t="str">
            <v>RAIN</v>
          </cell>
          <cell r="F192">
            <v>26673</v>
          </cell>
          <cell r="G192">
            <v>5956</v>
          </cell>
          <cell r="H192">
            <v>27718.626700000001</v>
          </cell>
          <cell r="I192">
            <v>3373</v>
          </cell>
          <cell r="J192">
            <v>1416</v>
          </cell>
          <cell r="K192">
            <v>1929</v>
          </cell>
          <cell r="L192">
            <v>1500</v>
          </cell>
          <cell r="M192">
            <v>2260.6271999999999</v>
          </cell>
          <cell r="N192">
            <v>1389.3438000000001</v>
          </cell>
          <cell r="O192">
            <v>1191.9012</v>
          </cell>
          <cell r="P192">
            <v>2442.6729</v>
          </cell>
          <cell r="Q192">
            <v>2641.0212000000001</v>
          </cell>
          <cell r="R192">
            <v>4520.3486999999996</v>
          </cell>
          <cell r="S192">
            <v>3754.1265000000003</v>
          </cell>
          <cell r="T192">
            <v>1300.5852</v>
          </cell>
        </row>
        <row r="193">
          <cell r="B193" t="str">
            <v>UMBRELLA COMBO</v>
          </cell>
          <cell r="D193" t="str">
            <v>Umbrella Combo</v>
          </cell>
          <cell r="E193" t="str">
            <v>RAIN</v>
          </cell>
          <cell r="F193">
            <v>0</v>
          </cell>
          <cell r="G193">
            <v>0</v>
          </cell>
          <cell r="H193">
            <v>20797.5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2047.5</v>
          </cell>
          <cell r="Q193">
            <v>18750</v>
          </cell>
          <cell r="R193">
            <v>0</v>
          </cell>
          <cell r="S193">
            <v>0</v>
          </cell>
          <cell r="T193">
            <v>0</v>
          </cell>
        </row>
        <row r="194">
          <cell r="B194" t="str">
            <v>3945N</v>
          </cell>
          <cell r="C194">
            <v>120</v>
          </cell>
          <cell r="D194" t="str">
            <v>CHILDRENS CLASSIC FIRECHIEF BOOT</v>
          </cell>
          <cell r="E194" t="str">
            <v>RAIN</v>
          </cell>
          <cell r="F194">
            <v>7449</v>
          </cell>
          <cell r="G194">
            <v>5679</v>
          </cell>
          <cell r="H194">
            <v>23527.559300000004</v>
          </cell>
          <cell r="I194">
            <v>3913</v>
          </cell>
          <cell r="J194">
            <v>2970</v>
          </cell>
          <cell r="K194">
            <v>9898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2443.5785999999998</v>
          </cell>
          <cell r="S194">
            <v>3087.5313000000006</v>
          </cell>
          <cell r="T194">
            <v>1215.4494</v>
          </cell>
        </row>
        <row r="195">
          <cell r="B195">
            <v>488</v>
          </cell>
          <cell r="C195">
            <v>124</v>
          </cell>
          <cell r="D195" t="str">
            <v>DALMATIAN- KIDS BOOT</v>
          </cell>
          <cell r="E195" t="str">
            <v>RAIN</v>
          </cell>
          <cell r="F195">
            <v>19179</v>
          </cell>
          <cell r="G195">
            <v>1182</v>
          </cell>
          <cell r="H195">
            <v>20115.317800000001</v>
          </cell>
          <cell r="I195">
            <v>2246</v>
          </cell>
          <cell r="J195">
            <v>1149</v>
          </cell>
          <cell r="K195">
            <v>1562</v>
          </cell>
          <cell r="L195">
            <v>2625</v>
          </cell>
          <cell r="M195">
            <v>1125</v>
          </cell>
          <cell r="N195">
            <v>1125</v>
          </cell>
          <cell r="O195">
            <v>825.09269999999992</v>
          </cell>
          <cell r="P195">
            <v>637.61279999999999</v>
          </cell>
          <cell r="Q195">
            <v>1656.5253000000002</v>
          </cell>
          <cell r="R195">
            <v>3421.7345999999998</v>
          </cell>
          <cell r="S195">
            <v>3217.9520999999995</v>
          </cell>
          <cell r="T195">
            <v>524.40030000000002</v>
          </cell>
        </row>
        <row r="196">
          <cell r="B196">
            <v>44087</v>
          </cell>
          <cell r="C196">
            <v>128</v>
          </cell>
          <cell r="D196" t="str">
            <v>LADYBUG - UMBRELLA</v>
          </cell>
          <cell r="E196" t="str">
            <v>RAIN</v>
          </cell>
          <cell r="F196">
            <v>15209</v>
          </cell>
          <cell r="G196">
            <v>204</v>
          </cell>
          <cell r="H196">
            <v>13242.701300000002</v>
          </cell>
          <cell r="I196">
            <v>1131</v>
          </cell>
          <cell r="J196">
            <v>485</v>
          </cell>
          <cell r="K196">
            <v>1203</v>
          </cell>
          <cell r="L196">
            <v>1014.384</v>
          </cell>
          <cell r="M196">
            <v>339.63749999999999</v>
          </cell>
          <cell r="N196">
            <v>730.8999</v>
          </cell>
          <cell r="O196">
            <v>569.6853000000001</v>
          </cell>
          <cell r="P196">
            <v>2479.8065999999999</v>
          </cell>
          <cell r="Q196">
            <v>933.77669999999989</v>
          </cell>
          <cell r="R196">
            <v>2168.2458000000001</v>
          </cell>
          <cell r="S196">
            <v>1356.7385999999999</v>
          </cell>
          <cell r="T196">
            <v>830.52690000000007</v>
          </cell>
        </row>
        <row r="197">
          <cell r="B197">
            <v>581</v>
          </cell>
          <cell r="C197">
            <v>124</v>
          </cell>
          <cell r="D197" t="str">
            <v>COWGIRL- KIDS BOOT</v>
          </cell>
          <cell r="E197" t="str">
            <v>RAIN</v>
          </cell>
          <cell r="F197">
            <v>0</v>
          </cell>
          <cell r="G197">
            <v>9624</v>
          </cell>
          <cell r="H197">
            <v>12300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6000</v>
          </cell>
          <cell r="O197">
            <v>1125</v>
          </cell>
          <cell r="P197">
            <v>600</v>
          </cell>
          <cell r="Q197">
            <v>1800</v>
          </cell>
          <cell r="R197">
            <v>1800</v>
          </cell>
          <cell r="S197">
            <v>900</v>
          </cell>
          <cell r="T197">
            <v>75</v>
          </cell>
        </row>
        <row r="198">
          <cell r="B198">
            <v>561</v>
          </cell>
          <cell r="C198">
            <v>124</v>
          </cell>
          <cell r="D198" t="str">
            <v>KITTY BOOT</v>
          </cell>
          <cell r="E198" t="str">
            <v>RAIN</v>
          </cell>
          <cell r="F198">
            <v>5357</v>
          </cell>
          <cell r="G198">
            <v>1363</v>
          </cell>
          <cell r="H198">
            <v>12359.3797</v>
          </cell>
          <cell r="I198">
            <v>1258</v>
          </cell>
          <cell r="J198">
            <v>125</v>
          </cell>
          <cell r="K198">
            <v>2710</v>
          </cell>
          <cell r="L198">
            <v>750</v>
          </cell>
          <cell r="M198">
            <v>750</v>
          </cell>
          <cell r="N198">
            <v>750</v>
          </cell>
          <cell r="O198">
            <v>750</v>
          </cell>
          <cell r="P198">
            <v>900</v>
          </cell>
          <cell r="Q198">
            <v>1223.6007</v>
          </cell>
          <cell r="R198">
            <v>1435.5345</v>
          </cell>
          <cell r="S198">
            <v>1038.8379</v>
          </cell>
          <cell r="T198">
            <v>668.40660000000003</v>
          </cell>
        </row>
        <row r="199">
          <cell r="B199">
            <v>44001</v>
          </cell>
          <cell r="C199">
            <v>128</v>
          </cell>
          <cell r="D199" t="str">
            <v>FROGGY - UMBRELLA</v>
          </cell>
          <cell r="E199" t="str">
            <v>RAIN</v>
          </cell>
          <cell r="F199">
            <v>13035</v>
          </cell>
          <cell r="G199">
            <v>646</v>
          </cell>
          <cell r="H199">
            <v>11634.132899999999</v>
          </cell>
          <cell r="I199">
            <v>982</v>
          </cell>
          <cell r="J199">
            <v>458</v>
          </cell>
          <cell r="K199">
            <v>687</v>
          </cell>
          <cell r="L199">
            <v>970.00469999999996</v>
          </cell>
          <cell r="M199">
            <v>318.8064</v>
          </cell>
          <cell r="N199">
            <v>736.33410000000003</v>
          </cell>
          <cell r="O199">
            <v>687.42629999999997</v>
          </cell>
          <cell r="P199">
            <v>2334.8945999999996</v>
          </cell>
          <cell r="Q199">
            <v>787.95900000000006</v>
          </cell>
          <cell r="R199">
            <v>2006.1254999999999</v>
          </cell>
          <cell r="S199">
            <v>1007.1384</v>
          </cell>
          <cell r="T199">
            <v>658.44389999999999</v>
          </cell>
        </row>
        <row r="200">
          <cell r="B200">
            <v>100497</v>
          </cell>
          <cell r="C200">
            <v>1359</v>
          </cell>
          <cell r="D200" t="str">
            <v>MONSTER SLIPPER W/ SOLE</v>
          </cell>
          <cell r="E200" t="str">
            <v>RAIN</v>
          </cell>
          <cell r="F200">
            <v>11720</v>
          </cell>
          <cell r="G200">
            <v>0</v>
          </cell>
          <cell r="H200">
            <v>10710.804</v>
          </cell>
          <cell r="I200">
            <v>0</v>
          </cell>
          <cell r="J200">
            <v>96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2307.7236000000003</v>
          </cell>
          <cell r="R200">
            <v>3417.2061000000003</v>
          </cell>
          <cell r="S200">
            <v>2802.2358000000004</v>
          </cell>
          <cell r="T200">
            <v>2087.6385</v>
          </cell>
        </row>
        <row r="201">
          <cell r="B201" t="str">
            <v>501N</v>
          </cell>
          <cell r="C201">
            <v>124</v>
          </cell>
          <cell r="D201" t="str">
            <v>BUTTERFLY CHARACTER- KIDS BOOT</v>
          </cell>
          <cell r="E201" t="str">
            <v>RAIN</v>
          </cell>
          <cell r="F201">
            <v>10890</v>
          </cell>
          <cell r="G201">
            <v>171</v>
          </cell>
          <cell r="H201">
            <v>10539.378500000001</v>
          </cell>
          <cell r="I201">
            <v>484</v>
          </cell>
          <cell r="J201">
            <v>319</v>
          </cell>
          <cell r="K201">
            <v>222</v>
          </cell>
          <cell r="L201">
            <v>335.10900000000004</v>
          </cell>
          <cell r="M201">
            <v>126.798</v>
          </cell>
          <cell r="N201">
            <v>28.982399999999998</v>
          </cell>
          <cell r="O201">
            <v>511.72050000000002</v>
          </cell>
          <cell r="P201">
            <v>1259.8287</v>
          </cell>
          <cell r="Q201">
            <v>1559.6154000000001</v>
          </cell>
          <cell r="R201">
            <v>1613.0517</v>
          </cell>
          <cell r="S201">
            <v>3236.0661</v>
          </cell>
          <cell r="T201">
            <v>843.20669999999996</v>
          </cell>
        </row>
        <row r="202">
          <cell r="B202">
            <v>495</v>
          </cell>
          <cell r="C202">
            <v>124</v>
          </cell>
          <cell r="D202" t="str">
            <v>DINO - KIDS BOOT</v>
          </cell>
          <cell r="E202" t="str">
            <v>RAIN</v>
          </cell>
          <cell r="F202">
            <v>8814</v>
          </cell>
          <cell r="G202">
            <v>1421</v>
          </cell>
          <cell r="H202">
            <v>11080.036599999999</v>
          </cell>
          <cell r="I202">
            <v>2000</v>
          </cell>
          <cell r="J202">
            <v>304</v>
          </cell>
          <cell r="K202">
            <v>964</v>
          </cell>
          <cell r="L202">
            <v>900</v>
          </cell>
          <cell r="M202">
            <v>900</v>
          </cell>
          <cell r="N202">
            <v>490.88939999999997</v>
          </cell>
          <cell r="O202">
            <v>396.69659999999999</v>
          </cell>
          <cell r="P202">
            <v>1007.1384</v>
          </cell>
          <cell r="Q202">
            <v>936.49379999999996</v>
          </cell>
          <cell r="R202">
            <v>2180.0199000000002</v>
          </cell>
          <cell r="S202">
            <v>483.64379999999994</v>
          </cell>
          <cell r="T202">
            <v>517.15469999999993</v>
          </cell>
        </row>
        <row r="203">
          <cell r="B203">
            <v>521</v>
          </cell>
          <cell r="C203">
            <v>124</v>
          </cell>
          <cell r="D203" t="str">
            <v>COWBOY - KIDS BOOT</v>
          </cell>
          <cell r="E203" t="str">
            <v>RAIN</v>
          </cell>
          <cell r="F203">
            <v>0</v>
          </cell>
          <cell r="G203">
            <v>8755</v>
          </cell>
          <cell r="H203">
            <v>10050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4500</v>
          </cell>
          <cell r="O203">
            <v>900</v>
          </cell>
          <cell r="P203">
            <v>450</v>
          </cell>
          <cell r="Q203">
            <v>1500</v>
          </cell>
          <cell r="R203">
            <v>1500</v>
          </cell>
          <cell r="S203">
            <v>750</v>
          </cell>
          <cell r="T203">
            <v>450</v>
          </cell>
        </row>
        <row r="204">
          <cell r="B204">
            <v>100501</v>
          </cell>
          <cell r="C204">
            <v>1359</v>
          </cell>
          <cell r="D204" t="str">
            <v>BUTTERFLY SLIPPER W/ SOLE</v>
          </cell>
          <cell r="E204" t="str">
            <v>RAIN</v>
          </cell>
          <cell r="F204">
            <v>10340</v>
          </cell>
          <cell r="G204">
            <v>0</v>
          </cell>
          <cell r="H204">
            <v>9466.9380000000001</v>
          </cell>
          <cell r="I204">
            <v>0</v>
          </cell>
          <cell r="J204">
            <v>102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2144.6976</v>
          </cell>
          <cell r="R204">
            <v>3025.9437000000003</v>
          </cell>
          <cell r="S204">
            <v>2543.2055999999998</v>
          </cell>
          <cell r="T204">
            <v>1651.0911000000001</v>
          </cell>
        </row>
        <row r="205">
          <cell r="B205">
            <v>44581</v>
          </cell>
          <cell r="C205">
            <v>128</v>
          </cell>
          <cell r="D205" t="str">
            <v>COWGIRL - UMBRELLA</v>
          </cell>
          <cell r="E205" t="str">
            <v>RAIN</v>
          </cell>
          <cell r="F205">
            <v>0</v>
          </cell>
          <cell r="G205">
            <v>6952</v>
          </cell>
          <cell r="H205">
            <v>9112.5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5250</v>
          </cell>
          <cell r="O205">
            <v>600</v>
          </cell>
          <cell r="P205">
            <v>300</v>
          </cell>
          <cell r="Q205">
            <v>300</v>
          </cell>
          <cell r="R205">
            <v>1031.25</v>
          </cell>
          <cell r="S205">
            <v>1031.25</v>
          </cell>
          <cell r="T205">
            <v>600</v>
          </cell>
        </row>
        <row r="206">
          <cell r="B206">
            <v>485</v>
          </cell>
          <cell r="C206">
            <v>124</v>
          </cell>
          <cell r="D206" t="str">
            <v>HAPPY BEE - KIDS BOOT</v>
          </cell>
          <cell r="E206" t="str">
            <v>RAIN</v>
          </cell>
          <cell r="F206">
            <v>1708</v>
          </cell>
          <cell r="G206">
            <v>89</v>
          </cell>
          <cell r="H206">
            <v>10773.133099999999</v>
          </cell>
          <cell r="I206">
            <v>163</v>
          </cell>
          <cell r="J206">
            <v>1571</v>
          </cell>
          <cell r="K206">
            <v>7616</v>
          </cell>
          <cell r="L206">
            <v>346.88310000000001</v>
          </cell>
          <cell r="M206">
            <v>37.5</v>
          </cell>
          <cell r="N206">
            <v>90</v>
          </cell>
          <cell r="O206">
            <v>37.5</v>
          </cell>
          <cell r="P206">
            <v>150</v>
          </cell>
          <cell r="Q206">
            <v>202.5</v>
          </cell>
          <cell r="R206">
            <v>202.5</v>
          </cell>
          <cell r="S206">
            <v>225</v>
          </cell>
          <cell r="T206">
            <v>131.25</v>
          </cell>
        </row>
        <row r="207">
          <cell r="B207">
            <v>44088</v>
          </cell>
          <cell r="C207">
            <v>128</v>
          </cell>
          <cell r="D207" t="str">
            <v>DALMATIAN - UMBRELLA</v>
          </cell>
          <cell r="E207" t="str">
            <v>RAIN</v>
          </cell>
          <cell r="F207">
            <v>8257</v>
          </cell>
          <cell r="G207">
            <v>936</v>
          </cell>
          <cell r="H207">
            <v>9074.8769000000011</v>
          </cell>
          <cell r="I207">
            <v>417</v>
          </cell>
          <cell r="J207">
            <v>353</v>
          </cell>
          <cell r="K207">
            <v>2493</v>
          </cell>
          <cell r="L207">
            <v>1103.1426000000001</v>
          </cell>
          <cell r="M207">
            <v>366.80849999999998</v>
          </cell>
          <cell r="N207">
            <v>275.33280000000002</v>
          </cell>
          <cell r="O207">
            <v>237.29340000000002</v>
          </cell>
          <cell r="P207">
            <v>483.64379999999994</v>
          </cell>
          <cell r="Q207">
            <v>631.27289999999994</v>
          </cell>
          <cell r="R207">
            <v>1266.1686</v>
          </cell>
          <cell r="S207">
            <v>1005.327</v>
          </cell>
          <cell r="T207">
            <v>442.88729999999998</v>
          </cell>
        </row>
        <row r="208">
          <cell r="B208">
            <v>565</v>
          </cell>
          <cell r="C208">
            <v>124</v>
          </cell>
          <cell r="D208" t="str">
            <v>SPARKLEY BUTTERFLY</v>
          </cell>
          <cell r="E208" t="str">
            <v>RAIN</v>
          </cell>
          <cell r="F208">
            <v>7513</v>
          </cell>
          <cell r="G208">
            <v>469</v>
          </cell>
          <cell r="H208">
            <v>8675.5241000000005</v>
          </cell>
          <cell r="I208">
            <v>433</v>
          </cell>
          <cell r="J208">
            <v>191</v>
          </cell>
          <cell r="K208">
            <v>1247</v>
          </cell>
          <cell r="L208">
            <v>43.473599999999998</v>
          </cell>
          <cell r="M208">
            <v>297.9753</v>
          </cell>
          <cell r="N208">
            <v>711.88019999999995</v>
          </cell>
          <cell r="O208">
            <v>447.41579999999999</v>
          </cell>
          <cell r="P208">
            <v>2383.8024</v>
          </cell>
          <cell r="Q208">
            <v>560.62830000000008</v>
          </cell>
          <cell r="R208">
            <v>1647.4683</v>
          </cell>
          <cell r="S208">
            <v>413.9049</v>
          </cell>
          <cell r="T208">
            <v>297.9753</v>
          </cell>
        </row>
        <row r="209">
          <cell r="B209" t="str">
            <v>901-4</v>
          </cell>
          <cell r="C209">
            <v>1356</v>
          </cell>
          <cell r="D209" t="str">
            <v>SOFT SOLE BOOT</v>
          </cell>
          <cell r="E209" t="str">
            <v>RAIN</v>
          </cell>
          <cell r="F209">
            <v>8592</v>
          </cell>
          <cell r="G209">
            <v>0</v>
          </cell>
          <cell r="H209">
            <v>7781.7744000000002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2956.2048</v>
          </cell>
          <cell r="Q209">
            <v>0</v>
          </cell>
          <cell r="R209">
            <v>2782.3103999999998</v>
          </cell>
          <cell r="S209">
            <v>0</v>
          </cell>
          <cell r="T209">
            <v>2043.2592</v>
          </cell>
        </row>
        <row r="210">
          <cell r="B210" t="str">
            <v>497N</v>
          </cell>
          <cell r="C210">
            <v>124</v>
          </cell>
          <cell r="D210" t="str">
            <v>MONSTER - KIDS BOOT</v>
          </cell>
          <cell r="E210" t="str">
            <v>RAIN</v>
          </cell>
          <cell r="F210">
            <v>8358</v>
          </cell>
          <cell r="G210">
            <v>567</v>
          </cell>
          <cell r="H210">
            <v>7824.2672000000002</v>
          </cell>
          <cell r="I210">
            <v>267</v>
          </cell>
          <cell r="J210">
            <v>198</v>
          </cell>
          <cell r="K210">
            <v>164</v>
          </cell>
          <cell r="L210">
            <v>342.3546</v>
          </cell>
          <cell r="M210">
            <v>112.5</v>
          </cell>
          <cell r="N210">
            <v>112.5</v>
          </cell>
          <cell r="O210">
            <v>438.35879999999997</v>
          </cell>
          <cell r="P210">
            <v>1152.9560999999999</v>
          </cell>
          <cell r="Q210">
            <v>946.45650000000001</v>
          </cell>
          <cell r="R210">
            <v>999.89279999999997</v>
          </cell>
          <cell r="S210">
            <v>2186.3598000000002</v>
          </cell>
          <cell r="T210">
            <v>903.8886</v>
          </cell>
        </row>
        <row r="211">
          <cell r="B211">
            <v>515</v>
          </cell>
          <cell r="C211">
            <v>124</v>
          </cell>
          <cell r="D211" t="str">
            <v>COW BOOT</v>
          </cell>
          <cell r="E211" t="str">
            <v>RAIN</v>
          </cell>
          <cell r="F211">
            <v>4882</v>
          </cell>
          <cell r="G211">
            <v>609</v>
          </cell>
          <cell r="H211">
            <v>6632.6274000000012</v>
          </cell>
          <cell r="I211">
            <v>407</v>
          </cell>
          <cell r="J211">
            <v>340</v>
          </cell>
          <cell r="K211">
            <v>1464</v>
          </cell>
          <cell r="L211">
            <v>54.341999999999999</v>
          </cell>
          <cell r="M211">
            <v>572.40240000000006</v>
          </cell>
          <cell r="N211">
            <v>249.97319999999999</v>
          </cell>
          <cell r="O211">
            <v>594.13920000000007</v>
          </cell>
          <cell r="P211">
            <v>657.53820000000007</v>
          </cell>
          <cell r="Q211">
            <v>482.73810000000003</v>
          </cell>
          <cell r="R211">
            <v>764.41079999999999</v>
          </cell>
          <cell r="S211">
            <v>445.60439999999994</v>
          </cell>
          <cell r="T211">
            <v>600.47910000000002</v>
          </cell>
        </row>
        <row r="212">
          <cell r="B212" t="str">
            <v>911-4</v>
          </cell>
          <cell r="C212">
            <v>1355</v>
          </cell>
          <cell r="D212" t="str">
            <v>DEER HEAD BOOTIE</v>
          </cell>
          <cell r="E212" t="str">
            <v>RAIN</v>
          </cell>
          <cell r="F212">
            <v>6564</v>
          </cell>
          <cell r="G212">
            <v>0</v>
          </cell>
          <cell r="H212">
            <v>5945.0147999999999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760.78800000000001</v>
          </cell>
          <cell r="O212">
            <v>3390.9407999999999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1793.2860000000001</v>
          </cell>
        </row>
        <row r="213">
          <cell r="B213" t="str">
            <v>44099N</v>
          </cell>
          <cell r="C213">
            <v>128</v>
          </cell>
          <cell r="D213" t="str">
            <v>BUTTERFLY CHARACTER - UMBRELLA</v>
          </cell>
          <cell r="E213" t="str">
            <v>RAIN</v>
          </cell>
          <cell r="F213">
            <v>5911</v>
          </cell>
          <cell r="G213">
            <v>156</v>
          </cell>
          <cell r="H213">
            <v>6067.6413000000011</v>
          </cell>
          <cell r="I213">
            <v>488</v>
          </cell>
          <cell r="J213">
            <v>52</v>
          </cell>
          <cell r="K213">
            <v>357</v>
          </cell>
          <cell r="L213">
            <v>92.381399999999999</v>
          </cell>
          <cell r="M213">
            <v>187.47989999999999</v>
          </cell>
          <cell r="N213">
            <v>43.473599999999998</v>
          </cell>
          <cell r="O213">
            <v>72.456000000000003</v>
          </cell>
          <cell r="P213">
            <v>677.46360000000004</v>
          </cell>
          <cell r="Q213">
            <v>748.10820000000001</v>
          </cell>
          <cell r="R213">
            <v>1336.8132000000001</v>
          </cell>
          <cell r="S213">
            <v>888.49170000000004</v>
          </cell>
          <cell r="T213">
            <v>1123.9737</v>
          </cell>
        </row>
        <row r="214">
          <cell r="B214">
            <v>44561</v>
          </cell>
          <cell r="C214">
            <v>128</v>
          </cell>
          <cell r="D214" t="str">
            <v>KITTY - UMBRELLA</v>
          </cell>
          <cell r="E214" t="str">
            <v>RAIN</v>
          </cell>
          <cell r="F214">
            <v>1485</v>
          </cell>
          <cell r="G214">
            <v>607</v>
          </cell>
          <cell r="H214">
            <v>6088.8684000000003</v>
          </cell>
          <cell r="I214">
            <v>750</v>
          </cell>
          <cell r="J214">
            <v>88</v>
          </cell>
          <cell r="K214">
            <v>290</v>
          </cell>
          <cell r="L214">
            <v>10.868399999999999</v>
          </cell>
          <cell r="M214">
            <v>0</v>
          </cell>
          <cell r="N214">
            <v>337.5</v>
          </cell>
          <cell r="O214">
            <v>337.5</v>
          </cell>
          <cell r="P214">
            <v>675</v>
          </cell>
          <cell r="Q214">
            <v>675</v>
          </cell>
          <cell r="R214">
            <v>1125</v>
          </cell>
          <cell r="S214">
            <v>1125</v>
          </cell>
          <cell r="T214">
            <v>675</v>
          </cell>
        </row>
        <row r="215">
          <cell r="B215" t="str">
            <v>902-4</v>
          </cell>
          <cell r="C215">
            <v>1356</v>
          </cell>
          <cell r="D215" t="str">
            <v>INFANT BOOT</v>
          </cell>
          <cell r="E215" t="str">
            <v>RAIN</v>
          </cell>
          <cell r="F215">
            <v>6360</v>
          </cell>
          <cell r="G215">
            <v>0</v>
          </cell>
          <cell r="H215">
            <v>5760.2520000000004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999.89279999999997</v>
          </cell>
          <cell r="O215">
            <v>2934.4679999999998</v>
          </cell>
          <cell r="P215">
            <v>695.57759999999996</v>
          </cell>
          <cell r="Q215">
            <v>0</v>
          </cell>
          <cell r="R215">
            <v>0</v>
          </cell>
          <cell r="S215">
            <v>0</v>
          </cell>
          <cell r="T215">
            <v>1130.3136</v>
          </cell>
        </row>
        <row r="216">
          <cell r="B216">
            <v>44515</v>
          </cell>
          <cell r="C216">
            <v>128</v>
          </cell>
          <cell r="D216" t="str">
            <v>COW - UMBRELLA</v>
          </cell>
          <cell r="E216" t="str">
            <v>RAIN</v>
          </cell>
          <cell r="F216">
            <v>1277</v>
          </cell>
          <cell r="G216">
            <v>54</v>
          </cell>
          <cell r="H216">
            <v>5683.3684000000003</v>
          </cell>
          <cell r="I216">
            <v>82</v>
          </cell>
          <cell r="J216">
            <v>128</v>
          </cell>
          <cell r="K216">
            <v>175</v>
          </cell>
          <cell r="L216">
            <v>10.868399999999999</v>
          </cell>
          <cell r="M216">
            <v>225</v>
          </cell>
          <cell r="N216">
            <v>337.5</v>
          </cell>
          <cell r="O216">
            <v>675</v>
          </cell>
          <cell r="P216">
            <v>1125</v>
          </cell>
          <cell r="Q216">
            <v>1125</v>
          </cell>
          <cell r="R216">
            <v>1125</v>
          </cell>
          <cell r="S216">
            <v>450</v>
          </cell>
          <cell r="T216">
            <v>225</v>
          </cell>
        </row>
        <row r="217">
          <cell r="B217">
            <v>45087</v>
          </cell>
          <cell r="C217">
            <v>130</v>
          </cell>
          <cell r="D217" t="str">
            <v>LADYBUG RAINCOAT</v>
          </cell>
          <cell r="E217" t="str">
            <v>RAIN</v>
          </cell>
          <cell r="F217">
            <v>4717</v>
          </cell>
          <cell r="G217">
            <v>238</v>
          </cell>
          <cell r="H217">
            <v>5451.2689</v>
          </cell>
          <cell r="I217">
            <v>580</v>
          </cell>
          <cell r="J217">
            <v>81</v>
          </cell>
          <cell r="K217">
            <v>669</v>
          </cell>
          <cell r="L217">
            <v>450</v>
          </cell>
          <cell r="M217">
            <v>450</v>
          </cell>
          <cell r="N217">
            <v>525</v>
          </cell>
          <cell r="O217">
            <v>210.12240000000003</v>
          </cell>
          <cell r="P217">
            <v>1101.3312000000001</v>
          </cell>
          <cell r="Q217">
            <v>286.20120000000003</v>
          </cell>
          <cell r="R217">
            <v>844.11239999999998</v>
          </cell>
          <cell r="S217">
            <v>108.684</v>
          </cell>
          <cell r="T217">
            <v>145.8177</v>
          </cell>
        </row>
        <row r="218">
          <cell r="B218">
            <v>44099</v>
          </cell>
          <cell r="C218">
            <v>128</v>
          </cell>
          <cell r="D218" t="str">
            <v>BUTTERFLY PRINT - UMBRELLA</v>
          </cell>
          <cell r="E218" t="str">
            <v>RAIN</v>
          </cell>
          <cell r="F218">
            <v>3127</v>
          </cell>
          <cell r="G218">
            <v>888</v>
          </cell>
          <cell r="H218">
            <v>5881.2077000000008</v>
          </cell>
          <cell r="I218">
            <v>866</v>
          </cell>
          <cell r="J218">
            <v>48</v>
          </cell>
          <cell r="K218">
            <v>2376</v>
          </cell>
          <cell r="L218">
            <v>110.4954</v>
          </cell>
          <cell r="M218">
            <v>80.607299999999995</v>
          </cell>
          <cell r="N218">
            <v>202.8768</v>
          </cell>
          <cell r="O218">
            <v>182.04570000000001</v>
          </cell>
          <cell r="P218">
            <v>662.06669999999997</v>
          </cell>
          <cell r="Q218">
            <v>357.75150000000002</v>
          </cell>
          <cell r="R218">
            <v>589.61069999999995</v>
          </cell>
          <cell r="S218">
            <v>378.58259999999996</v>
          </cell>
          <cell r="T218">
            <v>27.170999999999999</v>
          </cell>
        </row>
        <row r="219">
          <cell r="B219">
            <v>100488</v>
          </cell>
          <cell r="C219">
            <v>1359</v>
          </cell>
          <cell r="D219" t="str">
            <v>DALMATIAN SLIPPER W/ SOLE</v>
          </cell>
          <cell r="E219" t="str">
            <v>RAIN</v>
          </cell>
          <cell r="F219">
            <v>5387</v>
          </cell>
          <cell r="G219">
            <v>146</v>
          </cell>
          <cell r="H219">
            <v>4979.0059000000001</v>
          </cell>
          <cell r="I219">
            <v>0</v>
          </cell>
          <cell r="J219">
            <v>100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1043.3663999999999</v>
          </cell>
          <cell r="R219">
            <v>1673.7336</v>
          </cell>
          <cell r="S219">
            <v>1343.1531</v>
          </cell>
          <cell r="T219">
            <v>818.75279999999998</v>
          </cell>
        </row>
        <row r="220">
          <cell r="B220">
            <v>95565</v>
          </cell>
          <cell r="C220">
            <v>135</v>
          </cell>
          <cell r="D220" t="str">
            <v>Butterfly  SLIPPER</v>
          </cell>
          <cell r="E220" t="str">
            <v>RAIN</v>
          </cell>
          <cell r="F220">
            <v>395</v>
          </cell>
          <cell r="G220">
            <v>1282</v>
          </cell>
          <cell r="H220">
            <v>4998.5</v>
          </cell>
          <cell r="I220">
            <v>40</v>
          </cell>
          <cell r="J220">
            <v>58</v>
          </cell>
          <cell r="K220">
            <v>81</v>
          </cell>
          <cell r="L220">
            <v>37.5</v>
          </cell>
          <cell r="M220">
            <v>562.5</v>
          </cell>
          <cell r="N220">
            <v>562.5</v>
          </cell>
          <cell r="O220">
            <v>562.5</v>
          </cell>
          <cell r="P220">
            <v>600</v>
          </cell>
          <cell r="Q220">
            <v>600</v>
          </cell>
          <cell r="R220">
            <v>600</v>
          </cell>
          <cell r="S220">
            <v>657</v>
          </cell>
          <cell r="T220">
            <v>637.5</v>
          </cell>
        </row>
        <row r="221">
          <cell r="B221" t="str">
            <v>912-4</v>
          </cell>
          <cell r="C221">
            <v>1356</v>
          </cell>
          <cell r="D221" t="str">
            <v>TODDLER BOOT</v>
          </cell>
          <cell r="E221" t="str">
            <v>RAIN</v>
          </cell>
          <cell r="F221">
            <v>5328</v>
          </cell>
          <cell r="G221">
            <v>0</v>
          </cell>
          <cell r="H221">
            <v>4825.5695999999998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739.05119999999999</v>
          </cell>
          <cell r="O221">
            <v>2564.9423999999999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1521.576</v>
          </cell>
        </row>
        <row r="222">
          <cell r="B222">
            <v>44565</v>
          </cell>
          <cell r="C222">
            <v>128</v>
          </cell>
          <cell r="D222" t="str">
            <v>SPARKLY BUTTERFLY - UMBRELLA</v>
          </cell>
          <cell r="E222" t="str">
            <v>RAIN</v>
          </cell>
          <cell r="F222">
            <v>4762</v>
          </cell>
          <cell r="G222">
            <v>323</v>
          </cell>
          <cell r="H222">
            <v>4715.9434000000001</v>
          </cell>
          <cell r="I222">
            <v>135</v>
          </cell>
          <cell r="J222">
            <v>55</v>
          </cell>
          <cell r="K222">
            <v>213</v>
          </cell>
          <cell r="L222">
            <v>32.605199999999996</v>
          </cell>
          <cell r="M222">
            <v>1.8113999999999999</v>
          </cell>
          <cell r="N222">
            <v>340.54319999999996</v>
          </cell>
          <cell r="O222">
            <v>97.815600000000018</v>
          </cell>
          <cell r="P222">
            <v>2480.7123000000001</v>
          </cell>
          <cell r="Q222">
            <v>311.56079999999997</v>
          </cell>
          <cell r="R222">
            <v>725.46569999999997</v>
          </cell>
          <cell r="S222">
            <v>222.80219999999997</v>
          </cell>
          <cell r="T222">
            <v>99.62700000000001</v>
          </cell>
        </row>
        <row r="223">
          <cell r="B223" t="str">
            <v>44097N</v>
          </cell>
          <cell r="C223">
            <v>128</v>
          </cell>
          <cell r="D223" t="str">
            <v>MONSTER - UMBRELLA</v>
          </cell>
          <cell r="E223" t="str">
            <v>RAIN</v>
          </cell>
          <cell r="F223">
            <v>4800</v>
          </cell>
          <cell r="G223">
            <v>12</v>
          </cell>
          <cell r="H223">
            <v>4623.0729000000001</v>
          </cell>
          <cell r="I223">
            <v>104</v>
          </cell>
          <cell r="J223">
            <v>109</v>
          </cell>
          <cell r="K223">
            <v>156</v>
          </cell>
          <cell r="L223">
            <v>90.57</v>
          </cell>
          <cell r="M223">
            <v>144.91200000000001</v>
          </cell>
          <cell r="N223">
            <v>38.039400000000001</v>
          </cell>
          <cell r="O223">
            <v>69.738900000000001</v>
          </cell>
          <cell r="P223">
            <v>574.21379999999999</v>
          </cell>
          <cell r="Q223">
            <v>538.89150000000006</v>
          </cell>
          <cell r="R223">
            <v>900.2657999999999</v>
          </cell>
          <cell r="S223">
            <v>963.66480000000001</v>
          </cell>
          <cell r="T223">
            <v>933.77669999999989</v>
          </cell>
        </row>
        <row r="224">
          <cell r="B224">
            <v>45001</v>
          </cell>
          <cell r="C224">
            <v>130</v>
          </cell>
          <cell r="D224" t="str">
            <v>FROG RAINCOAT</v>
          </cell>
          <cell r="E224" t="str">
            <v>RAIN</v>
          </cell>
          <cell r="F224">
            <v>4077</v>
          </cell>
          <cell r="G224">
            <v>120</v>
          </cell>
          <cell r="H224">
            <v>4547.7437999999993</v>
          </cell>
          <cell r="I224">
            <v>564</v>
          </cell>
          <cell r="J224">
            <v>74</v>
          </cell>
          <cell r="K224">
            <v>484</v>
          </cell>
          <cell r="L224">
            <v>344.166</v>
          </cell>
          <cell r="M224">
            <v>225</v>
          </cell>
          <cell r="N224">
            <v>397.60230000000001</v>
          </cell>
          <cell r="O224">
            <v>179.32859999999999</v>
          </cell>
          <cell r="P224">
            <v>936.49379999999996</v>
          </cell>
          <cell r="Q224">
            <v>331.4862</v>
          </cell>
          <cell r="R224">
            <v>720.93719999999996</v>
          </cell>
          <cell r="S224">
            <v>133.1379</v>
          </cell>
          <cell r="T224">
            <v>157.59180000000001</v>
          </cell>
        </row>
        <row r="225">
          <cell r="B225">
            <v>95401</v>
          </cell>
          <cell r="C225">
            <v>135</v>
          </cell>
          <cell r="D225" t="str">
            <v>FROGGY SLIPPER</v>
          </cell>
          <cell r="E225" t="str">
            <v>RAIN</v>
          </cell>
          <cell r="F225">
            <v>1045</v>
          </cell>
          <cell r="G225">
            <v>1267</v>
          </cell>
          <cell r="H225">
            <v>4133</v>
          </cell>
          <cell r="I225">
            <v>74</v>
          </cell>
          <cell r="J225">
            <v>49</v>
          </cell>
          <cell r="K225">
            <v>95</v>
          </cell>
          <cell r="L225">
            <v>37.5</v>
          </cell>
          <cell r="M225">
            <v>412.5</v>
          </cell>
          <cell r="N225">
            <v>412.5</v>
          </cell>
          <cell r="O225">
            <v>412.5</v>
          </cell>
          <cell r="P225">
            <v>675</v>
          </cell>
          <cell r="Q225">
            <v>525</v>
          </cell>
          <cell r="R225">
            <v>540</v>
          </cell>
          <cell r="S225">
            <v>450</v>
          </cell>
          <cell r="T225">
            <v>450</v>
          </cell>
        </row>
        <row r="226">
          <cell r="B226">
            <v>95488</v>
          </cell>
          <cell r="C226">
            <v>135</v>
          </cell>
          <cell r="D226" t="str">
            <v>DALMATIAN SLIPPER</v>
          </cell>
          <cell r="E226" t="str">
            <v>RAIN</v>
          </cell>
          <cell r="F226">
            <v>1411</v>
          </cell>
          <cell r="G226">
            <v>1409</v>
          </cell>
          <cell r="H226">
            <v>3807.75</v>
          </cell>
          <cell r="I226">
            <v>110</v>
          </cell>
          <cell r="J226">
            <v>91</v>
          </cell>
          <cell r="K226">
            <v>213</v>
          </cell>
          <cell r="L226">
            <v>37.5</v>
          </cell>
          <cell r="M226">
            <v>318.75</v>
          </cell>
          <cell r="N226">
            <v>318.75</v>
          </cell>
          <cell r="O226">
            <v>318.75</v>
          </cell>
          <cell r="P226">
            <v>600</v>
          </cell>
          <cell r="Q226">
            <v>600</v>
          </cell>
          <cell r="R226">
            <v>375</v>
          </cell>
          <cell r="S226">
            <v>375</v>
          </cell>
          <cell r="T226">
            <v>450</v>
          </cell>
        </row>
        <row r="227">
          <cell r="B227">
            <v>100487</v>
          </cell>
          <cell r="C227">
            <v>1359</v>
          </cell>
          <cell r="D227" t="str">
            <v>LADYBUG SLIPPER W/ SOLE</v>
          </cell>
          <cell r="E227" t="str">
            <v>RAIN</v>
          </cell>
          <cell r="F227">
            <v>3931</v>
          </cell>
          <cell r="G227">
            <v>179</v>
          </cell>
          <cell r="H227">
            <v>3651.3067000000001</v>
          </cell>
          <cell r="I227">
            <v>0</v>
          </cell>
          <cell r="J227">
            <v>91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619.49880000000007</v>
          </cell>
          <cell r="R227">
            <v>1630.26</v>
          </cell>
          <cell r="S227">
            <v>1191.9012</v>
          </cell>
          <cell r="T227">
            <v>118.64670000000001</v>
          </cell>
        </row>
        <row r="228">
          <cell r="B228">
            <v>44521</v>
          </cell>
          <cell r="C228">
            <v>128</v>
          </cell>
          <cell r="D228" t="str">
            <v>COWBOY - UMBRELLA</v>
          </cell>
          <cell r="E228" t="str">
            <v>RAIN</v>
          </cell>
          <cell r="F228">
            <v>0</v>
          </cell>
          <cell r="G228">
            <v>6368</v>
          </cell>
          <cell r="H228">
            <v>3600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225</v>
          </cell>
          <cell r="O228">
            <v>225</v>
          </cell>
          <cell r="P228">
            <v>450</v>
          </cell>
          <cell r="Q228">
            <v>450</v>
          </cell>
          <cell r="R228">
            <v>900</v>
          </cell>
          <cell r="S228">
            <v>900</v>
          </cell>
          <cell r="T228">
            <v>450</v>
          </cell>
        </row>
        <row r="229">
          <cell r="B229">
            <v>95561</v>
          </cell>
          <cell r="C229">
            <v>135</v>
          </cell>
          <cell r="D229" t="str">
            <v>KITTY SLIPPER</v>
          </cell>
          <cell r="E229" t="str">
            <v>RAIN</v>
          </cell>
          <cell r="F229">
            <v>1432</v>
          </cell>
          <cell r="G229">
            <v>1461</v>
          </cell>
          <cell r="H229">
            <v>3658</v>
          </cell>
          <cell r="I229">
            <v>113</v>
          </cell>
          <cell r="J229">
            <v>92</v>
          </cell>
          <cell r="K229">
            <v>228</v>
          </cell>
          <cell r="L229">
            <v>37.5</v>
          </cell>
          <cell r="M229">
            <v>300</v>
          </cell>
          <cell r="N229">
            <v>300</v>
          </cell>
          <cell r="O229">
            <v>300</v>
          </cell>
          <cell r="P229">
            <v>450</v>
          </cell>
          <cell r="Q229">
            <v>675</v>
          </cell>
          <cell r="R229">
            <v>450</v>
          </cell>
          <cell r="S229">
            <v>337.5</v>
          </cell>
          <cell r="T229">
            <v>375</v>
          </cell>
        </row>
        <row r="230">
          <cell r="B230">
            <v>45945</v>
          </cell>
          <cell r="C230">
            <v>130</v>
          </cell>
          <cell r="D230" t="str">
            <v>FIRECHIEF RAINCOAT</v>
          </cell>
          <cell r="E230" t="str">
            <v>RAIN</v>
          </cell>
          <cell r="F230">
            <v>2816</v>
          </cell>
          <cell r="G230">
            <v>1052</v>
          </cell>
          <cell r="H230">
            <v>3533.8761000000004</v>
          </cell>
          <cell r="I230">
            <v>342</v>
          </cell>
          <cell r="J230">
            <v>105</v>
          </cell>
          <cell r="K230">
            <v>828</v>
          </cell>
          <cell r="L230">
            <v>225</v>
          </cell>
          <cell r="M230">
            <v>225</v>
          </cell>
          <cell r="N230">
            <v>112.5</v>
          </cell>
          <cell r="O230">
            <v>259.03020000000004</v>
          </cell>
          <cell r="P230">
            <v>194.72550000000001</v>
          </cell>
          <cell r="Q230">
            <v>266.2758</v>
          </cell>
          <cell r="R230">
            <v>518.06040000000007</v>
          </cell>
          <cell r="S230">
            <v>162.12030000000001</v>
          </cell>
          <cell r="T230">
            <v>296.16390000000001</v>
          </cell>
        </row>
        <row r="231">
          <cell r="B231">
            <v>45088</v>
          </cell>
          <cell r="C231">
            <v>130</v>
          </cell>
          <cell r="D231" t="str">
            <v>DALMATIAN RAINCOAT</v>
          </cell>
          <cell r="E231" t="str">
            <v>RAIN</v>
          </cell>
          <cell r="F231">
            <v>2846</v>
          </cell>
          <cell r="G231">
            <v>176</v>
          </cell>
          <cell r="H231">
            <v>3319.0549999999998</v>
          </cell>
          <cell r="I231">
            <v>179</v>
          </cell>
          <cell r="J231">
            <v>54</v>
          </cell>
          <cell r="K231">
            <v>357</v>
          </cell>
          <cell r="L231">
            <v>487.5</v>
          </cell>
          <cell r="M231">
            <v>487.5</v>
          </cell>
          <cell r="N231">
            <v>487.5</v>
          </cell>
          <cell r="O231">
            <v>225</v>
          </cell>
          <cell r="P231">
            <v>132.23219999999998</v>
          </cell>
          <cell r="Q231">
            <v>309.74940000000004</v>
          </cell>
          <cell r="R231">
            <v>485.45519999999999</v>
          </cell>
          <cell r="S231">
            <v>71.550300000000007</v>
          </cell>
          <cell r="T231">
            <v>42.567899999999995</v>
          </cell>
        </row>
        <row r="232">
          <cell r="B232">
            <v>45565</v>
          </cell>
          <cell r="C232">
            <v>130</v>
          </cell>
          <cell r="D232" t="str">
            <v>SPARKLY BUTTERFLY - RAINCOAT</v>
          </cell>
          <cell r="E232" t="str">
            <v>RAIN</v>
          </cell>
          <cell r="F232">
            <v>2674</v>
          </cell>
          <cell r="G232">
            <v>217</v>
          </cell>
          <cell r="H232">
            <v>3183.8858</v>
          </cell>
          <cell r="I232">
            <v>53</v>
          </cell>
          <cell r="J232">
            <v>40</v>
          </cell>
          <cell r="K232">
            <v>179</v>
          </cell>
          <cell r="L232">
            <v>225</v>
          </cell>
          <cell r="M232">
            <v>112.5</v>
          </cell>
          <cell r="N232">
            <v>112.5</v>
          </cell>
          <cell r="O232">
            <v>112.5</v>
          </cell>
          <cell r="P232">
            <v>1525.1988000000001</v>
          </cell>
          <cell r="Q232">
            <v>245.44469999999998</v>
          </cell>
          <cell r="R232">
            <v>279.86129999999997</v>
          </cell>
          <cell r="S232">
            <v>146.7234</v>
          </cell>
          <cell r="T232">
            <v>152.1576</v>
          </cell>
        </row>
        <row r="233">
          <cell r="B233">
            <v>499</v>
          </cell>
          <cell r="C233">
            <v>124</v>
          </cell>
          <cell r="D233" t="str">
            <v>BUTTERFLY PRINT- KIDS BOOT</v>
          </cell>
          <cell r="E233" t="str">
            <v>RAIN</v>
          </cell>
          <cell r="F233">
            <v>5284</v>
          </cell>
          <cell r="G233">
            <v>1195</v>
          </cell>
          <cell r="H233">
            <v>3937</v>
          </cell>
          <cell r="I233">
            <v>1017</v>
          </cell>
          <cell r="J233">
            <v>1169</v>
          </cell>
          <cell r="K233">
            <v>1751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B234">
            <v>95515</v>
          </cell>
          <cell r="C234">
            <v>135</v>
          </cell>
          <cell r="D234" t="str">
            <v>COW SLIPPER</v>
          </cell>
          <cell r="E234" t="str">
            <v>RAIN</v>
          </cell>
          <cell r="F234">
            <v>1671</v>
          </cell>
          <cell r="G234">
            <v>1443</v>
          </cell>
          <cell r="H234">
            <v>2991.5</v>
          </cell>
          <cell r="I234">
            <v>142</v>
          </cell>
          <cell r="J234">
            <v>72</v>
          </cell>
          <cell r="K234">
            <v>145</v>
          </cell>
          <cell r="L234">
            <v>37.5</v>
          </cell>
          <cell r="M234">
            <v>150</v>
          </cell>
          <cell r="N234">
            <v>150</v>
          </cell>
          <cell r="O234">
            <v>150</v>
          </cell>
          <cell r="P234">
            <v>525</v>
          </cell>
          <cell r="Q234">
            <v>525</v>
          </cell>
          <cell r="R234">
            <v>510</v>
          </cell>
          <cell r="S234">
            <v>285</v>
          </cell>
          <cell r="T234">
            <v>300</v>
          </cell>
        </row>
        <row r="235">
          <cell r="B235">
            <v>2450521</v>
          </cell>
          <cell r="C235">
            <v>130</v>
          </cell>
          <cell r="D235" t="str">
            <v>DELUXE COWBOY RAINCOAT</v>
          </cell>
          <cell r="E235" t="str">
            <v>RAIN</v>
          </cell>
          <cell r="F235">
            <v>0</v>
          </cell>
          <cell r="G235">
            <v>748</v>
          </cell>
          <cell r="H235">
            <v>2880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900</v>
          </cell>
          <cell r="O235">
            <v>90</v>
          </cell>
          <cell r="P235">
            <v>90</v>
          </cell>
          <cell r="Q235">
            <v>450</v>
          </cell>
          <cell r="R235">
            <v>450</v>
          </cell>
          <cell r="S235">
            <v>450</v>
          </cell>
          <cell r="T235">
            <v>450</v>
          </cell>
        </row>
        <row r="236">
          <cell r="B236">
            <v>2450581</v>
          </cell>
          <cell r="C236">
            <v>130</v>
          </cell>
          <cell r="D236" t="str">
            <v>DELUXE COWGIRL RAINCOAT</v>
          </cell>
          <cell r="E236" t="str">
            <v>RAIN</v>
          </cell>
          <cell r="F236">
            <v>0</v>
          </cell>
          <cell r="G236">
            <v>721</v>
          </cell>
          <cell r="H236">
            <v>2880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900</v>
          </cell>
          <cell r="O236">
            <v>90</v>
          </cell>
          <cell r="P236">
            <v>90</v>
          </cell>
          <cell r="Q236">
            <v>450</v>
          </cell>
          <cell r="R236">
            <v>450</v>
          </cell>
          <cell r="S236">
            <v>450</v>
          </cell>
          <cell r="T236">
            <v>450</v>
          </cell>
        </row>
        <row r="237">
          <cell r="B237" t="str">
            <v>camo - umbrellas</v>
          </cell>
          <cell r="D237" t="str">
            <v>camo - umbrellas</v>
          </cell>
          <cell r="E237" t="str">
            <v>RAIN</v>
          </cell>
          <cell r="F237">
            <v>0</v>
          </cell>
          <cell r="G237">
            <v>0</v>
          </cell>
          <cell r="H237">
            <v>2790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900</v>
          </cell>
          <cell r="R237">
            <v>1350</v>
          </cell>
          <cell r="S237">
            <v>450</v>
          </cell>
          <cell r="T237">
            <v>90</v>
          </cell>
        </row>
        <row r="238">
          <cell r="B238" t="str">
            <v>Floral print umbrella</v>
          </cell>
          <cell r="D238" t="str">
            <v>Floral print umbrella</v>
          </cell>
          <cell r="E238" t="str">
            <v>RAIN</v>
          </cell>
          <cell r="F238">
            <v>0</v>
          </cell>
          <cell r="G238">
            <v>0</v>
          </cell>
          <cell r="H238">
            <v>2790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900</v>
          </cell>
          <cell r="R238">
            <v>1350</v>
          </cell>
          <cell r="S238">
            <v>450</v>
          </cell>
          <cell r="T238">
            <v>90</v>
          </cell>
        </row>
        <row r="239">
          <cell r="B239">
            <v>45095</v>
          </cell>
          <cell r="C239">
            <v>130</v>
          </cell>
          <cell r="D239" t="str">
            <v>DINO RAINCOAT</v>
          </cell>
          <cell r="E239" t="str">
            <v>RAIN</v>
          </cell>
          <cell r="F239">
            <v>1778</v>
          </cell>
          <cell r="G239">
            <v>231</v>
          </cell>
          <cell r="H239">
            <v>2342.3706000000002</v>
          </cell>
          <cell r="I239">
            <v>97</v>
          </cell>
          <cell r="J239">
            <v>60</v>
          </cell>
          <cell r="K239">
            <v>221</v>
          </cell>
          <cell r="L239">
            <v>187.5</v>
          </cell>
          <cell r="M239">
            <v>337.5</v>
          </cell>
          <cell r="N239">
            <v>187.5</v>
          </cell>
          <cell r="O239">
            <v>112.5</v>
          </cell>
          <cell r="P239">
            <v>338.73180000000002</v>
          </cell>
          <cell r="Q239">
            <v>467.34120000000007</v>
          </cell>
          <cell r="R239">
            <v>202.8768</v>
          </cell>
          <cell r="S239">
            <v>102.3441</v>
          </cell>
          <cell r="T239">
            <v>28.076700000000002</v>
          </cell>
        </row>
        <row r="240">
          <cell r="B240">
            <v>45561</v>
          </cell>
          <cell r="C240">
            <v>130</v>
          </cell>
          <cell r="D240" t="str">
            <v>KITTY RAINCOAT</v>
          </cell>
          <cell r="E240" t="str">
            <v>RAIN</v>
          </cell>
          <cell r="F240">
            <v>1015</v>
          </cell>
          <cell r="G240">
            <v>81</v>
          </cell>
          <cell r="H240">
            <v>2381.7855000000004</v>
          </cell>
          <cell r="I240">
            <v>555</v>
          </cell>
          <cell r="J240">
            <v>95</v>
          </cell>
          <cell r="K240">
            <v>250</v>
          </cell>
          <cell r="L240">
            <v>225</v>
          </cell>
          <cell r="M240">
            <v>112.5</v>
          </cell>
          <cell r="N240">
            <v>112.5</v>
          </cell>
          <cell r="O240">
            <v>112.5</v>
          </cell>
          <cell r="P240">
            <v>240.01050000000001</v>
          </cell>
          <cell r="Q240">
            <v>95.098500000000001</v>
          </cell>
          <cell r="R240">
            <v>260.84159999999997</v>
          </cell>
          <cell r="S240">
            <v>216.4623</v>
          </cell>
          <cell r="T240">
            <v>106.87260000000001</v>
          </cell>
        </row>
        <row r="241">
          <cell r="B241">
            <v>95487</v>
          </cell>
          <cell r="C241">
            <v>135</v>
          </cell>
          <cell r="D241" t="str">
            <v>LADYBUG SLIPPER</v>
          </cell>
          <cell r="E241" t="str">
            <v>RAIN</v>
          </cell>
          <cell r="F241">
            <v>1231</v>
          </cell>
          <cell r="G241">
            <v>1483</v>
          </cell>
          <cell r="H241">
            <v>2202.25</v>
          </cell>
          <cell r="I241">
            <v>48</v>
          </cell>
          <cell r="J241">
            <v>44</v>
          </cell>
          <cell r="K241">
            <v>251</v>
          </cell>
          <cell r="L241">
            <v>37.5</v>
          </cell>
          <cell r="M241">
            <v>112.5</v>
          </cell>
          <cell r="N241">
            <v>112.5</v>
          </cell>
          <cell r="O241">
            <v>112.5</v>
          </cell>
          <cell r="P241">
            <v>507.75</v>
          </cell>
          <cell r="Q241">
            <v>309</v>
          </cell>
          <cell r="R241">
            <v>202.5</v>
          </cell>
          <cell r="S241">
            <v>202.5</v>
          </cell>
          <cell r="T241">
            <v>262.5</v>
          </cell>
        </row>
        <row r="242">
          <cell r="B242">
            <v>44095</v>
          </cell>
          <cell r="C242">
            <v>128</v>
          </cell>
          <cell r="D242" t="str">
            <v>DINO - UMBRELLA</v>
          </cell>
          <cell r="E242" t="str">
            <v>RAIN</v>
          </cell>
          <cell r="F242">
            <v>2298</v>
          </cell>
          <cell r="G242">
            <v>101</v>
          </cell>
          <cell r="H242">
            <v>2089.4352000000003</v>
          </cell>
          <cell r="I242">
            <v>63</v>
          </cell>
          <cell r="J242">
            <v>74</v>
          </cell>
          <cell r="K242">
            <v>199</v>
          </cell>
          <cell r="L242">
            <v>35.322299999999998</v>
          </cell>
          <cell r="M242">
            <v>0</v>
          </cell>
          <cell r="N242">
            <v>116.83530000000002</v>
          </cell>
          <cell r="O242">
            <v>112.30680000000001</v>
          </cell>
          <cell r="P242">
            <v>247.2561</v>
          </cell>
          <cell r="Q242">
            <v>253.596</v>
          </cell>
          <cell r="R242">
            <v>507.19200000000001</v>
          </cell>
          <cell r="S242">
            <v>357.75150000000002</v>
          </cell>
          <cell r="T242">
            <v>123.17519999999999</v>
          </cell>
        </row>
        <row r="243">
          <cell r="B243" t="str">
            <v>487W</v>
          </cell>
          <cell r="C243">
            <v>126</v>
          </cell>
          <cell r="D243" t="str">
            <v>LADY BUG-ADULTS BOOT</v>
          </cell>
          <cell r="E243" t="str">
            <v>RAIN</v>
          </cell>
          <cell r="F243">
            <v>2227</v>
          </cell>
          <cell r="G243">
            <v>47</v>
          </cell>
          <cell r="H243">
            <v>2196.6266999999998</v>
          </cell>
          <cell r="I243">
            <v>220</v>
          </cell>
          <cell r="J243">
            <v>231</v>
          </cell>
          <cell r="K243">
            <v>359</v>
          </cell>
          <cell r="L243">
            <v>138.57210000000001</v>
          </cell>
          <cell r="M243">
            <v>166.64879999999999</v>
          </cell>
          <cell r="N243">
            <v>82.418700000000001</v>
          </cell>
          <cell r="O243">
            <v>56.153400000000005</v>
          </cell>
          <cell r="P243">
            <v>127.7037</v>
          </cell>
          <cell r="Q243">
            <v>67.021799999999999</v>
          </cell>
          <cell r="R243">
            <v>332.39190000000002</v>
          </cell>
          <cell r="S243">
            <v>210.12240000000003</v>
          </cell>
          <cell r="T243">
            <v>205.59390000000002</v>
          </cell>
        </row>
        <row r="244">
          <cell r="B244">
            <v>45501</v>
          </cell>
          <cell r="C244">
            <v>130</v>
          </cell>
          <cell r="D244" t="str">
            <v>BUTTERFLY CHARACTER RAINCOAT</v>
          </cell>
          <cell r="E244" t="str">
            <v>RAIN</v>
          </cell>
          <cell r="F244">
            <v>1586</v>
          </cell>
          <cell r="G244">
            <v>2</v>
          </cell>
          <cell r="H244">
            <v>2218.4648999999999</v>
          </cell>
          <cell r="I244">
            <v>0</v>
          </cell>
          <cell r="J244">
            <v>0</v>
          </cell>
          <cell r="K244">
            <v>1080</v>
          </cell>
          <cell r="L244">
            <v>0</v>
          </cell>
          <cell r="M244">
            <v>0</v>
          </cell>
          <cell r="N244">
            <v>0</v>
          </cell>
          <cell r="O244">
            <v>153.0633</v>
          </cell>
          <cell r="P244">
            <v>10.868399999999999</v>
          </cell>
          <cell r="Q244">
            <v>0.90569999999999995</v>
          </cell>
          <cell r="R244">
            <v>731.80560000000003</v>
          </cell>
          <cell r="S244">
            <v>174.80009999999999</v>
          </cell>
          <cell r="T244">
            <v>67.021799999999999</v>
          </cell>
        </row>
        <row r="245">
          <cell r="B245">
            <v>95485</v>
          </cell>
          <cell r="C245">
            <v>135</v>
          </cell>
          <cell r="D245" t="str">
            <v>BUMBLEBEE SLIPPER</v>
          </cell>
          <cell r="E245" t="str">
            <v>RAIN</v>
          </cell>
          <cell r="F245">
            <v>226</v>
          </cell>
          <cell r="G245">
            <v>1244</v>
          </cell>
          <cell r="H245">
            <v>1953.5</v>
          </cell>
          <cell r="I245">
            <v>13</v>
          </cell>
          <cell r="J245">
            <v>30</v>
          </cell>
          <cell r="K245">
            <v>73</v>
          </cell>
          <cell r="L245">
            <v>37.5</v>
          </cell>
          <cell r="M245">
            <v>187.5</v>
          </cell>
          <cell r="N245">
            <v>187.5</v>
          </cell>
          <cell r="O245">
            <v>187.5</v>
          </cell>
          <cell r="P245">
            <v>262.5</v>
          </cell>
          <cell r="Q245">
            <v>300</v>
          </cell>
          <cell r="R245">
            <v>225</v>
          </cell>
          <cell r="S245">
            <v>225</v>
          </cell>
          <cell r="T245">
            <v>225</v>
          </cell>
        </row>
        <row r="246">
          <cell r="B246">
            <v>2450501</v>
          </cell>
          <cell r="C246">
            <v>130</v>
          </cell>
          <cell r="D246" t="str">
            <v>DELUXE BUTTERFLY CHARACTER RAINCOAT</v>
          </cell>
          <cell r="E246" t="str">
            <v>RAIN</v>
          </cell>
          <cell r="F246">
            <v>0</v>
          </cell>
          <cell r="G246">
            <v>113</v>
          </cell>
          <cell r="H246">
            <v>1875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300</v>
          </cell>
          <cell r="R246">
            <v>600</v>
          </cell>
          <cell r="S246">
            <v>600</v>
          </cell>
          <cell r="T246">
            <v>375</v>
          </cell>
        </row>
        <row r="247">
          <cell r="B247" t="str">
            <v>401W</v>
          </cell>
          <cell r="C247">
            <v>126</v>
          </cell>
          <cell r="D247" t="str">
            <v>FROGGY - ADULTS BOOT</v>
          </cell>
          <cell r="E247" t="str">
            <v>RAIN</v>
          </cell>
          <cell r="F247">
            <v>1834</v>
          </cell>
          <cell r="G247">
            <v>116</v>
          </cell>
          <cell r="H247">
            <v>1873.0017999999998</v>
          </cell>
          <cell r="I247">
            <v>193</v>
          </cell>
          <cell r="J247">
            <v>170</v>
          </cell>
          <cell r="K247">
            <v>175</v>
          </cell>
          <cell r="L247">
            <v>86.041499999999999</v>
          </cell>
          <cell r="M247">
            <v>130.42079999999999</v>
          </cell>
          <cell r="N247">
            <v>297.06960000000004</v>
          </cell>
          <cell r="O247">
            <v>38.945099999999996</v>
          </cell>
          <cell r="P247">
            <v>217.36799999999999</v>
          </cell>
          <cell r="Q247">
            <v>48.002099999999999</v>
          </cell>
          <cell r="R247">
            <v>201.06540000000001</v>
          </cell>
          <cell r="S247">
            <v>137.66640000000001</v>
          </cell>
          <cell r="T247">
            <v>178.4229</v>
          </cell>
        </row>
        <row r="248">
          <cell r="B248">
            <v>569</v>
          </cell>
          <cell r="C248">
            <v>124</v>
          </cell>
          <cell r="D248" t="str">
            <v>PIRATE - KIDS BOOT</v>
          </cell>
          <cell r="E248" t="str">
            <v>RAIN</v>
          </cell>
          <cell r="F248">
            <v>1904</v>
          </cell>
          <cell r="G248">
            <v>0</v>
          </cell>
          <cell r="H248">
            <v>1724.4528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1724.4528</v>
          </cell>
          <cell r="T248">
            <v>0</v>
          </cell>
        </row>
        <row r="249">
          <cell r="B249" t="str">
            <v>3945W</v>
          </cell>
          <cell r="C249">
            <v>126</v>
          </cell>
          <cell r="D249" t="str">
            <v>WOMENS FIREMAN BOOT</v>
          </cell>
          <cell r="E249" t="str">
            <v>RAIN</v>
          </cell>
          <cell r="F249">
            <v>1713</v>
          </cell>
          <cell r="G249">
            <v>230</v>
          </cell>
          <cell r="H249">
            <v>1852.4276</v>
          </cell>
          <cell r="I249">
            <v>316</v>
          </cell>
          <cell r="J249">
            <v>183</v>
          </cell>
          <cell r="K249">
            <v>205</v>
          </cell>
          <cell r="L249">
            <v>97.815600000000018</v>
          </cell>
          <cell r="M249">
            <v>96.004199999999997</v>
          </cell>
          <cell r="N249">
            <v>34.416600000000003</v>
          </cell>
          <cell r="O249">
            <v>30.793799999999997</v>
          </cell>
          <cell r="P249">
            <v>18.114000000000001</v>
          </cell>
          <cell r="Q249">
            <v>64.304699999999997</v>
          </cell>
          <cell r="R249">
            <v>265.37009999999998</v>
          </cell>
          <cell r="S249">
            <v>253.596</v>
          </cell>
          <cell r="T249">
            <v>288.01260000000002</v>
          </cell>
        </row>
        <row r="250">
          <cell r="B250" t="str">
            <v>DELUXE CAMO RAINCOAT</v>
          </cell>
          <cell r="D250" t="str">
            <v>DELUXE CAMO RAINCOAT</v>
          </cell>
          <cell r="E250" t="str">
            <v>RAIN</v>
          </cell>
          <cell r="F250">
            <v>0</v>
          </cell>
          <cell r="G250">
            <v>0</v>
          </cell>
          <cell r="H250">
            <v>1665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900</v>
          </cell>
          <cell r="R250">
            <v>450</v>
          </cell>
          <cell r="S250">
            <v>225</v>
          </cell>
          <cell r="T250">
            <v>90</v>
          </cell>
        </row>
        <row r="251">
          <cell r="B251" t="str">
            <v>DELUXE FLORAL PRINT RAINCOAT</v>
          </cell>
          <cell r="D251" t="str">
            <v>DELUXE FLORAL PRINT RAINCOAT</v>
          </cell>
          <cell r="E251" t="str">
            <v>RAIN</v>
          </cell>
          <cell r="F251">
            <v>0</v>
          </cell>
          <cell r="G251">
            <v>0</v>
          </cell>
          <cell r="H251">
            <v>1665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900</v>
          </cell>
          <cell r="R251">
            <v>450</v>
          </cell>
          <cell r="S251">
            <v>225</v>
          </cell>
          <cell r="T251">
            <v>90</v>
          </cell>
        </row>
        <row r="252">
          <cell r="B252">
            <v>95495</v>
          </cell>
          <cell r="C252">
            <v>135</v>
          </cell>
          <cell r="D252" t="str">
            <v>DINO SLIPPER</v>
          </cell>
          <cell r="E252" t="str">
            <v>RAIN</v>
          </cell>
          <cell r="F252">
            <v>1387</v>
          </cell>
          <cell r="G252">
            <v>1419</v>
          </cell>
          <cell r="H252">
            <v>1732.7716999999998</v>
          </cell>
          <cell r="I252">
            <v>77</v>
          </cell>
          <cell r="J252">
            <v>68</v>
          </cell>
          <cell r="K252">
            <v>187</v>
          </cell>
          <cell r="L252">
            <v>37.5</v>
          </cell>
          <cell r="M252">
            <v>37.5</v>
          </cell>
          <cell r="N252">
            <v>37.5</v>
          </cell>
          <cell r="O252">
            <v>37.5</v>
          </cell>
          <cell r="P252">
            <v>384.92250000000001</v>
          </cell>
          <cell r="Q252">
            <v>431.11320000000001</v>
          </cell>
          <cell r="R252">
            <v>69.738900000000001</v>
          </cell>
          <cell r="S252">
            <v>115.0239</v>
          </cell>
          <cell r="T252">
            <v>249.97319999999999</v>
          </cell>
        </row>
        <row r="253">
          <cell r="B253">
            <v>394500</v>
          </cell>
          <cell r="C253">
            <v>120</v>
          </cell>
          <cell r="D253" t="str">
            <v>BOXED CHILDRENS DELUXE FIRECHIEF BOOT</v>
          </cell>
          <cell r="E253" t="str">
            <v>RAIN</v>
          </cell>
          <cell r="F253">
            <v>1125</v>
          </cell>
          <cell r="G253">
            <v>1192</v>
          </cell>
          <cell r="H253">
            <v>1856.5726</v>
          </cell>
          <cell r="I253">
            <v>671</v>
          </cell>
          <cell r="J253">
            <v>19</v>
          </cell>
          <cell r="K253">
            <v>154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67.021799999999999</v>
          </cell>
          <cell r="Q253">
            <v>369.5256</v>
          </cell>
          <cell r="R253">
            <v>202.8768</v>
          </cell>
          <cell r="S253">
            <v>204.68819999999999</v>
          </cell>
          <cell r="T253">
            <v>168.46019999999999</v>
          </cell>
        </row>
        <row r="254">
          <cell r="B254">
            <v>47087</v>
          </cell>
          <cell r="C254">
            <v>135</v>
          </cell>
          <cell r="D254" t="str">
            <v>LADYBUG RAINHAT</v>
          </cell>
          <cell r="E254" t="str">
            <v>RAIN</v>
          </cell>
          <cell r="F254">
            <v>1305</v>
          </cell>
          <cell r="G254">
            <v>17</v>
          </cell>
          <cell r="H254">
            <v>1722.4825000000001</v>
          </cell>
          <cell r="I254">
            <v>422</v>
          </cell>
          <cell r="J254">
            <v>11</v>
          </cell>
          <cell r="K254">
            <v>180</v>
          </cell>
          <cell r="L254">
            <v>68.833200000000005</v>
          </cell>
          <cell r="M254">
            <v>19.9254</v>
          </cell>
          <cell r="N254">
            <v>38.945099999999996</v>
          </cell>
          <cell r="O254">
            <v>48.002099999999999</v>
          </cell>
          <cell r="P254">
            <v>514.43759999999997</v>
          </cell>
          <cell r="Q254">
            <v>32.605199999999996</v>
          </cell>
          <cell r="R254">
            <v>247.2561</v>
          </cell>
          <cell r="S254">
            <v>44.379300000000001</v>
          </cell>
          <cell r="T254">
            <v>95.098500000000001</v>
          </cell>
        </row>
        <row r="255">
          <cell r="B255">
            <v>44085</v>
          </cell>
          <cell r="C255">
            <v>128</v>
          </cell>
          <cell r="D255" t="str">
            <v>BUMBLEBEE - UMBRELLA</v>
          </cell>
          <cell r="E255" t="str">
            <v>RAIN</v>
          </cell>
          <cell r="F255">
            <v>1177</v>
          </cell>
          <cell r="G255">
            <v>34</v>
          </cell>
          <cell r="H255">
            <v>1622.7871</v>
          </cell>
          <cell r="I255">
            <v>126</v>
          </cell>
          <cell r="J255">
            <v>48</v>
          </cell>
          <cell r="K255">
            <v>55</v>
          </cell>
          <cell r="L255">
            <v>93.287100000000009</v>
          </cell>
          <cell r="M255">
            <v>75</v>
          </cell>
          <cell r="N255">
            <v>106.5</v>
          </cell>
          <cell r="O255">
            <v>189</v>
          </cell>
          <cell r="P255">
            <v>166.5</v>
          </cell>
          <cell r="Q255">
            <v>219.75</v>
          </cell>
          <cell r="R255">
            <v>261</v>
          </cell>
          <cell r="S255">
            <v>162.75</v>
          </cell>
          <cell r="T255">
            <v>120</v>
          </cell>
        </row>
        <row r="256">
          <cell r="B256">
            <v>45085</v>
          </cell>
          <cell r="C256">
            <v>130</v>
          </cell>
          <cell r="D256" t="str">
            <v>BUMBLEBEE RAINCOAT</v>
          </cell>
          <cell r="E256" t="str">
            <v>RAIN</v>
          </cell>
          <cell r="F256">
            <v>803</v>
          </cell>
          <cell r="G256">
            <v>93</v>
          </cell>
          <cell r="H256">
            <v>1827.2771000000005</v>
          </cell>
          <cell r="I256">
            <v>8</v>
          </cell>
          <cell r="J256">
            <v>14</v>
          </cell>
          <cell r="K256">
            <v>1078</v>
          </cell>
          <cell r="L256">
            <v>88.758600000000001</v>
          </cell>
          <cell r="M256">
            <v>242.7276</v>
          </cell>
          <cell r="N256">
            <v>28.982399999999998</v>
          </cell>
          <cell r="O256">
            <v>54.341999999999999</v>
          </cell>
          <cell r="P256">
            <v>140.3835</v>
          </cell>
          <cell r="Q256">
            <v>38.039400000000001</v>
          </cell>
          <cell r="R256">
            <v>71.550300000000007</v>
          </cell>
          <cell r="S256">
            <v>46.1907</v>
          </cell>
          <cell r="T256">
            <v>16.302599999999998</v>
          </cell>
        </row>
        <row r="257">
          <cell r="B257" t="str">
            <v>Womens Rubber clogs</v>
          </cell>
          <cell r="D257" t="str">
            <v>WOMENS RUBBER CLOGS</v>
          </cell>
          <cell r="E257" t="str">
            <v>RAIN</v>
          </cell>
          <cell r="F257">
            <v>0</v>
          </cell>
          <cell r="G257">
            <v>0</v>
          </cell>
          <cell r="H257">
            <v>1545</v>
          </cell>
          <cell r="I257">
            <v>0</v>
          </cell>
          <cell r="J257">
            <v>0</v>
          </cell>
          <cell r="K257">
            <v>0</v>
          </cell>
          <cell r="L257">
            <v>675</v>
          </cell>
          <cell r="M257">
            <v>450</v>
          </cell>
          <cell r="N257">
            <v>90</v>
          </cell>
          <cell r="O257">
            <v>90</v>
          </cell>
          <cell r="P257">
            <v>90</v>
          </cell>
          <cell r="Q257">
            <v>90</v>
          </cell>
          <cell r="R257">
            <v>45</v>
          </cell>
          <cell r="S257">
            <v>15</v>
          </cell>
          <cell r="T257">
            <v>0</v>
          </cell>
        </row>
        <row r="258">
          <cell r="B258">
            <v>45499</v>
          </cell>
          <cell r="C258">
            <v>130</v>
          </cell>
          <cell r="D258" t="str">
            <v>BUTTERFLY PRINT- RAINCOAT</v>
          </cell>
          <cell r="E258" t="str">
            <v>RAIN</v>
          </cell>
          <cell r="F258">
            <v>1126</v>
          </cell>
          <cell r="G258">
            <v>611</v>
          </cell>
          <cell r="H258">
            <v>1716.5353000000002</v>
          </cell>
          <cell r="I258">
            <v>691</v>
          </cell>
          <cell r="J258">
            <v>1</v>
          </cell>
          <cell r="K258">
            <v>2</v>
          </cell>
          <cell r="L258">
            <v>0</v>
          </cell>
          <cell r="M258">
            <v>0</v>
          </cell>
          <cell r="N258">
            <v>0</v>
          </cell>
          <cell r="O258">
            <v>54.341999999999999</v>
          </cell>
          <cell r="P258">
            <v>9.9626999999999999</v>
          </cell>
          <cell r="Q258">
            <v>497.22929999999997</v>
          </cell>
          <cell r="R258">
            <v>240.01050000000001</v>
          </cell>
          <cell r="S258">
            <v>220.99080000000001</v>
          </cell>
          <cell r="T258">
            <v>0</v>
          </cell>
        </row>
        <row r="259">
          <cell r="B259">
            <v>47001</v>
          </cell>
          <cell r="C259">
            <v>135</v>
          </cell>
          <cell r="D259" t="str">
            <v>FROG RAINHAT</v>
          </cell>
          <cell r="E259" t="str">
            <v>RAIN</v>
          </cell>
          <cell r="F259">
            <v>1306</v>
          </cell>
          <cell r="G259">
            <v>6</v>
          </cell>
          <cell r="H259">
            <v>1629.8224</v>
          </cell>
          <cell r="I259">
            <v>421</v>
          </cell>
          <cell r="J259">
            <v>14</v>
          </cell>
          <cell r="K259">
            <v>79</v>
          </cell>
          <cell r="L259">
            <v>67.021799999999999</v>
          </cell>
          <cell r="M259">
            <v>23.548200000000001</v>
          </cell>
          <cell r="N259">
            <v>39.8508</v>
          </cell>
          <cell r="O259">
            <v>35.322299999999998</v>
          </cell>
          <cell r="P259">
            <v>497.22929999999997</v>
          </cell>
          <cell r="Q259">
            <v>37.133700000000005</v>
          </cell>
          <cell r="R259">
            <v>243.63330000000002</v>
          </cell>
          <cell r="S259">
            <v>56.153400000000005</v>
          </cell>
          <cell r="T259">
            <v>115.92959999999999</v>
          </cell>
        </row>
        <row r="260">
          <cell r="B260">
            <v>47945</v>
          </cell>
          <cell r="C260">
            <v>135</v>
          </cell>
          <cell r="D260" t="str">
            <v>FIRECHIEF RAIN HAT</v>
          </cell>
          <cell r="E260" t="str">
            <v>RAIN</v>
          </cell>
          <cell r="F260">
            <v>1263</v>
          </cell>
          <cell r="G260">
            <v>620</v>
          </cell>
          <cell r="H260">
            <v>1637.9631999999999</v>
          </cell>
          <cell r="I260">
            <v>233</v>
          </cell>
          <cell r="J260">
            <v>58</v>
          </cell>
          <cell r="K260">
            <v>463</v>
          </cell>
          <cell r="L260">
            <v>48.907800000000009</v>
          </cell>
          <cell r="M260">
            <v>53.436300000000003</v>
          </cell>
          <cell r="N260">
            <v>66.116099999999989</v>
          </cell>
          <cell r="O260">
            <v>124.08090000000001</v>
          </cell>
          <cell r="P260">
            <v>44.379300000000001</v>
          </cell>
          <cell r="Q260">
            <v>130.42079999999999</v>
          </cell>
          <cell r="R260">
            <v>101.4384</v>
          </cell>
          <cell r="S260">
            <v>122.26950000000001</v>
          </cell>
          <cell r="T260">
            <v>192.91409999999999</v>
          </cell>
        </row>
        <row r="261">
          <cell r="B261">
            <v>2450497</v>
          </cell>
          <cell r="C261">
            <v>130</v>
          </cell>
          <cell r="D261" t="str">
            <v>DELUXE MONSTER RAINCOAT</v>
          </cell>
          <cell r="E261" t="str">
            <v>RAIN</v>
          </cell>
          <cell r="F261">
            <v>0</v>
          </cell>
          <cell r="G261">
            <v>115</v>
          </cell>
          <cell r="H261">
            <v>1350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225</v>
          </cell>
          <cell r="R261">
            <v>450</v>
          </cell>
          <cell r="S261">
            <v>450</v>
          </cell>
          <cell r="T261">
            <v>225</v>
          </cell>
        </row>
        <row r="262">
          <cell r="B262">
            <v>47565</v>
          </cell>
          <cell r="C262">
            <v>135</v>
          </cell>
          <cell r="D262" t="str">
            <v>SPARKLY BUTTERFLY - RAINHAT</v>
          </cell>
          <cell r="E262" t="str">
            <v>RAIN</v>
          </cell>
          <cell r="F262">
            <v>1437</v>
          </cell>
          <cell r="G262">
            <v>102</v>
          </cell>
          <cell r="H262">
            <v>1350.4908999999998</v>
          </cell>
          <cell r="I262">
            <v>8</v>
          </cell>
          <cell r="J262">
            <v>13</v>
          </cell>
          <cell r="K262">
            <v>28</v>
          </cell>
          <cell r="L262">
            <v>0</v>
          </cell>
          <cell r="M262">
            <v>0</v>
          </cell>
          <cell r="N262">
            <v>16.302599999999998</v>
          </cell>
          <cell r="O262">
            <v>21.736799999999999</v>
          </cell>
          <cell r="P262">
            <v>1002.6099</v>
          </cell>
          <cell r="Q262">
            <v>90.57</v>
          </cell>
          <cell r="R262">
            <v>38.945099999999996</v>
          </cell>
          <cell r="S262">
            <v>30.793799999999997</v>
          </cell>
          <cell r="T262">
            <v>100.53270000000001</v>
          </cell>
        </row>
        <row r="263">
          <cell r="B263">
            <v>2454487</v>
          </cell>
          <cell r="D263" t="str">
            <v>Ladybug Snowboot</v>
          </cell>
          <cell r="E263" t="str">
            <v>RAIN</v>
          </cell>
          <cell r="F263">
            <v>0</v>
          </cell>
          <cell r="G263">
            <v>394</v>
          </cell>
          <cell r="H263">
            <v>1335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75</v>
          </cell>
          <cell r="P263">
            <v>1035</v>
          </cell>
          <cell r="Q263">
            <v>150</v>
          </cell>
          <cell r="R263">
            <v>75</v>
          </cell>
          <cell r="S263">
            <v>0</v>
          </cell>
          <cell r="T263">
            <v>0</v>
          </cell>
        </row>
        <row r="264">
          <cell r="B264">
            <v>49487</v>
          </cell>
          <cell r="C264">
            <v>128</v>
          </cell>
          <cell r="D264" t="str">
            <v>LADYBUG - BACKPACK</v>
          </cell>
          <cell r="E264" t="str">
            <v>RAIN</v>
          </cell>
          <cell r="F264">
            <v>1288</v>
          </cell>
          <cell r="G264">
            <v>67</v>
          </cell>
          <cell r="H264">
            <v>1286.5415999999998</v>
          </cell>
          <cell r="I264">
            <v>11</v>
          </cell>
          <cell r="J264">
            <v>28</v>
          </cell>
          <cell r="K264">
            <v>81</v>
          </cell>
          <cell r="L264">
            <v>26.265300000000003</v>
          </cell>
          <cell r="M264">
            <v>28.076700000000002</v>
          </cell>
          <cell r="N264">
            <v>69.738900000000001</v>
          </cell>
          <cell r="O264">
            <v>329.6748</v>
          </cell>
          <cell r="P264">
            <v>79.701599999999999</v>
          </cell>
          <cell r="Q264">
            <v>142.19489999999999</v>
          </cell>
          <cell r="R264">
            <v>416.62199999999996</v>
          </cell>
          <cell r="S264">
            <v>49.813500000000005</v>
          </cell>
          <cell r="T264">
            <v>24.453900000000004</v>
          </cell>
        </row>
        <row r="265">
          <cell r="B265" t="str">
            <v>Kids Rubber Clogs</v>
          </cell>
          <cell r="D265" t="str">
            <v>KIDS RUBBER CLOGS</v>
          </cell>
          <cell r="E265" t="str">
            <v>RAIN</v>
          </cell>
          <cell r="F265">
            <v>0</v>
          </cell>
          <cell r="G265">
            <v>0</v>
          </cell>
          <cell r="H265">
            <v>1207.5</v>
          </cell>
          <cell r="I265">
            <v>0</v>
          </cell>
          <cell r="J265">
            <v>0</v>
          </cell>
          <cell r="K265">
            <v>0</v>
          </cell>
          <cell r="L265">
            <v>900</v>
          </cell>
          <cell r="M265">
            <v>75</v>
          </cell>
          <cell r="N265">
            <v>75</v>
          </cell>
          <cell r="O265">
            <v>75</v>
          </cell>
          <cell r="P265">
            <v>37.5</v>
          </cell>
          <cell r="Q265">
            <v>15</v>
          </cell>
          <cell r="R265">
            <v>15</v>
          </cell>
          <cell r="S265">
            <v>15</v>
          </cell>
          <cell r="T265">
            <v>0</v>
          </cell>
        </row>
        <row r="266">
          <cell r="B266">
            <v>2454495</v>
          </cell>
          <cell r="D266" t="str">
            <v>Dino Snoboot</v>
          </cell>
          <cell r="E266" t="str">
            <v>RAIN</v>
          </cell>
          <cell r="F266">
            <v>0</v>
          </cell>
          <cell r="G266">
            <v>60</v>
          </cell>
          <cell r="H266">
            <v>1072.5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37.5</v>
          </cell>
          <cell r="P266">
            <v>922.5</v>
          </cell>
          <cell r="Q266">
            <v>75</v>
          </cell>
          <cell r="R266">
            <v>37.5</v>
          </cell>
          <cell r="S266">
            <v>0</v>
          </cell>
          <cell r="T266">
            <v>0</v>
          </cell>
        </row>
        <row r="267">
          <cell r="B267">
            <v>2454561</v>
          </cell>
          <cell r="D267" t="str">
            <v>Pink kitty Snowboot</v>
          </cell>
          <cell r="E267" t="str">
            <v>RAIN</v>
          </cell>
          <cell r="F267">
            <v>0</v>
          </cell>
          <cell r="G267">
            <v>45</v>
          </cell>
          <cell r="H267">
            <v>1072.5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37.5</v>
          </cell>
          <cell r="P267">
            <v>922.5</v>
          </cell>
          <cell r="Q267">
            <v>75</v>
          </cell>
          <cell r="R267">
            <v>37.5</v>
          </cell>
          <cell r="S267">
            <v>0</v>
          </cell>
          <cell r="T267">
            <v>0</v>
          </cell>
        </row>
        <row r="268">
          <cell r="B268">
            <v>45097</v>
          </cell>
          <cell r="C268">
            <v>130</v>
          </cell>
          <cell r="D268" t="str">
            <v>MONSTER RAINCOAT</v>
          </cell>
          <cell r="E268" t="str">
            <v>RAIN</v>
          </cell>
          <cell r="F268">
            <v>1038</v>
          </cell>
          <cell r="G268">
            <v>133</v>
          </cell>
          <cell r="H268">
            <v>1072.1165999999998</v>
          </cell>
          <cell r="I268">
            <v>0</v>
          </cell>
          <cell r="J268">
            <v>0</v>
          </cell>
          <cell r="K268">
            <v>132</v>
          </cell>
          <cell r="L268">
            <v>0.90569999999999995</v>
          </cell>
          <cell r="M268">
            <v>0.90569999999999995</v>
          </cell>
          <cell r="N268">
            <v>0</v>
          </cell>
          <cell r="O268">
            <v>173.89439999999999</v>
          </cell>
          <cell r="P268">
            <v>10.868399999999999</v>
          </cell>
          <cell r="Q268">
            <v>0</v>
          </cell>
          <cell r="R268">
            <v>614.06459999999993</v>
          </cell>
          <cell r="S268">
            <v>9.0570000000000004</v>
          </cell>
          <cell r="T268">
            <v>130.42079999999999</v>
          </cell>
        </row>
        <row r="269">
          <cell r="B269">
            <v>49401</v>
          </cell>
          <cell r="C269">
            <v>128</v>
          </cell>
          <cell r="D269" t="str">
            <v>FROGGY - BACKPACK</v>
          </cell>
          <cell r="E269" t="str">
            <v>RAIN</v>
          </cell>
          <cell r="F269">
            <v>1092</v>
          </cell>
          <cell r="G269">
            <v>42</v>
          </cell>
          <cell r="H269">
            <v>1039.0244</v>
          </cell>
          <cell r="I269">
            <v>6</v>
          </cell>
          <cell r="J269">
            <v>31</v>
          </cell>
          <cell r="K269">
            <v>13</v>
          </cell>
          <cell r="L269">
            <v>28.982399999999998</v>
          </cell>
          <cell r="M269">
            <v>12.6798</v>
          </cell>
          <cell r="N269">
            <v>45.284999999999997</v>
          </cell>
          <cell r="O269">
            <v>312.4665</v>
          </cell>
          <cell r="P269">
            <v>57.964799999999997</v>
          </cell>
          <cell r="Q269">
            <v>77.890199999999993</v>
          </cell>
          <cell r="R269">
            <v>393.97950000000003</v>
          </cell>
          <cell r="S269">
            <v>29.888100000000001</v>
          </cell>
          <cell r="T269">
            <v>29.888100000000001</v>
          </cell>
        </row>
        <row r="270">
          <cell r="B270">
            <v>45515</v>
          </cell>
          <cell r="C270">
            <v>130</v>
          </cell>
          <cell r="D270" t="str">
            <v>COW RAINCOAT</v>
          </cell>
          <cell r="E270" t="str">
            <v>RAIN</v>
          </cell>
          <cell r="F270">
            <v>727</v>
          </cell>
          <cell r="G270">
            <v>155</v>
          </cell>
          <cell r="H270">
            <v>1132.4439</v>
          </cell>
          <cell r="I270">
            <v>184</v>
          </cell>
          <cell r="J270">
            <v>15</v>
          </cell>
          <cell r="K270">
            <v>275</v>
          </cell>
          <cell r="L270">
            <v>0</v>
          </cell>
          <cell r="M270">
            <v>0</v>
          </cell>
          <cell r="N270">
            <v>0</v>
          </cell>
          <cell r="O270">
            <v>10.868399999999999</v>
          </cell>
          <cell r="P270">
            <v>243.63330000000002</v>
          </cell>
          <cell r="Q270">
            <v>141.28919999999999</v>
          </cell>
          <cell r="R270">
            <v>196.5369</v>
          </cell>
          <cell r="S270">
            <v>51.624900000000004</v>
          </cell>
          <cell r="T270">
            <v>14.491199999999999</v>
          </cell>
        </row>
        <row r="271">
          <cell r="B271">
            <v>2452487</v>
          </cell>
          <cell r="D271" t="str">
            <v>Ladybug Warmhat</v>
          </cell>
          <cell r="E271" t="str">
            <v>RAIN</v>
          </cell>
          <cell r="F271">
            <v>0</v>
          </cell>
          <cell r="G271">
            <v>352</v>
          </cell>
          <cell r="H271">
            <v>930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75</v>
          </cell>
          <cell r="P271">
            <v>630</v>
          </cell>
          <cell r="Q271">
            <v>150</v>
          </cell>
          <cell r="R271">
            <v>75</v>
          </cell>
          <cell r="S271">
            <v>0</v>
          </cell>
          <cell r="T271">
            <v>0</v>
          </cell>
        </row>
        <row r="272">
          <cell r="B272">
            <v>2452561</v>
          </cell>
          <cell r="D272" t="str">
            <v>Pink kitty Warmhat</v>
          </cell>
          <cell r="E272" t="str">
            <v>RAIN</v>
          </cell>
          <cell r="F272">
            <v>0</v>
          </cell>
          <cell r="G272">
            <v>264</v>
          </cell>
          <cell r="H272">
            <v>930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75</v>
          </cell>
          <cell r="P272">
            <v>630</v>
          </cell>
          <cell r="Q272">
            <v>150</v>
          </cell>
          <cell r="R272">
            <v>75</v>
          </cell>
          <cell r="S272">
            <v>0</v>
          </cell>
          <cell r="T272">
            <v>0</v>
          </cell>
        </row>
        <row r="273">
          <cell r="B273">
            <v>200487</v>
          </cell>
          <cell r="D273" t="str">
            <v>Lady Bug Charactter Clog</v>
          </cell>
          <cell r="E273" t="str">
            <v>RAIN</v>
          </cell>
          <cell r="F273">
            <v>0</v>
          </cell>
          <cell r="G273">
            <v>108</v>
          </cell>
          <cell r="H273">
            <v>900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300</v>
          </cell>
          <cell r="P273">
            <v>450</v>
          </cell>
          <cell r="Q273">
            <v>75</v>
          </cell>
          <cell r="R273">
            <v>75</v>
          </cell>
          <cell r="S273">
            <v>0</v>
          </cell>
          <cell r="T273">
            <v>0</v>
          </cell>
        </row>
        <row r="274">
          <cell r="B274">
            <v>200401</v>
          </cell>
          <cell r="D274" t="str">
            <v>Frog Character Clog</v>
          </cell>
          <cell r="E274" t="str">
            <v>RAIN</v>
          </cell>
          <cell r="F274">
            <v>0</v>
          </cell>
          <cell r="G274">
            <v>84</v>
          </cell>
          <cell r="H274">
            <v>900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300</v>
          </cell>
          <cell r="P274">
            <v>450</v>
          </cell>
          <cell r="Q274">
            <v>75</v>
          </cell>
          <cell r="R274">
            <v>75</v>
          </cell>
          <cell r="S274">
            <v>0</v>
          </cell>
          <cell r="T274">
            <v>0</v>
          </cell>
        </row>
        <row r="275">
          <cell r="B275" t="str">
            <v>515W</v>
          </cell>
          <cell r="C275">
            <v>126</v>
          </cell>
          <cell r="D275" t="str">
            <v>COW - ADULT BOOTS</v>
          </cell>
          <cell r="E275" t="str">
            <v>RAIN</v>
          </cell>
          <cell r="F275">
            <v>795</v>
          </cell>
          <cell r="G275">
            <v>62</v>
          </cell>
          <cell r="H275">
            <v>942.03150000000005</v>
          </cell>
          <cell r="I275">
            <v>97</v>
          </cell>
          <cell r="J275">
            <v>62</v>
          </cell>
          <cell r="K275">
            <v>63</v>
          </cell>
          <cell r="L275">
            <v>0</v>
          </cell>
          <cell r="M275">
            <v>76.078800000000001</v>
          </cell>
          <cell r="N275">
            <v>96.004199999999997</v>
          </cell>
          <cell r="O275">
            <v>22.642499999999998</v>
          </cell>
          <cell r="P275">
            <v>53.436300000000003</v>
          </cell>
          <cell r="Q275">
            <v>64.304699999999997</v>
          </cell>
          <cell r="R275">
            <v>48.002099999999999</v>
          </cell>
          <cell r="S275">
            <v>155.78039999999999</v>
          </cell>
          <cell r="T275">
            <v>203.7825</v>
          </cell>
        </row>
        <row r="276">
          <cell r="B276">
            <v>62</v>
          </cell>
          <cell r="C276">
            <v>116</v>
          </cell>
          <cell r="D276" t="str">
            <v>WOMENS RUBBER MUD ROMEO</v>
          </cell>
          <cell r="E276" t="str">
            <v>RAIN</v>
          </cell>
          <cell r="F276">
            <v>1015</v>
          </cell>
          <cell r="G276">
            <v>18</v>
          </cell>
          <cell r="H276">
            <v>888.82950000000005</v>
          </cell>
          <cell r="I276">
            <v>27</v>
          </cell>
          <cell r="J276">
            <v>2</v>
          </cell>
          <cell r="K276">
            <v>13</v>
          </cell>
          <cell r="L276">
            <v>26.265300000000003</v>
          </cell>
          <cell r="M276">
            <v>69.738900000000001</v>
          </cell>
          <cell r="N276">
            <v>13.5855</v>
          </cell>
          <cell r="O276">
            <v>0</v>
          </cell>
          <cell r="P276">
            <v>0</v>
          </cell>
          <cell r="Q276">
            <v>19.9254</v>
          </cell>
          <cell r="R276">
            <v>136.76069999999999</v>
          </cell>
          <cell r="S276">
            <v>540.7029</v>
          </cell>
          <cell r="T276">
            <v>39.8508</v>
          </cell>
        </row>
        <row r="277">
          <cell r="B277">
            <v>2452495</v>
          </cell>
          <cell r="D277" t="str">
            <v>Dino Warmhat</v>
          </cell>
          <cell r="E277" t="str">
            <v>RAIN</v>
          </cell>
          <cell r="F277">
            <v>0</v>
          </cell>
          <cell r="G277">
            <v>231</v>
          </cell>
          <cell r="H277">
            <v>780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75</v>
          </cell>
          <cell r="P277">
            <v>480</v>
          </cell>
          <cell r="Q277">
            <v>150</v>
          </cell>
          <cell r="R277">
            <v>75</v>
          </cell>
          <cell r="S277">
            <v>0</v>
          </cell>
          <cell r="T277">
            <v>0</v>
          </cell>
        </row>
        <row r="278">
          <cell r="B278">
            <v>2454488</v>
          </cell>
          <cell r="D278" t="str">
            <v>Dalmatian Snowboot</v>
          </cell>
          <cell r="E278" t="str">
            <v>RAIN</v>
          </cell>
          <cell r="F278">
            <v>0</v>
          </cell>
          <cell r="G278">
            <v>33</v>
          </cell>
          <cell r="H278">
            <v>748.5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37.5</v>
          </cell>
          <cell r="P278">
            <v>598.5</v>
          </cell>
          <cell r="Q278">
            <v>75</v>
          </cell>
          <cell r="R278">
            <v>37.5</v>
          </cell>
          <cell r="S278">
            <v>0</v>
          </cell>
          <cell r="T278">
            <v>0</v>
          </cell>
        </row>
        <row r="279">
          <cell r="B279">
            <v>49495</v>
          </cell>
          <cell r="C279">
            <v>128</v>
          </cell>
          <cell r="D279" t="str">
            <v>DINOSAUR- BACKPACK</v>
          </cell>
          <cell r="E279" t="str">
            <v>RAIN</v>
          </cell>
          <cell r="F279">
            <v>759</v>
          </cell>
          <cell r="G279">
            <v>61</v>
          </cell>
          <cell r="H279">
            <v>761.42629999999986</v>
          </cell>
          <cell r="I279">
            <v>8</v>
          </cell>
          <cell r="J279">
            <v>20</v>
          </cell>
          <cell r="K279">
            <v>31</v>
          </cell>
          <cell r="L279">
            <v>15</v>
          </cell>
          <cell r="M279">
            <v>14.491199999999999</v>
          </cell>
          <cell r="N279">
            <v>62.493299999999998</v>
          </cell>
          <cell r="O279">
            <v>36.228000000000002</v>
          </cell>
          <cell r="P279">
            <v>58.8705</v>
          </cell>
          <cell r="Q279">
            <v>51.624900000000004</v>
          </cell>
          <cell r="R279">
            <v>331.4862</v>
          </cell>
          <cell r="S279">
            <v>53.436300000000003</v>
          </cell>
          <cell r="T279">
            <v>78.795900000000003</v>
          </cell>
        </row>
        <row r="280">
          <cell r="B280">
            <v>49945</v>
          </cell>
          <cell r="C280">
            <v>128</v>
          </cell>
          <cell r="D280" t="str">
            <v>FIRECHIEF - BACKPACK</v>
          </cell>
          <cell r="E280" t="str">
            <v>RAIN</v>
          </cell>
          <cell r="F280">
            <v>736</v>
          </cell>
          <cell r="G280">
            <v>50</v>
          </cell>
          <cell r="H280">
            <v>725.59519999999998</v>
          </cell>
          <cell r="I280">
            <v>14</v>
          </cell>
          <cell r="J280">
            <v>17</v>
          </cell>
          <cell r="K280">
            <v>28</v>
          </cell>
          <cell r="L280">
            <v>43.473599999999998</v>
          </cell>
          <cell r="M280">
            <v>27.170999999999999</v>
          </cell>
          <cell r="N280">
            <v>37.133700000000005</v>
          </cell>
          <cell r="O280">
            <v>40.756500000000003</v>
          </cell>
          <cell r="P280">
            <v>54.341999999999999</v>
          </cell>
          <cell r="Q280">
            <v>21.736799999999999</v>
          </cell>
          <cell r="R280">
            <v>380.39400000000001</v>
          </cell>
          <cell r="S280">
            <v>23.548200000000001</v>
          </cell>
          <cell r="T280">
            <v>38.039400000000001</v>
          </cell>
        </row>
        <row r="281">
          <cell r="B281">
            <v>49488</v>
          </cell>
          <cell r="C281">
            <v>128</v>
          </cell>
          <cell r="D281" t="str">
            <v>DALMATIAN - BACKPACK</v>
          </cell>
          <cell r="E281" t="str">
            <v>RAIN</v>
          </cell>
          <cell r="F281">
            <v>726</v>
          </cell>
          <cell r="G281">
            <v>37</v>
          </cell>
          <cell r="H281">
            <v>715.53819999999996</v>
          </cell>
          <cell r="I281">
            <v>9</v>
          </cell>
          <cell r="J281">
            <v>19</v>
          </cell>
          <cell r="K281">
            <v>30</v>
          </cell>
          <cell r="L281">
            <v>22.642499999999998</v>
          </cell>
          <cell r="M281">
            <v>13.5855</v>
          </cell>
          <cell r="N281">
            <v>49.813500000000005</v>
          </cell>
          <cell r="O281">
            <v>44.379300000000001</v>
          </cell>
          <cell r="P281">
            <v>41.662199999999999</v>
          </cell>
          <cell r="Q281">
            <v>48.907800000000009</v>
          </cell>
          <cell r="R281">
            <v>376.77120000000002</v>
          </cell>
          <cell r="S281">
            <v>30.793799999999997</v>
          </cell>
          <cell r="T281">
            <v>28.982399999999998</v>
          </cell>
        </row>
        <row r="282">
          <cell r="B282">
            <v>47561</v>
          </cell>
          <cell r="C282">
            <v>135</v>
          </cell>
          <cell r="D282" t="str">
            <v>KITTY RAINHAT</v>
          </cell>
          <cell r="E282" t="str">
            <v>RAIN</v>
          </cell>
          <cell r="F282">
            <v>360</v>
          </cell>
          <cell r="G282">
            <v>38</v>
          </cell>
          <cell r="H282">
            <v>820.05200000000013</v>
          </cell>
          <cell r="I282">
            <v>426</v>
          </cell>
          <cell r="J282">
            <v>21</v>
          </cell>
          <cell r="K282">
            <v>47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44.379300000000001</v>
          </cell>
          <cell r="R282">
            <v>213.74520000000001</v>
          </cell>
          <cell r="S282">
            <v>26.265300000000003</v>
          </cell>
          <cell r="T282">
            <v>41.662199999999999</v>
          </cell>
        </row>
        <row r="283">
          <cell r="B283">
            <v>571</v>
          </cell>
          <cell r="C283">
            <v>124</v>
          </cell>
          <cell r="D283" t="str">
            <v>MEAN DINO - KIDS BOOT</v>
          </cell>
          <cell r="E283" t="str">
            <v>RAIN</v>
          </cell>
          <cell r="F283">
            <v>756</v>
          </cell>
          <cell r="G283">
            <v>0</v>
          </cell>
          <cell r="H283">
            <v>684.70920000000001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684.70920000000001</v>
          </cell>
          <cell r="T283">
            <v>0</v>
          </cell>
        </row>
        <row r="284">
          <cell r="B284">
            <v>61</v>
          </cell>
          <cell r="C284">
            <v>116</v>
          </cell>
          <cell r="D284" t="str">
            <v>WOMENS RUBBER MUD FLAT</v>
          </cell>
          <cell r="E284" t="str">
            <v>RAIN</v>
          </cell>
          <cell r="F284">
            <v>1184</v>
          </cell>
          <cell r="G284">
            <v>71</v>
          </cell>
          <cell r="H284">
            <v>681.98580000000004</v>
          </cell>
          <cell r="I284">
            <v>0</v>
          </cell>
          <cell r="J284">
            <v>92</v>
          </cell>
          <cell r="K284">
            <v>52</v>
          </cell>
          <cell r="L284">
            <v>138.57210000000001</v>
          </cell>
          <cell r="M284">
            <v>56.153400000000005</v>
          </cell>
          <cell r="N284">
            <v>27.170999999999999</v>
          </cell>
          <cell r="O284">
            <v>3.6227999999999998</v>
          </cell>
          <cell r="P284">
            <v>2.7170999999999998</v>
          </cell>
          <cell r="Q284">
            <v>26.265300000000003</v>
          </cell>
          <cell r="R284">
            <v>31.6995</v>
          </cell>
          <cell r="S284">
            <v>241.82189999999997</v>
          </cell>
          <cell r="T284">
            <v>9.9626999999999999</v>
          </cell>
        </row>
        <row r="285">
          <cell r="B285">
            <v>45949</v>
          </cell>
          <cell r="C285">
            <v>131</v>
          </cell>
          <cell r="D285" t="str">
            <v>Rain Slicker</v>
          </cell>
          <cell r="E285" t="str">
            <v>RAIN</v>
          </cell>
          <cell r="F285">
            <v>674</v>
          </cell>
          <cell r="G285">
            <v>88</v>
          </cell>
          <cell r="H285">
            <v>610.44180000000006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239.10480000000001</v>
          </cell>
          <cell r="O285">
            <v>0</v>
          </cell>
          <cell r="P285">
            <v>0</v>
          </cell>
          <cell r="Q285">
            <v>371.33699999999999</v>
          </cell>
          <cell r="R285">
            <v>0</v>
          </cell>
          <cell r="S285">
            <v>0</v>
          </cell>
          <cell r="T285">
            <v>0</v>
          </cell>
        </row>
        <row r="286">
          <cell r="B286">
            <v>44569</v>
          </cell>
          <cell r="C286">
            <v>128</v>
          </cell>
          <cell r="D286" t="str">
            <v>PIRATE - UMBRELLA</v>
          </cell>
          <cell r="E286" t="str">
            <v>RAIN</v>
          </cell>
          <cell r="F286">
            <v>642</v>
          </cell>
          <cell r="G286">
            <v>0</v>
          </cell>
          <cell r="H286">
            <v>581.45940000000007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581.45940000000007</v>
          </cell>
          <cell r="T286">
            <v>0</v>
          </cell>
        </row>
        <row r="287">
          <cell r="B287">
            <v>49565</v>
          </cell>
          <cell r="C287">
            <v>128</v>
          </cell>
          <cell r="D287" t="str">
            <v>SPARKLY BUTTERFLY BACKPACK</v>
          </cell>
          <cell r="E287" t="str">
            <v>RAIN</v>
          </cell>
          <cell r="F287">
            <v>593</v>
          </cell>
          <cell r="G287">
            <v>72</v>
          </cell>
          <cell r="H287">
            <v>594.0800999999999</v>
          </cell>
          <cell r="I287">
            <v>8</v>
          </cell>
          <cell r="J287">
            <v>18</v>
          </cell>
          <cell r="K287">
            <v>31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43.473599999999998</v>
          </cell>
          <cell r="Q287">
            <v>77.890199999999993</v>
          </cell>
          <cell r="R287">
            <v>340.54319999999996</v>
          </cell>
          <cell r="S287">
            <v>41.662199999999999</v>
          </cell>
          <cell r="T287">
            <v>33.510899999999999</v>
          </cell>
        </row>
        <row r="288">
          <cell r="B288">
            <v>48501</v>
          </cell>
          <cell r="C288">
            <v>130</v>
          </cell>
          <cell r="D288" t="str">
            <v>BUTTERFLY CHARACTER RAIN Trouser</v>
          </cell>
          <cell r="E288" t="str">
            <v>RAIN</v>
          </cell>
          <cell r="F288">
            <v>630</v>
          </cell>
          <cell r="G288">
            <v>0</v>
          </cell>
          <cell r="H288">
            <v>570.59100000000001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570.59100000000001</v>
          </cell>
          <cell r="S288">
            <v>0</v>
          </cell>
          <cell r="T288">
            <v>0</v>
          </cell>
        </row>
        <row r="289">
          <cell r="B289">
            <v>2454401</v>
          </cell>
          <cell r="C289" t="str">
            <v>Char</v>
          </cell>
          <cell r="D289" t="str">
            <v>Frog Snowboot</v>
          </cell>
          <cell r="E289" t="str">
            <v>RAIN</v>
          </cell>
          <cell r="F289">
            <v>0</v>
          </cell>
          <cell r="G289">
            <v>441</v>
          </cell>
          <cell r="H289">
            <v>525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75</v>
          </cell>
          <cell r="P289">
            <v>225</v>
          </cell>
          <cell r="Q289">
            <v>150</v>
          </cell>
          <cell r="R289">
            <v>75</v>
          </cell>
          <cell r="S289">
            <v>0</v>
          </cell>
          <cell r="T289">
            <v>0</v>
          </cell>
        </row>
        <row r="290">
          <cell r="B290">
            <v>47088</v>
          </cell>
          <cell r="C290">
            <v>135</v>
          </cell>
          <cell r="D290" t="str">
            <v>DALMATIAN RAINHAT</v>
          </cell>
          <cell r="E290" t="str">
            <v>RAIN</v>
          </cell>
          <cell r="F290">
            <v>626</v>
          </cell>
          <cell r="G290">
            <v>65</v>
          </cell>
          <cell r="H290">
            <v>535.37849999999992</v>
          </cell>
          <cell r="I290">
            <v>15</v>
          </cell>
          <cell r="J290">
            <v>18</v>
          </cell>
          <cell r="K290">
            <v>45</v>
          </cell>
          <cell r="L290">
            <v>37.133700000000005</v>
          </cell>
          <cell r="M290">
            <v>19.9254</v>
          </cell>
          <cell r="N290">
            <v>30.793799999999997</v>
          </cell>
          <cell r="O290">
            <v>28.076700000000002</v>
          </cell>
          <cell r="P290">
            <v>16.302599999999998</v>
          </cell>
          <cell r="Q290">
            <v>21.736799999999999</v>
          </cell>
          <cell r="R290">
            <v>219.17939999999999</v>
          </cell>
          <cell r="S290">
            <v>45.284999999999997</v>
          </cell>
          <cell r="T290">
            <v>38.945099999999996</v>
          </cell>
        </row>
        <row r="291">
          <cell r="B291">
            <v>49485</v>
          </cell>
          <cell r="C291">
            <v>128</v>
          </cell>
          <cell r="D291" t="str">
            <v>BUMBLEBEE - BACKPACK</v>
          </cell>
          <cell r="E291" t="str">
            <v>RAIN</v>
          </cell>
          <cell r="F291">
            <v>350</v>
          </cell>
          <cell r="G291">
            <v>14</v>
          </cell>
          <cell r="H291">
            <v>562.99499999999989</v>
          </cell>
          <cell r="I291">
            <v>0</v>
          </cell>
          <cell r="J291">
            <v>1</v>
          </cell>
          <cell r="K291">
            <v>245</v>
          </cell>
          <cell r="L291">
            <v>3.6227999999999998</v>
          </cell>
          <cell r="M291">
            <v>9.0570000000000004</v>
          </cell>
          <cell r="N291">
            <v>28.982399999999998</v>
          </cell>
          <cell r="O291">
            <v>9.9626999999999999</v>
          </cell>
          <cell r="P291">
            <v>42.567899999999995</v>
          </cell>
          <cell r="Q291">
            <v>19.0197</v>
          </cell>
          <cell r="R291">
            <v>188.38560000000001</v>
          </cell>
          <cell r="S291">
            <v>9.0570000000000004</v>
          </cell>
          <cell r="T291">
            <v>6.3399000000000001</v>
          </cell>
        </row>
        <row r="292">
          <cell r="B292" t="str">
            <v>561W</v>
          </cell>
          <cell r="C292">
            <v>126</v>
          </cell>
          <cell r="D292" t="str">
            <v>KITTY - ADULT BOOT</v>
          </cell>
          <cell r="E292" t="str">
            <v>RAIN</v>
          </cell>
          <cell r="F292">
            <v>97</v>
          </cell>
          <cell r="G292">
            <v>15</v>
          </cell>
          <cell r="H292">
            <v>597.85289999999998</v>
          </cell>
          <cell r="I292">
            <v>196</v>
          </cell>
          <cell r="J292">
            <v>43</v>
          </cell>
          <cell r="K292">
            <v>166</v>
          </cell>
          <cell r="L292">
            <v>0</v>
          </cell>
          <cell r="M292">
            <v>15</v>
          </cell>
          <cell r="N292">
            <v>15</v>
          </cell>
          <cell r="O292">
            <v>15</v>
          </cell>
          <cell r="P292">
            <v>15</v>
          </cell>
          <cell r="Q292">
            <v>22.5</v>
          </cell>
          <cell r="R292">
            <v>22.5</v>
          </cell>
          <cell r="S292">
            <v>34.416600000000003</v>
          </cell>
          <cell r="T292">
            <v>53.436300000000003</v>
          </cell>
        </row>
        <row r="293">
          <cell r="B293" t="str">
            <v>485W</v>
          </cell>
          <cell r="C293">
            <v>126</v>
          </cell>
          <cell r="D293" t="str">
            <v>BUMBLE BEE - ADULTS BOOT</v>
          </cell>
          <cell r="E293" t="str">
            <v>RAIN</v>
          </cell>
          <cell r="F293">
            <v>522</v>
          </cell>
          <cell r="G293">
            <v>91</v>
          </cell>
          <cell r="H293">
            <v>518.75360000000001</v>
          </cell>
          <cell r="I293">
            <v>62</v>
          </cell>
          <cell r="J293">
            <v>45</v>
          </cell>
          <cell r="K293">
            <v>6</v>
          </cell>
          <cell r="L293">
            <v>61.587599999999995</v>
          </cell>
          <cell r="M293">
            <v>32.605199999999996</v>
          </cell>
          <cell r="N293">
            <v>50.719200000000001</v>
          </cell>
          <cell r="O293">
            <v>16.302599999999998</v>
          </cell>
          <cell r="P293">
            <v>52.530600000000007</v>
          </cell>
          <cell r="Q293">
            <v>37.133700000000005</v>
          </cell>
          <cell r="R293">
            <v>45.284999999999997</v>
          </cell>
          <cell r="S293">
            <v>35.322299999999998</v>
          </cell>
          <cell r="T293">
            <v>74.267400000000009</v>
          </cell>
        </row>
        <row r="294">
          <cell r="B294">
            <v>200495</v>
          </cell>
          <cell r="D294" t="str">
            <v>Dino Character Clog</v>
          </cell>
          <cell r="E294" t="str">
            <v>RAIN</v>
          </cell>
          <cell r="F294">
            <v>0</v>
          </cell>
          <cell r="G294">
            <v>60</v>
          </cell>
          <cell r="H294">
            <v>450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150</v>
          </cell>
          <cell r="P294">
            <v>225</v>
          </cell>
          <cell r="Q294">
            <v>37.5</v>
          </cell>
          <cell r="R294">
            <v>37.5</v>
          </cell>
          <cell r="S294">
            <v>0</v>
          </cell>
          <cell r="T294">
            <v>0</v>
          </cell>
        </row>
        <row r="295">
          <cell r="B295">
            <v>201561</v>
          </cell>
          <cell r="D295" t="str">
            <v>Kitty Character open clog</v>
          </cell>
          <cell r="E295" t="str">
            <v>RAIN</v>
          </cell>
          <cell r="F295">
            <v>0</v>
          </cell>
          <cell r="G295">
            <v>36</v>
          </cell>
          <cell r="H295">
            <v>450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150</v>
          </cell>
          <cell r="P295">
            <v>225</v>
          </cell>
          <cell r="Q295">
            <v>37.5</v>
          </cell>
          <cell r="R295">
            <v>37.5</v>
          </cell>
          <cell r="S295">
            <v>0</v>
          </cell>
          <cell r="T295">
            <v>0</v>
          </cell>
        </row>
        <row r="296">
          <cell r="B296" t="str">
            <v>488W</v>
          </cell>
          <cell r="C296">
            <v>126</v>
          </cell>
          <cell r="D296" t="str">
            <v>DALMATIAN- ADULTS BOOT</v>
          </cell>
          <cell r="E296" t="str">
            <v>RAIN</v>
          </cell>
          <cell r="F296">
            <v>438</v>
          </cell>
          <cell r="G296">
            <v>22</v>
          </cell>
          <cell r="H296">
            <v>461.20330000000001</v>
          </cell>
          <cell r="I296">
            <v>53</v>
          </cell>
          <cell r="J296">
            <v>33</v>
          </cell>
          <cell r="K296">
            <v>41</v>
          </cell>
          <cell r="L296">
            <v>30.793799999999997</v>
          </cell>
          <cell r="M296">
            <v>22.642499999999998</v>
          </cell>
          <cell r="N296">
            <v>43.473599999999998</v>
          </cell>
          <cell r="O296">
            <v>17.208300000000001</v>
          </cell>
          <cell r="P296">
            <v>12.6798</v>
          </cell>
          <cell r="Q296">
            <v>26.265300000000003</v>
          </cell>
          <cell r="R296">
            <v>86.947199999999995</v>
          </cell>
          <cell r="S296">
            <v>56.153400000000005</v>
          </cell>
          <cell r="T296">
            <v>38.039400000000001</v>
          </cell>
        </row>
        <row r="297">
          <cell r="B297">
            <v>2452488</v>
          </cell>
          <cell r="D297" t="str">
            <v>Dalmatian Warmhat</v>
          </cell>
          <cell r="E297" t="str">
            <v>RAIN</v>
          </cell>
          <cell r="F297">
            <v>0</v>
          </cell>
          <cell r="G297">
            <v>147</v>
          </cell>
          <cell r="H297">
            <v>424.5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37.5</v>
          </cell>
          <cell r="P297">
            <v>274.5</v>
          </cell>
          <cell r="Q297">
            <v>75</v>
          </cell>
          <cell r="R297">
            <v>37.5</v>
          </cell>
          <cell r="S297">
            <v>0</v>
          </cell>
          <cell r="T297">
            <v>0</v>
          </cell>
        </row>
        <row r="298">
          <cell r="B298">
            <v>48097</v>
          </cell>
          <cell r="C298">
            <v>130</v>
          </cell>
          <cell r="D298" t="str">
            <v>MONSTER RAIN Trouser</v>
          </cell>
          <cell r="E298" t="str">
            <v>RAIN</v>
          </cell>
          <cell r="F298">
            <v>450</v>
          </cell>
          <cell r="G298">
            <v>0</v>
          </cell>
          <cell r="H298">
            <v>407.565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407.565</v>
          </cell>
          <cell r="S298">
            <v>0</v>
          </cell>
          <cell r="T298">
            <v>0</v>
          </cell>
        </row>
        <row r="299">
          <cell r="B299">
            <v>2450401</v>
          </cell>
          <cell r="C299">
            <v>130</v>
          </cell>
          <cell r="D299" t="str">
            <v>DELUXE FROG RAINCOAT</v>
          </cell>
          <cell r="E299" t="str">
            <v>RAIN</v>
          </cell>
          <cell r="F299">
            <v>0</v>
          </cell>
          <cell r="G299">
            <v>0</v>
          </cell>
          <cell r="H299">
            <v>405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90</v>
          </cell>
          <cell r="R299">
            <v>225</v>
          </cell>
          <cell r="S299">
            <v>90</v>
          </cell>
          <cell r="T299">
            <v>0</v>
          </cell>
        </row>
        <row r="300">
          <cell r="B300">
            <v>2450487</v>
          </cell>
          <cell r="C300">
            <v>130</v>
          </cell>
          <cell r="D300" t="str">
            <v>DELUXE LADYBUG RAINCOAT</v>
          </cell>
          <cell r="E300" t="str">
            <v>RAIN</v>
          </cell>
          <cell r="F300">
            <v>0</v>
          </cell>
          <cell r="G300">
            <v>0</v>
          </cell>
          <cell r="H300">
            <v>405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90</v>
          </cell>
          <cell r="R300">
            <v>225</v>
          </cell>
          <cell r="S300">
            <v>90</v>
          </cell>
          <cell r="T300">
            <v>0</v>
          </cell>
        </row>
        <row r="301">
          <cell r="B301">
            <v>2450488</v>
          </cell>
          <cell r="C301">
            <v>130</v>
          </cell>
          <cell r="D301" t="str">
            <v>DELUXE DALMATIAN RAINCOAT</v>
          </cell>
          <cell r="E301" t="str">
            <v>RAIN</v>
          </cell>
          <cell r="F301">
            <v>0</v>
          </cell>
          <cell r="G301">
            <v>0</v>
          </cell>
          <cell r="H301">
            <v>405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90</v>
          </cell>
          <cell r="R301">
            <v>225</v>
          </cell>
          <cell r="S301">
            <v>90</v>
          </cell>
          <cell r="T301">
            <v>0</v>
          </cell>
        </row>
        <row r="302">
          <cell r="B302">
            <v>44093</v>
          </cell>
          <cell r="C302">
            <v>128</v>
          </cell>
          <cell r="D302" t="str">
            <v>USA - UMBRELLA</v>
          </cell>
          <cell r="E302" t="str">
            <v>RAIN</v>
          </cell>
          <cell r="F302">
            <v>65</v>
          </cell>
          <cell r="G302">
            <v>0</v>
          </cell>
          <cell r="H302">
            <v>360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180</v>
          </cell>
          <cell r="N302">
            <v>180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</row>
        <row r="303">
          <cell r="B303">
            <v>49561</v>
          </cell>
          <cell r="C303">
            <v>128</v>
          </cell>
          <cell r="D303" t="str">
            <v>KITTY - BACKPACK</v>
          </cell>
          <cell r="E303" t="str">
            <v>RAIN</v>
          </cell>
          <cell r="F303">
            <v>220</v>
          </cell>
          <cell r="G303">
            <v>18</v>
          </cell>
          <cell r="H303">
            <v>383.25400000000008</v>
          </cell>
          <cell r="I303">
            <v>10</v>
          </cell>
          <cell r="J303">
            <v>19</v>
          </cell>
          <cell r="K303">
            <v>65</v>
          </cell>
          <cell r="L303">
            <v>22.5</v>
          </cell>
          <cell r="M303">
            <v>22.5</v>
          </cell>
          <cell r="N303">
            <v>22.5</v>
          </cell>
          <cell r="O303">
            <v>22.5</v>
          </cell>
          <cell r="P303">
            <v>39.8508</v>
          </cell>
          <cell r="Q303">
            <v>32.605199999999996</v>
          </cell>
          <cell r="R303">
            <v>51.624900000000004</v>
          </cell>
          <cell r="S303">
            <v>47.096400000000003</v>
          </cell>
          <cell r="T303">
            <v>28.076700000000002</v>
          </cell>
        </row>
        <row r="304">
          <cell r="B304">
            <v>2452515</v>
          </cell>
          <cell r="D304" t="str">
            <v>Cow Warmhat</v>
          </cell>
          <cell r="E304" t="str">
            <v>RAIN</v>
          </cell>
          <cell r="F304">
            <v>0</v>
          </cell>
          <cell r="G304">
            <v>82</v>
          </cell>
          <cell r="H304">
            <v>349.5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37.5</v>
          </cell>
          <cell r="P304">
            <v>199.5</v>
          </cell>
          <cell r="Q304">
            <v>75</v>
          </cell>
          <cell r="R304">
            <v>37.5</v>
          </cell>
          <cell r="S304">
            <v>0</v>
          </cell>
          <cell r="T304">
            <v>0</v>
          </cell>
        </row>
        <row r="305">
          <cell r="B305">
            <v>44571</v>
          </cell>
          <cell r="C305">
            <v>128</v>
          </cell>
          <cell r="D305" t="str">
            <v>MEAN DINO - UMBRELLA</v>
          </cell>
          <cell r="E305" t="str">
            <v>RAIN</v>
          </cell>
          <cell r="F305">
            <v>378</v>
          </cell>
          <cell r="G305">
            <v>0</v>
          </cell>
          <cell r="H305">
            <v>342.3546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342.3546</v>
          </cell>
          <cell r="T305">
            <v>0</v>
          </cell>
        </row>
        <row r="306">
          <cell r="B306">
            <v>49515</v>
          </cell>
          <cell r="C306">
            <v>128</v>
          </cell>
          <cell r="D306" t="str">
            <v>COW- BACKPACK</v>
          </cell>
          <cell r="E306" t="str">
            <v>RAIN</v>
          </cell>
          <cell r="F306">
            <v>343</v>
          </cell>
          <cell r="G306">
            <v>32</v>
          </cell>
          <cell r="H306">
            <v>327.65509999999995</v>
          </cell>
          <cell r="I306">
            <v>6</v>
          </cell>
          <cell r="J306">
            <v>1</v>
          </cell>
          <cell r="K306">
            <v>10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59.776200000000003</v>
          </cell>
          <cell r="Q306">
            <v>50.719200000000001</v>
          </cell>
          <cell r="R306">
            <v>161.21459999999999</v>
          </cell>
          <cell r="S306">
            <v>18.114000000000001</v>
          </cell>
          <cell r="T306">
            <v>20.831099999999999</v>
          </cell>
        </row>
        <row r="307">
          <cell r="B307">
            <v>2451497</v>
          </cell>
          <cell r="C307">
            <v>135</v>
          </cell>
          <cell r="D307" t="str">
            <v>DELUXE MONSTER RAINHAT</v>
          </cell>
          <cell r="E307" t="str">
            <v>RAIN</v>
          </cell>
          <cell r="F307">
            <v>0</v>
          </cell>
          <cell r="G307">
            <v>0</v>
          </cell>
          <cell r="H307">
            <v>315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90</v>
          </cell>
          <cell r="R307">
            <v>225</v>
          </cell>
          <cell r="S307">
            <v>0</v>
          </cell>
          <cell r="T307">
            <v>0</v>
          </cell>
        </row>
        <row r="308">
          <cell r="B308">
            <v>2451501</v>
          </cell>
          <cell r="C308">
            <v>135</v>
          </cell>
          <cell r="D308" t="str">
            <v>DELUXE BUTTERFLY RAINHAT</v>
          </cell>
          <cell r="E308" t="str">
            <v>RAIN</v>
          </cell>
          <cell r="F308">
            <v>0</v>
          </cell>
          <cell r="G308">
            <v>0</v>
          </cell>
          <cell r="H308">
            <v>315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90</v>
          </cell>
          <cell r="R308">
            <v>225</v>
          </cell>
          <cell r="S308">
            <v>0</v>
          </cell>
          <cell r="T308">
            <v>0</v>
          </cell>
        </row>
        <row r="309">
          <cell r="B309">
            <v>2452401</v>
          </cell>
          <cell r="D309" t="str">
            <v>Frog Warmhat</v>
          </cell>
          <cell r="E309" t="str">
            <v>RAIN</v>
          </cell>
          <cell r="F309">
            <v>0</v>
          </cell>
          <cell r="G309">
            <v>103</v>
          </cell>
          <cell r="H309">
            <v>262.5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37.5</v>
          </cell>
          <cell r="P309">
            <v>112.5</v>
          </cell>
          <cell r="Q309">
            <v>75</v>
          </cell>
          <cell r="R309">
            <v>37.5</v>
          </cell>
          <cell r="S309">
            <v>0</v>
          </cell>
          <cell r="T309">
            <v>0</v>
          </cell>
        </row>
        <row r="310">
          <cell r="B310">
            <v>2452485</v>
          </cell>
          <cell r="D310" t="str">
            <v>Bee warmhat</v>
          </cell>
          <cell r="E310" t="str">
            <v>RAIN</v>
          </cell>
          <cell r="F310">
            <v>0</v>
          </cell>
          <cell r="G310">
            <v>71</v>
          </cell>
          <cell r="H310">
            <v>262.5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37.5</v>
          </cell>
          <cell r="P310">
            <v>112.5</v>
          </cell>
          <cell r="Q310">
            <v>75</v>
          </cell>
          <cell r="R310">
            <v>37.5</v>
          </cell>
          <cell r="S310">
            <v>0</v>
          </cell>
          <cell r="T310">
            <v>0</v>
          </cell>
        </row>
        <row r="311">
          <cell r="B311">
            <v>200561</v>
          </cell>
          <cell r="D311" t="str">
            <v>Kitty Character Clog</v>
          </cell>
          <cell r="E311" t="str">
            <v>RAIN</v>
          </cell>
          <cell r="F311">
            <v>0</v>
          </cell>
          <cell r="G311">
            <v>24</v>
          </cell>
          <cell r="H311">
            <v>262.5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150</v>
          </cell>
          <cell r="P311">
            <v>37.5</v>
          </cell>
          <cell r="Q311">
            <v>37.5</v>
          </cell>
          <cell r="R311">
            <v>37.5</v>
          </cell>
          <cell r="S311">
            <v>0</v>
          </cell>
          <cell r="T311">
            <v>0</v>
          </cell>
        </row>
        <row r="312">
          <cell r="B312">
            <v>47095</v>
          </cell>
          <cell r="C312">
            <v>135</v>
          </cell>
          <cell r="D312" t="str">
            <v>DINO RAINHAT</v>
          </cell>
          <cell r="E312" t="str">
            <v>RAIN</v>
          </cell>
          <cell r="F312">
            <v>223</v>
          </cell>
          <cell r="G312">
            <v>57</v>
          </cell>
          <cell r="H312">
            <v>259.97109999999998</v>
          </cell>
          <cell r="I312">
            <v>9</v>
          </cell>
          <cell r="J312">
            <v>21</v>
          </cell>
          <cell r="K312">
            <v>28</v>
          </cell>
          <cell r="L312">
            <v>0</v>
          </cell>
          <cell r="M312">
            <v>0</v>
          </cell>
          <cell r="N312">
            <v>0</v>
          </cell>
          <cell r="O312">
            <v>21.736799999999999</v>
          </cell>
          <cell r="P312">
            <v>0</v>
          </cell>
          <cell r="Q312">
            <v>59.776200000000003</v>
          </cell>
          <cell r="R312">
            <v>49.813500000000005</v>
          </cell>
          <cell r="S312">
            <v>27.170999999999999</v>
          </cell>
          <cell r="T312">
            <v>43.473599999999998</v>
          </cell>
        </row>
        <row r="313">
          <cell r="B313">
            <v>100401</v>
          </cell>
          <cell r="C313">
            <v>1359</v>
          </cell>
          <cell r="D313" t="str">
            <v>FROG SLIPPER W/ SOLE</v>
          </cell>
          <cell r="E313" t="str">
            <v>RAIN</v>
          </cell>
          <cell r="F313">
            <v>217</v>
          </cell>
          <cell r="G313">
            <v>117</v>
          </cell>
          <cell r="H313">
            <v>196.5369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196.5369</v>
          </cell>
          <cell r="T313">
            <v>0</v>
          </cell>
        </row>
        <row r="314">
          <cell r="B314">
            <v>49497</v>
          </cell>
          <cell r="C314">
            <v>128</v>
          </cell>
          <cell r="D314" t="str">
            <v>MONSTER - BACKPACK</v>
          </cell>
          <cell r="E314" t="str">
            <v>RAIN</v>
          </cell>
          <cell r="F314">
            <v>180</v>
          </cell>
          <cell r="G314">
            <v>24</v>
          </cell>
          <cell r="H314">
            <v>163.02600000000001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152.1576</v>
          </cell>
          <cell r="S314">
            <v>0</v>
          </cell>
          <cell r="T314">
            <v>10.868399999999999</v>
          </cell>
        </row>
        <row r="315">
          <cell r="B315">
            <v>49501</v>
          </cell>
          <cell r="C315">
            <v>128</v>
          </cell>
          <cell r="D315" t="str">
            <v>BUTTERFLY CHARACTER- BACKPACK</v>
          </cell>
          <cell r="E315" t="str">
            <v>RAIN</v>
          </cell>
          <cell r="F315">
            <v>156</v>
          </cell>
          <cell r="G315">
            <v>0</v>
          </cell>
          <cell r="H315">
            <v>141.28919999999999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141.28919999999999</v>
          </cell>
          <cell r="S315">
            <v>0</v>
          </cell>
          <cell r="T315">
            <v>0</v>
          </cell>
        </row>
        <row r="316">
          <cell r="B316">
            <v>47085</v>
          </cell>
          <cell r="C316">
            <v>135</v>
          </cell>
          <cell r="D316" t="str">
            <v>HAPPY BEE RAINHAT</v>
          </cell>
          <cell r="E316" t="str">
            <v>RAIN</v>
          </cell>
          <cell r="F316">
            <v>112</v>
          </cell>
          <cell r="G316">
            <v>3</v>
          </cell>
          <cell r="H316">
            <v>141.4384</v>
          </cell>
          <cell r="I316">
            <v>1</v>
          </cell>
          <cell r="J316">
            <v>3</v>
          </cell>
          <cell r="K316">
            <v>36</v>
          </cell>
          <cell r="L316">
            <v>0</v>
          </cell>
          <cell r="M316">
            <v>0</v>
          </cell>
          <cell r="N316">
            <v>0</v>
          </cell>
          <cell r="O316">
            <v>21.736799999999999</v>
          </cell>
          <cell r="P316">
            <v>0</v>
          </cell>
          <cell r="Q316">
            <v>0</v>
          </cell>
          <cell r="R316">
            <v>25.3596</v>
          </cell>
          <cell r="S316">
            <v>9.0570000000000004</v>
          </cell>
          <cell r="T316">
            <v>45.284999999999997</v>
          </cell>
        </row>
        <row r="317">
          <cell r="B317">
            <v>47515</v>
          </cell>
          <cell r="C317">
            <v>135</v>
          </cell>
          <cell r="D317" t="str">
            <v>COW RAINHAT</v>
          </cell>
          <cell r="E317" t="str">
            <v>RAIN</v>
          </cell>
          <cell r="F317">
            <v>125</v>
          </cell>
          <cell r="G317">
            <v>37</v>
          </cell>
          <cell r="H317">
            <v>132.21250000000001</v>
          </cell>
          <cell r="I317">
            <v>6</v>
          </cell>
          <cell r="J317">
            <v>4</v>
          </cell>
          <cell r="K317">
            <v>9</v>
          </cell>
          <cell r="L317">
            <v>0</v>
          </cell>
          <cell r="M317">
            <v>0</v>
          </cell>
          <cell r="N317">
            <v>0</v>
          </cell>
          <cell r="O317">
            <v>10.868399999999999</v>
          </cell>
          <cell r="P317">
            <v>0</v>
          </cell>
          <cell r="Q317">
            <v>39.8508</v>
          </cell>
          <cell r="R317">
            <v>41.662199999999999</v>
          </cell>
          <cell r="S317">
            <v>8.1512999999999991</v>
          </cell>
          <cell r="T317">
            <v>12.6798</v>
          </cell>
        </row>
        <row r="318">
          <cell r="B318">
            <v>48945</v>
          </cell>
          <cell r="C318">
            <v>130</v>
          </cell>
          <cell r="D318" t="str">
            <v>RAIN TROUSER</v>
          </cell>
          <cell r="E318" t="str">
            <v>RAIN</v>
          </cell>
          <cell r="F318">
            <v>120</v>
          </cell>
          <cell r="G318">
            <v>0</v>
          </cell>
          <cell r="H318">
            <v>108.684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108.684</v>
          </cell>
        </row>
        <row r="319">
          <cell r="B319">
            <v>47497</v>
          </cell>
          <cell r="C319">
            <v>135</v>
          </cell>
          <cell r="D319" t="str">
            <v>MONSTER - RAINHAT</v>
          </cell>
          <cell r="E319" t="str">
            <v>RAIN</v>
          </cell>
          <cell r="F319">
            <v>96</v>
          </cell>
          <cell r="G319">
            <v>0</v>
          </cell>
          <cell r="H319">
            <v>86.947199999999995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21.736799999999999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65.210399999999993</v>
          </cell>
        </row>
        <row r="320">
          <cell r="B320">
            <v>47099</v>
          </cell>
          <cell r="C320">
            <v>135</v>
          </cell>
          <cell r="D320" t="str">
            <v>BUTTERFLY - RAINHAT</v>
          </cell>
          <cell r="E320" t="str">
            <v>RAIN</v>
          </cell>
          <cell r="F320">
            <v>49</v>
          </cell>
          <cell r="G320">
            <v>288</v>
          </cell>
          <cell r="H320">
            <v>45.379300000000001</v>
          </cell>
          <cell r="I320">
            <v>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43.473599999999998</v>
          </cell>
          <cell r="P320">
            <v>0</v>
          </cell>
          <cell r="Q320">
            <v>0</v>
          </cell>
          <cell r="R320">
            <v>0.90569999999999995</v>
          </cell>
          <cell r="S320">
            <v>0</v>
          </cell>
          <cell r="T320">
            <v>0</v>
          </cell>
        </row>
        <row r="321">
          <cell r="B321">
            <v>47501</v>
          </cell>
          <cell r="C321">
            <v>135</v>
          </cell>
          <cell r="D321" t="str">
            <v>BUTTERFLY CHARACTER - RAINHAT</v>
          </cell>
          <cell r="E321" t="str">
            <v>RAIN</v>
          </cell>
          <cell r="F321">
            <v>48</v>
          </cell>
          <cell r="G321">
            <v>0</v>
          </cell>
          <cell r="H321">
            <v>43.473599999999998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10.868399999999999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32.605199999999996</v>
          </cell>
        </row>
        <row r="322">
          <cell r="B322">
            <v>43945</v>
          </cell>
          <cell r="C322">
            <v>128</v>
          </cell>
          <cell r="D322" t="str">
            <v>BASICS - UMBRELLA</v>
          </cell>
          <cell r="E322" t="str">
            <v>RAIN</v>
          </cell>
          <cell r="F322">
            <v>35</v>
          </cell>
          <cell r="G322">
            <v>0</v>
          </cell>
          <cell r="H322">
            <v>32.605199999999996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32.605199999999996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B323">
            <v>2461561</v>
          </cell>
          <cell r="C323">
            <v>124</v>
          </cell>
          <cell r="D323" t="str">
            <v>KITTY - CHILDS RUBBER CLOG</v>
          </cell>
          <cell r="E323" t="str">
            <v>RAIN</v>
          </cell>
          <cell r="F323">
            <v>0</v>
          </cell>
          <cell r="G323">
            <v>83</v>
          </cell>
          <cell r="H323">
            <v>36</v>
          </cell>
          <cell r="I323">
            <v>0</v>
          </cell>
          <cell r="J323">
            <v>0</v>
          </cell>
          <cell r="K323">
            <v>36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B324">
            <v>2461401</v>
          </cell>
          <cell r="C324">
            <v>124</v>
          </cell>
          <cell r="D324" t="str">
            <v>FROG - CHILDS RUBBER CLOG</v>
          </cell>
          <cell r="E324" t="str">
            <v>RAIN</v>
          </cell>
          <cell r="F324">
            <v>0</v>
          </cell>
          <cell r="G324">
            <v>98</v>
          </cell>
          <cell r="H324">
            <v>36</v>
          </cell>
          <cell r="I324">
            <v>0</v>
          </cell>
          <cell r="J324">
            <v>0</v>
          </cell>
          <cell r="K324">
            <v>36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B325">
            <v>61485</v>
          </cell>
          <cell r="C325">
            <v>126</v>
          </cell>
          <cell r="D325" t="str">
            <v>BUMBLE BEE - ADULTS RUBBER CLOG</v>
          </cell>
          <cell r="E325" t="str">
            <v>RAIN</v>
          </cell>
          <cell r="F325">
            <v>0</v>
          </cell>
          <cell r="G325">
            <v>8</v>
          </cell>
          <cell r="H325">
            <v>31</v>
          </cell>
          <cell r="I325">
            <v>0</v>
          </cell>
          <cell r="J325">
            <v>0</v>
          </cell>
          <cell r="K325">
            <v>31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B326">
            <v>61487</v>
          </cell>
          <cell r="C326">
            <v>126</v>
          </cell>
          <cell r="D326" t="str">
            <v>LADY BUG-ADULTS RUBBER CLOG</v>
          </cell>
          <cell r="E326" t="str">
            <v>RAIN</v>
          </cell>
          <cell r="F326">
            <v>0</v>
          </cell>
          <cell r="G326">
            <v>17</v>
          </cell>
          <cell r="H326">
            <v>20</v>
          </cell>
          <cell r="I326">
            <v>0</v>
          </cell>
          <cell r="J326">
            <v>0</v>
          </cell>
          <cell r="K326">
            <v>20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B327">
            <v>2461487</v>
          </cell>
          <cell r="C327">
            <v>124</v>
          </cell>
          <cell r="D327" t="str">
            <v>LADYBUG - CHILDS RUBBER CLOG</v>
          </cell>
          <cell r="E327" t="str">
            <v>RAIN</v>
          </cell>
          <cell r="F327">
            <v>0</v>
          </cell>
          <cell r="G327">
            <v>192</v>
          </cell>
          <cell r="H327">
            <v>18</v>
          </cell>
          <cell r="I327">
            <v>0</v>
          </cell>
          <cell r="J327">
            <v>0</v>
          </cell>
          <cell r="K327">
            <v>18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B328" t="str">
            <v>1033B</v>
          </cell>
          <cell r="C328">
            <v>117</v>
          </cell>
          <cell r="D328" t="str">
            <v>BOYS3 EYE BOOT</v>
          </cell>
          <cell r="E328" t="str">
            <v>RAIN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B329">
            <v>489</v>
          </cell>
          <cell r="C329">
            <v>124</v>
          </cell>
          <cell r="D329" t="str">
            <v>CATAPILLAR-KIDS BOOT</v>
          </cell>
          <cell r="E329" t="str">
            <v>RAIN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B330">
            <v>491</v>
          </cell>
          <cell r="C330">
            <v>124</v>
          </cell>
          <cell r="D330" t="str">
            <v>GOLDFISH- KIDS BOOT</v>
          </cell>
          <cell r="E330" t="str">
            <v>RAIN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B331">
            <v>493</v>
          </cell>
          <cell r="C331">
            <v>124</v>
          </cell>
          <cell r="D331" t="str">
            <v>FLAG BOOT- KIDS BOOT</v>
          </cell>
          <cell r="E331" t="str">
            <v>RAIN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B332">
            <v>563</v>
          </cell>
          <cell r="C332">
            <v>124</v>
          </cell>
          <cell r="D332" t="str">
            <v>GATOR - KIDS BOOT</v>
          </cell>
          <cell r="E332" t="str">
            <v>RAIN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B333">
            <v>567</v>
          </cell>
          <cell r="C333">
            <v>124</v>
          </cell>
          <cell r="D333" t="str">
            <v>TEDDY BEAR BOOT</v>
          </cell>
          <cell r="E333" t="str">
            <v>RAIN</v>
          </cell>
          <cell r="F333">
            <v>0</v>
          </cell>
          <cell r="G333">
            <v>27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B334">
            <v>579</v>
          </cell>
          <cell r="C334">
            <v>124</v>
          </cell>
          <cell r="D334" t="str">
            <v>LOBSTER - KIDS BOOT</v>
          </cell>
          <cell r="E334" t="str">
            <v>RAIN</v>
          </cell>
          <cell r="F334">
            <v>0</v>
          </cell>
          <cell r="G334">
            <v>11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B335" t="str">
            <v>499W</v>
          </cell>
          <cell r="C335">
            <v>126</v>
          </cell>
          <cell r="D335" t="str">
            <v>BUTTERFLY - WOMENS BOOT</v>
          </cell>
          <cell r="E335" t="str">
            <v>RAIN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B336" t="str">
            <v>565W</v>
          </cell>
          <cell r="C336">
            <v>126</v>
          </cell>
          <cell r="D336" t="str">
            <v>SPARKLY BUTTERFLY - ADULTS BOOT</v>
          </cell>
          <cell r="E336" t="str">
            <v>RAIN</v>
          </cell>
          <cell r="F336">
            <v>0</v>
          </cell>
          <cell r="G336">
            <v>32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B337">
            <v>44091</v>
          </cell>
          <cell r="C337">
            <v>128</v>
          </cell>
          <cell r="D337" t="str">
            <v>GOLDFISH - UMBRELLA</v>
          </cell>
          <cell r="E337" t="str">
            <v>RAIN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B338">
            <v>44563</v>
          </cell>
          <cell r="C338">
            <v>128</v>
          </cell>
          <cell r="D338" t="str">
            <v>GATOR - UMBRELLA</v>
          </cell>
          <cell r="E338" t="str">
            <v>RAIN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B339">
            <v>44567</v>
          </cell>
          <cell r="C339">
            <v>128</v>
          </cell>
          <cell r="D339" t="str">
            <v>TEDDY BEAR - UMBRELLA</v>
          </cell>
          <cell r="E339" t="str">
            <v>RAIN</v>
          </cell>
          <cell r="F339">
            <v>0</v>
          </cell>
          <cell r="G339">
            <v>35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B340">
            <v>49499</v>
          </cell>
          <cell r="C340">
            <v>128</v>
          </cell>
          <cell r="D340" t="str">
            <v>BUTTERFLY PRINT- BACKPACK</v>
          </cell>
          <cell r="E340" t="str">
            <v>RAIN</v>
          </cell>
          <cell r="F340">
            <v>0</v>
          </cell>
          <cell r="G340">
            <v>49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B341">
            <v>49521</v>
          </cell>
          <cell r="C341">
            <v>128</v>
          </cell>
          <cell r="D341" t="str">
            <v>COWBOY - BACKPACK</v>
          </cell>
          <cell r="E341" t="str">
            <v>RAIN</v>
          </cell>
          <cell r="F341">
            <v>0</v>
          </cell>
          <cell r="G341">
            <v>89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B342">
            <v>49567</v>
          </cell>
          <cell r="C342">
            <v>128</v>
          </cell>
          <cell r="D342" t="str">
            <v>TEDDY BEAR BACKPACK</v>
          </cell>
          <cell r="E342" t="str">
            <v>RAIN</v>
          </cell>
          <cell r="F342">
            <v>0</v>
          </cell>
          <cell r="G342">
            <v>4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B343">
            <v>49571</v>
          </cell>
          <cell r="C343">
            <v>128</v>
          </cell>
          <cell r="D343" t="str">
            <v>TEDDY BEAR BACKPACK</v>
          </cell>
          <cell r="E343" t="str">
            <v>RAIN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B344">
            <v>49581</v>
          </cell>
          <cell r="C344">
            <v>128</v>
          </cell>
          <cell r="D344" t="str">
            <v>COWGIRL - BACKPACK</v>
          </cell>
          <cell r="E344" t="str">
            <v>RAIN</v>
          </cell>
          <cell r="F344">
            <v>0</v>
          </cell>
          <cell r="G344">
            <v>82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B345">
            <v>2450495</v>
          </cell>
          <cell r="C345">
            <v>130</v>
          </cell>
          <cell r="D345" t="str">
            <v>DELUXE DINO RAINCOAT</v>
          </cell>
          <cell r="E345" t="str">
            <v>RAIN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B346">
            <v>2450515</v>
          </cell>
          <cell r="C346">
            <v>130</v>
          </cell>
          <cell r="D346" t="str">
            <v>DELUXE COW RAINCOAT</v>
          </cell>
          <cell r="E346" t="str">
            <v>RAIN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B347">
            <v>2450561</v>
          </cell>
          <cell r="C347">
            <v>130</v>
          </cell>
          <cell r="D347" t="str">
            <v>DELUXE KITTY RAINCOAT</v>
          </cell>
          <cell r="E347" t="str">
            <v>RAIN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B348">
            <v>2450945</v>
          </cell>
          <cell r="C348">
            <v>130</v>
          </cell>
          <cell r="D348" t="str">
            <v>DELUXE FIRECHIEF RAINCOAT</v>
          </cell>
          <cell r="E348" t="str">
            <v>RAIN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B349">
            <v>45563</v>
          </cell>
          <cell r="C349">
            <v>130</v>
          </cell>
          <cell r="D349" t="str">
            <v>GATOR RAIN COAT</v>
          </cell>
          <cell r="E349" t="str">
            <v>RAIN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B350">
            <v>45567</v>
          </cell>
          <cell r="C350">
            <v>130</v>
          </cell>
          <cell r="D350" t="str">
            <v>TEDDY BEAR - RAINCOAT</v>
          </cell>
          <cell r="E350" t="str">
            <v>RAIN</v>
          </cell>
          <cell r="F350">
            <v>0</v>
          </cell>
          <cell r="G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B351">
            <v>45571</v>
          </cell>
          <cell r="C351">
            <v>130</v>
          </cell>
          <cell r="D351" t="str">
            <v>TEDDY BEAR - RAINCOAT</v>
          </cell>
          <cell r="E351" t="str">
            <v>RAIN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B352">
            <v>2451401</v>
          </cell>
          <cell r="C352">
            <v>135</v>
          </cell>
          <cell r="D352" t="str">
            <v>DELUXE FROGGY RAINHAT</v>
          </cell>
          <cell r="E352" t="str">
            <v>RAIN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B353">
            <v>2451488</v>
          </cell>
          <cell r="C353">
            <v>135</v>
          </cell>
          <cell r="D353" t="str">
            <v>DELUXE DALMATIAN RAINHAT</v>
          </cell>
          <cell r="E353" t="str">
            <v>RAIN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B354">
            <v>2451521</v>
          </cell>
          <cell r="C354">
            <v>135</v>
          </cell>
          <cell r="D354" t="str">
            <v>DELUXE COWBOY RAINHAT</v>
          </cell>
          <cell r="E354" t="str">
            <v>RAIN</v>
          </cell>
          <cell r="F354">
            <v>0</v>
          </cell>
          <cell r="G354">
            <v>129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B355">
            <v>2451581</v>
          </cell>
          <cell r="C355">
            <v>135</v>
          </cell>
          <cell r="D355" t="str">
            <v>DELUXE COWGIRL RAINHAT</v>
          </cell>
          <cell r="E355" t="str">
            <v>RAIN</v>
          </cell>
          <cell r="F355">
            <v>0</v>
          </cell>
          <cell r="G355">
            <v>109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B356">
            <v>47563</v>
          </cell>
          <cell r="C356">
            <v>135</v>
          </cell>
          <cell r="D356" t="str">
            <v>GATOR RAINHAT</v>
          </cell>
          <cell r="E356" t="str">
            <v>RAIN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B357">
            <v>47567</v>
          </cell>
          <cell r="C357">
            <v>135</v>
          </cell>
          <cell r="D357" t="str">
            <v>TEDDY BEAR - RAINHAT</v>
          </cell>
          <cell r="E357" t="str">
            <v>RAIN</v>
          </cell>
          <cell r="F357">
            <v>0</v>
          </cell>
          <cell r="G357">
            <v>2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B358">
            <v>47571</v>
          </cell>
          <cell r="C358">
            <v>135</v>
          </cell>
          <cell r="D358" t="str">
            <v>TEDDY BEAR - RAINHAT</v>
          </cell>
          <cell r="E358" t="str">
            <v>RAIN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B359">
            <v>95567</v>
          </cell>
          <cell r="C359">
            <v>135</v>
          </cell>
          <cell r="D359" t="str">
            <v>TEDDY BEAR SLIPPER</v>
          </cell>
          <cell r="E359" t="str">
            <v>RAIN</v>
          </cell>
          <cell r="F359">
            <v>0</v>
          </cell>
          <cell r="G359">
            <v>53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B360" t="str">
            <v>SAMPLE</v>
          </cell>
          <cell r="C360" t="str">
            <v>SAMPLE</v>
          </cell>
          <cell r="D360" t="str">
            <v>Sample Footwear Per Buyers Request 1/2 PAIR ONLY</v>
          </cell>
          <cell r="E360" t="str">
            <v>SAMPLE</v>
          </cell>
          <cell r="F360">
            <v>0</v>
          </cell>
          <cell r="G360">
            <v>0</v>
          </cell>
          <cell r="H360">
            <v>2</v>
          </cell>
          <cell r="I360">
            <v>0</v>
          </cell>
          <cell r="J360">
            <v>0</v>
          </cell>
          <cell r="K360">
            <v>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B361" t="str">
            <v>1XXX</v>
          </cell>
          <cell r="C361" t="str">
            <v>SAMPLE</v>
          </cell>
          <cell r="D361" t="str">
            <v>WESTERN CHIEF WORK SAMPLE</v>
          </cell>
          <cell r="E361" t="str">
            <v>SAMPLE</v>
          </cell>
          <cell r="F361">
            <v>179</v>
          </cell>
          <cell r="G361">
            <v>0</v>
          </cell>
          <cell r="H361">
            <v>1</v>
          </cell>
          <cell r="I361">
            <v>0</v>
          </cell>
          <cell r="J361">
            <v>0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B362">
            <v>90952</v>
          </cell>
          <cell r="C362">
            <v>65</v>
          </cell>
          <cell r="D362" t="str">
            <v>WOMENS CHOOKA</v>
          </cell>
          <cell r="E362" t="str">
            <v>SLIPPER</v>
          </cell>
          <cell r="F362">
            <v>0</v>
          </cell>
          <cell r="G362">
            <v>7726</v>
          </cell>
          <cell r="H362">
            <v>35659</v>
          </cell>
          <cell r="I362">
            <v>457</v>
          </cell>
          <cell r="J362">
            <v>6907</v>
          </cell>
          <cell r="K362">
            <v>2540</v>
          </cell>
          <cell r="L362">
            <v>765</v>
          </cell>
          <cell r="M362">
            <v>1020</v>
          </cell>
          <cell r="N362">
            <v>2550</v>
          </cell>
          <cell r="O362">
            <v>2550</v>
          </cell>
          <cell r="P362">
            <v>5100</v>
          </cell>
          <cell r="Q362">
            <v>5100</v>
          </cell>
          <cell r="R362">
            <v>5100</v>
          </cell>
          <cell r="S362">
            <v>2550</v>
          </cell>
          <cell r="T362">
            <v>1020</v>
          </cell>
        </row>
        <row r="363">
          <cell r="B363" t="str">
            <v>903M</v>
          </cell>
          <cell r="C363">
            <v>66</v>
          </cell>
          <cell r="D363" t="str">
            <v>MENS SCUFF</v>
          </cell>
          <cell r="E363" t="str">
            <v>SLIPPER</v>
          </cell>
          <cell r="F363">
            <v>20340</v>
          </cell>
          <cell r="G363">
            <v>18123</v>
          </cell>
          <cell r="H363">
            <v>20899.686300000001</v>
          </cell>
          <cell r="I363">
            <v>256</v>
          </cell>
          <cell r="J363">
            <v>126</v>
          </cell>
          <cell r="K363">
            <v>86</v>
          </cell>
          <cell r="L363">
            <v>0</v>
          </cell>
          <cell r="M363">
            <v>35.926099999999998</v>
          </cell>
          <cell r="N363">
            <v>123.1752</v>
          </cell>
          <cell r="O363">
            <v>201.18616</v>
          </cell>
          <cell r="P363">
            <v>938.18444</v>
          </cell>
          <cell r="Q363">
            <v>14422.78946</v>
          </cell>
          <cell r="R363">
            <v>2537.4091199999998</v>
          </cell>
          <cell r="S363">
            <v>1067.5183999999999</v>
          </cell>
          <cell r="T363">
            <v>1105.4974199999999</v>
          </cell>
        </row>
        <row r="364">
          <cell r="B364" t="str">
            <v>921M</v>
          </cell>
          <cell r="C364">
            <v>66</v>
          </cell>
          <cell r="D364" t="str">
            <v>MENS UNLINED MOC</v>
          </cell>
          <cell r="E364" t="str">
            <v>SLIPPER</v>
          </cell>
          <cell r="F364">
            <v>20521</v>
          </cell>
          <cell r="G364">
            <v>20692</v>
          </cell>
          <cell r="H364">
            <v>20579.94902</v>
          </cell>
          <cell r="I364">
            <v>161</v>
          </cell>
          <cell r="J364">
            <v>126</v>
          </cell>
          <cell r="K364">
            <v>239</v>
          </cell>
          <cell r="L364">
            <v>100.59308</v>
          </cell>
          <cell r="M364">
            <v>56.455300000000001</v>
          </cell>
          <cell r="N364">
            <v>35.926099999999998</v>
          </cell>
          <cell r="O364">
            <v>63.640520000000002</v>
          </cell>
          <cell r="P364">
            <v>3626.4831799999997</v>
          </cell>
          <cell r="Q364">
            <v>12021.899520000001</v>
          </cell>
          <cell r="R364">
            <v>2820.7120800000002</v>
          </cell>
          <cell r="S364">
            <v>536.83857999999998</v>
          </cell>
          <cell r="T364">
            <v>791.40066000000002</v>
          </cell>
        </row>
        <row r="365">
          <cell r="B365" t="str">
            <v>901M</v>
          </cell>
          <cell r="C365">
            <v>66</v>
          </cell>
          <cell r="D365" t="str">
            <v>MENS MOC</v>
          </cell>
          <cell r="E365" t="str">
            <v>SLIPPER</v>
          </cell>
          <cell r="F365">
            <v>0</v>
          </cell>
          <cell r="G365">
            <v>21619</v>
          </cell>
          <cell r="H365">
            <v>19208</v>
          </cell>
          <cell r="I365">
            <v>31</v>
          </cell>
          <cell r="J365">
            <v>402</v>
          </cell>
          <cell r="K365">
            <v>245</v>
          </cell>
          <cell r="L365">
            <v>255</v>
          </cell>
          <cell r="M365">
            <v>255</v>
          </cell>
          <cell r="N365">
            <v>255</v>
          </cell>
          <cell r="O365">
            <v>765</v>
          </cell>
          <cell r="P365">
            <v>1700</v>
          </cell>
          <cell r="Q365">
            <v>5100</v>
          </cell>
          <cell r="R365">
            <v>5100</v>
          </cell>
          <cell r="S365">
            <v>2550</v>
          </cell>
          <cell r="T365">
            <v>2550</v>
          </cell>
        </row>
        <row r="366">
          <cell r="B366" t="str">
            <v>909W</v>
          </cell>
          <cell r="C366">
            <v>65</v>
          </cell>
          <cell r="D366" t="str">
            <v>WOMENS WELLY</v>
          </cell>
          <cell r="E366" t="str">
            <v>SLIPPER</v>
          </cell>
          <cell r="F366">
            <v>2679</v>
          </cell>
          <cell r="G366">
            <v>11011</v>
          </cell>
          <cell r="H366">
            <v>18774.886340000001</v>
          </cell>
          <cell r="I366">
            <v>14746</v>
          </cell>
          <cell r="J366">
            <v>1164</v>
          </cell>
          <cell r="K366">
            <v>115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859.14702</v>
          </cell>
          <cell r="T366">
            <v>1890.7393199999999</v>
          </cell>
        </row>
        <row r="367">
          <cell r="B367" t="str">
            <v>915W</v>
          </cell>
          <cell r="C367">
            <v>65</v>
          </cell>
          <cell r="D367" t="str">
            <v>WOMENS FUR SCUFF</v>
          </cell>
          <cell r="E367" t="str">
            <v>SLIPPER</v>
          </cell>
          <cell r="F367">
            <v>15599</v>
          </cell>
          <cell r="G367">
            <v>10456</v>
          </cell>
          <cell r="H367">
            <v>16342.817959999998</v>
          </cell>
          <cell r="I367">
            <v>143</v>
          </cell>
          <cell r="J367">
            <v>235</v>
          </cell>
          <cell r="K367">
            <v>28</v>
          </cell>
          <cell r="L367">
            <v>1.0264599999999999</v>
          </cell>
          <cell r="M367">
            <v>1.0264599999999999</v>
          </cell>
          <cell r="N367">
            <v>99.56662</v>
          </cell>
          <cell r="O367">
            <v>208.37137999999999</v>
          </cell>
          <cell r="P367">
            <v>2225.36528</v>
          </cell>
          <cell r="Q367">
            <v>9333.6007799999988</v>
          </cell>
          <cell r="R367">
            <v>1385.721</v>
          </cell>
          <cell r="S367">
            <v>1279.9956199999999</v>
          </cell>
          <cell r="T367">
            <v>1402.14436</v>
          </cell>
        </row>
        <row r="368">
          <cell r="B368">
            <v>97152</v>
          </cell>
          <cell r="C368">
            <v>65</v>
          </cell>
          <cell r="D368" t="str">
            <v>WOMENS TALL CHOOKA</v>
          </cell>
          <cell r="E368" t="str">
            <v>SLIPPER</v>
          </cell>
          <cell r="F368">
            <v>0</v>
          </cell>
          <cell r="G368">
            <v>7023</v>
          </cell>
          <cell r="H368">
            <v>15665</v>
          </cell>
          <cell r="I368">
            <v>0</v>
          </cell>
          <cell r="J368">
            <v>0</v>
          </cell>
          <cell r="K368">
            <v>2405</v>
          </cell>
          <cell r="L368">
            <v>765</v>
          </cell>
          <cell r="M368">
            <v>1020</v>
          </cell>
          <cell r="N368">
            <v>1020</v>
          </cell>
          <cell r="O368">
            <v>1020</v>
          </cell>
          <cell r="P368">
            <v>2550</v>
          </cell>
          <cell r="Q368">
            <v>2550</v>
          </cell>
          <cell r="R368">
            <v>2550</v>
          </cell>
          <cell r="S368">
            <v>1275</v>
          </cell>
          <cell r="T368">
            <v>510</v>
          </cell>
        </row>
        <row r="369">
          <cell r="B369" t="str">
            <v>904M</v>
          </cell>
          <cell r="C369">
            <v>66</v>
          </cell>
          <cell r="D369" t="str">
            <v>MENS OPERA</v>
          </cell>
          <cell r="E369" t="str">
            <v>SLIPPER</v>
          </cell>
          <cell r="F369">
            <v>11961</v>
          </cell>
          <cell r="G369">
            <v>8423</v>
          </cell>
          <cell r="H369">
            <v>12388.514520000002</v>
          </cell>
          <cell r="I369">
            <v>89</v>
          </cell>
          <cell r="J369">
            <v>11</v>
          </cell>
          <cell r="K369">
            <v>10</v>
          </cell>
          <cell r="L369">
            <v>2.0529199999999999</v>
          </cell>
          <cell r="M369">
            <v>2.0529199999999999</v>
          </cell>
          <cell r="N369">
            <v>15.3969</v>
          </cell>
          <cell r="O369">
            <v>1634.1243199999999</v>
          </cell>
          <cell r="P369">
            <v>127.28104</v>
          </cell>
          <cell r="Q369">
            <v>8298.9290999999994</v>
          </cell>
          <cell r="R369">
            <v>1916.4008199999998</v>
          </cell>
          <cell r="S369">
            <v>87.249099999999999</v>
          </cell>
          <cell r="T369">
            <v>195.02739999999997</v>
          </cell>
        </row>
        <row r="370">
          <cell r="B370" t="str">
            <v>909M</v>
          </cell>
          <cell r="C370">
            <v>66</v>
          </cell>
          <cell r="D370" t="str">
            <v>MENS WELLY</v>
          </cell>
          <cell r="E370" t="str">
            <v>SLIPPER</v>
          </cell>
          <cell r="F370">
            <v>10964</v>
          </cell>
          <cell r="G370">
            <v>3066</v>
          </cell>
          <cell r="H370">
            <v>11767.341820000001</v>
          </cell>
          <cell r="I370">
            <v>920</v>
          </cell>
          <cell r="J370">
            <v>274</v>
          </cell>
          <cell r="K370">
            <v>86</v>
          </cell>
          <cell r="L370">
            <v>121.12228</v>
          </cell>
          <cell r="M370">
            <v>25.6615</v>
          </cell>
          <cell r="N370">
            <v>50.29654</v>
          </cell>
          <cell r="O370">
            <v>113.93705999999999</v>
          </cell>
          <cell r="P370">
            <v>217.60951999999997</v>
          </cell>
          <cell r="Q370">
            <v>5604.4715999999999</v>
          </cell>
          <cell r="R370">
            <v>1119.8678600000001</v>
          </cell>
          <cell r="S370">
            <v>772.92438000000004</v>
          </cell>
          <cell r="T370">
            <v>2461.4510799999998</v>
          </cell>
        </row>
        <row r="371">
          <cell r="B371" t="str">
            <v>961W</v>
          </cell>
          <cell r="C371">
            <v>65</v>
          </cell>
          <cell r="D371" t="str">
            <v>WOMENS SOFT SCUFF</v>
          </cell>
          <cell r="E371" t="str">
            <v>SLIPPER</v>
          </cell>
          <cell r="F371">
            <v>9610</v>
          </cell>
          <cell r="G371">
            <v>2424</v>
          </cell>
          <cell r="H371">
            <v>9864.2806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96.48724</v>
          </cell>
          <cell r="Q371">
            <v>9657.9621399999996</v>
          </cell>
          <cell r="R371">
            <v>47.21716</v>
          </cell>
          <cell r="S371">
            <v>31.820260000000001</v>
          </cell>
          <cell r="T371">
            <v>30.793800000000001</v>
          </cell>
        </row>
        <row r="372">
          <cell r="B372" t="str">
            <v>905M</v>
          </cell>
          <cell r="C372">
            <v>66</v>
          </cell>
          <cell r="D372" t="str">
            <v>MENS CLASSIC</v>
          </cell>
          <cell r="E372" t="str">
            <v>SLIPPER</v>
          </cell>
          <cell r="F372">
            <v>7487</v>
          </cell>
          <cell r="G372">
            <v>5880</v>
          </cell>
          <cell r="H372">
            <v>8791.9400600000008</v>
          </cell>
          <cell r="I372">
            <v>344</v>
          </cell>
          <cell r="J372">
            <v>49</v>
          </cell>
          <cell r="K372">
            <v>22</v>
          </cell>
          <cell r="L372">
            <v>0</v>
          </cell>
          <cell r="M372">
            <v>35.926099999999998</v>
          </cell>
          <cell r="N372">
            <v>81.090339999999998</v>
          </cell>
          <cell r="O372">
            <v>191.94801999999999</v>
          </cell>
          <cell r="P372">
            <v>1439.09692</v>
          </cell>
          <cell r="Q372">
            <v>3621.35088</v>
          </cell>
          <cell r="R372">
            <v>1728.55864</v>
          </cell>
          <cell r="S372">
            <v>619.98184000000003</v>
          </cell>
          <cell r="T372">
            <v>658.98732000000007</v>
          </cell>
        </row>
        <row r="373">
          <cell r="B373" t="str">
            <v>89018M&amp;W</v>
          </cell>
          <cell r="D373" t="str">
            <v>SNOWEY CREEK MOC</v>
          </cell>
          <cell r="E373" t="str">
            <v>SLIPPER</v>
          </cell>
          <cell r="F373">
            <v>0</v>
          </cell>
          <cell r="G373">
            <v>0</v>
          </cell>
          <cell r="H373">
            <v>8500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2550</v>
          </cell>
          <cell r="Q373">
            <v>2550</v>
          </cell>
          <cell r="R373">
            <v>3400</v>
          </cell>
          <cell r="S373">
            <v>0</v>
          </cell>
          <cell r="T373">
            <v>0</v>
          </cell>
        </row>
        <row r="374">
          <cell r="B374" t="str">
            <v>98098M&amp;W</v>
          </cell>
          <cell r="D374" t="str">
            <v>SNOWEY CREEK BOOT</v>
          </cell>
          <cell r="E374" t="str">
            <v>SLIPPER</v>
          </cell>
          <cell r="F374">
            <v>0</v>
          </cell>
          <cell r="G374">
            <v>0</v>
          </cell>
          <cell r="H374">
            <v>8500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2550</v>
          </cell>
          <cell r="Q374">
            <v>2550</v>
          </cell>
          <cell r="R374">
            <v>3400</v>
          </cell>
          <cell r="S374">
            <v>0</v>
          </cell>
          <cell r="T374">
            <v>0</v>
          </cell>
        </row>
        <row r="375">
          <cell r="B375" t="str">
            <v>905W</v>
          </cell>
          <cell r="C375">
            <v>65</v>
          </cell>
          <cell r="D375" t="str">
            <v>WOMENS CLASSIC</v>
          </cell>
          <cell r="E375" t="str">
            <v>SLIPPER</v>
          </cell>
          <cell r="F375">
            <v>7868</v>
          </cell>
          <cell r="G375">
            <v>4365</v>
          </cell>
          <cell r="H375">
            <v>8371.3615400000017</v>
          </cell>
          <cell r="I375">
            <v>245</v>
          </cell>
          <cell r="J375">
            <v>73</v>
          </cell>
          <cell r="K375">
            <v>48</v>
          </cell>
          <cell r="L375">
            <v>0</v>
          </cell>
          <cell r="M375">
            <v>31.820260000000001</v>
          </cell>
          <cell r="N375">
            <v>62.614060000000002</v>
          </cell>
          <cell r="O375">
            <v>350.02285999999998</v>
          </cell>
          <cell r="P375">
            <v>1507.8697400000001</v>
          </cell>
          <cell r="Q375">
            <v>1458.5996600000001</v>
          </cell>
          <cell r="R375">
            <v>1605.3834400000001</v>
          </cell>
          <cell r="S375">
            <v>1212.24926</v>
          </cell>
          <cell r="T375">
            <v>1776.8022599999999</v>
          </cell>
        </row>
        <row r="376">
          <cell r="B376" t="str">
            <v>10103M</v>
          </cell>
          <cell r="C376">
            <v>69</v>
          </cell>
          <cell r="D376" t="str">
            <v>MENS SHEEPSKIN HAT</v>
          </cell>
          <cell r="E376" t="str">
            <v>SLIPPER</v>
          </cell>
          <cell r="F376">
            <v>4958</v>
          </cell>
          <cell r="G376">
            <v>4096</v>
          </cell>
          <cell r="H376">
            <v>5123.05638</v>
          </cell>
          <cell r="I376">
            <v>15</v>
          </cell>
          <cell r="J376">
            <v>24</v>
          </cell>
          <cell r="K376">
            <v>0</v>
          </cell>
          <cell r="L376">
            <v>0</v>
          </cell>
          <cell r="M376">
            <v>2.0529199999999999</v>
          </cell>
          <cell r="N376">
            <v>0</v>
          </cell>
          <cell r="O376">
            <v>4.1058399999999997</v>
          </cell>
          <cell r="P376">
            <v>147.81023999999999</v>
          </cell>
          <cell r="Q376">
            <v>4290.6027999999997</v>
          </cell>
          <cell r="R376">
            <v>401.34586000000002</v>
          </cell>
          <cell r="S376">
            <v>199.13324</v>
          </cell>
          <cell r="T376">
            <v>39.005479999999999</v>
          </cell>
        </row>
        <row r="377">
          <cell r="B377">
            <v>90956</v>
          </cell>
          <cell r="C377">
            <v>61</v>
          </cell>
          <cell r="D377" t="str">
            <v>KIDS CHOOKA</v>
          </cell>
          <cell r="E377" t="str">
            <v>SLIPPER</v>
          </cell>
          <cell r="F377">
            <v>0</v>
          </cell>
          <cell r="G377">
            <v>3136</v>
          </cell>
          <cell r="H377">
            <v>5253</v>
          </cell>
          <cell r="I377">
            <v>58</v>
          </cell>
          <cell r="J377">
            <v>518</v>
          </cell>
          <cell r="K377">
            <v>597</v>
          </cell>
          <cell r="L377">
            <v>0</v>
          </cell>
          <cell r="M377">
            <v>0</v>
          </cell>
          <cell r="N377">
            <v>0</v>
          </cell>
          <cell r="O377">
            <v>510</v>
          </cell>
          <cell r="P377">
            <v>510</v>
          </cell>
          <cell r="Q377">
            <v>1020</v>
          </cell>
          <cell r="R377">
            <v>1020</v>
          </cell>
          <cell r="S377">
            <v>765</v>
          </cell>
          <cell r="T377">
            <v>255</v>
          </cell>
        </row>
        <row r="378">
          <cell r="B378" t="str">
            <v>903W</v>
          </cell>
          <cell r="C378">
            <v>65</v>
          </cell>
          <cell r="D378" t="str">
            <v>WOMENS SCUFF</v>
          </cell>
          <cell r="E378" t="str">
            <v>SLIPPER</v>
          </cell>
          <cell r="F378">
            <v>4851</v>
          </cell>
          <cell r="G378">
            <v>1822</v>
          </cell>
          <cell r="H378">
            <v>4751.4011399999999</v>
          </cell>
          <cell r="I378">
            <v>418</v>
          </cell>
          <cell r="J378">
            <v>104</v>
          </cell>
          <cell r="K378">
            <v>63</v>
          </cell>
          <cell r="L378">
            <v>76.984499999999997</v>
          </cell>
          <cell r="M378">
            <v>59.534680000000002</v>
          </cell>
          <cell r="N378">
            <v>72.878659999999996</v>
          </cell>
          <cell r="O378">
            <v>554.28840000000002</v>
          </cell>
          <cell r="P378">
            <v>692.8605</v>
          </cell>
          <cell r="Q378">
            <v>692.8605</v>
          </cell>
          <cell r="R378">
            <v>408.53107999999997</v>
          </cell>
          <cell r="S378">
            <v>1143.4764399999999</v>
          </cell>
          <cell r="T378">
            <v>464.98638000000005</v>
          </cell>
        </row>
        <row r="379">
          <cell r="B379" t="str">
            <v>947M</v>
          </cell>
          <cell r="C379">
            <v>661</v>
          </cell>
          <cell r="D379" t="str">
            <v>SHEEPSKIN CLOG</v>
          </cell>
          <cell r="E379" t="str">
            <v>SLIPPER</v>
          </cell>
          <cell r="F379">
            <v>2131</v>
          </cell>
          <cell r="G379">
            <v>110</v>
          </cell>
          <cell r="H379">
            <v>4070.4920999999999</v>
          </cell>
          <cell r="I379">
            <v>25</v>
          </cell>
          <cell r="J379">
            <v>447</v>
          </cell>
          <cell r="K379">
            <v>1407</v>
          </cell>
          <cell r="L379">
            <v>0</v>
          </cell>
          <cell r="M379">
            <v>0</v>
          </cell>
          <cell r="N379">
            <v>0</v>
          </cell>
          <cell r="O379">
            <v>1.0264599999999999</v>
          </cell>
          <cell r="P379">
            <v>0</v>
          </cell>
          <cell r="Q379">
            <v>254.56208000000001</v>
          </cell>
          <cell r="R379">
            <v>946.39612000000011</v>
          </cell>
          <cell r="S379">
            <v>923.81399999999985</v>
          </cell>
          <cell r="T379">
            <v>65.693439999999995</v>
          </cell>
        </row>
        <row r="380">
          <cell r="B380" t="str">
            <v>901W</v>
          </cell>
          <cell r="C380">
            <v>65</v>
          </cell>
          <cell r="D380" t="str">
            <v>WOMENS MOC</v>
          </cell>
          <cell r="E380" t="str">
            <v>SLIPPER</v>
          </cell>
          <cell r="F380">
            <v>3521</v>
          </cell>
          <cell r="G380">
            <v>2408</v>
          </cell>
          <cell r="H380">
            <v>3699.4503</v>
          </cell>
          <cell r="I380">
            <v>15</v>
          </cell>
          <cell r="J380">
            <v>147</v>
          </cell>
          <cell r="K380">
            <v>145</v>
          </cell>
          <cell r="L380">
            <v>83.143259999999998</v>
          </cell>
          <cell r="M380">
            <v>12.317519999999998</v>
          </cell>
          <cell r="N380">
            <v>52.349460000000001</v>
          </cell>
          <cell r="O380">
            <v>645.64334000000008</v>
          </cell>
          <cell r="P380">
            <v>525.54751999999996</v>
          </cell>
          <cell r="Q380">
            <v>601.50555999999995</v>
          </cell>
          <cell r="R380">
            <v>521.44167999999991</v>
          </cell>
          <cell r="S380">
            <v>794.48004000000003</v>
          </cell>
          <cell r="T380">
            <v>156.02191999999999</v>
          </cell>
        </row>
        <row r="381">
          <cell r="B381" t="str">
            <v>965W</v>
          </cell>
          <cell r="C381">
            <v>65</v>
          </cell>
          <cell r="D381" t="str">
            <v>WOMENS Slipper</v>
          </cell>
          <cell r="E381" t="str">
            <v>SLIPPER</v>
          </cell>
          <cell r="F381">
            <v>3173</v>
          </cell>
          <cell r="G381">
            <v>3740</v>
          </cell>
          <cell r="H381">
            <v>3516.6519600000001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560.44715999999994</v>
          </cell>
          <cell r="Q381">
            <v>2956.2048</v>
          </cell>
          <cell r="R381">
            <v>0</v>
          </cell>
          <cell r="S381">
            <v>0</v>
          </cell>
          <cell r="T381">
            <v>0</v>
          </cell>
        </row>
        <row r="382">
          <cell r="B382">
            <v>97156</v>
          </cell>
          <cell r="C382">
            <v>61</v>
          </cell>
          <cell r="D382" t="str">
            <v>KIDS TALL CHOOKA</v>
          </cell>
          <cell r="E382" t="str">
            <v>SLIPPER</v>
          </cell>
          <cell r="F382">
            <v>0</v>
          </cell>
          <cell r="G382">
            <v>890</v>
          </cell>
          <cell r="H382">
            <v>3272.5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510</v>
          </cell>
          <cell r="P382">
            <v>425</v>
          </cell>
          <cell r="Q382">
            <v>850</v>
          </cell>
          <cell r="R382">
            <v>850</v>
          </cell>
          <cell r="S382">
            <v>425</v>
          </cell>
          <cell r="T382">
            <v>212.5</v>
          </cell>
        </row>
        <row r="383">
          <cell r="B383" t="str">
            <v>933M</v>
          </cell>
          <cell r="C383">
            <v>66</v>
          </cell>
          <cell r="D383" t="str">
            <v>MENS ANDROSCOGGIN</v>
          </cell>
          <cell r="E383" t="str">
            <v>SLIPPER</v>
          </cell>
          <cell r="F383">
            <v>2483</v>
          </cell>
          <cell r="G383">
            <v>1</v>
          </cell>
          <cell r="H383">
            <v>2637.7001799999998</v>
          </cell>
          <cell r="I383">
            <v>28</v>
          </cell>
          <cell r="J383">
            <v>54</v>
          </cell>
          <cell r="K383">
            <v>7</v>
          </cell>
          <cell r="L383">
            <v>0</v>
          </cell>
          <cell r="M383">
            <v>0</v>
          </cell>
          <cell r="N383">
            <v>1.0264599999999999</v>
          </cell>
          <cell r="O383">
            <v>16.423359999999999</v>
          </cell>
          <cell r="P383">
            <v>381.84312</v>
          </cell>
          <cell r="Q383">
            <v>396.21355999999997</v>
          </cell>
          <cell r="R383">
            <v>578.92344000000003</v>
          </cell>
          <cell r="S383">
            <v>147.81023999999999</v>
          </cell>
          <cell r="T383">
            <v>1026.46</v>
          </cell>
        </row>
        <row r="384">
          <cell r="B384" t="str">
            <v>936M</v>
          </cell>
          <cell r="C384">
            <v>66</v>
          </cell>
          <cell r="D384" t="str">
            <v>MENS DELUXE WELLY</v>
          </cell>
          <cell r="E384" t="str">
            <v>SLIPPER</v>
          </cell>
          <cell r="F384">
            <v>242</v>
          </cell>
          <cell r="G384">
            <v>628</v>
          </cell>
          <cell r="H384">
            <v>2544.1999999999998</v>
          </cell>
          <cell r="I384">
            <v>55</v>
          </cell>
          <cell r="J384">
            <v>30</v>
          </cell>
          <cell r="K384">
            <v>1</v>
          </cell>
          <cell r="L384">
            <v>0</v>
          </cell>
          <cell r="M384">
            <v>0</v>
          </cell>
          <cell r="N384">
            <v>510</v>
          </cell>
          <cell r="O384">
            <v>510</v>
          </cell>
          <cell r="P384">
            <v>510</v>
          </cell>
          <cell r="Q384">
            <v>588.20000000000005</v>
          </cell>
          <cell r="R384">
            <v>340</v>
          </cell>
          <cell r="S384">
            <v>0</v>
          </cell>
          <cell r="T384">
            <v>0</v>
          </cell>
        </row>
        <row r="385">
          <cell r="B385" t="str">
            <v>945M</v>
          </cell>
          <cell r="C385">
            <v>661</v>
          </cell>
          <cell r="D385" t="str">
            <v>FLEECE INDOOR SLIPPERS</v>
          </cell>
          <cell r="E385" t="str">
            <v>SLIPPER</v>
          </cell>
          <cell r="F385">
            <v>2354</v>
          </cell>
          <cell r="G385">
            <v>2</v>
          </cell>
          <cell r="H385">
            <v>2481.9802799999998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1.0264599999999999</v>
          </cell>
          <cell r="O385">
            <v>0</v>
          </cell>
          <cell r="P385">
            <v>0</v>
          </cell>
          <cell r="Q385">
            <v>1108.5768</v>
          </cell>
          <cell r="R385">
            <v>1354.9271999999999</v>
          </cell>
          <cell r="S385">
            <v>17.449819999999999</v>
          </cell>
          <cell r="T385">
            <v>0</v>
          </cell>
        </row>
        <row r="386">
          <cell r="B386" t="str">
            <v>949M</v>
          </cell>
          <cell r="C386">
            <v>661</v>
          </cell>
          <cell r="D386" t="str">
            <v>WOOL CLOG</v>
          </cell>
          <cell r="E386" t="str">
            <v>SLIPPER</v>
          </cell>
          <cell r="F386">
            <v>1961</v>
          </cell>
          <cell r="G386">
            <v>197</v>
          </cell>
          <cell r="H386">
            <v>2075.1791199999998</v>
          </cell>
          <cell r="I386">
            <v>38</v>
          </cell>
          <cell r="J386">
            <v>13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6.1587599999999991</v>
          </cell>
          <cell r="P386">
            <v>3.0793799999999996</v>
          </cell>
          <cell r="Q386">
            <v>255.58854000000002</v>
          </cell>
          <cell r="R386">
            <v>0</v>
          </cell>
          <cell r="S386">
            <v>1404.1972800000001</v>
          </cell>
          <cell r="T386">
            <v>355.15516000000002</v>
          </cell>
        </row>
        <row r="387">
          <cell r="B387">
            <v>1544</v>
          </cell>
          <cell r="C387">
            <v>69</v>
          </cell>
          <cell r="D387" t="str">
            <v>INFANTS SLIPPER</v>
          </cell>
          <cell r="E387" t="str">
            <v>SLIPPER</v>
          </cell>
          <cell r="F387">
            <v>1555</v>
          </cell>
          <cell r="G387">
            <v>730</v>
          </cell>
          <cell r="H387">
            <v>2123.7948999999999</v>
          </cell>
          <cell r="I387">
            <v>4</v>
          </cell>
          <cell r="J387">
            <v>36</v>
          </cell>
          <cell r="K387">
            <v>734</v>
          </cell>
          <cell r="L387">
            <v>28.740880000000001</v>
          </cell>
          <cell r="M387">
            <v>0</v>
          </cell>
          <cell r="N387">
            <v>48.24362</v>
          </cell>
          <cell r="O387">
            <v>13.34398</v>
          </cell>
          <cell r="P387">
            <v>179.63050000000001</v>
          </cell>
          <cell r="Q387">
            <v>392.10771999999997</v>
          </cell>
          <cell r="R387">
            <v>279.19711999999998</v>
          </cell>
          <cell r="S387">
            <v>263.80022000000002</v>
          </cell>
          <cell r="T387">
            <v>144.73086000000001</v>
          </cell>
        </row>
        <row r="388">
          <cell r="B388" t="str">
            <v>909G</v>
          </cell>
          <cell r="C388">
            <v>61</v>
          </cell>
          <cell r="D388" t="str">
            <v>KIDS WELLY</v>
          </cell>
          <cell r="E388" t="str">
            <v>SLIPPER</v>
          </cell>
          <cell r="F388">
            <v>0</v>
          </cell>
          <cell r="G388">
            <v>8</v>
          </cell>
          <cell r="H388">
            <v>2008.5</v>
          </cell>
          <cell r="I388">
            <v>0</v>
          </cell>
          <cell r="J388">
            <v>11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255</v>
          </cell>
          <cell r="P388">
            <v>255</v>
          </cell>
          <cell r="Q388">
            <v>510</v>
          </cell>
          <cell r="R388">
            <v>510</v>
          </cell>
          <cell r="S388">
            <v>340</v>
          </cell>
          <cell r="T388">
            <v>127.5</v>
          </cell>
        </row>
        <row r="389">
          <cell r="B389" t="str">
            <v>939M</v>
          </cell>
          <cell r="C389">
            <v>66</v>
          </cell>
          <cell r="D389" t="str">
            <v>MENS ROMEO</v>
          </cell>
          <cell r="E389" t="str">
            <v>SLIPPER</v>
          </cell>
          <cell r="F389">
            <v>1560</v>
          </cell>
          <cell r="G389">
            <v>3329</v>
          </cell>
          <cell r="H389">
            <v>1959.2775999999997</v>
          </cell>
          <cell r="I389">
            <v>3</v>
          </cell>
          <cell r="J389">
            <v>12</v>
          </cell>
          <cell r="K389">
            <v>3</v>
          </cell>
          <cell r="L389">
            <v>170</v>
          </cell>
          <cell r="M389">
            <v>170</v>
          </cell>
          <cell r="N389">
            <v>332.57303999999999</v>
          </cell>
          <cell r="O389">
            <v>36.952559999999998</v>
          </cell>
          <cell r="P389">
            <v>173.47173999999998</v>
          </cell>
          <cell r="Q389">
            <v>142.67794000000001</v>
          </cell>
          <cell r="R389">
            <v>617.92891999999995</v>
          </cell>
          <cell r="S389">
            <v>167.31297999999998</v>
          </cell>
          <cell r="T389">
            <v>130.36041999999998</v>
          </cell>
        </row>
        <row r="390">
          <cell r="B390" t="str">
            <v>917W</v>
          </cell>
          <cell r="C390">
            <v>65</v>
          </cell>
          <cell r="D390" t="str">
            <v>WOMENS OPERA SLIPPER</v>
          </cell>
          <cell r="E390" t="str">
            <v>SLIPPER</v>
          </cell>
          <cell r="F390">
            <v>1161</v>
          </cell>
          <cell r="G390">
            <v>436</v>
          </cell>
          <cell r="H390">
            <v>1965.7218600000001</v>
          </cell>
          <cell r="I390">
            <v>115</v>
          </cell>
          <cell r="J390">
            <v>101</v>
          </cell>
          <cell r="K390">
            <v>10</v>
          </cell>
          <cell r="L390">
            <v>0</v>
          </cell>
          <cell r="M390">
            <v>0</v>
          </cell>
          <cell r="N390">
            <v>85</v>
          </cell>
          <cell r="O390">
            <v>127.5</v>
          </cell>
          <cell r="P390">
            <v>1017.22186</v>
          </cell>
          <cell r="Q390">
            <v>127.5</v>
          </cell>
          <cell r="R390">
            <v>127.5</v>
          </cell>
          <cell r="S390">
            <v>127.5</v>
          </cell>
          <cell r="T390">
            <v>127.5</v>
          </cell>
        </row>
        <row r="391">
          <cell r="B391" t="str">
            <v>9905W</v>
          </cell>
          <cell r="C391">
            <v>65</v>
          </cell>
          <cell r="D391" t="str">
            <v>WOMENS DELUXE SHEEPSKIN CLASSIC</v>
          </cell>
          <cell r="E391" t="str">
            <v>SLIPPER</v>
          </cell>
          <cell r="F391">
            <v>1722</v>
          </cell>
          <cell r="G391">
            <v>210</v>
          </cell>
          <cell r="H391">
            <v>1870.5586399999997</v>
          </cell>
          <cell r="I391">
            <v>0</v>
          </cell>
          <cell r="J391">
            <v>0</v>
          </cell>
          <cell r="K391">
            <v>142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677.46359999999993</v>
          </cell>
          <cell r="Q391">
            <v>6.1587599999999991</v>
          </cell>
          <cell r="R391">
            <v>12.317519999999998</v>
          </cell>
          <cell r="S391">
            <v>903.28480000000002</v>
          </cell>
          <cell r="T391">
            <v>129.33395999999999</v>
          </cell>
        </row>
        <row r="392">
          <cell r="B392" t="str">
            <v>936W</v>
          </cell>
          <cell r="C392">
            <v>65</v>
          </cell>
          <cell r="D392" t="str">
            <v>WOMENS DELUXE WELLY</v>
          </cell>
          <cell r="E392" t="str">
            <v>SLIPPER</v>
          </cell>
          <cell r="F392">
            <v>1592</v>
          </cell>
          <cell r="G392">
            <v>17</v>
          </cell>
          <cell r="H392">
            <v>1679.1243199999999</v>
          </cell>
          <cell r="I392">
            <v>16</v>
          </cell>
          <cell r="J392">
            <v>28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262.77375999999998</v>
          </cell>
          <cell r="R392">
            <v>912.52293999999995</v>
          </cell>
          <cell r="S392">
            <v>261.7473</v>
          </cell>
          <cell r="T392">
            <v>197.08031999999997</v>
          </cell>
        </row>
        <row r="393">
          <cell r="B393" t="str">
            <v>907W</v>
          </cell>
          <cell r="C393">
            <v>65</v>
          </cell>
          <cell r="D393" t="str">
            <v>WOMENS CLASSIC SOFT SOLE</v>
          </cell>
          <cell r="E393" t="str">
            <v>SLIPPER</v>
          </cell>
          <cell r="F393">
            <v>1416</v>
          </cell>
          <cell r="G393">
            <v>611</v>
          </cell>
          <cell r="H393">
            <v>1661.8587799999998</v>
          </cell>
          <cell r="I393">
            <v>204</v>
          </cell>
          <cell r="J393">
            <v>23</v>
          </cell>
          <cell r="K393">
            <v>5</v>
          </cell>
          <cell r="L393">
            <v>0</v>
          </cell>
          <cell r="M393">
            <v>14.37044</v>
          </cell>
          <cell r="N393">
            <v>15.3969</v>
          </cell>
          <cell r="O393">
            <v>9.2381399999999996</v>
          </cell>
          <cell r="P393">
            <v>624.08767999999998</v>
          </cell>
          <cell r="Q393">
            <v>65.693439999999995</v>
          </cell>
          <cell r="R393">
            <v>175.52466000000001</v>
          </cell>
          <cell r="S393">
            <v>194.00093999999999</v>
          </cell>
          <cell r="T393">
            <v>331.54658000000001</v>
          </cell>
        </row>
        <row r="394">
          <cell r="B394" t="str">
            <v>9905M</v>
          </cell>
          <cell r="C394">
            <v>66</v>
          </cell>
          <cell r="D394" t="str">
            <v>MENS DELUXE SHEEPSKIN CLASSIC</v>
          </cell>
          <cell r="E394" t="str">
            <v>SLIPPER</v>
          </cell>
          <cell r="F394">
            <v>1414</v>
          </cell>
          <cell r="G394">
            <v>180</v>
          </cell>
          <cell r="H394">
            <v>1594.41444</v>
          </cell>
          <cell r="I394">
            <v>0</v>
          </cell>
          <cell r="J394">
            <v>0</v>
          </cell>
          <cell r="K394">
            <v>143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98.540159999999986</v>
          </cell>
          <cell r="Q394">
            <v>209.39784</v>
          </cell>
          <cell r="R394">
            <v>24.635039999999996</v>
          </cell>
          <cell r="S394">
            <v>1051.0950399999999</v>
          </cell>
          <cell r="T394">
            <v>67.746359999999996</v>
          </cell>
        </row>
        <row r="395">
          <cell r="B395" t="str">
            <v>906W</v>
          </cell>
          <cell r="C395">
            <v>65</v>
          </cell>
          <cell r="D395" t="str">
            <v>WOMENS MOUNTAIN MOC</v>
          </cell>
          <cell r="E395" t="str">
            <v>SLIPPER</v>
          </cell>
          <cell r="F395">
            <v>1405</v>
          </cell>
          <cell r="G395">
            <v>274</v>
          </cell>
          <cell r="H395">
            <v>1396.5887</v>
          </cell>
          <cell r="I395">
            <v>16</v>
          </cell>
          <cell r="J395">
            <v>0</v>
          </cell>
          <cell r="K395">
            <v>0</v>
          </cell>
          <cell r="L395">
            <v>8.2116799999999994</v>
          </cell>
          <cell r="M395">
            <v>21.55566</v>
          </cell>
          <cell r="N395">
            <v>136.51918000000001</v>
          </cell>
          <cell r="O395">
            <v>94.43432</v>
          </cell>
          <cell r="P395">
            <v>237.11225999999999</v>
          </cell>
          <cell r="Q395">
            <v>288.43525999999997</v>
          </cell>
          <cell r="R395">
            <v>76.984499999999997</v>
          </cell>
          <cell r="S395">
            <v>201.18616</v>
          </cell>
          <cell r="T395">
            <v>316.14967999999999</v>
          </cell>
        </row>
        <row r="396">
          <cell r="B396" t="str">
            <v>949W</v>
          </cell>
          <cell r="C396">
            <v>651</v>
          </cell>
          <cell r="D396" t="str">
            <v>WOOL CLOG</v>
          </cell>
          <cell r="E396" t="str">
            <v>SLIPPER</v>
          </cell>
          <cell r="F396">
            <v>1300</v>
          </cell>
          <cell r="G396">
            <v>238</v>
          </cell>
          <cell r="H396">
            <v>1340.8943199999999</v>
          </cell>
          <cell r="I396">
            <v>208</v>
          </cell>
          <cell r="J396">
            <v>10</v>
          </cell>
          <cell r="K396">
            <v>2</v>
          </cell>
          <cell r="L396">
            <v>3.0793799999999996</v>
          </cell>
          <cell r="M396">
            <v>3.0793799999999996</v>
          </cell>
          <cell r="N396">
            <v>5.1322999999999999</v>
          </cell>
          <cell r="O396">
            <v>2.0529199999999999</v>
          </cell>
          <cell r="P396">
            <v>4.1058399999999997</v>
          </cell>
          <cell r="Q396">
            <v>48.24362</v>
          </cell>
          <cell r="R396">
            <v>1.0264599999999999</v>
          </cell>
          <cell r="S396">
            <v>35.926099999999998</v>
          </cell>
          <cell r="T396">
            <v>1018.24832</v>
          </cell>
        </row>
        <row r="397">
          <cell r="B397" t="str">
            <v>945W</v>
          </cell>
          <cell r="C397">
            <v>651</v>
          </cell>
          <cell r="D397" t="str">
            <v>WOMENS INDOOR FLEECE SLIPPER</v>
          </cell>
          <cell r="E397" t="str">
            <v>SLIPPER</v>
          </cell>
          <cell r="F397">
            <v>1160</v>
          </cell>
          <cell r="G397">
            <v>259</v>
          </cell>
          <cell r="H397">
            <v>1162.82042</v>
          </cell>
          <cell r="I397">
            <v>6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15.3969</v>
          </cell>
          <cell r="O397">
            <v>1.0264599999999999</v>
          </cell>
          <cell r="P397">
            <v>412.63691999999998</v>
          </cell>
          <cell r="Q397">
            <v>195.02739999999997</v>
          </cell>
          <cell r="R397">
            <v>29.767340000000001</v>
          </cell>
          <cell r="S397">
            <v>500.91248000000002</v>
          </cell>
          <cell r="T397">
            <v>2.0529199999999999</v>
          </cell>
        </row>
        <row r="398">
          <cell r="B398" t="str">
            <v>933W</v>
          </cell>
          <cell r="C398">
            <v>65</v>
          </cell>
          <cell r="D398" t="str">
            <v>WOMENS ANDROSCOGGIN</v>
          </cell>
          <cell r="E398" t="str">
            <v>SLIPPER</v>
          </cell>
          <cell r="F398">
            <v>998</v>
          </cell>
          <cell r="G398">
            <v>339</v>
          </cell>
          <cell r="H398">
            <v>1079.40708</v>
          </cell>
          <cell r="I398">
            <v>40</v>
          </cell>
          <cell r="J398">
            <v>15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3.0793799999999996</v>
          </cell>
          <cell r="T398">
            <v>1021.3276999999999</v>
          </cell>
        </row>
        <row r="399">
          <cell r="B399" t="str">
            <v>907M</v>
          </cell>
          <cell r="C399">
            <v>66</v>
          </cell>
          <cell r="D399" t="str">
            <v>MENS CLASSIC SOFT SOLE</v>
          </cell>
          <cell r="E399" t="str">
            <v>SLIPPER</v>
          </cell>
          <cell r="F399">
            <v>830</v>
          </cell>
          <cell r="G399">
            <v>706</v>
          </cell>
          <cell r="H399">
            <v>1085.0411799999999</v>
          </cell>
          <cell r="I399">
            <v>219</v>
          </cell>
          <cell r="J399">
            <v>10</v>
          </cell>
          <cell r="K399">
            <v>1</v>
          </cell>
          <cell r="L399">
            <v>0</v>
          </cell>
          <cell r="M399">
            <v>11.29106</v>
          </cell>
          <cell r="N399">
            <v>12.317519999999998</v>
          </cell>
          <cell r="O399">
            <v>13.34398</v>
          </cell>
          <cell r="P399">
            <v>295.62047999999999</v>
          </cell>
          <cell r="Q399">
            <v>62.614060000000002</v>
          </cell>
          <cell r="R399">
            <v>159.10129999999998</v>
          </cell>
          <cell r="S399">
            <v>119.06936</v>
          </cell>
          <cell r="T399">
            <v>181.68342000000001</v>
          </cell>
        </row>
        <row r="400">
          <cell r="B400" t="str">
            <v>931W</v>
          </cell>
          <cell r="C400">
            <v>65</v>
          </cell>
          <cell r="D400" t="str">
            <v>WOMENS LACE WELLY</v>
          </cell>
          <cell r="E400" t="str">
            <v>SLIPPER</v>
          </cell>
          <cell r="F400">
            <v>753</v>
          </cell>
          <cell r="G400">
            <v>59</v>
          </cell>
          <cell r="H400">
            <v>833.92437999999993</v>
          </cell>
          <cell r="I400">
            <v>44</v>
          </cell>
          <cell r="J400">
            <v>13</v>
          </cell>
          <cell r="K400">
            <v>4</v>
          </cell>
          <cell r="L400">
            <v>0</v>
          </cell>
          <cell r="M400">
            <v>0</v>
          </cell>
          <cell r="N400">
            <v>5.1322999999999999</v>
          </cell>
          <cell r="O400">
            <v>0</v>
          </cell>
          <cell r="P400">
            <v>74.931579999999997</v>
          </cell>
          <cell r="Q400">
            <v>71.852199999999996</v>
          </cell>
          <cell r="R400">
            <v>53.375920000000001</v>
          </cell>
          <cell r="S400">
            <v>158.07483999999999</v>
          </cell>
          <cell r="T400">
            <v>409.55754000000002</v>
          </cell>
        </row>
        <row r="401">
          <cell r="B401" t="str">
            <v>947W</v>
          </cell>
          <cell r="C401">
            <v>651</v>
          </cell>
          <cell r="D401" t="str">
            <v>SHEEPSKIN CLOG</v>
          </cell>
          <cell r="E401" t="str">
            <v>SLIPPER</v>
          </cell>
          <cell r="F401">
            <v>602</v>
          </cell>
          <cell r="G401">
            <v>23</v>
          </cell>
          <cell r="H401">
            <v>807.98184000000003</v>
          </cell>
          <cell r="I401">
            <v>103</v>
          </cell>
          <cell r="J401">
            <v>24</v>
          </cell>
          <cell r="K401">
            <v>61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1.0264599999999999</v>
          </cell>
          <cell r="Q401">
            <v>0</v>
          </cell>
          <cell r="R401">
            <v>357.20808</v>
          </cell>
          <cell r="S401">
            <v>148.83670000000001</v>
          </cell>
          <cell r="T401">
            <v>112.9106</v>
          </cell>
        </row>
        <row r="402">
          <cell r="B402" t="str">
            <v>9904M</v>
          </cell>
          <cell r="C402">
            <v>66</v>
          </cell>
          <cell r="D402" t="str">
            <v>MENS DELUXE SHEEPSKIN TANNER</v>
          </cell>
          <cell r="E402" t="str">
            <v>SLIPPER</v>
          </cell>
          <cell r="F402">
            <v>740</v>
          </cell>
          <cell r="G402">
            <v>0</v>
          </cell>
          <cell r="H402">
            <v>759.58040000000005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759.58040000000005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B403" t="str">
            <v>9903M</v>
          </cell>
          <cell r="C403">
            <v>66</v>
          </cell>
          <cell r="D403" t="str">
            <v>MENS DELUXE SHEEPSKING SCUFF</v>
          </cell>
          <cell r="E403" t="str">
            <v>SLIPPER</v>
          </cell>
          <cell r="F403">
            <v>732</v>
          </cell>
          <cell r="G403">
            <v>0</v>
          </cell>
          <cell r="H403">
            <v>751.36872000000005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751.36872000000005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B404" t="str">
            <v>937W</v>
          </cell>
          <cell r="C404">
            <v>65</v>
          </cell>
          <cell r="D404" t="str">
            <v>WOMENS TWO EYE LACE</v>
          </cell>
          <cell r="E404" t="str">
            <v>SLIPPER</v>
          </cell>
          <cell r="F404">
            <v>702</v>
          </cell>
          <cell r="G404">
            <v>6</v>
          </cell>
          <cell r="H404">
            <v>755.57491999999991</v>
          </cell>
          <cell r="I404">
            <v>35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2.0529199999999999</v>
          </cell>
          <cell r="O404">
            <v>0</v>
          </cell>
          <cell r="P404">
            <v>83.143259999999998</v>
          </cell>
          <cell r="Q404">
            <v>246.35040000000001</v>
          </cell>
          <cell r="R404">
            <v>3.0793799999999996</v>
          </cell>
          <cell r="S404">
            <v>291.51463999999999</v>
          </cell>
          <cell r="T404">
            <v>94.43432</v>
          </cell>
        </row>
        <row r="405">
          <cell r="B405" t="str">
            <v>921W</v>
          </cell>
          <cell r="C405">
            <v>65</v>
          </cell>
          <cell r="D405" t="str">
            <v>WOMENS UNLINED MOC</v>
          </cell>
          <cell r="E405" t="str">
            <v>SLIPPER</v>
          </cell>
          <cell r="F405">
            <v>895</v>
          </cell>
          <cell r="G405">
            <v>251</v>
          </cell>
          <cell r="H405">
            <v>739.28386</v>
          </cell>
          <cell r="I405">
            <v>5</v>
          </cell>
          <cell r="J405">
            <v>14</v>
          </cell>
          <cell r="K405">
            <v>11</v>
          </cell>
          <cell r="L405">
            <v>30.793800000000001</v>
          </cell>
          <cell r="M405">
            <v>26.68796</v>
          </cell>
          <cell r="N405">
            <v>26.68796</v>
          </cell>
          <cell r="O405">
            <v>89.302019999999999</v>
          </cell>
          <cell r="P405">
            <v>70.825739999999996</v>
          </cell>
          <cell r="Q405">
            <v>152.94254000000001</v>
          </cell>
          <cell r="R405">
            <v>108.80475999999999</v>
          </cell>
          <cell r="S405">
            <v>159.10129999999998</v>
          </cell>
          <cell r="T405">
            <v>44.137779999999999</v>
          </cell>
        </row>
        <row r="406">
          <cell r="B406" t="str">
            <v>909I</v>
          </cell>
          <cell r="C406">
            <v>62</v>
          </cell>
          <cell r="D406" t="str">
            <v>INFANTS WELLY</v>
          </cell>
          <cell r="E406" t="str">
            <v>SLIPPER</v>
          </cell>
          <cell r="F406">
            <v>177</v>
          </cell>
          <cell r="G406">
            <v>54</v>
          </cell>
          <cell r="H406">
            <v>693.70988</v>
          </cell>
          <cell r="I406">
            <v>0</v>
          </cell>
          <cell r="J406">
            <v>1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6.1587599999999991</v>
          </cell>
          <cell r="Q406">
            <v>510</v>
          </cell>
          <cell r="R406">
            <v>0</v>
          </cell>
          <cell r="S406">
            <v>98.540159999999986</v>
          </cell>
          <cell r="T406">
            <v>78.010959999999997</v>
          </cell>
        </row>
        <row r="407">
          <cell r="B407" t="str">
            <v>909B</v>
          </cell>
          <cell r="C407">
            <v>64</v>
          </cell>
          <cell r="D407" t="str">
            <v>BOYS WELLY</v>
          </cell>
          <cell r="E407" t="str">
            <v>SLIPPER</v>
          </cell>
          <cell r="F407">
            <v>680</v>
          </cell>
          <cell r="G407">
            <v>143</v>
          </cell>
          <cell r="H407">
            <v>622.6114</v>
          </cell>
          <cell r="I407">
            <v>11</v>
          </cell>
          <cell r="J407">
            <v>6</v>
          </cell>
          <cell r="K407">
            <v>0</v>
          </cell>
          <cell r="L407">
            <v>1.0264599999999999</v>
          </cell>
          <cell r="M407">
            <v>0</v>
          </cell>
          <cell r="N407">
            <v>12.317519999999998</v>
          </cell>
          <cell r="O407">
            <v>0</v>
          </cell>
          <cell r="P407">
            <v>30.793800000000001</v>
          </cell>
          <cell r="Q407">
            <v>0</v>
          </cell>
          <cell r="R407">
            <v>145.75731999999999</v>
          </cell>
          <cell r="S407">
            <v>177.57758000000001</v>
          </cell>
          <cell r="T407">
            <v>238.13872000000001</v>
          </cell>
        </row>
        <row r="408">
          <cell r="B408" t="str">
            <v>913W</v>
          </cell>
          <cell r="C408">
            <v>65</v>
          </cell>
          <cell r="D408" t="str">
            <v>WOMENS CENTER STITCH CLOG</v>
          </cell>
          <cell r="E408" t="str">
            <v>SLIPPER</v>
          </cell>
          <cell r="F408">
            <v>468</v>
          </cell>
          <cell r="G408">
            <v>201</v>
          </cell>
          <cell r="H408">
            <v>601.54999999999995</v>
          </cell>
          <cell r="I408">
            <v>11</v>
          </cell>
          <cell r="J408">
            <v>7</v>
          </cell>
          <cell r="K408">
            <v>3</v>
          </cell>
          <cell r="L408">
            <v>0</v>
          </cell>
          <cell r="M408">
            <v>21.25</v>
          </cell>
          <cell r="N408">
            <v>29.75</v>
          </cell>
          <cell r="O408">
            <v>21.25</v>
          </cell>
          <cell r="P408">
            <v>85</v>
          </cell>
          <cell r="Q408">
            <v>127.5</v>
          </cell>
          <cell r="R408">
            <v>76.5</v>
          </cell>
          <cell r="S408">
            <v>91.8</v>
          </cell>
          <cell r="T408">
            <v>127.5</v>
          </cell>
        </row>
        <row r="409">
          <cell r="B409" t="str">
            <v>9901M</v>
          </cell>
          <cell r="C409">
            <v>66</v>
          </cell>
          <cell r="D409" t="str">
            <v>MENS DELUXE SHEEPSKIN MOC</v>
          </cell>
          <cell r="E409" t="str">
            <v>SLIPPER</v>
          </cell>
          <cell r="F409">
            <v>591</v>
          </cell>
          <cell r="G409">
            <v>353</v>
          </cell>
          <cell r="H409">
            <v>599.08219999999994</v>
          </cell>
          <cell r="I409">
            <v>14</v>
          </cell>
          <cell r="J409">
            <v>0</v>
          </cell>
          <cell r="K409">
            <v>0</v>
          </cell>
          <cell r="L409">
            <v>0</v>
          </cell>
          <cell r="M409">
            <v>1.0264599999999999</v>
          </cell>
          <cell r="N409">
            <v>0</v>
          </cell>
          <cell r="O409">
            <v>0</v>
          </cell>
          <cell r="P409">
            <v>412.63691999999998</v>
          </cell>
          <cell r="Q409">
            <v>0</v>
          </cell>
          <cell r="R409">
            <v>3.0793799999999996</v>
          </cell>
          <cell r="S409">
            <v>111.88414</v>
          </cell>
          <cell r="T409">
            <v>56.455300000000001</v>
          </cell>
        </row>
        <row r="410">
          <cell r="B410" t="str">
            <v>937M</v>
          </cell>
          <cell r="C410">
            <v>66</v>
          </cell>
          <cell r="D410" t="str">
            <v>MENS TWO EYE LACE</v>
          </cell>
          <cell r="E410" t="str">
            <v>SLIPPER</v>
          </cell>
          <cell r="F410">
            <v>545</v>
          </cell>
          <cell r="G410">
            <v>48</v>
          </cell>
          <cell r="H410">
            <v>599.42070000000001</v>
          </cell>
          <cell r="I410">
            <v>16</v>
          </cell>
          <cell r="J410">
            <v>12</v>
          </cell>
          <cell r="K410">
            <v>12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83.143259999999998</v>
          </cell>
          <cell r="Q410">
            <v>43.111319999999999</v>
          </cell>
          <cell r="R410">
            <v>0</v>
          </cell>
          <cell r="S410">
            <v>329.49366000000003</v>
          </cell>
          <cell r="T410">
            <v>103.67246</v>
          </cell>
        </row>
        <row r="411">
          <cell r="B411" t="str">
            <v>10104W</v>
          </cell>
          <cell r="C411">
            <v>69</v>
          </cell>
          <cell r="D411" t="str">
            <v>WOMENS SHEEPSKIN HAT</v>
          </cell>
          <cell r="E411" t="str">
            <v>SLIPPER</v>
          </cell>
          <cell r="F411">
            <v>569</v>
          </cell>
          <cell r="G411">
            <v>123</v>
          </cell>
          <cell r="H411">
            <v>587.05574000000001</v>
          </cell>
          <cell r="I411">
            <v>0</v>
          </cell>
          <cell r="J411">
            <v>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24.635039999999996</v>
          </cell>
          <cell r="Q411">
            <v>487.56849999999997</v>
          </cell>
          <cell r="R411">
            <v>50.29654</v>
          </cell>
          <cell r="S411">
            <v>5.1322999999999999</v>
          </cell>
          <cell r="T411">
            <v>16.423359999999999</v>
          </cell>
        </row>
        <row r="412">
          <cell r="B412" t="str">
            <v>906M</v>
          </cell>
          <cell r="C412">
            <v>66</v>
          </cell>
          <cell r="D412" t="str">
            <v>MENS MOUNTAIN MOC</v>
          </cell>
          <cell r="E412" t="str">
            <v>SLIPPER</v>
          </cell>
          <cell r="F412">
            <v>564</v>
          </cell>
          <cell r="G412">
            <v>1398</v>
          </cell>
          <cell r="H412">
            <v>586.92344000000003</v>
          </cell>
          <cell r="I412">
            <v>3</v>
          </cell>
          <cell r="J412">
            <v>0</v>
          </cell>
          <cell r="K412">
            <v>5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187.84218000000001</v>
          </cell>
          <cell r="T412">
            <v>391.08125999999999</v>
          </cell>
        </row>
        <row r="413">
          <cell r="B413" t="str">
            <v>903I</v>
          </cell>
          <cell r="C413">
            <v>62</v>
          </cell>
          <cell r="D413" t="str">
            <v>INFANTS SCUFF</v>
          </cell>
          <cell r="E413" t="str">
            <v>SLIPPER</v>
          </cell>
          <cell r="F413">
            <v>12</v>
          </cell>
          <cell r="G413">
            <v>0</v>
          </cell>
          <cell r="H413">
            <v>522.31751999999994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12.317519999999998</v>
          </cell>
          <cell r="Q413">
            <v>510</v>
          </cell>
          <cell r="R413">
            <v>0</v>
          </cell>
          <cell r="S413">
            <v>0</v>
          </cell>
          <cell r="T413">
            <v>0</v>
          </cell>
        </row>
        <row r="414">
          <cell r="B414" t="str">
            <v>935M</v>
          </cell>
          <cell r="C414">
            <v>66</v>
          </cell>
          <cell r="D414" t="str">
            <v>MENS DELUXE CTR STITCH</v>
          </cell>
          <cell r="E414" t="str">
            <v>SLIPPER</v>
          </cell>
          <cell r="F414">
            <v>62</v>
          </cell>
          <cell r="G414">
            <v>95</v>
          </cell>
          <cell r="H414">
            <v>514.5</v>
          </cell>
          <cell r="I414">
            <v>11</v>
          </cell>
          <cell r="J414">
            <v>2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76.5</v>
          </cell>
          <cell r="P414">
            <v>85</v>
          </cell>
          <cell r="Q414">
            <v>85</v>
          </cell>
          <cell r="R414">
            <v>85</v>
          </cell>
          <cell r="S414">
            <v>85</v>
          </cell>
          <cell r="T414">
            <v>85</v>
          </cell>
        </row>
        <row r="415">
          <cell r="B415" t="str">
            <v>905I</v>
          </cell>
          <cell r="C415">
            <v>62</v>
          </cell>
          <cell r="D415" t="str">
            <v>INFANTS Classic</v>
          </cell>
          <cell r="E415" t="str">
            <v>SLIPPER</v>
          </cell>
          <cell r="F415">
            <v>0</v>
          </cell>
          <cell r="G415">
            <v>0</v>
          </cell>
          <cell r="H415">
            <v>510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510</v>
          </cell>
          <cell r="R415">
            <v>0</v>
          </cell>
          <cell r="S415">
            <v>0</v>
          </cell>
          <cell r="T415">
            <v>0</v>
          </cell>
        </row>
        <row r="416">
          <cell r="B416" t="str">
            <v>909Y</v>
          </cell>
          <cell r="C416">
            <v>63</v>
          </cell>
          <cell r="D416" t="str">
            <v>YOUTHS WELLY</v>
          </cell>
          <cell r="E416" t="str">
            <v>SLIPPER</v>
          </cell>
          <cell r="F416">
            <v>477</v>
          </cell>
          <cell r="G416">
            <v>212</v>
          </cell>
          <cell r="H416">
            <v>513.59496000000001</v>
          </cell>
          <cell r="I416">
            <v>2</v>
          </cell>
          <cell r="J416">
            <v>23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30.793800000000001</v>
          </cell>
          <cell r="Q416">
            <v>0</v>
          </cell>
          <cell r="R416">
            <v>129.33395999999999</v>
          </cell>
          <cell r="S416">
            <v>202.21261999999999</v>
          </cell>
          <cell r="T416">
            <v>126.25457999999999</v>
          </cell>
        </row>
        <row r="417">
          <cell r="B417" t="str">
            <v>911W</v>
          </cell>
          <cell r="C417">
            <v>65</v>
          </cell>
          <cell r="D417" t="str">
            <v>WOMENS CROSSOVER</v>
          </cell>
          <cell r="E417" t="str">
            <v>SLIPPER</v>
          </cell>
          <cell r="F417">
            <v>273</v>
          </cell>
          <cell r="G417">
            <v>43</v>
          </cell>
          <cell r="H417">
            <v>456.49398000000002</v>
          </cell>
          <cell r="I417">
            <v>0</v>
          </cell>
          <cell r="J417">
            <v>2</v>
          </cell>
          <cell r="K417">
            <v>0</v>
          </cell>
          <cell r="L417">
            <v>13.34398</v>
          </cell>
          <cell r="M417">
            <v>34</v>
          </cell>
          <cell r="N417">
            <v>38.25</v>
          </cell>
          <cell r="O417">
            <v>43.35</v>
          </cell>
          <cell r="P417">
            <v>108.8</v>
          </cell>
          <cell r="Q417">
            <v>72.25</v>
          </cell>
          <cell r="R417">
            <v>46.75</v>
          </cell>
          <cell r="S417">
            <v>46.75</v>
          </cell>
          <cell r="T417">
            <v>51</v>
          </cell>
        </row>
        <row r="418">
          <cell r="B418" t="str">
            <v>931M</v>
          </cell>
          <cell r="C418">
            <v>66</v>
          </cell>
          <cell r="D418" t="str">
            <v>MENS LACE WELLY</v>
          </cell>
          <cell r="E418" t="str">
            <v>SLIPPER</v>
          </cell>
          <cell r="F418">
            <v>424</v>
          </cell>
          <cell r="G418">
            <v>6</v>
          </cell>
          <cell r="H418">
            <v>435.21904000000001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24.635039999999996</v>
          </cell>
          <cell r="R418">
            <v>50.29654</v>
          </cell>
          <cell r="S418">
            <v>276.11774000000003</v>
          </cell>
          <cell r="T418">
            <v>84.169719999999998</v>
          </cell>
        </row>
        <row r="419">
          <cell r="B419" t="str">
            <v>9935M</v>
          </cell>
          <cell r="C419">
            <v>66</v>
          </cell>
          <cell r="D419" t="str">
            <v>MENS DELUXE CENTER STITCH SLIPPER</v>
          </cell>
          <cell r="E419" t="str">
            <v>SLIPPER</v>
          </cell>
          <cell r="F419">
            <v>422</v>
          </cell>
          <cell r="G419">
            <v>0</v>
          </cell>
          <cell r="H419">
            <v>433.16611999999998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433.16611999999998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B420" t="str">
            <v>911M</v>
          </cell>
          <cell r="C420">
            <v>66</v>
          </cell>
          <cell r="D420" t="str">
            <v>MENS CROSSOVER</v>
          </cell>
          <cell r="E420" t="str">
            <v>SLIPPER</v>
          </cell>
          <cell r="F420">
            <v>397</v>
          </cell>
          <cell r="G420">
            <v>140</v>
          </cell>
          <cell r="H420">
            <v>428.34585999999996</v>
          </cell>
          <cell r="I420">
            <v>23</v>
          </cell>
          <cell r="J420">
            <v>3</v>
          </cell>
          <cell r="K420">
            <v>1</v>
          </cell>
          <cell r="L420">
            <v>25.6615</v>
          </cell>
          <cell r="M420">
            <v>13.34398</v>
          </cell>
          <cell r="N420">
            <v>14.37044</v>
          </cell>
          <cell r="O420">
            <v>26.68796</v>
          </cell>
          <cell r="P420">
            <v>132.41334000000001</v>
          </cell>
          <cell r="Q420">
            <v>49.270079999999993</v>
          </cell>
          <cell r="R420">
            <v>24.635039999999996</v>
          </cell>
          <cell r="S420">
            <v>43.111319999999999</v>
          </cell>
          <cell r="T420">
            <v>71.852199999999996</v>
          </cell>
        </row>
        <row r="421">
          <cell r="B421" t="str">
            <v>9907W</v>
          </cell>
          <cell r="C421">
            <v>65</v>
          </cell>
          <cell r="D421" t="str">
            <v>WOMENS DELUXE SOFT SOLE SLIPPER</v>
          </cell>
          <cell r="E421" t="str">
            <v>SLIPPER</v>
          </cell>
          <cell r="F421">
            <v>390</v>
          </cell>
          <cell r="G421">
            <v>0</v>
          </cell>
          <cell r="H421">
            <v>400.31939999999997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203.23908</v>
          </cell>
          <cell r="Q421">
            <v>197.08031999999997</v>
          </cell>
          <cell r="R421">
            <v>0</v>
          </cell>
          <cell r="S421">
            <v>0</v>
          </cell>
          <cell r="T421">
            <v>0</v>
          </cell>
        </row>
        <row r="422">
          <cell r="B422" t="str">
            <v>9907M</v>
          </cell>
          <cell r="C422">
            <v>66</v>
          </cell>
          <cell r="D422" t="str">
            <v>MENS DELUXE CLASSIC SOFT SOLE</v>
          </cell>
          <cell r="E422" t="str">
            <v>SLIPPER</v>
          </cell>
          <cell r="F422">
            <v>330</v>
          </cell>
          <cell r="G422">
            <v>0</v>
          </cell>
          <cell r="H422">
            <v>338.73180000000002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123.1752</v>
          </cell>
          <cell r="Q422">
            <v>215.5566</v>
          </cell>
          <cell r="R422">
            <v>0</v>
          </cell>
          <cell r="S422">
            <v>0</v>
          </cell>
          <cell r="T422">
            <v>0</v>
          </cell>
        </row>
        <row r="423">
          <cell r="B423" t="str">
            <v>935W</v>
          </cell>
          <cell r="C423">
            <v>65</v>
          </cell>
          <cell r="D423" t="str">
            <v>WOMENS DELUXE CENTER STITCH</v>
          </cell>
          <cell r="E423" t="str">
            <v>SLIPPER</v>
          </cell>
          <cell r="F423">
            <v>128</v>
          </cell>
          <cell r="G423">
            <v>229</v>
          </cell>
          <cell r="H423">
            <v>324.7</v>
          </cell>
          <cell r="I423">
            <v>10</v>
          </cell>
          <cell r="J423">
            <v>0</v>
          </cell>
          <cell r="K423">
            <v>7</v>
          </cell>
          <cell r="L423">
            <v>0</v>
          </cell>
          <cell r="M423">
            <v>23.8</v>
          </cell>
          <cell r="N423">
            <v>24.65</v>
          </cell>
          <cell r="O423">
            <v>72.25</v>
          </cell>
          <cell r="P423">
            <v>42.5</v>
          </cell>
          <cell r="Q423">
            <v>25.5</v>
          </cell>
          <cell r="R423">
            <v>42.5</v>
          </cell>
          <cell r="S423">
            <v>42.5</v>
          </cell>
          <cell r="T423">
            <v>34</v>
          </cell>
        </row>
        <row r="424">
          <cell r="B424" t="str">
            <v>9965W</v>
          </cell>
          <cell r="C424">
            <v>65</v>
          </cell>
          <cell r="D424" t="str">
            <v>WOMENS DELUXE Slipper</v>
          </cell>
          <cell r="E424" t="str">
            <v>SLIPPER</v>
          </cell>
          <cell r="F424">
            <v>252</v>
          </cell>
          <cell r="G424">
            <v>0</v>
          </cell>
          <cell r="H424">
            <v>258.66791999999998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258.66791999999998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B425" t="str">
            <v>89158W</v>
          </cell>
          <cell r="C425">
            <v>65</v>
          </cell>
          <cell r="D425" t="str">
            <v>WOMENS FUR SCUFF</v>
          </cell>
          <cell r="E425" t="str">
            <v>SLIPPER</v>
          </cell>
          <cell r="F425">
            <v>240</v>
          </cell>
          <cell r="G425">
            <v>48</v>
          </cell>
          <cell r="H425">
            <v>246.35040000000001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246.35040000000001</v>
          </cell>
          <cell r="R425">
            <v>0</v>
          </cell>
          <cell r="S425">
            <v>0</v>
          </cell>
          <cell r="T425">
            <v>0</v>
          </cell>
        </row>
        <row r="426">
          <cell r="B426" t="str">
            <v>9923M</v>
          </cell>
          <cell r="C426">
            <v>66</v>
          </cell>
          <cell r="D426" t="str">
            <v>MENS DELUXE TANNER MOC</v>
          </cell>
          <cell r="E426" t="str">
            <v>SLIPPER</v>
          </cell>
          <cell r="F426">
            <v>216</v>
          </cell>
          <cell r="G426">
            <v>0</v>
          </cell>
          <cell r="H426">
            <v>221.71536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221.71536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B427" t="str">
            <v>9915W</v>
          </cell>
          <cell r="C427">
            <v>65</v>
          </cell>
          <cell r="D427" t="str">
            <v>WOMENS DELUXE SHEEPSKIN  SCUFF</v>
          </cell>
          <cell r="E427" t="str">
            <v>SLIPPER</v>
          </cell>
          <cell r="F427">
            <v>198</v>
          </cell>
          <cell r="G427">
            <v>0</v>
          </cell>
          <cell r="H427">
            <v>203.23908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203.23908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B428" t="str">
            <v>915WW</v>
          </cell>
          <cell r="C428">
            <v>65</v>
          </cell>
          <cell r="D428" t="str">
            <v>WOMENS FUR SCUFF WIDE WIDTH</v>
          </cell>
          <cell r="E428" t="str">
            <v>SLIPPER</v>
          </cell>
          <cell r="F428">
            <v>185</v>
          </cell>
          <cell r="G428">
            <v>70</v>
          </cell>
          <cell r="H428">
            <v>189.89510000000001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93.407859999999999</v>
          </cell>
          <cell r="S428">
            <v>55.428840000000001</v>
          </cell>
          <cell r="T428">
            <v>41.058399999999999</v>
          </cell>
        </row>
        <row r="429">
          <cell r="B429" t="str">
            <v>9901W</v>
          </cell>
          <cell r="C429">
            <v>65</v>
          </cell>
          <cell r="D429" t="str">
            <v>WOMENS DELUXE SHEEPSKIN MOC</v>
          </cell>
          <cell r="E429" t="str">
            <v>SLIPPER</v>
          </cell>
          <cell r="F429">
            <v>188</v>
          </cell>
          <cell r="G429">
            <v>102</v>
          </cell>
          <cell r="H429">
            <v>181.68341999999998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178.60404</v>
          </cell>
          <cell r="Q429">
            <v>0</v>
          </cell>
          <cell r="R429">
            <v>0</v>
          </cell>
          <cell r="S429">
            <v>3.0793799999999996</v>
          </cell>
          <cell r="T429">
            <v>0</v>
          </cell>
        </row>
        <row r="430">
          <cell r="B430" t="str">
            <v>89038Y</v>
          </cell>
          <cell r="C430">
            <v>63</v>
          </cell>
          <cell r="D430" t="str">
            <v>YOUTHS SCUFF</v>
          </cell>
          <cell r="E430" t="str">
            <v>SLIPPER</v>
          </cell>
          <cell r="F430">
            <v>144</v>
          </cell>
          <cell r="G430">
            <v>0</v>
          </cell>
          <cell r="H430">
            <v>147.81023999999999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147.81023999999999</v>
          </cell>
          <cell r="R430">
            <v>0</v>
          </cell>
          <cell r="S430">
            <v>0</v>
          </cell>
          <cell r="T430">
            <v>0</v>
          </cell>
        </row>
        <row r="431">
          <cell r="B431" t="str">
            <v>89038B</v>
          </cell>
          <cell r="C431">
            <v>64</v>
          </cell>
          <cell r="D431" t="str">
            <v>BOYS SCUFF</v>
          </cell>
          <cell r="E431" t="str">
            <v>SLIPPER</v>
          </cell>
          <cell r="F431">
            <v>144</v>
          </cell>
          <cell r="G431">
            <v>0</v>
          </cell>
          <cell r="H431">
            <v>147.81023999999999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147.81023999999999</v>
          </cell>
          <cell r="R431">
            <v>0</v>
          </cell>
          <cell r="S431">
            <v>0</v>
          </cell>
          <cell r="T431">
            <v>0</v>
          </cell>
        </row>
        <row r="432">
          <cell r="B432" t="str">
            <v>89038W</v>
          </cell>
          <cell r="C432">
            <v>65</v>
          </cell>
          <cell r="D432" t="str">
            <v>WOMENS SCUFF</v>
          </cell>
          <cell r="E432" t="str">
            <v>SLIPPER</v>
          </cell>
          <cell r="F432">
            <v>144</v>
          </cell>
          <cell r="G432">
            <v>504</v>
          </cell>
          <cell r="H432">
            <v>147.81023999999999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147.81023999999999</v>
          </cell>
          <cell r="R432">
            <v>0</v>
          </cell>
          <cell r="S432">
            <v>0</v>
          </cell>
          <cell r="T432">
            <v>0</v>
          </cell>
        </row>
        <row r="433">
          <cell r="B433" t="str">
            <v>89038M</v>
          </cell>
          <cell r="C433">
            <v>66</v>
          </cell>
          <cell r="D433" t="str">
            <v>MENS SCUFF</v>
          </cell>
          <cell r="E433" t="str">
            <v>SLIPPER</v>
          </cell>
          <cell r="F433">
            <v>144</v>
          </cell>
          <cell r="G433">
            <v>24</v>
          </cell>
          <cell r="H433">
            <v>147.81023999999999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147.81023999999999</v>
          </cell>
          <cell r="R433">
            <v>0</v>
          </cell>
          <cell r="S433">
            <v>0</v>
          </cell>
          <cell r="T433">
            <v>0</v>
          </cell>
        </row>
        <row r="434">
          <cell r="B434" t="str">
            <v>905Y</v>
          </cell>
          <cell r="C434">
            <v>63</v>
          </cell>
          <cell r="D434" t="str">
            <v>YOUTHS CLASSIC</v>
          </cell>
          <cell r="E434" t="str">
            <v>SLIPPER</v>
          </cell>
          <cell r="F434">
            <v>47</v>
          </cell>
          <cell r="G434">
            <v>12</v>
          </cell>
          <cell r="H434">
            <v>162.21715999999998</v>
          </cell>
          <cell r="I434">
            <v>115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2.0529199999999999</v>
          </cell>
          <cell r="P434">
            <v>0</v>
          </cell>
          <cell r="Q434">
            <v>10.2646</v>
          </cell>
          <cell r="R434">
            <v>13.34398</v>
          </cell>
          <cell r="S434">
            <v>16.423359999999999</v>
          </cell>
          <cell r="T434">
            <v>5.1322999999999999</v>
          </cell>
        </row>
        <row r="435">
          <cell r="B435" t="str">
            <v>89138Y</v>
          </cell>
          <cell r="C435">
            <v>63</v>
          </cell>
          <cell r="D435" t="str">
            <v>YOUTHS CENTER STITCH CLOG</v>
          </cell>
          <cell r="E435" t="str">
            <v>SLIPPER</v>
          </cell>
          <cell r="F435">
            <v>120</v>
          </cell>
          <cell r="G435">
            <v>0</v>
          </cell>
          <cell r="H435">
            <v>123.1752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123.1752</v>
          </cell>
          <cell r="R435">
            <v>0</v>
          </cell>
          <cell r="S435">
            <v>0</v>
          </cell>
          <cell r="T435">
            <v>0</v>
          </cell>
        </row>
        <row r="436">
          <cell r="B436" t="str">
            <v>89138B</v>
          </cell>
          <cell r="C436">
            <v>64</v>
          </cell>
          <cell r="D436" t="str">
            <v>BOYS CENTER STITCH CLOG</v>
          </cell>
          <cell r="E436" t="str">
            <v>SLIPPER</v>
          </cell>
          <cell r="F436">
            <v>120</v>
          </cell>
          <cell r="G436">
            <v>0</v>
          </cell>
          <cell r="H436">
            <v>123.1752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123.1752</v>
          </cell>
          <cell r="R436">
            <v>0</v>
          </cell>
          <cell r="S436">
            <v>0</v>
          </cell>
          <cell r="T436">
            <v>0</v>
          </cell>
        </row>
        <row r="437">
          <cell r="B437" t="str">
            <v>89138W</v>
          </cell>
          <cell r="C437">
            <v>65</v>
          </cell>
          <cell r="D437" t="str">
            <v>WOMENS CENTER STITCH CLOG</v>
          </cell>
          <cell r="E437" t="str">
            <v>SLIPPER</v>
          </cell>
          <cell r="F437">
            <v>120</v>
          </cell>
          <cell r="G437">
            <v>0</v>
          </cell>
          <cell r="H437">
            <v>123.1752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123.1752</v>
          </cell>
          <cell r="R437">
            <v>0</v>
          </cell>
          <cell r="S437">
            <v>0</v>
          </cell>
          <cell r="T437">
            <v>0</v>
          </cell>
        </row>
        <row r="438">
          <cell r="B438" t="str">
            <v>89138M</v>
          </cell>
          <cell r="C438">
            <v>66</v>
          </cell>
          <cell r="D438" t="str">
            <v>MENS CENTER STITCH CLOG</v>
          </cell>
          <cell r="E438" t="str">
            <v>SLIPPER</v>
          </cell>
          <cell r="F438">
            <v>120</v>
          </cell>
          <cell r="G438">
            <v>0</v>
          </cell>
          <cell r="H438">
            <v>123.1752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123.1752</v>
          </cell>
          <cell r="R438">
            <v>0</v>
          </cell>
          <cell r="S438">
            <v>0</v>
          </cell>
          <cell r="T438">
            <v>0</v>
          </cell>
        </row>
        <row r="439">
          <cell r="B439" t="str">
            <v>89158M</v>
          </cell>
          <cell r="C439">
            <v>66</v>
          </cell>
          <cell r="D439" t="str">
            <v>MENS FUR SCUFF</v>
          </cell>
          <cell r="E439" t="str">
            <v>SLIPPER</v>
          </cell>
          <cell r="F439">
            <v>120</v>
          </cell>
          <cell r="G439">
            <v>0</v>
          </cell>
          <cell r="H439">
            <v>123.1752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123.1752</v>
          </cell>
          <cell r="R439">
            <v>0</v>
          </cell>
          <cell r="S439">
            <v>0</v>
          </cell>
          <cell r="T439">
            <v>0</v>
          </cell>
        </row>
        <row r="440">
          <cell r="B440" t="str">
            <v>89178M</v>
          </cell>
          <cell r="C440">
            <v>66</v>
          </cell>
          <cell r="D440" t="str">
            <v>MENS OPERA SLIPPER</v>
          </cell>
          <cell r="E440" t="str">
            <v>SLIPPER</v>
          </cell>
          <cell r="F440">
            <v>96</v>
          </cell>
          <cell r="G440">
            <v>0</v>
          </cell>
          <cell r="H440">
            <v>98.540159999999986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98.540159999999986</v>
          </cell>
          <cell r="R440">
            <v>0</v>
          </cell>
          <cell r="S440">
            <v>0</v>
          </cell>
          <cell r="T440">
            <v>0</v>
          </cell>
        </row>
        <row r="441">
          <cell r="B441" t="str">
            <v>923M</v>
          </cell>
          <cell r="C441">
            <v>66</v>
          </cell>
          <cell r="D441" t="str">
            <v>MENS TANNER MOC</v>
          </cell>
          <cell r="E441" t="str">
            <v>SLIPPER</v>
          </cell>
          <cell r="F441">
            <v>0</v>
          </cell>
          <cell r="G441">
            <v>1059</v>
          </cell>
          <cell r="H441">
            <v>95.275559999999999</v>
          </cell>
          <cell r="I441">
            <v>1</v>
          </cell>
          <cell r="J441">
            <v>0</v>
          </cell>
          <cell r="K441">
            <v>6</v>
          </cell>
          <cell r="L441">
            <v>0</v>
          </cell>
          <cell r="M441">
            <v>0</v>
          </cell>
          <cell r="N441">
            <v>0</v>
          </cell>
          <cell r="O441">
            <v>10.2646</v>
          </cell>
          <cell r="P441">
            <v>0</v>
          </cell>
          <cell r="Q441">
            <v>45.164239999999999</v>
          </cell>
          <cell r="R441">
            <v>7.1852200000000002</v>
          </cell>
          <cell r="S441">
            <v>25.6615</v>
          </cell>
          <cell r="T441">
            <v>0</v>
          </cell>
        </row>
        <row r="442">
          <cell r="B442" t="str">
            <v>901Y</v>
          </cell>
          <cell r="C442">
            <v>63</v>
          </cell>
          <cell r="D442" t="str">
            <v>YOUTHS MOC</v>
          </cell>
          <cell r="E442" t="str">
            <v>SLIPPER</v>
          </cell>
          <cell r="F442">
            <v>81</v>
          </cell>
          <cell r="G442">
            <v>2</v>
          </cell>
          <cell r="H442">
            <v>89.302019999999999</v>
          </cell>
          <cell r="I442">
            <v>0</v>
          </cell>
          <cell r="J442">
            <v>0</v>
          </cell>
          <cell r="K442">
            <v>0</v>
          </cell>
          <cell r="L442">
            <v>6.1587599999999991</v>
          </cell>
          <cell r="M442">
            <v>0</v>
          </cell>
          <cell r="N442">
            <v>10.2646</v>
          </cell>
          <cell r="O442">
            <v>0</v>
          </cell>
          <cell r="P442">
            <v>26.68796</v>
          </cell>
          <cell r="Q442">
            <v>6.1587599999999991</v>
          </cell>
          <cell r="R442">
            <v>20.529199999999999</v>
          </cell>
          <cell r="S442">
            <v>13.34398</v>
          </cell>
          <cell r="T442">
            <v>6.1587599999999991</v>
          </cell>
        </row>
        <row r="443">
          <cell r="B443" t="str">
            <v>9905Y</v>
          </cell>
          <cell r="C443">
            <v>63</v>
          </cell>
          <cell r="D443" t="str">
            <v>YOUTHS CLASSIC</v>
          </cell>
          <cell r="E443" t="str">
            <v>SLIPPER</v>
          </cell>
          <cell r="F443">
            <v>72</v>
          </cell>
          <cell r="G443">
            <v>0</v>
          </cell>
          <cell r="H443">
            <v>73.905119999999997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73.905119999999997</v>
          </cell>
          <cell r="T443">
            <v>0</v>
          </cell>
        </row>
        <row r="444">
          <cell r="B444" t="str">
            <v>903Y</v>
          </cell>
          <cell r="C444">
            <v>63</v>
          </cell>
          <cell r="D444" t="str">
            <v>YOUTHS SCUFF</v>
          </cell>
          <cell r="E444" t="str">
            <v>SLIPPER</v>
          </cell>
          <cell r="F444">
            <v>69</v>
          </cell>
          <cell r="G444">
            <v>4</v>
          </cell>
          <cell r="H444">
            <v>72.852199999999996</v>
          </cell>
          <cell r="I444">
            <v>0</v>
          </cell>
          <cell r="J444">
            <v>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61.587600000000002</v>
          </cell>
          <cell r="Q444">
            <v>0</v>
          </cell>
          <cell r="R444">
            <v>5.1322999999999999</v>
          </cell>
          <cell r="S444">
            <v>3.0793799999999996</v>
          </cell>
          <cell r="T444">
            <v>2.0529199999999999</v>
          </cell>
        </row>
        <row r="445">
          <cell r="B445" t="str">
            <v>905B</v>
          </cell>
          <cell r="C445">
            <v>64</v>
          </cell>
          <cell r="D445" t="str">
            <v>BOYS CLASSIC</v>
          </cell>
          <cell r="E445" t="str">
            <v>SLIPPER</v>
          </cell>
          <cell r="F445">
            <v>61</v>
          </cell>
          <cell r="G445">
            <v>1</v>
          </cell>
          <cell r="H445">
            <v>64.587599999999995</v>
          </cell>
          <cell r="I445">
            <v>1</v>
          </cell>
          <cell r="J445">
            <v>0</v>
          </cell>
          <cell r="K445">
            <v>2</v>
          </cell>
          <cell r="L445">
            <v>0</v>
          </cell>
          <cell r="M445">
            <v>0</v>
          </cell>
          <cell r="N445">
            <v>0</v>
          </cell>
          <cell r="O445">
            <v>4.1058399999999997</v>
          </cell>
          <cell r="P445">
            <v>12.317519999999998</v>
          </cell>
          <cell r="Q445">
            <v>20.529199999999999</v>
          </cell>
          <cell r="R445">
            <v>7.1852200000000002</v>
          </cell>
          <cell r="S445">
            <v>5.1322999999999999</v>
          </cell>
          <cell r="T445">
            <v>12.317519999999998</v>
          </cell>
        </row>
        <row r="446">
          <cell r="B446" t="str">
            <v>89178W</v>
          </cell>
          <cell r="C446">
            <v>65</v>
          </cell>
          <cell r="D446" t="str">
            <v>WOMENS OPERA SLIPPER</v>
          </cell>
          <cell r="E446" t="str">
            <v>SLIPPER</v>
          </cell>
          <cell r="F446">
            <v>60</v>
          </cell>
          <cell r="G446">
            <v>0</v>
          </cell>
          <cell r="H446">
            <v>61.587600000000002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61.587600000000002</v>
          </cell>
          <cell r="R446">
            <v>0</v>
          </cell>
          <cell r="S446">
            <v>0</v>
          </cell>
          <cell r="T446">
            <v>0</v>
          </cell>
        </row>
        <row r="447">
          <cell r="B447" t="str">
            <v>89058Y</v>
          </cell>
          <cell r="C447">
            <v>63</v>
          </cell>
          <cell r="D447" t="str">
            <v>YOUTHS CLASSIC</v>
          </cell>
          <cell r="E447" t="str">
            <v>SLIPPER</v>
          </cell>
          <cell r="F447">
            <v>48</v>
          </cell>
          <cell r="G447">
            <v>0</v>
          </cell>
          <cell r="H447">
            <v>49.270079999999993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49.270079999999993</v>
          </cell>
          <cell r="R447">
            <v>0</v>
          </cell>
          <cell r="S447">
            <v>0</v>
          </cell>
          <cell r="T447">
            <v>0</v>
          </cell>
        </row>
        <row r="448">
          <cell r="B448" t="str">
            <v>89058B</v>
          </cell>
          <cell r="C448">
            <v>64</v>
          </cell>
          <cell r="D448" t="str">
            <v>BOYS CLASSIC</v>
          </cell>
          <cell r="E448" t="str">
            <v>SLIPPER</v>
          </cell>
          <cell r="F448">
            <v>48</v>
          </cell>
          <cell r="G448">
            <v>0</v>
          </cell>
          <cell r="H448">
            <v>49.270079999999993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49.270079999999993</v>
          </cell>
          <cell r="R448">
            <v>0</v>
          </cell>
          <cell r="S448">
            <v>0</v>
          </cell>
          <cell r="T448">
            <v>0</v>
          </cell>
        </row>
        <row r="449">
          <cell r="B449" t="str">
            <v>89058W</v>
          </cell>
          <cell r="C449">
            <v>65</v>
          </cell>
          <cell r="D449" t="str">
            <v>WOMENS CLASSIC</v>
          </cell>
          <cell r="E449" t="str">
            <v>SLIPPER</v>
          </cell>
          <cell r="F449">
            <v>48</v>
          </cell>
          <cell r="G449">
            <v>24</v>
          </cell>
          <cell r="H449">
            <v>49.270079999999993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49.270079999999993</v>
          </cell>
          <cell r="R449">
            <v>0</v>
          </cell>
          <cell r="S449">
            <v>0</v>
          </cell>
          <cell r="T449">
            <v>0</v>
          </cell>
        </row>
        <row r="450">
          <cell r="B450" t="str">
            <v>1101M</v>
          </cell>
          <cell r="C450">
            <v>66</v>
          </cell>
          <cell r="D450" t="str">
            <v>MENS CANOE MOC</v>
          </cell>
          <cell r="E450" t="str">
            <v>SLIPPER</v>
          </cell>
          <cell r="F450">
            <v>48</v>
          </cell>
          <cell r="G450">
            <v>255</v>
          </cell>
          <cell r="H450">
            <v>49.270079999999993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49.270079999999993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</row>
        <row r="451">
          <cell r="B451" t="str">
            <v>1121M</v>
          </cell>
          <cell r="C451">
            <v>66</v>
          </cell>
          <cell r="D451" t="str">
            <v>MENS CANOE MOC UNLINED</v>
          </cell>
          <cell r="E451" t="str">
            <v>SLIPPER</v>
          </cell>
          <cell r="F451">
            <v>48</v>
          </cell>
          <cell r="G451">
            <v>0</v>
          </cell>
          <cell r="H451">
            <v>49.270079999999993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49.270079999999993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</row>
        <row r="452">
          <cell r="B452" t="str">
            <v>89058M</v>
          </cell>
          <cell r="C452">
            <v>66</v>
          </cell>
          <cell r="D452" t="str">
            <v>MENS CLASSIC</v>
          </cell>
          <cell r="E452" t="str">
            <v>SLIPPER</v>
          </cell>
          <cell r="F452">
            <v>48</v>
          </cell>
          <cell r="G452">
            <v>24</v>
          </cell>
          <cell r="H452">
            <v>49.270079999999993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49.270079999999993</v>
          </cell>
          <cell r="R452">
            <v>0</v>
          </cell>
          <cell r="S452">
            <v>0</v>
          </cell>
          <cell r="T452">
            <v>0</v>
          </cell>
        </row>
        <row r="453">
          <cell r="B453" t="str">
            <v>903B</v>
          </cell>
          <cell r="C453">
            <v>64</v>
          </cell>
          <cell r="D453" t="str">
            <v>BOYS SCUFF</v>
          </cell>
          <cell r="E453" t="str">
            <v>SLIPPER</v>
          </cell>
          <cell r="F453">
            <v>48</v>
          </cell>
          <cell r="G453">
            <v>8</v>
          </cell>
          <cell r="H453">
            <v>49.24362</v>
          </cell>
          <cell r="I453">
            <v>1</v>
          </cell>
          <cell r="J453">
            <v>0</v>
          </cell>
          <cell r="K453">
            <v>0</v>
          </cell>
          <cell r="L453">
            <v>2.0529199999999999</v>
          </cell>
          <cell r="M453">
            <v>2.0529199999999999</v>
          </cell>
          <cell r="N453">
            <v>0</v>
          </cell>
          <cell r="O453">
            <v>0</v>
          </cell>
          <cell r="P453">
            <v>18.476279999999999</v>
          </cell>
          <cell r="Q453">
            <v>0</v>
          </cell>
          <cell r="R453">
            <v>5.1322999999999999</v>
          </cell>
          <cell r="S453">
            <v>6.1587599999999991</v>
          </cell>
          <cell r="T453">
            <v>14.37044</v>
          </cell>
        </row>
        <row r="454">
          <cell r="B454" t="str">
            <v>9905B</v>
          </cell>
          <cell r="C454">
            <v>64</v>
          </cell>
          <cell r="D454" t="str">
            <v>BOYS CLASSIC</v>
          </cell>
          <cell r="E454" t="str">
            <v>SLIPPER</v>
          </cell>
          <cell r="F454">
            <v>30</v>
          </cell>
          <cell r="G454">
            <v>0</v>
          </cell>
          <cell r="H454">
            <v>36.793800000000005</v>
          </cell>
          <cell r="I454">
            <v>0</v>
          </cell>
          <cell r="J454">
            <v>0</v>
          </cell>
          <cell r="K454">
            <v>6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30.793800000000001</v>
          </cell>
          <cell r="T454">
            <v>0</v>
          </cell>
        </row>
        <row r="455">
          <cell r="B455" t="str">
            <v>9905I</v>
          </cell>
          <cell r="C455">
            <v>62</v>
          </cell>
          <cell r="D455" t="str">
            <v>INFANTS Classic</v>
          </cell>
          <cell r="E455" t="str">
            <v>SLIPPER</v>
          </cell>
          <cell r="F455">
            <v>18</v>
          </cell>
          <cell r="G455">
            <v>0</v>
          </cell>
          <cell r="H455">
            <v>18.476279999999999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18.476279999999999</v>
          </cell>
          <cell r="T455">
            <v>0</v>
          </cell>
        </row>
        <row r="456">
          <cell r="B456" t="str">
            <v>901B</v>
          </cell>
          <cell r="C456">
            <v>64</v>
          </cell>
          <cell r="D456" t="str">
            <v>BOYS MOC</v>
          </cell>
          <cell r="E456" t="str">
            <v>SLIPPER</v>
          </cell>
          <cell r="F456">
            <v>0</v>
          </cell>
          <cell r="G456">
            <v>66</v>
          </cell>
          <cell r="H456">
            <v>6.1587599999999991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6.1587599999999991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B457">
            <v>10106</v>
          </cell>
          <cell r="C457">
            <v>691</v>
          </cell>
          <cell r="D457" t="str">
            <v>GIANT FOOT</v>
          </cell>
          <cell r="E457" t="str">
            <v>SLIPPER</v>
          </cell>
          <cell r="F457">
            <v>4</v>
          </cell>
          <cell r="G457">
            <v>3</v>
          </cell>
          <cell r="H457">
            <v>4.1058399999999997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4.1058399999999997</v>
          </cell>
          <cell r="S457">
            <v>0</v>
          </cell>
          <cell r="T457">
            <v>0</v>
          </cell>
        </row>
        <row r="458">
          <cell r="B458">
            <v>10102</v>
          </cell>
          <cell r="C458">
            <v>69</v>
          </cell>
          <cell r="D458" t="str">
            <v>SHEEPSKIN GLOVE</v>
          </cell>
          <cell r="E458" t="str">
            <v>SLIPPER</v>
          </cell>
          <cell r="F458">
            <v>0</v>
          </cell>
          <cell r="G458">
            <v>0</v>
          </cell>
          <cell r="H458">
            <v>3</v>
          </cell>
          <cell r="I458">
            <v>3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B459" t="str">
            <v>913Y</v>
          </cell>
          <cell r="C459">
            <v>63</v>
          </cell>
          <cell r="D459" t="str">
            <v>YOUTHS CENTER STITCH</v>
          </cell>
          <cell r="E459" t="str">
            <v>SLIPPER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B460" t="str">
            <v>913B</v>
          </cell>
          <cell r="C460">
            <v>64</v>
          </cell>
          <cell r="D460" t="str">
            <v>BOYS CENTER STITCH</v>
          </cell>
          <cell r="E460" t="str">
            <v>SLIPPER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B461" t="str">
            <v>1901W</v>
          </cell>
          <cell r="C461">
            <v>65</v>
          </cell>
          <cell r="D461" t="str">
            <v>WOMENS PROMOTIONAL MOC</v>
          </cell>
          <cell r="E461" t="str">
            <v>SLIPPER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B462" t="str">
            <v>1905W</v>
          </cell>
          <cell r="C462">
            <v>65</v>
          </cell>
          <cell r="D462" t="str">
            <v>WOMENS PROMOTIONAL CLASSIC</v>
          </cell>
          <cell r="E462" t="str">
            <v>SLIPPER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B463" t="str">
            <v>1907W</v>
          </cell>
          <cell r="C463">
            <v>65</v>
          </cell>
          <cell r="D463" t="str">
            <v>WOMENS PROMOTIONAL CLASSIC SOFT SOLE</v>
          </cell>
          <cell r="E463" t="str">
            <v>SLIPPER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B464" t="str">
            <v>904W</v>
          </cell>
          <cell r="C464">
            <v>65</v>
          </cell>
          <cell r="D464" t="str">
            <v>WOMENS OPERA</v>
          </cell>
          <cell r="E464" t="str">
            <v>SLIPPER</v>
          </cell>
          <cell r="F464">
            <v>0</v>
          </cell>
          <cell r="G464">
            <v>27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B465" t="str">
            <v>923W</v>
          </cell>
          <cell r="C465">
            <v>65</v>
          </cell>
          <cell r="D465" t="str">
            <v>WOMENS TANNER MOC</v>
          </cell>
          <cell r="E465" t="str">
            <v>SLIPPER</v>
          </cell>
          <cell r="F465">
            <v>0</v>
          </cell>
          <cell r="G465">
            <v>11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B466" t="str">
            <v>956W</v>
          </cell>
          <cell r="C466">
            <v>65</v>
          </cell>
          <cell r="D466" t="str">
            <v>WOMENS Slipper</v>
          </cell>
          <cell r="E466" t="str">
            <v>SLIPPER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B467" t="str">
            <v>959W</v>
          </cell>
          <cell r="C467">
            <v>65</v>
          </cell>
          <cell r="D467" t="str">
            <v>WOMENS CLASSIC 2</v>
          </cell>
          <cell r="E467" t="str">
            <v>SLIPPER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B468" t="str">
            <v>1125M</v>
          </cell>
          <cell r="C468">
            <v>66</v>
          </cell>
          <cell r="D468" t="str">
            <v>MENS KILTIE SLIPPER</v>
          </cell>
          <cell r="E468" t="str">
            <v>SLIPPER</v>
          </cell>
          <cell r="F468">
            <v>0</v>
          </cell>
          <cell r="G468">
            <v>1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B469" t="str">
            <v>1907M</v>
          </cell>
          <cell r="C469">
            <v>66</v>
          </cell>
          <cell r="D469" t="str">
            <v>MENS PROMOTIONAL CLASSIC SOFT SOLE</v>
          </cell>
          <cell r="E469" t="str">
            <v>SLIPPER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B470" t="str">
            <v>913M</v>
          </cell>
          <cell r="C470">
            <v>66</v>
          </cell>
          <cell r="D470" t="str">
            <v>MENS CENTER STITCH CLOG</v>
          </cell>
          <cell r="E470" t="str">
            <v>SLIPPER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B471" t="str">
            <v>915M</v>
          </cell>
          <cell r="C471">
            <v>66</v>
          </cell>
          <cell r="D471" t="str">
            <v>MENS FUR SCUFF</v>
          </cell>
          <cell r="E471" t="str">
            <v>SLIPPER</v>
          </cell>
          <cell r="F471">
            <v>0</v>
          </cell>
          <cell r="G471">
            <v>3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B472" t="str">
            <v>917M</v>
          </cell>
          <cell r="C472">
            <v>66</v>
          </cell>
          <cell r="D472" t="str">
            <v>MENS OPERA</v>
          </cell>
          <cell r="E472" t="str">
            <v>SLIPPER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B473" t="str">
            <v>959M</v>
          </cell>
          <cell r="C473">
            <v>66</v>
          </cell>
          <cell r="D473" t="str">
            <v>MENS CLASSIC 2</v>
          </cell>
          <cell r="E473" t="str">
            <v>SLIPPER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B474" t="str">
            <v>965M</v>
          </cell>
          <cell r="C474">
            <v>66</v>
          </cell>
          <cell r="D474" t="str">
            <v>MENS SLIPPER</v>
          </cell>
          <cell r="E474" t="str">
            <v>SLIPPER</v>
          </cell>
          <cell r="F474">
            <v>0</v>
          </cell>
          <cell r="G474">
            <v>1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B475">
            <v>10101</v>
          </cell>
          <cell r="C475">
            <v>69</v>
          </cell>
          <cell r="D475" t="str">
            <v>SHEEPSKIN Mitten</v>
          </cell>
          <cell r="E475" t="str">
            <v>SLIPPER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B476" t="str">
            <v>945WW</v>
          </cell>
          <cell r="C476">
            <v>651</v>
          </cell>
          <cell r="D476" t="str">
            <v>WIDE WIDTH WOMENS INDOOR FLEECE SLIPPER</v>
          </cell>
          <cell r="E476" t="str">
            <v>SLIPPER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B477" t="str">
            <v>51M</v>
          </cell>
          <cell r="C477">
            <v>105</v>
          </cell>
          <cell r="D477" t="str">
            <v>MENS NISQUALLY PACK BOOT</v>
          </cell>
          <cell r="E477" t="str">
            <v>SNOW</v>
          </cell>
          <cell r="F477">
            <v>5185</v>
          </cell>
          <cell r="G477">
            <v>6179</v>
          </cell>
          <cell r="H477">
            <v>8628.7420000000002</v>
          </cell>
          <cell r="I477">
            <v>321</v>
          </cell>
          <cell r="J477">
            <v>41</v>
          </cell>
          <cell r="K477">
            <v>1</v>
          </cell>
          <cell r="L477">
            <v>96.608000000000004</v>
          </cell>
          <cell r="M477">
            <v>106.2688</v>
          </cell>
          <cell r="N477">
            <v>0</v>
          </cell>
          <cell r="O477">
            <v>386.43200000000002</v>
          </cell>
          <cell r="P477">
            <v>467.34120000000001</v>
          </cell>
          <cell r="Q477">
            <v>359.8648</v>
          </cell>
          <cell r="R477">
            <v>3800</v>
          </cell>
          <cell r="S477">
            <v>2600</v>
          </cell>
          <cell r="T477">
            <v>449.22719999999998</v>
          </cell>
        </row>
        <row r="478">
          <cell r="B478" t="str">
            <v>35M</v>
          </cell>
          <cell r="C478">
            <v>105</v>
          </cell>
          <cell r="D478" t="str">
            <v>MENS 5 EYE DUCK BOOT - POLY</v>
          </cell>
          <cell r="E478" t="str">
            <v>SNOW</v>
          </cell>
          <cell r="F478">
            <v>6141</v>
          </cell>
          <cell r="G478">
            <v>3110</v>
          </cell>
          <cell r="H478">
            <v>7585.0588000000007</v>
          </cell>
          <cell r="I478">
            <v>150</v>
          </cell>
          <cell r="J478">
            <v>23</v>
          </cell>
          <cell r="K478">
            <v>30</v>
          </cell>
          <cell r="L478">
            <v>124.3828</v>
          </cell>
          <cell r="M478">
            <v>53.134399999999999</v>
          </cell>
          <cell r="N478">
            <v>85.739599999999996</v>
          </cell>
          <cell r="O478">
            <v>1098.9159999999999</v>
          </cell>
          <cell r="P478">
            <v>1591.6168</v>
          </cell>
          <cell r="Q478">
            <v>2359.6504</v>
          </cell>
          <cell r="R478">
            <v>544.62760000000003</v>
          </cell>
          <cell r="S478">
            <v>706.44600000000003</v>
          </cell>
          <cell r="T478">
            <v>817.54520000000002</v>
          </cell>
        </row>
        <row r="479">
          <cell r="B479" t="str">
            <v>3870I</v>
          </cell>
          <cell r="C479">
            <v>109</v>
          </cell>
          <cell r="D479" t="str">
            <v>INFANTS CUDDLES BOOT</v>
          </cell>
          <cell r="E479" t="str">
            <v>SNOW</v>
          </cell>
          <cell r="F479">
            <v>3493</v>
          </cell>
          <cell r="G479">
            <v>1163</v>
          </cell>
          <cell r="H479">
            <v>5845.1467999999995</v>
          </cell>
          <cell r="I479">
            <v>0</v>
          </cell>
          <cell r="J479">
            <v>1000</v>
          </cell>
          <cell r="K479">
            <v>627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1840.3824</v>
          </cell>
          <cell r="R479">
            <v>892.41639999999995</v>
          </cell>
          <cell r="S479">
            <v>0</v>
          </cell>
          <cell r="T479">
            <v>1485.348</v>
          </cell>
        </row>
        <row r="480">
          <cell r="B480" t="str">
            <v>235Y</v>
          </cell>
          <cell r="C480">
            <v>108</v>
          </cell>
          <cell r="D480" t="str">
            <v>YOUTHS MOUNTAIN PAK</v>
          </cell>
          <cell r="E480" t="str">
            <v>SNOW</v>
          </cell>
          <cell r="F480">
            <v>4726</v>
          </cell>
          <cell r="G480">
            <v>4746</v>
          </cell>
          <cell r="H480">
            <v>5828.3631999999989</v>
          </cell>
          <cell r="I480">
            <v>90</v>
          </cell>
          <cell r="J480">
            <v>24</v>
          </cell>
          <cell r="K480">
            <v>0</v>
          </cell>
          <cell r="L480">
            <v>8.4532000000000007</v>
          </cell>
          <cell r="M480">
            <v>0</v>
          </cell>
          <cell r="N480">
            <v>12.076000000000001</v>
          </cell>
          <cell r="O480">
            <v>621.91399999999999</v>
          </cell>
          <cell r="P480">
            <v>1935.7828</v>
          </cell>
          <cell r="Q480">
            <v>613.46079999999995</v>
          </cell>
          <cell r="R480">
            <v>463.71839999999997</v>
          </cell>
          <cell r="S480">
            <v>840.4896</v>
          </cell>
          <cell r="T480">
            <v>1218.4684</v>
          </cell>
        </row>
        <row r="481">
          <cell r="B481" t="str">
            <v>35MX</v>
          </cell>
          <cell r="C481">
            <v>105</v>
          </cell>
          <cell r="D481" t="str">
            <v>MENS 5 EYE DUCK BOOT - BOX</v>
          </cell>
          <cell r="E481" t="str">
            <v>SNOW</v>
          </cell>
          <cell r="F481">
            <v>4088</v>
          </cell>
          <cell r="G481">
            <v>2732</v>
          </cell>
          <cell r="H481">
            <v>4587.9308000000001</v>
          </cell>
          <cell r="I481">
            <v>462</v>
          </cell>
          <cell r="J481">
            <v>101</v>
          </cell>
          <cell r="K481">
            <v>0</v>
          </cell>
          <cell r="L481">
            <v>208.91480000000001</v>
          </cell>
          <cell r="M481">
            <v>91.777600000000007</v>
          </cell>
          <cell r="N481">
            <v>144.91200000000001</v>
          </cell>
          <cell r="O481">
            <v>64.002799999999993</v>
          </cell>
          <cell r="P481">
            <v>353.82679999999999</v>
          </cell>
          <cell r="Q481">
            <v>573.61</v>
          </cell>
          <cell r="R481">
            <v>311.56080000000003</v>
          </cell>
          <cell r="S481">
            <v>327.25959999999998</v>
          </cell>
          <cell r="T481">
            <v>1949.0663999999999</v>
          </cell>
        </row>
        <row r="482">
          <cell r="B482" t="str">
            <v>235B</v>
          </cell>
          <cell r="C482">
            <v>107</v>
          </cell>
          <cell r="D482" t="str">
            <v>BOYS MOUNTAIN PAK</v>
          </cell>
          <cell r="E482" t="str">
            <v>SNOW</v>
          </cell>
          <cell r="F482">
            <v>4025</v>
          </cell>
          <cell r="G482">
            <v>4040</v>
          </cell>
          <cell r="H482">
            <v>4488.8743999999997</v>
          </cell>
          <cell r="I482">
            <v>28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25.3596</v>
          </cell>
          <cell r="O482">
            <v>596.55439999999999</v>
          </cell>
          <cell r="P482">
            <v>1014.384</v>
          </cell>
          <cell r="Q482">
            <v>492.70080000000002</v>
          </cell>
          <cell r="R482">
            <v>579.64800000000002</v>
          </cell>
          <cell r="S482">
            <v>1507.0848000000001</v>
          </cell>
          <cell r="T482">
            <v>245.14279999999999</v>
          </cell>
        </row>
        <row r="483">
          <cell r="B483" t="str">
            <v>52M</v>
          </cell>
          <cell r="C483">
            <v>105</v>
          </cell>
          <cell r="D483" t="str">
            <v>DEFENDER - MENS</v>
          </cell>
          <cell r="E483" t="str">
            <v>SNOW</v>
          </cell>
          <cell r="F483">
            <v>3270</v>
          </cell>
          <cell r="G483">
            <v>3913</v>
          </cell>
          <cell r="H483">
            <v>4190.3987999999999</v>
          </cell>
          <cell r="I483">
            <v>239</v>
          </cell>
          <cell r="J483">
            <v>10</v>
          </cell>
          <cell r="K483">
            <v>1</v>
          </cell>
          <cell r="L483">
            <v>0</v>
          </cell>
          <cell r="M483">
            <v>0</v>
          </cell>
          <cell r="N483">
            <v>2.4152</v>
          </cell>
          <cell r="O483">
            <v>0</v>
          </cell>
          <cell r="P483">
            <v>1.2076</v>
          </cell>
          <cell r="Q483">
            <v>3573.2883999999999</v>
          </cell>
          <cell r="R483">
            <v>100.2308</v>
          </cell>
          <cell r="S483">
            <v>206.49960000000002</v>
          </cell>
          <cell r="T483">
            <v>56.757199999999997</v>
          </cell>
        </row>
        <row r="484">
          <cell r="B484" t="str">
            <v>35W</v>
          </cell>
          <cell r="C484">
            <v>106</v>
          </cell>
          <cell r="D484" t="str">
            <v>WOMENS 5 EYE DUCK BOOT - POLY</v>
          </cell>
          <cell r="E484" t="str">
            <v>SNOW</v>
          </cell>
          <cell r="F484">
            <v>3335</v>
          </cell>
          <cell r="G484">
            <v>3765</v>
          </cell>
          <cell r="H484">
            <v>4081.9308000000001</v>
          </cell>
          <cell r="I484">
            <v>42</v>
          </cell>
          <cell r="J484">
            <v>4</v>
          </cell>
          <cell r="K484">
            <v>11</v>
          </cell>
          <cell r="L484">
            <v>53.134399999999999</v>
          </cell>
          <cell r="M484">
            <v>4.8304</v>
          </cell>
          <cell r="N484">
            <v>53.134399999999999</v>
          </cell>
          <cell r="O484">
            <v>374.35599999999999</v>
          </cell>
          <cell r="P484">
            <v>2063.7883999999999</v>
          </cell>
          <cell r="Q484">
            <v>621.91399999999999</v>
          </cell>
          <cell r="R484">
            <v>370.73320000000001</v>
          </cell>
          <cell r="S484">
            <v>443.18920000000003</v>
          </cell>
          <cell r="T484">
            <v>39.8508</v>
          </cell>
        </row>
        <row r="485">
          <cell r="B485" t="str">
            <v>235M</v>
          </cell>
          <cell r="C485">
            <v>105</v>
          </cell>
          <cell r="D485" t="str">
            <v>MENS MOUNTAIN PAK</v>
          </cell>
          <cell r="E485" t="str">
            <v>SNOW</v>
          </cell>
          <cell r="F485">
            <v>2707</v>
          </cell>
          <cell r="G485">
            <v>3679</v>
          </cell>
          <cell r="H485">
            <v>3586.7924000000003</v>
          </cell>
          <cell r="I485">
            <v>209</v>
          </cell>
          <cell r="J485">
            <v>360</v>
          </cell>
          <cell r="K485">
            <v>0</v>
          </cell>
          <cell r="L485">
            <v>0</v>
          </cell>
          <cell r="M485">
            <v>14.491199999999999</v>
          </cell>
          <cell r="N485">
            <v>0</v>
          </cell>
          <cell r="O485">
            <v>14.491199999999999</v>
          </cell>
          <cell r="P485">
            <v>898.45439999999996</v>
          </cell>
          <cell r="Q485">
            <v>264.46440000000001</v>
          </cell>
          <cell r="R485">
            <v>260.84160000000003</v>
          </cell>
          <cell r="S485">
            <v>550.66560000000004</v>
          </cell>
          <cell r="T485">
            <v>1014.384</v>
          </cell>
        </row>
        <row r="486">
          <cell r="B486" t="str">
            <v>59M</v>
          </cell>
          <cell r="C486">
            <v>105</v>
          </cell>
          <cell r="D486" t="str">
            <v>MENS RAINIER PACK BOOT</v>
          </cell>
          <cell r="E486" t="str">
            <v>SNOW</v>
          </cell>
          <cell r="F486">
            <v>2686</v>
          </cell>
          <cell r="G486">
            <v>2476</v>
          </cell>
          <cell r="H486">
            <v>3575.0667999999996</v>
          </cell>
          <cell r="I486">
            <v>232</v>
          </cell>
          <cell r="J486">
            <v>91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2945.3364000000001</v>
          </cell>
          <cell r="R486">
            <v>97.815600000000003</v>
          </cell>
          <cell r="S486">
            <v>37.435600000000001</v>
          </cell>
          <cell r="T486">
            <v>171.47919999999999</v>
          </cell>
        </row>
        <row r="487">
          <cell r="B487" t="str">
            <v>51W</v>
          </cell>
          <cell r="C487">
            <v>106</v>
          </cell>
          <cell r="D487" t="str">
            <v>WOMENS NISQUALLY PACK BOOT</v>
          </cell>
          <cell r="E487" t="str">
            <v>SNOW</v>
          </cell>
          <cell r="F487">
            <v>2502</v>
          </cell>
          <cell r="G487">
            <v>3666</v>
          </cell>
          <cell r="H487">
            <v>2968.4124000000002</v>
          </cell>
          <cell r="I487">
            <v>10</v>
          </cell>
          <cell r="J487">
            <v>0</v>
          </cell>
          <cell r="K487">
            <v>1</v>
          </cell>
          <cell r="L487">
            <v>55.549599999999998</v>
          </cell>
          <cell r="M487">
            <v>57.964799999999997</v>
          </cell>
          <cell r="N487">
            <v>1.2076</v>
          </cell>
          <cell r="O487">
            <v>35.020400000000002</v>
          </cell>
          <cell r="P487">
            <v>105.0612</v>
          </cell>
          <cell r="Q487">
            <v>190.80080000000001</v>
          </cell>
          <cell r="R487">
            <v>2436.9367999999999</v>
          </cell>
          <cell r="S487">
            <v>25.3596</v>
          </cell>
          <cell r="T487">
            <v>49.511600000000001</v>
          </cell>
        </row>
        <row r="488">
          <cell r="B488" t="str">
            <v>50M</v>
          </cell>
          <cell r="C488">
            <v>105</v>
          </cell>
          <cell r="D488" t="str">
            <v>ARCTIC TRACK - MENS</v>
          </cell>
          <cell r="E488" t="str">
            <v>SNOW</v>
          </cell>
          <cell r="F488">
            <v>2582</v>
          </cell>
          <cell r="G488">
            <v>1521</v>
          </cell>
          <cell r="H488">
            <v>2895.4111999999996</v>
          </cell>
          <cell r="I488">
            <v>516</v>
          </cell>
          <cell r="J488">
            <v>274</v>
          </cell>
          <cell r="K488">
            <v>38</v>
          </cell>
          <cell r="L488">
            <v>141.28919999999999</v>
          </cell>
          <cell r="M488">
            <v>230.6516</v>
          </cell>
          <cell r="N488">
            <v>0</v>
          </cell>
          <cell r="O488">
            <v>0</v>
          </cell>
          <cell r="P488">
            <v>0</v>
          </cell>
          <cell r="Q488">
            <v>140.08160000000001</v>
          </cell>
          <cell r="R488">
            <v>339.3356</v>
          </cell>
          <cell r="S488">
            <v>152.1576</v>
          </cell>
          <cell r="T488">
            <v>1063.8956000000001</v>
          </cell>
        </row>
        <row r="489">
          <cell r="B489" t="str">
            <v>55M</v>
          </cell>
          <cell r="C489">
            <v>105</v>
          </cell>
          <cell r="D489" t="str">
            <v>EASY ON DUCK - MENS</v>
          </cell>
          <cell r="E489" t="str">
            <v>SNOW</v>
          </cell>
          <cell r="F489">
            <v>2711</v>
          </cell>
          <cell r="G489">
            <v>2161</v>
          </cell>
          <cell r="H489">
            <v>2892.0676000000003</v>
          </cell>
          <cell r="I489">
            <v>12</v>
          </cell>
          <cell r="J489">
            <v>34</v>
          </cell>
          <cell r="K489">
            <v>7</v>
          </cell>
          <cell r="L489">
            <v>53.134399999999999</v>
          </cell>
          <cell r="M489">
            <v>22.944400000000002</v>
          </cell>
          <cell r="N489">
            <v>16.906400000000001</v>
          </cell>
          <cell r="O489">
            <v>149.7424</v>
          </cell>
          <cell r="P489">
            <v>1864.5344</v>
          </cell>
          <cell r="Q489">
            <v>396.09280000000001</v>
          </cell>
          <cell r="R489">
            <v>165.44120000000001</v>
          </cell>
          <cell r="S489">
            <v>79.701599999999999</v>
          </cell>
          <cell r="T489">
            <v>90.57</v>
          </cell>
        </row>
        <row r="490">
          <cell r="B490">
            <v>6052</v>
          </cell>
          <cell r="D490">
            <v>6052</v>
          </cell>
          <cell r="E490" t="str">
            <v>SNOW</v>
          </cell>
          <cell r="F490">
            <v>0</v>
          </cell>
          <cell r="G490">
            <v>0</v>
          </cell>
          <cell r="H490">
            <v>2800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P490">
            <v>300</v>
          </cell>
          <cell r="Q490">
            <v>2400</v>
          </cell>
          <cell r="R490">
            <v>100</v>
          </cell>
          <cell r="S490">
            <v>0</v>
          </cell>
          <cell r="T490">
            <v>0</v>
          </cell>
        </row>
        <row r="491">
          <cell r="B491">
            <v>231</v>
          </cell>
          <cell r="C491">
            <v>104</v>
          </cell>
          <cell r="D491" t="str">
            <v>SNO GO</v>
          </cell>
          <cell r="E491" t="str">
            <v>SNOW</v>
          </cell>
          <cell r="F491">
            <v>1375</v>
          </cell>
          <cell r="G491">
            <v>75</v>
          </cell>
          <cell r="H491">
            <v>2748.5056</v>
          </cell>
          <cell r="I491">
            <v>72</v>
          </cell>
          <cell r="J491">
            <v>530</v>
          </cell>
          <cell r="K491">
            <v>509</v>
          </cell>
          <cell r="L491">
            <v>1.2076</v>
          </cell>
          <cell r="M491">
            <v>0</v>
          </cell>
          <cell r="N491">
            <v>0</v>
          </cell>
          <cell r="O491">
            <v>0</v>
          </cell>
          <cell r="P491">
            <v>144.91200000000001</v>
          </cell>
          <cell r="Q491">
            <v>509.60719999999998</v>
          </cell>
          <cell r="R491">
            <v>143.70439999999999</v>
          </cell>
          <cell r="S491">
            <v>505.98439999999999</v>
          </cell>
          <cell r="T491">
            <v>332.09</v>
          </cell>
        </row>
        <row r="492">
          <cell r="B492" t="str">
            <v>251Y</v>
          </cell>
          <cell r="C492">
            <v>108</v>
          </cell>
          <cell r="D492" t="str">
            <v>YOUTHS MT OLYMPUS</v>
          </cell>
          <cell r="E492" t="str">
            <v>SNOW</v>
          </cell>
          <cell r="F492">
            <v>1726</v>
          </cell>
          <cell r="G492">
            <v>636</v>
          </cell>
          <cell r="H492">
            <v>2748.3175999999999</v>
          </cell>
          <cell r="I492">
            <v>228</v>
          </cell>
          <cell r="J492">
            <v>180</v>
          </cell>
          <cell r="K492">
            <v>256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842.90480000000002</v>
          </cell>
          <cell r="R492">
            <v>951.58879999999999</v>
          </cell>
          <cell r="S492">
            <v>173.89439999999999</v>
          </cell>
          <cell r="T492">
            <v>115.92959999999999</v>
          </cell>
        </row>
        <row r="493">
          <cell r="B493" t="str">
            <v>251B</v>
          </cell>
          <cell r="C493">
            <v>107</v>
          </cell>
          <cell r="D493" t="str">
            <v>BOYS MT OLYMPUS</v>
          </cell>
          <cell r="E493" t="str">
            <v>SNOW</v>
          </cell>
          <cell r="F493">
            <v>2011</v>
          </cell>
          <cell r="G493">
            <v>1512</v>
          </cell>
          <cell r="H493">
            <v>2737.4836</v>
          </cell>
          <cell r="I493">
            <v>297</v>
          </cell>
          <cell r="J493">
            <v>12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1680.9792</v>
          </cell>
          <cell r="R493">
            <v>241.52</v>
          </cell>
          <cell r="S493">
            <v>318.8064</v>
          </cell>
          <cell r="T493">
            <v>187.178</v>
          </cell>
        </row>
        <row r="494">
          <cell r="B494" t="str">
            <v>253M</v>
          </cell>
          <cell r="C494">
            <v>105</v>
          </cell>
          <cell r="D494" t="str">
            <v>MENS MT BAKER</v>
          </cell>
          <cell r="E494" t="str">
            <v>SNOW</v>
          </cell>
          <cell r="F494">
            <v>1916</v>
          </cell>
          <cell r="G494">
            <v>659</v>
          </cell>
          <cell r="H494">
            <v>2640.7616000000003</v>
          </cell>
          <cell r="I494">
            <v>252</v>
          </cell>
          <cell r="J494">
            <v>75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1550.5584000000001</v>
          </cell>
          <cell r="R494">
            <v>173.89439999999999</v>
          </cell>
          <cell r="S494">
            <v>391.26240000000001</v>
          </cell>
          <cell r="T494">
            <v>198.04640000000001</v>
          </cell>
        </row>
        <row r="495">
          <cell r="B495" t="str">
            <v>35WX</v>
          </cell>
          <cell r="C495">
            <v>106</v>
          </cell>
          <cell r="D495" t="str">
            <v>WOMENS 5 EYE DUCK BOOT - BOX</v>
          </cell>
          <cell r="E495" t="str">
            <v>SNOW</v>
          </cell>
          <cell r="F495">
            <v>2403</v>
          </cell>
          <cell r="G495">
            <v>1250</v>
          </cell>
          <cell r="H495">
            <v>2551.4484000000002</v>
          </cell>
          <cell r="I495">
            <v>63</v>
          </cell>
          <cell r="J495">
            <v>2</v>
          </cell>
          <cell r="K495">
            <v>0</v>
          </cell>
          <cell r="L495">
            <v>134.0436</v>
          </cell>
          <cell r="M495">
            <v>48.304000000000002</v>
          </cell>
          <cell r="N495">
            <v>61.587600000000002</v>
          </cell>
          <cell r="O495">
            <v>0</v>
          </cell>
          <cell r="P495">
            <v>15.6988</v>
          </cell>
          <cell r="Q495">
            <v>351.41160000000002</v>
          </cell>
          <cell r="R495">
            <v>638.82039999999995</v>
          </cell>
          <cell r="S495">
            <v>16.906400000000001</v>
          </cell>
          <cell r="T495">
            <v>1219.6759999999999</v>
          </cell>
        </row>
        <row r="496">
          <cell r="B496" t="str">
            <v>235W</v>
          </cell>
          <cell r="C496">
            <v>106</v>
          </cell>
          <cell r="D496" t="str">
            <v>WOMENS MOUNTAIN PAK</v>
          </cell>
          <cell r="E496" t="str">
            <v>SNOW</v>
          </cell>
          <cell r="F496">
            <v>2113</v>
          </cell>
          <cell r="G496">
            <v>3085</v>
          </cell>
          <cell r="H496">
            <v>2052.92</v>
          </cell>
          <cell r="I496">
            <v>0</v>
          </cell>
          <cell r="J496">
            <v>0</v>
          </cell>
          <cell r="K496">
            <v>0</v>
          </cell>
          <cell r="L496">
            <v>27.774799999999999</v>
          </cell>
          <cell r="M496">
            <v>14.491199999999999</v>
          </cell>
          <cell r="N496">
            <v>0</v>
          </cell>
          <cell r="O496">
            <v>14.491199999999999</v>
          </cell>
          <cell r="P496">
            <v>811.50720000000001</v>
          </cell>
          <cell r="Q496">
            <v>188.38560000000001</v>
          </cell>
          <cell r="R496">
            <v>14.491199999999999</v>
          </cell>
          <cell r="S496">
            <v>906.9076</v>
          </cell>
          <cell r="T496">
            <v>74.871200000000002</v>
          </cell>
        </row>
        <row r="497">
          <cell r="B497" t="str">
            <v>234I</v>
          </cell>
          <cell r="C497">
            <v>109</v>
          </cell>
          <cell r="D497" t="str">
            <v>INFANTS VELCRO MOUNTAIN PAK</v>
          </cell>
          <cell r="E497" t="str">
            <v>SNOW</v>
          </cell>
          <cell r="F497">
            <v>1520</v>
          </cell>
          <cell r="G497">
            <v>1786</v>
          </cell>
          <cell r="H497">
            <v>1909.1135999999999</v>
          </cell>
          <cell r="I497">
            <v>156</v>
          </cell>
          <cell r="J497">
            <v>19</v>
          </cell>
          <cell r="K497">
            <v>0</v>
          </cell>
          <cell r="L497">
            <v>0</v>
          </cell>
          <cell r="M497">
            <v>14.491199999999999</v>
          </cell>
          <cell r="N497">
            <v>0</v>
          </cell>
          <cell r="O497">
            <v>507.19200000000001</v>
          </cell>
          <cell r="P497">
            <v>550.66560000000004</v>
          </cell>
          <cell r="Q497">
            <v>72.456000000000003</v>
          </cell>
          <cell r="R497">
            <v>57.964799999999997</v>
          </cell>
          <cell r="S497">
            <v>270.50240000000002</v>
          </cell>
          <cell r="T497">
            <v>260.84160000000003</v>
          </cell>
        </row>
        <row r="498">
          <cell r="B498" t="str">
            <v>35E</v>
          </cell>
          <cell r="C498">
            <v>107</v>
          </cell>
          <cell r="D498" t="str">
            <v>BOYS 5 EYE DUCK BOOT</v>
          </cell>
          <cell r="E498" t="str">
            <v>SNOW</v>
          </cell>
          <cell r="F498">
            <v>1451</v>
          </cell>
          <cell r="G498">
            <v>581</v>
          </cell>
          <cell r="H498">
            <v>1760.2452000000001</v>
          </cell>
          <cell r="I498">
            <v>25</v>
          </cell>
          <cell r="J498">
            <v>12</v>
          </cell>
          <cell r="K498">
            <v>0</v>
          </cell>
          <cell r="L498">
            <v>0</v>
          </cell>
          <cell r="M498">
            <v>14.491199999999999</v>
          </cell>
          <cell r="N498">
            <v>2.4152</v>
          </cell>
          <cell r="O498">
            <v>65.210400000000007</v>
          </cell>
          <cell r="P498">
            <v>398.50799999999998</v>
          </cell>
          <cell r="Q498">
            <v>720.93719999999996</v>
          </cell>
          <cell r="R498">
            <v>60.38</v>
          </cell>
          <cell r="S498">
            <v>265.67200000000003</v>
          </cell>
          <cell r="T498">
            <v>195.63120000000001</v>
          </cell>
        </row>
        <row r="499">
          <cell r="B499" t="str">
            <v>50W</v>
          </cell>
          <cell r="C499">
            <v>106</v>
          </cell>
          <cell r="D499" t="str">
            <v>ARCTIC TRACK - WOMENS</v>
          </cell>
          <cell r="E499" t="str">
            <v>SNOW</v>
          </cell>
          <cell r="F499">
            <v>1032</v>
          </cell>
          <cell r="G499">
            <v>788</v>
          </cell>
          <cell r="H499">
            <v>1708.5268000000001</v>
          </cell>
          <cell r="I499">
            <v>258</v>
          </cell>
          <cell r="J499">
            <v>191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72.456000000000003</v>
          </cell>
          <cell r="S499">
            <v>179.9324</v>
          </cell>
          <cell r="T499">
            <v>1007.1384</v>
          </cell>
        </row>
        <row r="500">
          <cell r="B500" t="str">
            <v>36M</v>
          </cell>
          <cell r="C500">
            <v>105</v>
          </cell>
          <cell r="D500" t="str">
            <v>MENS 5 EYE AIRGRIP</v>
          </cell>
          <cell r="E500" t="str">
            <v>SNOW</v>
          </cell>
          <cell r="F500">
            <v>1294</v>
          </cell>
          <cell r="G500">
            <v>1122</v>
          </cell>
          <cell r="H500">
            <v>1611.3332</v>
          </cell>
          <cell r="I500">
            <v>20</v>
          </cell>
          <cell r="J500">
            <v>9</v>
          </cell>
          <cell r="K500">
            <v>4</v>
          </cell>
          <cell r="L500">
            <v>0</v>
          </cell>
          <cell r="M500">
            <v>0</v>
          </cell>
          <cell r="N500">
            <v>0</v>
          </cell>
          <cell r="O500">
            <v>367.11040000000003</v>
          </cell>
          <cell r="P500">
            <v>89.362399999999994</v>
          </cell>
          <cell r="Q500">
            <v>532.55160000000001</v>
          </cell>
          <cell r="R500">
            <v>90.57</v>
          </cell>
          <cell r="S500">
            <v>111.0992</v>
          </cell>
          <cell r="T500">
            <v>387.63960000000003</v>
          </cell>
        </row>
        <row r="501">
          <cell r="B501" t="str">
            <v>55W</v>
          </cell>
          <cell r="C501">
            <v>106</v>
          </cell>
          <cell r="D501" t="str">
            <v>EASY ON DUCK - WOMENS</v>
          </cell>
          <cell r="E501" t="str">
            <v>SNOW</v>
          </cell>
          <cell r="F501">
            <v>1406</v>
          </cell>
          <cell r="G501">
            <v>615</v>
          </cell>
          <cell r="H501">
            <v>1555.6520000000003</v>
          </cell>
          <cell r="I501">
            <v>4</v>
          </cell>
          <cell r="J501">
            <v>15</v>
          </cell>
          <cell r="K501">
            <v>3</v>
          </cell>
          <cell r="L501">
            <v>22.944400000000002</v>
          </cell>
          <cell r="M501">
            <v>35.020400000000002</v>
          </cell>
          <cell r="N501">
            <v>47.096400000000003</v>
          </cell>
          <cell r="O501">
            <v>79.701599999999999</v>
          </cell>
          <cell r="P501">
            <v>505.98439999999999</v>
          </cell>
          <cell r="Q501">
            <v>295.86200000000002</v>
          </cell>
          <cell r="R501">
            <v>142.49680000000001</v>
          </cell>
          <cell r="S501">
            <v>326.05200000000002</v>
          </cell>
          <cell r="T501">
            <v>78.494</v>
          </cell>
        </row>
        <row r="502">
          <cell r="B502" t="str">
            <v>56M</v>
          </cell>
          <cell r="C502">
            <v>105</v>
          </cell>
          <cell r="D502" t="str">
            <v>PULL ON OIL DUCK-NEW SOLE-MENS</v>
          </cell>
          <cell r="E502" t="str">
            <v>SNOW</v>
          </cell>
          <cell r="F502">
            <v>1147</v>
          </cell>
          <cell r="G502">
            <v>583</v>
          </cell>
          <cell r="H502">
            <v>1553.0940000000001</v>
          </cell>
          <cell r="I502">
            <v>241</v>
          </cell>
          <cell r="J502">
            <v>13</v>
          </cell>
          <cell r="K502">
            <v>13</v>
          </cell>
          <cell r="L502">
            <v>18.114000000000001</v>
          </cell>
          <cell r="M502">
            <v>0</v>
          </cell>
          <cell r="N502">
            <v>4.8304</v>
          </cell>
          <cell r="O502">
            <v>0</v>
          </cell>
          <cell r="P502">
            <v>12.076000000000001</v>
          </cell>
          <cell r="Q502">
            <v>38.6432</v>
          </cell>
          <cell r="R502">
            <v>664.18</v>
          </cell>
          <cell r="S502">
            <v>309.1456</v>
          </cell>
          <cell r="T502">
            <v>239.10480000000001</v>
          </cell>
        </row>
        <row r="503">
          <cell r="B503" t="str">
            <v>8958W</v>
          </cell>
          <cell r="D503" t="str">
            <v>8958W</v>
          </cell>
          <cell r="E503" t="str">
            <v>SNOW</v>
          </cell>
          <cell r="F503">
            <v>0</v>
          </cell>
          <cell r="G503">
            <v>720</v>
          </cell>
          <cell r="H503">
            <v>1520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Q503">
            <v>120</v>
          </cell>
          <cell r="R503">
            <v>1400</v>
          </cell>
          <cell r="S503">
            <v>0</v>
          </cell>
          <cell r="T503">
            <v>0</v>
          </cell>
        </row>
        <row r="504">
          <cell r="B504" t="str">
            <v>52W</v>
          </cell>
          <cell r="C504">
            <v>106</v>
          </cell>
          <cell r="D504" t="str">
            <v>DEFENDER - WOMENS</v>
          </cell>
          <cell r="E504" t="str">
            <v>SNOW</v>
          </cell>
          <cell r="F504">
            <v>1201</v>
          </cell>
          <cell r="G504">
            <v>312</v>
          </cell>
          <cell r="H504">
            <v>1436.5704000000001</v>
          </cell>
          <cell r="I504">
            <v>21</v>
          </cell>
          <cell r="J504">
            <v>22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14.491199999999999</v>
          </cell>
          <cell r="P504">
            <v>0</v>
          </cell>
          <cell r="Q504">
            <v>394.8852</v>
          </cell>
          <cell r="R504">
            <v>251.1808</v>
          </cell>
          <cell r="S504">
            <v>111.0992</v>
          </cell>
          <cell r="T504">
            <v>621.91399999999999</v>
          </cell>
        </row>
        <row r="505">
          <cell r="B505" t="str">
            <v>210W</v>
          </cell>
          <cell r="C505">
            <v>106</v>
          </cell>
          <cell r="D505" t="str">
            <v>WOMENS GLACIER</v>
          </cell>
          <cell r="E505" t="str">
            <v>SNOW</v>
          </cell>
          <cell r="F505">
            <v>1271</v>
          </cell>
          <cell r="G505">
            <v>150</v>
          </cell>
          <cell r="H505">
            <v>1435.7548000000002</v>
          </cell>
          <cell r="I505">
            <v>140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57.964799999999997</v>
          </cell>
          <cell r="Q505">
            <v>28.982399999999998</v>
          </cell>
          <cell r="R505">
            <v>14.491199999999999</v>
          </cell>
          <cell r="S505">
            <v>86.947199999999995</v>
          </cell>
          <cell r="T505">
            <v>1107.3692000000001</v>
          </cell>
        </row>
        <row r="506">
          <cell r="B506" t="str">
            <v>210M</v>
          </cell>
          <cell r="C506">
            <v>105</v>
          </cell>
          <cell r="D506" t="str">
            <v>MENS GLACIER</v>
          </cell>
          <cell r="E506" t="str">
            <v>SNOW</v>
          </cell>
          <cell r="F506">
            <v>1139</v>
          </cell>
          <cell r="G506">
            <v>302</v>
          </cell>
          <cell r="H506">
            <v>1398.5332000000001</v>
          </cell>
          <cell r="I506">
            <v>374</v>
          </cell>
          <cell r="J506">
            <v>50</v>
          </cell>
          <cell r="K506">
            <v>0</v>
          </cell>
          <cell r="L506">
            <v>27.774799999999999</v>
          </cell>
          <cell r="M506">
            <v>0</v>
          </cell>
          <cell r="N506">
            <v>1.2076</v>
          </cell>
          <cell r="O506">
            <v>0</v>
          </cell>
          <cell r="P506">
            <v>310.35320000000002</v>
          </cell>
          <cell r="Q506">
            <v>80.909199999999998</v>
          </cell>
          <cell r="R506">
            <v>44.681199999999997</v>
          </cell>
          <cell r="S506">
            <v>159.4032</v>
          </cell>
          <cell r="T506">
            <v>350.20400000000001</v>
          </cell>
        </row>
        <row r="507">
          <cell r="B507" t="str">
            <v>52B</v>
          </cell>
          <cell r="C507">
            <v>107</v>
          </cell>
          <cell r="D507" t="str">
            <v>BOYS DEFENDER  BOOT</v>
          </cell>
          <cell r="E507" t="str">
            <v>SNOW</v>
          </cell>
          <cell r="F507">
            <v>1058</v>
          </cell>
          <cell r="G507">
            <v>124</v>
          </cell>
          <cell r="H507">
            <v>1281.1876</v>
          </cell>
          <cell r="I507">
            <v>0</v>
          </cell>
          <cell r="J507">
            <v>12</v>
          </cell>
          <cell r="K507">
            <v>0</v>
          </cell>
          <cell r="L507">
            <v>14.491199999999999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318.8064</v>
          </cell>
          <cell r="R507">
            <v>0</v>
          </cell>
          <cell r="S507">
            <v>0</v>
          </cell>
          <cell r="T507">
            <v>935.89</v>
          </cell>
        </row>
        <row r="508">
          <cell r="B508" t="str">
            <v>234Y</v>
          </cell>
          <cell r="C508">
            <v>108</v>
          </cell>
          <cell r="D508" t="str">
            <v>YOUTHS VELCRO  MOUNTAIN PAK</v>
          </cell>
          <cell r="E508" t="str">
            <v>SNOW</v>
          </cell>
          <cell r="F508">
            <v>1198</v>
          </cell>
          <cell r="G508">
            <v>751</v>
          </cell>
          <cell r="H508">
            <v>1271.2228</v>
          </cell>
          <cell r="I508">
            <v>60</v>
          </cell>
          <cell r="J508">
            <v>0</v>
          </cell>
          <cell r="K508">
            <v>0</v>
          </cell>
          <cell r="L508">
            <v>27.774799999999999</v>
          </cell>
          <cell r="M508">
            <v>14.491199999999999</v>
          </cell>
          <cell r="N508">
            <v>0</v>
          </cell>
          <cell r="O508">
            <v>130.42080000000001</v>
          </cell>
          <cell r="P508">
            <v>72.456000000000003</v>
          </cell>
          <cell r="Q508">
            <v>105.0612</v>
          </cell>
          <cell r="R508">
            <v>92.985200000000006</v>
          </cell>
          <cell r="S508">
            <v>246.35040000000001</v>
          </cell>
          <cell r="T508">
            <v>521.68320000000006</v>
          </cell>
        </row>
        <row r="509">
          <cell r="B509" t="str">
            <v>35G</v>
          </cell>
          <cell r="C509">
            <v>109</v>
          </cell>
          <cell r="D509" t="str">
            <v>CHILDS 5 EYE DUCK BOOT</v>
          </cell>
          <cell r="E509" t="str">
            <v>SNOW</v>
          </cell>
          <cell r="F509">
            <v>177</v>
          </cell>
          <cell r="G509">
            <v>228</v>
          </cell>
          <cell r="H509">
            <v>1224.1604000000002</v>
          </cell>
          <cell r="I509">
            <v>0</v>
          </cell>
          <cell r="J509">
            <v>1008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101.4384</v>
          </cell>
          <cell r="P509">
            <v>28.982399999999998</v>
          </cell>
          <cell r="Q509">
            <v>85.739599999999996</v>
          </cell>
          <cell r="R509">
            <v>0</v>
          </cell>
          <cell r="S509">
            <v>0</v>
          </cell>
          <cell r="T509">
            <v>0</v>
          </cell>
        </row>
        <row r="510">
          <cell r="B510" t="str">
            <v>31W</v>
          </cell>
          <cell r="C510">
            <v>106</v>
          </cell>
          <cell r="D510" t="str">
            <v>ONE EYE DUCK BOOT - WOMENS</v>
          </cell>
          <cell r="E510" t="str">
            <v>SNOW</v>
          </cell>
          <cell r="F510">
            <v>875</v>
          </cell>
          <cell r="G510">
            <v>98</v>
          </cell>
          <cell r="H510">
            <v>1072.3024</v>
          </cell>
          <cell r="I510">
            <v>107</v>
          </cell>
          <cell r="J510">
            <v>41</v>
          </cell>
          <cell r="K510">
            <v>50</v>
          </cell>
          <cell r="L510">
            <v>97.815600000000003</v>
          </cell>
          <cell r="M510">
            <v>26.5672</v>
          </cell>
          <cell r="N510">
            <v>68.833200000000005</v>
          </cell>
          <cell r="O510">
            <v>19.3216</v>
          </cell>
          <cell r="P510">
            <v>134.0436</v>
          </cell>
          <cell r="Q510">
            <v>88.154799999999994</v>
          </cell>
          <cell r="R510">
            <v>128.00559999999999</v>
          </cell>
          <cell r="S510">
            <v>181.14</v>
          </cell>
          <cell r="T510">
            <v>130.42080000000001</v>
          </cell>
        </row>
        <row r="511">
          <cell r="B511" t="str">
            <v>58W</v>
          </cell>
          <cell r="C511">
            <v>106</v>
          </cell>
          <cell r="D511" t="str">
            <v>WOMENS ZIP BOOT</v>
          </cell>
          <cell r="E511" t="str">
            <v>SNOW</v>
          </cell>
          <cell r="F511">
            <v>950</v>
          </cell>
          <cell r="G511">
            <v>580</v>
          </cell>
          <cell r="H511">
            <v>1062.4923999999999</v>
          </cell>
          <cell r="I511">
            <v>157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21.736799999999999</v>
          </cell>
          <cell r="Q511">
            <v>1.2076</v>
          </cell>
          <cell r="R511">
            <v>342.95839999999998</v>
          </cell>
          <cell r="S511">
            <v>301.89999999999998</v>
          </cell>
          <cell r="T511">
            <v>236.68960000000001</v>
          </cell>
        </row>
        <row r="512">
          <cell r="B512" t="str">
            <v>52Y</v>
          </cell>
          <cell r="C512">
            <v>108</v>
          </cell>
          <cell r="D512" t="str">
            <v>YOUTHS DEFENDER  BOOT</v>
          </cell>
          <cell r="E512" t="str">
            <v>SNOW</v>
          </cell>
          <cell r="F512">
            <v>18</v>
          </cell>
          <cell r="G512">
            <v>596</v>
          </cell>
          <cell r="H512">
            <v>1061.7367999999999</v>
          </cell>
          <cell r="I512">
            <v>0</v>
          </cell>
          <cell r="J512">
            <v>432</v>
          </cell>
          <cell r="K512">
            <v>608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14.491199999999999</v>
          </cell>
          <cell r="S512">
            <v>0</v>
          </cell>
          <cell r="T512">
            <v>7.2455999999999996</v>
          </cell>
        </row>
        <row r="513">
          <cell r="B513" t="str">
            <v>31M</v>
          </cell>
          <cell r="C513">
            <v>105</v>
          </cell>
          <cell r="D513" t="str">
            <v>ONE EYE DUCK BOOT - MENS</v>
          </cell>
          <cell r="E513" t="str">
            <v>SNOW</v>
          </cell>
          <cell r="F513">
            <v>867</v>
          </cell>
          <cell r="G513">
            <v>77</v>
          </cell>
          <cell r="H513">
            <v>958.01599999999996</v>
          </cell>
          <cell r="I513">
            <v>98</v>
          </cell>
          <cell r="J513">
            <v>53</v>
          </cell>
          <cell r="K513">
            <v>10</v>
          </cell>
          <cell r="L513">
            <v>114.72199999999999</v>
          </cell>
          <cell r="M513">
            <v>25.3596</v>
          </cell>
          <cell r="N513">
            <v>33.812800000000003</v>
          </cell>
          <cell r="O513">
            <v>50.719200000000001</v>
          </cell>
          <cell r="P513">
            <v>12.076000000000001</v>
          </cell>
          <cell r="Q513">
            <v>106.2688</v>
          </cell>
          <cell r="R513">
            <v>123.1752</v>
          </cell>
          <cell r="S513">
            <v>233.0668</v>
          </cell>
          <cell r="T513">
            <v>97.815600000000003</v>
          </cell>
        </row>
        <row r="514">
          <cell r="B514" t="str">
            <v>251M</v>
          </cell>
          <cell r="C514">
            <v>105</v>
          </cell>
          <cell r="D514" t="str">
            <v>MENS MT OLYMPUS</v>
          </cell>
          <cell r="E514" t="str">
            <v>SNOW</v>
          </cell>
          <cell r="F514">
            <v>662</v>
          </cell>
          <cell r="G514">
            <v>360</v>
          </cell>
          <cell r="H514">
            <v>895.43119999999999</v>
          </cell>
          <cell r="I514">
            <v>96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292.23919999999998</v>
          </cell>
          <cell r="R514">
            <v>72.456000000000003</v>
          </cell>
          <cell r="S514">
            <v>231.85919999999999</v>
          </cell>
          <cell r="T514">
            <v>202.8768</v>
          </cell>
        </row>
        <row r="515">
          <cell r="B515" t="str">
            <v>35F</v>
          </cell>
          <cell r="C515">
            <v>108</v>
          </cell>
          <cell r="D515" t="str">
            <v>YOUTHS 5 EYE DUCK BOOT</v>
          </cell>
          <cell r="E515" t="str">
            <v>SNOW</v>
          </cell>
          <cell r="F515">
            <v>794</v>
          </cell>
          <cell r="G515">
            <v>242</v>
          </cell>
          <cell r="H515">
            <v>871.35519999999997</v>
          </cell>
          <cell r="I515">
            <v>84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57.964799999999997</v>
          </cell>
          <cell r="P515">
            <v>115.92959999999999</v>
          </cell>
          <cell r="Q515">
            <v>251.1808</v>
          </cell>
          <cell r="R515">
            <v>72.456000000000003</v>
          </cell>
          <cell r="S515">
            <v>143.70439999999999</v>
          </cell>
          <cell r="T515">
            <v>146.11959999999999</v>
          </cell>
        </row>
        <row r="516">
          <cell r="B516">
            <v>442</v>
          </cell>
          <cell r="C516">
            <v>105</v>
          </cell>
          <cell r="D516" t="str">
            <v>#442 RUBBER MINING BOOT</v>
          </cell>
          <cell r="E516" t="str">
            <v>SNOW</v>
          </cell>
          <cell r="F516">
            <v>1259</v>
          </cell>
          <cell r="G516">
            <v>1204</v>
          </cell>
          <cell r="H516">
            <v>869.47199999999998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869.47199999999998</v>
          </cell>
          <cell r="S516">
            <v>0</v>
          </cell>
          <cell r="T516">
            <v>0</v>
          </cell>
        </row>
        <row r="517">
          <cell r="B517" t="str">
            <v>253W</v>
          </cell>
          <cell r="C517">
            <v>106</v>
          </cell>
          <cell r="D517" t="str">
            <v>WOMENS MT BAKER</v>
          </cell>
          <cell r="E517" t="str">
            <v>SNOW</v>
          </cell>
          <cell r="F517">
            <v>532</v>
          </cell>
          <cell r="G517">
            <v>257</v>
          </cell>
          <cell r="H517">
            <v>762.44319999999993</v>
          </cell>
          <cell r="I517">
            <v>108</v>
          </cell>
          <cell r="J517">
            <v>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454.05759999999998</v>
          </cell>
          <cell r="R517">
            <v>57.964799999999997</v>
          </cell>
          <cell r="S517">
            <v>43.473599999999998</v>
          </cell>
          <cell r="T517">
            <v>86.947199999999995</v>
          </cell>
        </row>
        <row r="518">
          <cell r="B518" t="str">
            <v>251W</v>
          </cell>
          <cell r="C518">
            <v>106</v>
          </cell>
          <cell r="D518" t="str">
            <v>WOMENS MT OLYMPUS</v>
          </cell>
          <cell r="E518" t="str">
            <v>SNOW</v>
          </cell>
          <cell r="F518">
            <v>578</v>
          </cell>
          <cell r="G518">
            <v>246</v>
          </cell>
          <cell r="H518">
            <v>718.99279999999999</v>
          </cell>
          <cell r="I518">
            <v>21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173.89439999999999</v>
          </cell>
          <cell r="R518">
            <v>28.982399999999998</v>
          </cell>
          <cell r="S518">
            <v>55.549599999999998</v>
          </cell>
          <cell r="T518">
            <v>439.56639999999999</v>
          </cell>
        </row>
        <row r="519">
          <cell r="B519" t="str">
            <v>56W</v>
          </cell>
          <cell r="C519">
            <v>106</v>
          </cell>
          <cell r="D519" t="str">
            <v>PULL ON OIL DUCK-NEW SOLE-WOMENS</v>
          </cell>
          <cell r="E519" t="str">
            <v>SNOW</v>
          </cell>
          <cell r="F519">
            <v>583</v>
          </cell>
          <cell r="G519">
            <v>341</v>
          </cell>
          <cell r="H519">
            <v>634.64520000000005</v>
          </cell>
          <cell r="I519">
            <v>104</v>
          </cell>
          <cell r="J519">
            <v>4</v>
          </cell>
          <cell r="K519">
            <v>11</v>
          </cell>
          <cell r="L519">
            <v>24.152000000000001</v>
          </cell>
          <cell r="M519">
            <v>0</v>
          </cell>
          <cell r="N519">
            <v>0</v>
          </cell>
          <cell r="O519">
            <v>3.6227999999999998</v>
          </cell>
          <cell r="P519">
            <v>28.982399999999998</v>
          </cell>
          <cell r="Q519">
            <v>62.795200000000001</v>
          </cell>
          <cell r="R519">
            <v>70.040800000000004</v>
          </cell>
          <cell r="S519">
            <v>107.4764</v>
          </cell>
          <cell r="T519">
            <v>218.57560000000001</v>
          </cell>
        </row>
        <row r="520">
          <cell r="B520" t="str">
            <v>36MX</v>
          </cell>
          <cell r="C520">
            <v>105</v>
          </cell>
          <cell r="D520" t="str">
            <v>DONT USE</v>
          </cell>
          <cell r="E520" t="str">
            <v>SNOW</v>
          </cell>
          <cell r="F520">
            <v>442</v>
          </cell>
          <cell r="G520">
            <v>0</v>
          </cell>
          <cell r="H520">
            <v>520.47559999999999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14.491199999999999</v>
          </cell>
          <cell r="O520">
            <v>0</v>
          </cell>
          <cell r="P520">
            <v>0</v>
          </cell>
          <cell r="Q520">
            <v>57.964799999999997</v>
          </cell>
          <cell r="R520">
            <v>318.8064</v>
          </cell>
          <cell r="S520">
            <v>57.964799999999997</v>
          </cell>
          <cell r="T520">
            <v>71.248400000000004</v>
          </cell>
        </row>
        <row r="521">
          <cell r="B521" t="str">
            <v>58M</v>
          </cell>
          <cell r="C521">
            <v>105</v>
          </cell>
          <cell r="D521" t="str">
            <v>MENS ZIP BOOT</v>
          </cell>
          <cell r="E521" t="str">
            <v>SNOW</v>
          </cell>
          <cell r="F521">
            <v>371</v>
          </cell>
          <cell r="G521">
            <v>215</v>
          </cell>
          <cell r="H521">
            <v>392.56080000000003</v>
          </cell>
          <cell r="I521">
            <v>27</v>
          </cell>
          <cell r="J521">
            <v>54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10.868399999999999</v>
          </cell>
          <cell r="Q521">
            <v>16.906400000000001</v>
          </cell>
          <cell r="R521">
            <v>177.5172</v>
          </cell>
          <cell r="S521">
            <v>47.096400000000003</v>
          </cell>
          <cell r="T521">
            <v>59.172400000000003</v>
          </cell>
        </row>
        <row r="522">
          <cell r="B522" t="str">
            <v>36W</v>
          </cell>
          <cell r="C522">
            <v>106</v>
          </cell>
          <cell r="D522" t="str">
            <v>WOMENS 5 EYE AIRGRIP</v>
          </cell>
          <cell r="E522" t="str">
            <v>SNOW</v>
          </cell>
          <cell r="F522">
            <v>208</v>
          </cell>
          <cell r="G522">
            <v>301</v>
          </cell>
          <cell r="H522">
            <v>265.80359999999996</v>
          </cell>
          <cell r="I522">
            <v>0</v>
          </cell>
          <cell r="J522">
            <v>0</v>
          </cell>
          <cell r="K522">
            <v>11</v>
          </cell>
          <cell r="L522">
            <v>0</v>
          </cell>
          <cell r="M522">
            <v>0</v>
          </cell>
          <cell r="N522">
            <v>0</v>
          </cell>
          <cell r="O522">
            <v>4.8304</v>
          </cell>
          <cell r="P522">
            <v>14.491199999999999</v>
          </cell>
          <cell r="Q522">
            <v>28.982399999999998</v>
          </cell>
          <cell r="R522">
            <v>16.906400000000001</v>
          </cell>
          <cell r="S522">
            <v>43.473599999999998</v>
          </cell>
          <cell r="T522">
            <v>146.11959999999999</v>
          </cell>
        </row>
        <row r="523">
          <cell r="B523" t="str">
            <v>1037B</v>
          </cell>
          <cell r="C523">
            <v>107</v>
          </cell>
          <cell r="D523" t="str">
            <v>BOYS MOON BOOTS</v>
          </cell>
          <cell r="E523" t="str">
            <v>SNOW</v>
          </cell>
          <cell r="F523">
            <v>210</v>
          </cell>
          <cell r="G523">
            <v>3</v>
          </cell>
          <cell r="H523">
            <v>259</v>
          </cell>
          <cell r="I523">
            <v>21</v>
          </cell>
          <cell r="J523">
            <v>238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B524" t="str">
            <v>59W</v>
          </cell>
          <cell r="C524">
            <v>106</v>
          </cell>
          <cell r="D524" t="str">
            <v>WOMENS RAINIER PACK</v>
          </cell>
          <cell r="E524" t="str">
            <v>SNOW</v>
          </cell>
          <cell r="F524">
            <v>168</v>
          </cell>
          <cell r="G524">
            <v>79</v>
          </cell>
          <cell r="H524">
            <v>217.2336</v>
          </cell>
          <cell r="I524">
            <v>20</v>
          </cell>
          <cell r="J524">
            <v>33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14.491199999999999</v>
          </cell>
          <cell r="Q524">
            <v>0</v>
          </cell>
          <cell r="R524">
            <v>42.265999999999998</v>
          </cell>
          <cell r="S524">
            <v>54.341999999999999</v>
          </cell>
          <cell r="T524">
            <v>53.134399999999999</v>
          </cell>
        </row>
        <row r="525">
          <cell r="B525" t="str">
            <v>36WX</v>
          </cell>
          <cell r="C525">
            <v>106</v>
          </cell>
          <cell r="D525" t="str">
            <v>DONT USE</v>
          </cell>
          <cell r="E525" t="str">
            <v>SNOW</v>
          </cell>
          <cell r="F525">
            <v>154</v>
          </cell>
          <cell r="G525">
            <v>0</v>
          </cell>
          <cell r="H525">
            <v>188.38560000000001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188.38560000000001</v>
          </cell>
          <cell r="S525">
            <v>0</v>
          </cell>
          <cell r="T525">
            <v>0</v>
          </cell>
        </row>
        <row r="526">
          <cell r="B526" t="str">
            <v>57M</v>
          </cell>
          <cell r="C526">
            <v>105</v>
          </cell>
          <cell r="D526" t="str">
            <v>MENS BEAR BOOT</v>
          </cell>
          <cell r="E526" t="str">
            <v>SNOW</v>
          </cell>
          <cell r="F526">
            <v>177</v>
          </cell>
          <cell r="G526">
            <v>44</v>
          </cell>
          <cell r="H526">
            <v>186.70440000000002</v>
          </cell>
          <cell r="I526">
            <v>26</v>
          </cell>
          <cell r="J526">
            <v>12</v>
          </cell>
          <cell r="K526">
            <v>5</v>
          </cell>
          <cell r="L526">
            <v>0</v>
          </cell>
          <cell r="M526">
            <v>0</v>
          </cell>
          <cell r="N526">
            <v>1.2076</v>
          </cell>
          <cell r="O526">
            <v>0</v>
          </cell>
          <cell r="P526">
            <v>10.868399999999999</v>
          </cell>
          <cell r="Q526">
            <v>0</v>
          </cell>
          <cell r="R526">
            <v>42.265999999999998</v>
          </cell>
          <cell r="S526">
            <v>48.304000000000002</v>
          </cell>
          <cell r="T526">
            <v>41.058399999999999</v>
          </cell>
        </row>
        <row r="527">
          <cell r="B527" t="str">
            <v>51B</v>
          </cell>
          <cell r="C527">
            <v>107</v>
          </cell>
          <cell r="D527" t="str">
            <v>BOYS NISQUALLY PACK BOOT</v>
          </cell>
          <cell r="E527" t="str">
            <v>SNOW</v>
          </cell>
          <cell r="F527">
            <v>117</v>
          </cell>
          <cell r="G527">
            <v>15</v>
          </cell>
          <cell r="H527">
            <v>179.49680000000001</v>
          </cell>
          <cell r="I527">
            <v>24</v>
          </cell>
          <cell r="J527">
            <v>12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130.42080000000001</v>
          </cell>
          <cell r="R527">
            <v>0</v>
          </cell>
          <cell r="S527">
            <v>0</v>
          </cell>
          <cell r="T527">
            <v>12.076000000000001</v>
          </cell>
        </row>
        <row r="528">
          <cell r="B528" t="str">
            <v>36E</v>
          </cell>
          <cell r="C528">
            <v>107</v>
          </cell>
          <cell r="D528" t="str">
            <v>BOYS 5 EYE AIRGRIP</v>
          </cell>
          <cell r="E528" t="str">
            <v>SNOW</v>
          </cell>
          <cell r="F528">
            <v>144</v>
          </cell>
          <cell r="G528">
            <v>112</v>
          </cell>
          <cell r="H528">
            <v>171.47919999999999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14.491199999999999</v>
          </cell>
          <cell r="O528">
            <v>0</v>
          </cell>
          <cell r="P528">
            <v>28.982399999999998</v>
          </cell>
          <cell r="Q528">
            <v>0</v>
          </cell>
          <cell r="R528">
            <v>79.701599999999999</v>
          </cell>
          <cell r="S528">
            <v>2.4152</v>
          </cell>
          <cell r="T528">
            <v>45.888800000000003</v>
          </cell>
        </row>
        <row r="529">
          <cell r="B529" t="str">
            <v>33W</v>
          </cell>
          <cell r="C529">
            <v>106</v>
          </cell>
          <cell r="D529" t="str">
            <v>2 EYE DUCK BOOT - WOMENS</v>
          </cell>
          <cell r="E529" t="str">
            <v>SNOW</v>
          </cell>
          <cell r="F529">
            <v>130</v>
          </cell>
          <cell r="G529">
            <v>54</v>
          </cell>
          <cell r="H529">
            <v>167.85640000000001</v>
          </cell>
          <cell r="I529">
            <v>0</v>
          </cell>
          <cell r="J529">
            <v>0</v>
          </cell>
          <cell r="K529">
            <v>0</v>
          </cell>
          <cell r="L529">
            <v>8.4532000000000007</v>
          </cell>
          <cell r="M529">
            <v>0</v>
          </cell>
          <cell r="N529">
            <v>0</v>
          </cell>
          <cell r="O529">
            <v>25.3596</v>
          </cell>
          <cell r="P529">
            <v>0</v>
          </cell>
          <cell r="Q529">
            <v>2.4152</v>
          </cell>
          <cell r="R529">
            <v>25.3596</v>
          </cell>
          <cell r="S529">
            <v>68.833200000000005</v>
          </cell>
          <cell r="T529">
            <v>37.435600000000001</v>
          </cell>
        </row>
        <row r="530">
          <cell r="B530">
            <v>5497</v>
          </cell>
          <cell r="C530" t="str">
            <v>MENSWT</v>
          </cell>
          <cell r="D530" t="str">
            <v>MENS WOOL FELT LINER</v>
          </cell>
          <cell r="E530" t="str">
            <v>SNOW</v>
          </cell>
          <cell r="F530">
            <v>0</v>
          </cell>
          <cell r="G530">
            <v>0</v>
          </cell>
          <cell r="H530">
            <v>166.64879999999999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166.64879999999999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B531" t="str">
            <v>47W</v>
          </cell>
          <cell r="C531">
            <v>106</v>
          </cell>
          <cell r="D531" t="str">
            <v>WOMENS RIDING BOOT</v>
          </cell>
          <cell r="E531" t="str">
            <v>SNOW</v>
          </cell>
          <cell r="F531">
            <v>154</v>
          </cell>
          <cell r="G531">
            <v>0</v>
          </cell>
          <cell r="H531">
            <v>159.4032</v>
          </cell>
          <cell r="I531">
            <v>0</v>
          </cell>
          <cell r="J531">
            <v>0</v>
          </cell>
          <cell r="K531">
            <v>0</v>
          </cell>
          <cell r="L531">
            <v>159.4032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B532" t="str">
            <v>50B</v>
          </cell>
          <cell r="C532">
            <v>107</v>
          </cell>
          <cell r="D532" t="str">
            <v>BOYS ARTIC TRAC  BOOT</v>
          </cell>
          <cell r="E532" t="str">
            <v>SNOW</v>
          </cell>
          <cell r="F532">
            <v>14</v>
          </cell>
          <cell r="G532">
            <v>73</v>
          </cell>
          <cell r="H532">
            <v>146.114</v>
          </cell>
          <cell r="I532">
            <v>7</v>
          </cell>
          <cell r="J532">
            <v>120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18.114000000000001</v>
          </cell>
          <cell r="T532">
            <v>0</v>
          </cell>
        </row>
        <row r="533">
          <cell r="B533" t="str">
            <v>3870Y</v>
          </cell>
          <cell r="C533">
            <v>108</v>
          </cell>
          <cell r="D533" t="str">
            <v>YOUTHS CUDDLES  BOOT</v>
          </cell>
          <cell r="E533" t="str">
            <v>SNOW</v>
          </cell>
          <cell r="F533">
            <v>119</v>
          </cell>
          <cell r="G533">
            <v>497</v>
          </cell>
          <cell r="H533">
            <v>143.70439999999999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138.874</v>
          </cell>
          <cell r="S533">
            <v>0</v>
          </cell>
          <cell r="T533">
            <v>4.8304</v>
          </cell>
        </row>
        <row r="534">
          <cell r="B534" t="str">
            <v>36F</v>
          </cell>
          <cell r="C534">
            <v>108</v>
          </cell>
          <cell r="D534" t="str">
            <v>YOUTHS 5 EYE AIRGRIP</v>
          </cell>
          <cell r="E534" t="str">
            <v>SNOW</v>
          </cell>
          <cell r="F534">
            <v>116</v>
          </cell>
          <cell r="G534">
            <v>72</v>
          </cell>
          <cell r="H534">
            <v>139.874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14.491199999999999</v>
          </cell>
          <cell r="O534">
            <v>0</v>
          </cell>
          <cell r="P534">
            <v>43.473599999999998</v>
          </cell>
          <cell r="Q534">
            <v>0</v>
          </cell>
          <cell r="R534">
            <v>51.9268</v>
          </cell>
          <cell r="S534">
            <v>0</v>
          </cell>
          <cell r="T534">
            <v>28.982399999999998</v>
          </cell>
        </row>
        <row r="535">
          <cell r="B535" t="str">
            <v>10023C</v>
          </cell>
          <cell r="C535">
            <v>109</v>
          </cell>
          <cell r="D535" t="str">
            <v>INFANTS SNOJOGGERS</v>
          </cell>
          <cell r="E535" t="str">
            <v>SNOW</v>
          </cell>
          <cell r="F535">
            <v>606</v>
          </cell>
          <cell r="G535">
            <v>0</v>
          </cell>
          <cell r="H535">
            <v>120.76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48.304000000000002</v>
          </cell>
          <cell r="T535">
            <v>72.456000000000003</v>
          </cell>
        </row>
        <row r="536">
          <cell r="B536" t="str">
            <v>253B</v>
          </cell>
          <cell r="C536">
            <v>107</v>
          </cell>
          <cell r="D536" t="str">
            <v>BOYS MT BAKER</v>
          </cell>
          <cell r="E536" t="str">
            <v>SNOW</v>
          </cell>
          <cell r="F536">
            <v>84</v>
          </cell>
          <cell r="G536">
            <v>0</v>
          </cell>
          <cell r="H536">
            <v>102.4384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57.964799999999997</v>
          </cell>
          <cell r="R536">
            <v>28.982399999999998</v>
          </cell>
          <cell r="S536">
            <v>0</v>
          </cell>
          <cell r="T536">
            <v>14.491199999999999</v>
          </cell>
        </row>
        <row r="537">
          <cell r="B537" t="str">
            <v>81B</v>
          </cell>
          <cell r="C537">
            <v>107</v>
          </cell>
          <cell r="D537" t="str">
            <v>BOYS HIP WADER</v>
          </cell>
          <cell r="E537" t="str">
            <v>SNOW</v>
          </cell>
          <cell r="F537">
            <v>300</v>
          </cell>
          <cell r="G537">
            <v>22</v>
          </cell>
          <cell r="H537">
            <v>21.736799999999999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21.736799999999999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B538" t="str">
            <v>LINER</v>
          </cell>
          <cell r="C538" t="str">
            <v>MENSWT</v>
          </cell>
          <cell r="D538" t="str">
            <v>MENS REMOVABLE LINER</v>
          </cell>
          <cell r="E538" t="str">
            <v>SNOW</v>
          </cell>
          <cell r="F538">
            <v>0</v>
          </cell>
          <cell r="G538">
            <v>0</v>
          </cell>
          <cell r="H538">
            <v>19.3216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19.3216</v>
          </cell>
          <cell r="S538">
            <v>0</v>
          </cell>
          <cell r="T538">
            <v>0</v>
          </cell>
        </row>
        <row r="539">
          <cell r="B539" t="str">
            <v>81M</v>
          </cell>
          <cell r="C539">
            <v>105</v>
          </cell>
          <cell r="D539" t="str">
            <v>MENS HIP WADER</v>
          </cell>
          <cell r="E539" t="str">
            <v>SNOW</v>
          </cell>
          <cell r="F539">
            <v>615</v>
          </cell>
          <cell r="G539">
            <v>53</v>
          </cell>
          <cell r="H539">
            <v>18.114000000000001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18.114000000000001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B540" t="str">
            <v>64M</v>
          </cell>
          <cell r="C540">
            <v>105</v>
          </cell>
          <cell r="D540" t="str">
            <v>MENS STEEL TOE PACK</v>
          </cell>
          <cell r="E540" t="str">
            <v>SNOW</v>
          </cell>
          <cell r="F540">
            <v>6</v>
          </cell>
          <cell r="G540">
            <v>4</v>
          </cell>
          <cell r="H540">
            <v>8.4531999999999989</v>
          </cell>
          <cell r="I540">
            <v>0</v>
          </cell>
          <cell r="J540">
            <v>0</v>
          </cell>
          <cell r="K540">
            <v>0</v>
          </cell>
          <cell r="L540">
            <v>3.6227999999999998</v>
          </cell>
          <cell r="M540">
            <v>1.2076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2.4152</v>
          </cell>
          <cell r="S540">
            <v>1.2076</v>
          </cell>
          <cell r="T540">
            <v>0</v>
          </cell>
        </row>
        <row r="541">
          <cell r="B541" t="str">
            <v>46M</v>
          </cell>
          <cell r="C541">
            <v>105</v>
          </cell>
          <cell r="D541" t="str">
            <v>MENS NEOPRENE STEEL TOE BOOT</v>
          </cell>
          <cell r="E541" t="str">
            <v>SNOW</v>
          </cell>
          <cell r="F541">
            <v>158</v>
          </cell>
          <cell r="G541">
            <v>0</v>
          </cell>
          <cell r="H541">
            <v>1.2076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1.2076</v>
          </cell>
          <cell r="S541">
            <v>0</v>
          </cell>
          <cell r="T541">
            <v>0</v>
          </cell>
        </row>
        <row r="542">
          <cell r="B542" t="str">
            <v>M23</v>
          </cell>
          <cell r="C542">
            <v>104</v>
          </cell>
          <cell r="D542" t="str">
            <v>CHILDS MOUNTAIN PAK</v>
          </cell>
          <cell r="E542" t="str">
            <v>SNOW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B543" t="str">
            <v>M82</v>
          </cell>
          <cell r="C543">
            <v>104</v>
          </cell>
          <cell r="D543" t="str">
            <v>CHILDS MOUNTAIN PAK</v>
          </cell>
          <cell r="E543" t="str">
            <v>SNOW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B544" t="str">
            <v>1000M</v>
          </cell>
          <cell r="C544">
            <v>105</v>
          </cell>
          <cell r="D544" t="str">
            <v>MENS FREESTYLE BOOT</v>
          </cell>
          <cell r="E544" t="str">
            <v>SNOW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B545" t="str">
            <v>1033M</v>
          </cell>
          <cell r="C545">
            <v>105</v>
          </cell>
          <cell r="D545" t="str">
            <v>MENS3 EYE BOOT</v>
          </cell>
          <cell r="E545" t="str">
            <v>SNOW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B546" t="str">
            <v>1037M</v>
          </cell>
          <cell r="C546">
            <v>105</v>
          </cell>
          <cell r="D546" t="str">
            <v>MENS MOON BOOTS</v>
          </cell>
          <cell r="E546" t="str">
            <v>SNOW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B547" t="str">
            <v>245M</v>
          </cell>
          <cell r="C547">
            <v>105</v>
          </cell>
          <cell r="D547" t="str">
            <v>MENS SNO-JOG</v>
          </cell>
          <cell r="E547" t="str">
            <v>SNOW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B548" t="str">
            <v>35A</v>
          </cell>
          <cell r="C548">
            <v>105</v>
          </cell>
          <cell r="D548" t="str">
            <v>DONT USE</v>
          </cell>
          <cell r="E548" t="str">
            <v>SNOW</v>
          </cell>
          <cell r="F548">
            <v>61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B549" t="str">
            <v>35B</v>
          </cell>
          <cell r="C549">
            <v>105</v>
          </cell>
          <cell r="D549" t="str">
            <v>DON'T USE</v>
          </cell>
          <cell r="E549" t="str">
            <v>SNOW</v>
          </cell>
          <cell r="F549">
            <v>805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B550" t="str">
            <v>45M</v>
          </cell>
          <cell r="C550">
            <v>105</v>
          </cell>
          <cell r="D550" t="str">
            <v>MENS KNEEBOOT</v>
          </cell>
          <cell r="E550" t="str">
            <v>SNOW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B551" t="str">
            <v>54M</v>
          </cell>
          <cell r="C551">
            <v>105</v>
          </cell>
          <cell r="D551" t="str">
            <v>CONQUEST - MENS PAC BOOT</v>
          </cell>
          <cell r="E551" t="str">
            <v>SNOW</v>
          </cell>
          <cell r="F551">
            <v>0</v>
          </cell>
          <cell r="G551">
            <v>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B552" t="str">
            <v>85M</v>
          </cell>
          <cell r="C552">
            <v>105</v>
          </cell>
          <cell r="D552" t="str">
            <v>MENS CHEST WADER</v>
          </cell>
          <cell r="E552" t="str">
            <v>SNOW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B553" t="str">
            <v>231W</v>
          </cell>
          <cell r="C553">
            <v>106</v>
          </cell>
          <cell r="D553" t="str">
            <v>WOMENS SNO GO</v>
          </cell>
          <cell r="E553" t="str">
            <v>SNOW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B554" t="str">
            <v>245W</v>
          </cell>
          <cell r="C554">
            <v>106</v>
          </cell>
          <cell r="D554" t="str">
            <v>WOMEN'S SNO-JOG</v>
          </cell>
          <cell r="E554" t="str">
            <v>SNOW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B555" t="str">
            <v>35C</v>
          </cell>
          <cell r="C555">
            <v>106</v>
          </cell>
          <cell r="D555" t="str">
            <v>DON'T USE</v>
          </cell>
          <cell r="E555" t="str">
            <v>SNOW</v>
          </cell>
          <cell r="F555">
            <v>33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B556" t="str">
            <v>35D</v>
          </cell>
          <cell r="C556">
            <v>106</v>
          </cell>
          <cell r="D556" t="str">
            <v>DON'T USE</v>
          </cell>
          <cell r="E556" t="str">
            <v>SNOW</v>
          </cell>
          <cell r="F556">
            <v>479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B557" t="str">
            <v>45W</v>
          </cell>
          <cell r="C557">
            <v>106</v>
          </cell>
          <cell r="D557" t="str">
            <v>WOMENS KNEEBOOT</v>
          </cell>
          <cell r="E557" t="str">
            <v>SNOW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B558" t="str">
            <v>54W</v>
          </cell>
          <cell r="C558">
            <v>106</v>
          </cell>
          <cell r="D558" t="str">
            <v>CONQUEST - WOMENS PAC BOOT</v>
          </cell>
          <cell r="E558" t="str">
            <v>SNOW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B559" t="str">
            <v>57W</v>
          </cell>
          <cell r="C559">
            <v>106</v>
          </cell>
          <cell r="D559" t="str">
            <v>WOMENS BEAR BOOT</v>
          </cell>
          <cell r="E559" t="str">
            <v>SNOW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B560" t="str">
            <v>1000B</v>
          </cell>
          <cell r="C560">
            <v>107</v>
          </cell>
          <cell r="D560" t="str">
            <v>BOYS FREESTYLE BOOT</v>
          </cell>
          <cell r="E560" t="str">
            <v>SNOW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B561" t="str">
            <v>210B</v>
          </cell>
          <cell r="C561">
            <v>107</v>
          </cell>
          <cell r="D561" t="str">
            <v>BOYS GLACIER</v>
          </cell>
          <cell r="E561" t="str">
            <v>SNOW</v>
          </cell>
          <cell r="F561">
            <v>0</v>
          </cell>
          <cell r="G561">
            <v>12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B562" t="str">
            <v>234B</v>
          </cell>
          <cell r="C562">
            <v>107</v>
          </cell>
          <cell r="D562" t="str">
            <v>BOYS MOUNTAIN PAK</v>
          </cell>
          <cell r="E562" t="str">
            <v>SNOW</v>
          </cell>
          <cell r="F562">
            <v>0</v>
          </cell>
          <cell r="G562">
            <v>96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B563" t="str">
            <v>261B</v>
          </cell>
          <cell r="C563">
            <v>107</v>
          </cell>
          <cell r="D563" t="str">
            <v>MT HOOD - BOYS</v>
          </cell>
          <cell r="E563" t="str">
            <v>SNOW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B564" t="str">
            <v>265B</v>
          </cell>
          <cell r="C564">
            <v>107</v>
          </cell>
          <cell r="D564" t="str">
            <v>MT HOOD VELCRO</v>
          </cell>
          <cell r="E564" t="str">
            <v>SNOW</v>
          </cell>
          <cell r="F564">
            <v>0</v>
          </cell>
          <cell r="G564">
            <v>24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B565" t="str">
            <v>45B</v>
          </cell>
          <cell r="C565">
            <v>107</v>
          </cell>
          <cell r="D565" t="str">
            <v>BOYS KNEEBOOT</v>
          </cell>
          <cell r="E565" t="str">
            <v>SNOW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B566" t="str">
            <v>54B</v>
          </cell>
          <cell r="C566">
            <v>107</v>
          </cell>
          <cell r="D566" t="str">
            <v>CONQUEST - BOYS PAC BOOT</v>
          </cell>
          <cell r="E566" t="str">
            <v>SNOW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B567" t="str">
            <v>1000Y</v>
          </cell>
          <cell r="C567">
            <v>108</v>
          </cell>
          <cell r="D567" t="str">
            <v>Youths FREESTYLE BOOT</v>
          </cell>
          <cell r="E567" t="str">
            <v>SNOW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B568" t="str">
            <v>210Y</v>
          </cell>
          <cell r="C568">
            <v>108</v>
          </cell>
          <cell r="D568" t="str">
            <v>YOUTHS GLACIER</v>
          </cell>
          <cell r="E568" t="str">
            <v>SNOW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B569" t="str">
            <v>261Y</v>
          </cell>
          <cell r="C569">
            <v>108</v>
          </cell>
          <cell r="D569" t="str">
            <v>MT HOOD</v>
          </cell>
          <cell r="E569" t="str">
            <v>SNOW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B570" t="str">
            <v>265Y</v>
          </cell>
          <cell r="C570">
            <v>108</v>
          </cell>
          <cell r="D570" t="str">
            <v>MT HOOD VELCRO</v>
          </cell>
          <cell r="E570" t="str">
            <v>SNOW</v>
          </cell>
          <cell r="F570">
            <v>0</v>
          </cell>
          <cell r="G570">
            <v>504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B571" t="str">
            <v>51Y</v>
          </cell>
          <cell r="C571">
            <v>108</v>
          </cell>
          <cell r="D571" t="str">
            <v>YOUTHS NISQUALLY</v>
          </cell>
          <cell r="E571" t="str">
            <v>SNOW</v>
          </cell>
          <cell r="F571">
            <v>0</v>
          </cell>
          <cell r="G571">
            <v>34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B572" t="str">
            <v>1037W</v>
          </cell>
          <cell r="C572">
            <v>109</v>
          </cell>
          <cell r="D572" t="str">
            <v>WOMENS MOON BOOTS</v>
          </cell>
          <cell r="E572" t="str">
            <v>SNOW</v>
          </cell>
          <cell r="F572">
            <v>11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B573" t="str">
            <v>235I</v>
          </cell>
          <cell r="C573">
            <v>109</v>
          </cell>
          <cell r="D573" t="str">
            <v>INFANTS MOUNTAIN PAK</v>
          </cell>
          <cell r="E573" t="str">
            <v>SNOW</v>
          </cell>
          <cell r="F573">
            <v>0</v>
          </cell>
          <cell r="G573">
            <v>140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B574" t="str">
            <v>261I</v>
          </cell>
          <cell r="C574">
            <v>109</v>
          </cell>
          <cell r="D574" t="str">
            <v>MT HOOD - INFANT</v>
          </cell>
          <cell r="E574" t="str">
            <v>SNOW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B575" t="str">
            <v>265I</v>
          </cell>
          <cell r="C575">
            <v>109</v>
          </cell>
          <cell r="D575" t="str">
            <v>MT HOOD VELCRO - INFANT</v>
          </cell>
          <cell r="E575" t="str">
            <v>SNOW</v>
          </cell>
          <cell r="F575">
            <v>0</v>
          </cell>
          <cell r="G575">
            <v>48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B576" t="str">
            <v>36G</v>
          </cell>
          <cell r="C576">
            <v>109</v>
          </cell>
          <cell r="D576" t="str">
            <v>CHILDREN'S 5 EYE AIRGRIP</v>
          </cell>
          <cell r="E576" t="str">
            <v>SNOW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B577" t="str">
            <v>51I</v>
          </cell>
          <cell r="C577">
            <v>109</v>
          </cell>
          <cell r="D577" t="str">
            <v>INFANTS NISQUALLY</v>
          </cell>
          <cell r="E577" t="str">
            <v>SNOW</v>
          </cell>
          <cell r="F577">
            <v>0</v>
          </cell>
          <cell r="G577">
            <v>28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B578" t="str">
            <v>700Y</v>
          </cell>
          <cell r="C578" t="str">
            <v>MISSES</v>
          </cell>
          <cell r="D578" t="str">
            <v>MISSY CVO</v>
          </cell>
          <cell r="E578" t="str">
            <v>SNOW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B579" t="str">
            <v>M71</v>
          </cell>
          <cell r="C579" t="str">
            <v>MISSES</v>
          </cell>
          <cell r="D579" t="str">
            <v>KIDS NYLON MOUNTAIN PAK - GIRLS</v>
          </cell>
          <cell r="E579" t="str">
            <v>SNOW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B580" t="str">
            <v>M72</v>
          </cell>
          <cell r="C580" t="str">
            <v>MISSES</v>
          </cell>
          <cell r="D580" t="str">
            <v>KIDS NYLON MOUNTAIN PAK - GIRLS</v>
          </cell>
          <cell r="E580" t="str">
            <v>SNOW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B581" t="str">
            <v>Y72</v>
          </cell>
          <cell r="C581" t="str">
            <v>MISSES</v>
          </cell>
          <cell r="D581" t="str">
            <v>KIDS NYLON MOUNTAIN PAK - BOYS</v>
          </cell>
          <cell r="E581" t="str">
            <v>SNOW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B582" t="str">
            <v>1879M</v>
          </cell>
          <cell r="C582">
            <v>141</v>
          </cell>
          <cell r="D582" t="str">
            <v>MENS H-D HIP WADER</v>
          </cell>
          <cell r="E582" t="str">
            <v>WADER</v>
          </cell>
          <cell r="F582">
            <v>882</v>
          </cell>
          <cell r="G582">
            <v>146</v>
          </cell>
          <cell r="H582">
            <v>1151.1031999999998</v>
          </cell>
          <cell r="I582">
            <v>0</v>
          </cell>
          <cell r="J582">
            <v>0</v>
          </cell>
          <cell r="K582">
            <v>0</v>
          </cell>
          <cell r="L582">
            <v>86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978.15599999999995</v>
          </cell>
          <cell r="S582">
            <v>85.739599999999996</v>
          </cell>
          <cell r="T582">
            <v>1.2076</v>
          </cell>
        </row>
        <row r="583">
          <cell r="B583" t="str">
            <v>1881M</v>
          </cell>
          <cell r="C583">
            <v>141</v>
          </cell>
          <cell r="D583" t="str">
            <v>MENS HIP WADER</v>
          </cell>
          <cell r="E583" t="str">
            <v>WADER</v>
          </cell>
          <cell r="F583">
            <v>524</v>
          </cell>
          <cell r="G583">
            <v>0</v>
          </cell>
          <cell r="H583">
            <v>685.78240000000005</v>
          </cell>
          <cell r="I583">
            <v>0</v>
          </cell>
          <cell r="J583">
            <v>0</v>
          </cell>
          <cell r="K583">
            <v>0</v>
          </cell>
          <cell r="L583">
            <v>53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579.64800000000002</v>
          </cell>
          <cell r="S583">
            <v>53.134399999999999</v>
          </cell>
          <cell r="T583">
            <v>0</v>
          </cell>
        </row>
        <row r="584">
          <cell r="B584" t="str">
            <v>1883M</v>
          </cell>
          <cell r="C584">
            <v>141</v>
          </cell>
          <cell r="D584" t="str">
            <v>MENS FELT SOLE  HIP WADER</v>
          </cell>
          <cell r="E584" t="str">
            <v>WADER</v>
          </cell>
          <cell r="F584">
            <v>405</v>
          </cell>
          <cell r="G584">
            <v>0</v>
          </cell>
          <cell r="H584">
            <v>569.07799999999997</v>
          </cell>
          <cell r="I584">
            <v>0</v>
          </cell>
          <cell r="J584">
            <v>0</v>
          </cell>
          <cell r="K584">
            <v>0</v>
          </cell>
          <cell r="L584">
            <v>80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409.37639999999999</v>
          </cell>
          <cell r="S584">
            <v>79.701599999999999</v>
          </cell>
          <cell r="T584">
            <v>0</v>
          </cell>
        </row>
        <row r="585">
          <cell r="B585" t="str">
            <v>1888X</v>
          </cell>
          <cell r="C585">
            <v>145</v>
          </cell>
          <cell r="D585" t="str">
            <v>HIP/CHEST WADER BOX</v>
          </cell>
          <cell r="E585" t="str">
            <v>WADER</v>
          </cell>
          <cell r="F585">
            <v>60</v>
          </cell>
          <cell r="G585">
            <v>0</v>
          </cell>
          <cell r="H585">
            <v>72.456000000000003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72.456000000000003</v>
          </cell>
          <cell r="S585">
            <v>0</v>
          </cell>
          <cell r="T585">
            <v>0</v>
          </cell>
        </row>
        <row r="586">
          <cell r="B586" t="str">
            <v>1883B</v>
          </cell>
          <cell r="C586">
            <v>143</v>
          </cell>
          <cell r="D586" t="str">
            <v>BOYS FELT SOLE  HIP WADER</v>
          </cell>
          <cell r="E586" t="str">
            <v>WADER</v>
          </cell>
          <cell r="F586">
            <v>28</v>
          </cell>
          <cell r="G586">
            <v>0</v>
          </cell>
          <cell r="H586">
            <v>33.812799999999996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26.5672</v>
          </cell>
          <cell r="S586">
            <v>7.2455999999999996</v>
          </cell>
          <cell r="T586">
            <v>0</v>
          </cell>
        </row>
        <row r="587">
          <cell r="B587" t="str">
            <v>1881B</v>
          </cell>
          <cell r="C587">
            <v>143</v>
          </cell>
          <cell r="D587" t="str">
            <v>BOYS HIP WADER</v>
          </cell>
          <cell r="E587" t="str">
            <v>WADER</v>
          </cell>
          <cell r="F587">
            <v>22</v>
          </cell>
          <cell r="G587">
            <v>2</v>
          </cell>
          <cell r="H587">
            <v>26.5672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26.5672</v>
          </cell>
          <cell r="S587">
            <v>0</v>
          </cell>
          <cell r="T587">
            <v>0</v>
          </cell>
        </row>
        <row r="588">
          <cell r="B588" t="str">
            <v>1871M</v>
          </cell>
          <cell r="C588">
            <v>141</v>
          </cell>
          <cell r="D588" t="str">
            <v>MENS 1871</v>
          </cell>
          <cell r="E588" t="str">
            <v>WADER</v>
          </cell>
          <cell r="F588">
            <v>0</v>
          </cell>
          <cell r="G588">
            <v>31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B589" t="str">
            <v>1885M</v>
          </cell>
          <cell r="C589">
            <v>141</v>
          </cell>
          <cell r="D589" t="str">
            <v>FELT SOLE WADER SHOE</v>
          </cell>
          <cell r="E589" t="str">
            <v>WADER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</row>
        <row r="590">
          <cell r="B590" t="str">
            <v>1903M</v>
          </cell>
          <cell r="C590">
            <v>141</v>
          </cell>
          <cell r="D590" t="str">
            <v>MENS 1903</v>
          </cell>
          <cell r="E590" t="str">
            <v>WADER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</row>
        <row r="591">
          <cell r="B591" t="str">
            <v>1905M</v>
          </cell>
          <cell r="C591">
            <v>141</v>
          </cell>
          <cell r="D591" t="str">
            <v>FELT SOLE WADER SHOE</v>
          </cell>
          <cell r="E591" t="str">
            <v>WADER</v>
          </cell>
          <cell r="F591">
            <v>0</v>
          </cell>
          <cell r="G591">
            <v>62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</row>
        <row r="592">
          <cell r="B592" t="str">
            <v>1871W</v>
          </cell>
          <cell r="C592">
            <v>142</v>
          </cell>
          <cell r="D592" t="str">
            <v>WOMENS 1871</v>
          </cell>
          <cell r="E592" t="str">
            <v>WADER</v>
          </cell>
          <cell r="F592">
            <v>0</v>
          </cell>
          <cell r="G592">
            <v>48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B593" t="str">
            <v>1903W</v>
          </cell>
          <cell r="C593">
            <v>142</v>
          </cell>
          <cell r="D593" t="str">
            <v>WOMENS 1903</v>
          </cell>
          <cell r="E593" t="str">
            <v>WADER</v>
          </cell>
          <cell r="F593">
            <v>0</v>
          </cell>
          <cell r="G593">
            <v>6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B594" t="str">
            <v>1879B</v>
          </cell>
          <cell r="C594">
            <v>143</v>
          </cell>
          <cell r="D594" t="str">
            <v>BOYS H-D HIP WADER</v>
          </cell>
          <cell r="E594" t="str">
            <v>WADER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B595" t="str">
            <v>0004EE</v>
          </cell>
          <cell r="C595">
            <v>96</v>
          </cell>
          <cell r="D595" t="str">
            <v>WOMENS 0004</v>
          </cell>
          <cell r="E595" t="str">
            <v>WAM</v>
          </cell>
          <cell r="F595">
            <v>7512</v>
          </cell>
          <cell r="G595">
            <v>443</v>
          </cell>
          <cell r="H595">
            <v>8770.232</v>
          </cell>
          <cell r="I595">
            <v>828</v>
          </cell>
          <cell r="J595">
            <v>244</v>
          </cell>
          <cell r="K595">
            <v>670</v>
          </cell>
          <cell r="L595">
            <v>1173.7872</v>
          </cell>
          <cell r="M595">
            <v>1410.4767999999999</v>
          </cell>
          <cell r="N595">
            <v>538.58960000000002</v>
          </cell>
          <cell r="O595">
            <v>1174.9947999999999</v>
          </cell>
          <cell r="P595">
            <v>691.95479999999998</v>
          </cell>
          <cell r="Q595">
            <v>962.45720000000006</v>
          </cell>
          <cell r="R595">
            <v>682.29399999999998</v>
          </cell>
          <cell r="S595">
            <v>348.99639999999999</v>
          </cell>
          <cell r="T595">
            <v>44.681199999999997</v>
          </cell>
        </row>
        <row r="596">
          <cell r="B596" t="str">
            <v>0004CC</v>
          </cell>
          <cell r="C596">
            <v>95</v>
          </cell>
          <cell r="D596" t="str">
            <v>MENS 0004</v>
          </cell>
          <cell r="E596" t="str">
            <v>WAM</v>
          </cell>
          <cell r="F596">
            <v>3170</v>
          </cell>
          <cell r="G596">
            <v>1090</v>
          </cell>
          <cell r="H596">
            <v>7981.36</v>
          </cell>
          <cell r="I596">
            <v>819</v>
          </cell>
          <cell r="J596">
            <v>128</v>
          </cell>
          <cell r="K596">
            <v>6</v>
          </cell>
          <cell r="L596">
            <v>1200</v>
          </cell>
          <cell r="M596">
            <v>900</v>
          </cell>
          <cell r="N596">
            <v>1000</v>
          </cell>
          <cell r="O596">
            <v>600</v>
          </cell>
          <cell r="P596">
            <v>755.95759999999996</v>
          </cell>
          <cell r="Q596">
            <v>572.40240000000006</v>
          </cell>
          <cell r="R596">
            <v>1200</v>
          </cell>
          <cell r="S596">
            <v>400</v>
          </cell>
          <cell r="T596">
            <v>400</v>
          </cell>
        </row>
        <row r="597">
          <cell r="B597" t="str">
            <v>1200w</v>
          </cell>
          <cell r="E597" t="str">
            <v>WAM</v>
          </cell>
          <cell r="F597">
            <v>1830</v>
          </cell>
          <cell r="G597">
            <v>552</v>
          </cell>
          <cell r="H597">
            <v>3624</v>
          </cell>
          <cell r="I597">
            <v>420</v>
          </cell>
          <cell r="J597">
            <v>294</v>
          </cell>
          <cell r="K597">
            <v>810</v>
          </cell>
          <cell r="L597">
            <v>400</v>
          </cell>
          <cell r="M597">
            <v>475</v>
          </cell>
          <cell r="N597">
            <v>475</v>
          </cell>
          <cell r="O597">
            <v>375</v>
          </cell>
          <cell r="P597">
            <v>375</v>
          </cell>
        </row>
        <row r="598">
          <cell r="B598">
            <v>29</v>
          </cell>
          <cell r="C598">
            <v>95</v>
          </cell>
          <cell r="D598" t="str">
            <v>MENS DURANGO HIKER</v>
          </cell>
          <cell r="E598" t="str">
            <v>WAM</v>
          </cell>
          <cell r="F598">
            <v>3620</v>
          </cell>
          <cell r="G598">
            <v>242</v>
          </cell>
          <cell r="H598">
            <v>2951.1624000000002</v>
          </cell>
          <cell r="I598">
            <v>198</v>
          </cell>
          <cell r="J598">
            <v>360</v>
          </cell>
          <cell r="K598">
            <v>180</v>
          </cell>
          <cell r="L598">
            <v>200</v>
          </cell>
          <cell r="M598">
            <v>360</v>
          </cell>
          <cell r="N598">
            <v>360</v>
          </cell>
          <cell r="O598">
            <v>326.05200000000002</v>
          </cell>
          <cell r="P598">
            <v>600</v>
          </cell>
          <cell r="Q598">
            <v>171.47919999999999</v>
          </cell>
          <cell r="R598">
            <v>22.944400000000002</v>
          </cell>
          <cell r="S598">
            <v>130.42080000000001</v>
          </cell>
          <cell r="T598">
            <v>42.265999999999998</v>
          </cell>
        </row>
        <row r="599">
          <cell r="B599" t="str">
            <v>1200m</v>
          </cell>
          <cell r="E599" t="str">
            <v>WAM</v>
          </cell>
          <cell r="F599">
            <v>1784</v>
          </cell>
          <cell r="G599">
            <v>1076</v>
          </cell>
          <cell r="H599">
            <v>2515</v>
          </cell>
          <cell r="I599">
            <v>432</v>
          </cell>
          <cell r="J599">
            <v>162</v>
          </cell>
          <cell r="K599">
            <v>521</v>
          </cell>
          <cell r="L599">
            <v>200</v>
          </cell>
          <cell r="M599">
            <v>325</v>
          </cell>
          <cell r="N599">
            <v>325</v>
          </cell>
          <cell r="O599">
            <v>325</v>
          </cell>
          <cell r="P599">
            <v>225</v>
          </cell>
        </row>
        <row r="600">
          <cell r="B600" t="str">
            <v>0006EE</v>
          </cell>
          <cell r="C600">
            <v>96</v>
          </cell>
          <cell r="D600" t="str">
            <v>WOMENS 0006</v>
          </cell>
          <cell r="E600" t="str">
            <v>WAM</v>
          </cell>
          <cell r="F600">
            <v>3503</v>
          </cell>
          <cell r="G600">
            <v>291</v>
          </cell>
          <cell r="H600">
            <v>2277.576</v>
          </cell>
          <cell r="I600">
            <v>342</v>
          </cell>
          <cell r="J600">
            <v>90</v>
          </cell>
          <cell r="K600">
            <v>324</v>
          </cell>
          <cell r="L600">
            <v>237.8972</v>
          </cell>
          <cell r="M600">
            <v>392.47</v>
          </cell>
          <cell r="N600">
            <v>326.05200000000002</v>
          </cell>
          <cell r="O600">
            <v>565.15679999999998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B601" t="str">
            <v>0029EE</v>
          </cell>
          <cell r="C601">
            <v>96</v>
          </cell>
          <cell r="D601" t="str">
            <v>WOMENS DURANGO HIKER</v>
          </cell>
          <cell r="E601" t="str">
            <v>WAM</v>
          </cell>
          <cell r="F601">
            <v>1656</v>
          </cell>
          <cell r="G601">
            <v>1</v>
          </cell>
          <cell r="H601">
            <v>1914</v>
          </cell>
          <cell r="I601">
            <v>90</v>
          </cell>
          <cell r="J601">
            <v>270</v>
          </cell>
          <cell r="K601">
            <v>54</v>
          </cell>
          <cell r="L601">
            <v>300</v>
          </cell>
          <cell r="M601">
            <v>300</v>
          </cell>
          <cell r="N601">
            <v>300</v>
          </cell>
          <cell r="O601">
            <v>300</v>
          </cell>
          <cell r="P601">
            <v>300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</row>
        <row r="602">
          <cell r="B602">
            <v>28</v>
          </cell>
          <cell r="C602">
            <v>95</v>
          </cell>
          <cell r="D602" t="str">
            <v>MENS DURANGO STEEL TOE</v>
          </cell>
          <cell r="E602" t="str">
            <v>WAM</v>
          </cell>
          <cell r="F602">
            <v>717</v>
          </cell>
          <cell r="G602">
            <v>64</v>
          </cell>
          <cell r="H602">
            <v>1868.2151999999999</v>
          </cell>
          <cell r="I602">
            <v>1</v>
          </cell>
          <cell r="J602">
            <v>22</v>
          </cell>
          <cell r="K602">
            <v>117</v>
          </cell>
          <cell r="L602">
            <v>75</v>
          </cell>
          <cell r="M602">
            <v>253</v>
          </cell>
          <cell r="N602">
            <v>178</v>
          </cell>
          <cell r="O602">
            <v>178</v>
          </cell>
          <cell r="P602">
            <v>438</v>
          </cell>
          <cell r="Q602">
            <v>144.91200000000001</v>
          </cell>
          <cell r="R602">
            <v>218.57560000000001</v>
          </cell>
          <cell r="S602">
            <v>181.14</v>
          </cell>
          <cell r="T602">
            <v>61.587600000000002</v>
          </cell>
        </row>
        <row r="603">
          <cell r="B603">
            <v>8</v>
          </cell>
          <cell r="C603">
            <v>95</v>
          </cell>
          <cell r="D603" t="str">
            <v>MENS STEEL TOE MOC</v>
          </cell>
          <cell r="E603" t="str">
            <v>WAM</v>
          </cell>
          <cell r="F603">
            <v>1289</v>
          </cell>
          <cell r="G603">
            <v>247</v>
          </cell>
          <cell r="H603">
            <v>1488.0504000000001</v>
          </cell>
          <cell r="I603">
            <v>169</v>
          </cell>
          <cell r="J603">
            <v>84</v>
          </cell>
          <cell r="K603">
            <v>83</v>
          </cell>
          <cell r="L603">
            <v>109.8916</v>
          </cell>
          <cell r="M603">
            <v>193.21600000000001</v>
          </cell>
          <cell r="N603">
            <v>480.62479999999999</v>
          </cell>
          <cell r="O603">
            <v>49.511600000000001</v>
          </cell>
          <cell r="P603">
            <v>195.63120000000001</v>
          </cell>
          <cell r="Q603">
            <v>0</v>
          </cell>
          <cell r="R603">
            <v>0</v>
          </cell>
          <cell r="S603">
            <v>123.1752</v>
          </cell>
          <cell r="T603">
            <v>0</v>
          </cell>
        </row>
        <row r="604">
          <cell r="B604">
            <v>32</v>
          </cell>
          <cell r="C604">
            <v>95</v>
          </cell>
          <cell r="D604" t="str">
            <v>MENS RENEGADE STEEL TOE</v>
          </cell>
          <cell r="E604" t="str">
            <v>WAM</v>
          </cell>
          <cell r="F604">
            <v>908</v>
          </cell>
          <cell r="G604">
            <v>64</v>
          </cell>
          <cell r="H604">
            <v>1368.3271999999999</v>
          </cell>
          <cell r="I604">
            <v>2</v>
          </cell>
          <cell r="J604">
            <v>1</v>
          </cell>
          <cell r="K604">
            <v>18</v>
          </cell>
          <cell r="L604">
            <v>150</v>
          </cell>
          <cell r="M604">
            <v>150</v>
          </cell>
          <cell r="N604">
            <v>150</v>
          </cell>
          <cell r="O604">
            <v>150</v>
          </cell>
          <cell r="P604">
            <v>150</v>
          </cell>
          <cell r="Q604">
            <v>150</v>
          </cell>
          <cell r="R604">
            <v>150</v>
          </cell>
          <cell r="S604">
            <v>150</v>
          </cell>
          <cell r="T604">
            <v>147.3272</v>
          </cell>
        </row>
        <row r="605">
          <cell r="B605">
            <v>14</v>
          </cell>
          <cell r="C605">
            <v>95</v>
          </cell>
          <cell r="D605" t="str">
            <v>MENS SUNDANCE</v>
          </cell>
          <cell r="E605" t="str">
            <v>WAM</v>
          </cell>
          <cell r="F605">
            <v>1</v>
          </cell>
          <cell r="G605">
            <v>29</v>
          </cell>
          <cell r="H605">
            <v>771.99560000000008</v>
          </cell>
          <cell r="I605">
            <v>0</v>
          </cell>
          <cell r="J605">
            <v>10</v>
          </cell>
          <cell r="K605">
            <v>0</v>
          </cell>
          <cell r="L605">
            <v>82.116799999999998</v>
          </cell>
          <cell r="M605">
            <v>196.83879999999999</v>
          </cell>
          <cell r="N605">
            <v>277.74799999999999</v>
          </cell>
          <cell r="O605">
            <v>8.4532000000000007</v>
          </cell>
          <cell r="P605">
            <v>125.5904</v>
          </cell>
          <cell r="Q605">
            <v>62.795200000000001</v>
          </cell>
          <cell r="R605">
            <v>1.2076</v>
          </cell>
          <cell r="S605">
            <v>0</v>
          </cell>
          <cell r="T605">
            <v>7.2455999999999996</v>
          </cell>
        </row>
        <row r="606">
          <cell r="B606" t="str">
            <v>0008EE</v>
          </cell>
          <cell r="C606">
            <v>96</v>
          </cell>
          <cell r="D606" t="str">
            <v>WOMENS 0008 STEEL TOE</v>
          </cell>
          <cell r="E606" t="str">
            <v>WAM</v>
          </cell>
          <cell r="F606">
            <v>629</v>
          </cell>
          <cell r="G606">
            <v>221</v>
          </cell>
          <cell r="H606">
            <v>615</v>
          </cell>
          <cell r="I606">
            <v>87</v>
          </cell>
          <cell r="J606">
            <v>37</v>
          </cell>
          <cell r="K606">
            <v>11</v>
          </cell>
          <cell r="L606">
            <v>60</v>
          </cell>
          <cell r="M606">
            <v>60</v>
          </cell>
          <cell r="N606">
            <v>60</v>
          </cell>
          <cell r="O606">
            <v>50</v>
          </cell>
          <cell r="P606">
            <v>50</v>
          </cell>
          <cell r="Q606">
            <v>50</v>
          </cell>
          <cell r="R606">
            <v>50</v>
          </cell>
          <cell r="S606">
            <v>50</v>
          </cell>
          <cell r="T606">
            <v>50</v>
          </cell>
        </row>
        <row r="607">
          <cell r="B607" t="str">
            <v>0029B</v>
          </cell>
          <cell r="C607">
            <v>97</v>
          </cell>
          <cell r="D607" t="str">
            <v>BOYS DURANGO HIKER</v>
          </cell>
          <cell r="E607" t="str">
            <v>WAM</v>
          </cell>
          <cell r="F607">
            <v>306</v>
          </cell>
          <cell r="G607">
            <v>36</v>
          </cell>
          <cell r="H607">
            <v>480</v>
          </cell>
          <cell r="I607">
            <v>36</v>
          </cell>
          <cell r="J607">
            <v>108</v>
          </cell>
          <cell r="K607">
            <v>36</v>
          </cell>
          <cell r="L607">
            <v>60</v>
          </cell>
          <cell r="M607">
            <v>60</v>
          </cell>
          <cell r="N607">
            <v>60</v>
          </cell>
          <cell r="O607">
            <v>60</v>
          </cell>
          <cell r="P607">
            <v>60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B608" t="str">
            <v>0006CC</v>
          </cell>
          <cell r="C608">
            <v>95</v>
          </cell>
          <cell r="D608" t="str">
            <v>MENS 0006</v>
          </cell>
          <cell r="E608" t="str">
            <v>WAM</v>
          </cell>
          <cell r="F608">
            <v>775</v>
          </cell>
          <cell r="G608">
            <v>198</v>
          </cell>
          <cell r="H608">
            <v>36</v>
          </cell>
          <cell r="I608">
            <v>18</v>
          </cell>
          <cell r="J608">
            <v>0</v>
          </cell>
          <cell r="K608">
            <v>18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</row>
        <row r="609">
          <cell r="B609" t="str">
            <v>0001CC</v>
          </cell>
          <cell r="C609">
            <v>95</v>
          </cell>
          <cell r="D609" t="str">
            <v>MENS 0001</v>
          </cell>
          <cell r="E609" t="str">
            <v>WAM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B610" t="str">
            <v>0002CC</v>
          </cell>
          <cell r="C610">
            <v>95</v>
          </cell>
          <cell r="D610" t="str">
            <v>MENS 0002</v>
          </cell>
          <cell r="E610" t="str">
            <v>WAM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B611" t="str">
            <v>0003CC</v>
          </cell>
          <cell r="C611">
            <v>95</v>
          </cell>
          <cell r="D611" t="str">
            <v>MENS 0003</v>
          </cell>
          <cell r="E611" t="str">
            <v>WAM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</row>
        <row r="612">
          <cell r="B612" t="str">
            <v>0005CC</v>
          </cell>
          <cell r="C612">
            <v>95</v>
          </cell>
          <cell r="D612" t="str">
            <v>MENS 0005</v>
          </cell>
          <cell r="E612" t="str">
            <v>WAM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</row>
        <row r="613">
          <cell r="B613" t="str">
            <v>0009M</v>
          </cell>
          <cell r="C613">
            <v>95</v>
          </cell>
          <cell r="D613" t="str">
            <v>MENS 0009</v>
          </cell>
          <cell r="E613" t="str">
            <v>WAM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</row>
        <row r="614">
          <cell r="B614">
            <v>10</v>
          </cell>
          <cell r="C614">
            <v>95</v>
          </cell>
          <cell r="D614" t="str">
            <v>MENS STEEL TOE MOC</v>
          </cell>
          <cell r="E614" t="str">
            <v>WAM</v>
          </cell>
          <cell r="F614">
            <v>0</v>
          </cell>
          <cell r="G614">
            <v>30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12</v>
          </cell>
          <cell r="C615">
            <v>95</v>
          </cell>
          <cell r="D615" t="str">
            <v>MENS STEEL TOE MOC</v>
          </cell>
          <cell r="E615" t="str">
            <v>WAM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B616">
            <v>13</v>
          </cell>
          <cell r="C616">
            <v>95</v>
          </cell>
          <cell r="D616" t="str">
            <v>MENS ROMEO</v>
          </cell>
          <cell r="E616" t="str">
            <v>WAM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B617" t="str">
            <v>0002EE</v>
          </cell>
          <cell r="C617">
            <v>96</v>
          </cell>
          <cell r="D617" t="str">
            <v>WOMENS 0002</v>
          </cell>
          <cell r="E617" t="str">
            <v>WAM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B618" t="str">
            <v>0005EE</v>
          </cell>
          <cell r="C618">
            <v>96</v>
          </cell>
          <cell r="D618" t="str">
            <v>WOMENS 0005</v>
          </cell>
          <cell r="E618" t="str">
            <v>WAM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B619" t="str">
            <v>0009W</v>
          </cell>
          <cell r="C619">
            <v>96</v>
          </cell>
          <cell r="D619" t="str">
            <v>WOMENS 0009</v>
          </cell>
          <cell r="E619" t="str">
            <v>WAM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B620" t="str">
            <v>0028W</v>
          </cell>
          <cell r="C620">
            <v>96</v>
          </cell>
          <cell r="D620" t="str">
            <v>WOMENS DURANGO STEEL TOE</v>
          </cell>
          <cell r="E620" t="str">
            <v>WAM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B621" t="str">
            <v>629E</v>
          </cell>
          <cell r="C621">
            <v>725</v>
          </cell>
          <cell r="D621" t="str">
            <v>8" EXPEDITION- E WIDTH</v>
          </cell>
          <cell r="E621" t="str">
            <v>WORK</v>
          </cell>
          <cell r="F621">
            <v>1804</v>
          </cell>
          <cell r="G621">
            <v>555</v>
          </cell>
          <cell r="H621">
            <v>3895</v>
          </cell>
          <cell r="I621">
            <v>1641</v>
          </cell>
          <cell r="J621">
            <v>71</v>
          </cell>
          <cell r="K621">
            <v>483</v>
          </cell>
          <cell r="L621">
            <v>300</v>
          </cell>
          <cell r="M621">
            <v>200</v>
          </cell>
          <cell r="N621">
            <v>200</v>
          </cell>
          <cell r="O621">
            <v>100</v>
          </cell>
          <cell r="P621">
            <v>350</v>
          </cell>
          <cell r="Q621">
            <v>100</v>
          </cell>
          <cell r="R621">
            <v>150</v>
          </cell>
          <cell r="S621">
            <v>250</v>
          </cell>
          <cell r="T621">
            <v>50</v>
          </cell>
        </row>
        <row r="622">
          <cell r="B622" t="str">
            <v>113E</v>
          </cell>
          <cell r="C622">
            <v>7051</v>
          </cell>
          <cell r="D622" t="str">
            <v>8" INSTITUITIONAL- E WIDTH</v>
          </cell>
          <cell r="E622" t="str">
            <v>WORK</v>
          </cell>
          <cell r="F622">
            <v>2438</v>
          </cell>
          <cell r="G622">
            <v>118</v>
          </cell>
          <cell r="H622">
            <v>2919</v>
          </cell>
          <cell r="I622">
            <v>106</v>
          </cell>
          <cell r="J622">
            <v>0</v>
          </cell>
          <cell r="K622">
            <v>13</v>
          </cell>
          <cell r="L622">
            <v>300</v>
          </cell>
          <cell r="M622">
            <v>300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2200</v>
          </cell>
          <cell r="T622">
            <v>0</v>
          </cell>
        </row>
        <row r="623">
          <cell r="B623" t="str">
            <v>209E</v>
          </cell>
          <cell r="C623">
            <v>715</v>
          </cell>
          <cell r="D623" t="str">
            <v>TUCSON E WIDTH</v>
          </cell>
          <cell r="E623" t="str">
            <v>WORK</v>
          </cell>
          <cell r="F623">
            <v>347</v>
          </cell>
          <cell r="G623">
            <v>169</v>
          </cell>
          <cell r="H623">
            <v>2897</v>
          </cell>
          <cell r="I623">
            <v>1591</v>
          </cell>
          <cell r="J623">
            <v>123</v>
          </cell>
          <cell r="K623">
            <v>198</v>
          </cell>
          <cell r="L623">
            <v>120</v>
          </cell>
          <cell r="M623">
            <v>120</v>
          </cell>
          <cell r="N623">
            <v>120</v>
          </cell>
          <cell r="O623">
            <v>75</v>
          </cell>
          <cell r="P623">
            <v>75</v>
          </cell>
          <cell r="Q623">
            <v>150</v>
          </cell>
          <cell r="R623">
            <v>150</v>
          </cell>
          <cell r="S623">
            <v>150</v>
          </cell>
          <cell r="T623">
            <v>25</v>
          </cell>
        </row>
        <row r="624">
          <cell r="B624" t="str">
            <v>303D</v>
          </cell>
          <cell r="C624">
            <v>705</v>
          </cell>
          <cell r="D624" t="str">
            <v>8" ENFORCER ZIPPER- D WIDTH</v>
          </cell>
          <cell r="E624" t="str">
            <v>WORK</v>
          </cell>
          <cell r="F624">
            <v>2208</v>
          </cell>
          <cell r="G624">
            <v>276</v>
          </cell>
          <cell r="H624">
            <v>2704.7884000000004</v>
          </cell>
          <cell r="I624">
            <v>187</v>
          </cell>
          <cell r="J624">
            <v>341</v>
          </cell>
          <cell r="K624">
            <v>113</v>
          </cell>
          <cell r="L624">
            <v>128.00559999999999</v>
          </cell>
          <cell r="M624">
            <v>336.92040000000003</v>
          </cell>
          <cell r="N624">
            <v>138.874</v>
          </cell>
          <cell r="O624">
            <v>154.5728</v>
          </cell>
          <cell r="P624">
            <v>202.8768</v>
          </cell>
          <cell r="Q624">
            <v>239.10480000000001</v>
          </cell>
          <cell r="R624">
            <v>361.07240000000002</v>
          </cell>
          <cell r="S624">
            <v>128.00559999999999</v>
          </cell>
          <cell r="T624">
            <v>374.35599999999999</v>
          </cell>
        </row>
        <row r="625">
          <cell r="B625" t="str">
            <v>625E</v>
          </cell>
          <cell r="C625">
            <v>725</v>
          </cell>
          <cell r="D625" t="str">
            <v>7" EXPEDITION- E WIDTH</v>
          </cell>
          <cell r="E625" t="str">
            <v>WORK</v>
          </cell>
          <cell r="F625">
            <v>955</v>
          </cell>
          <cell r="G625">
            <v>2</v>
          </cell>
          <cell r="H625">
            <v>2665</v>
          </cell>
          <cell r="I625">
            <v>1596</v>
          </cell>
          <cell r="J625">
            <v>85</v>
          </cell>
          <cell r="K625">
            <v>79</v>
          </cell>
          <cell r="L625">
            <v>160</v>
          </cell>
          <cell r="M625">
            <v>100</v>
          </cell>
          <cell r="N625">
            <v>40</v>
          </cell>
          <cell r="O625">
            <v>150</v>
          </cell>
          <cell r="P625">
            <v>150</v>
          </cell>
          <cell r="Q625">
            <v>150</v>
          </cell>
          <cell r="R625">
            <v>65</v>
          </cell>
          <cell r="S625">
            <v>65</v>
          </cell>
          <cell r="T625">
            <v>25</v>
          </cell>
        </row>
        <row r="626">
          <cell r="B626" t="str">
            <v>624E</v>
          </cell>
          <cell r="C626">
            <v>725</v>
          </cell>
          <cell r="D626" t="str">
            <v>6" EXPEDITION- E WIDTH- STEEL TOE</v>
          </cell>
          <cell r="E626" t="str">
            <v>WORK</v>
          </cell>
          <cell r="F626">
            <v>2738</v>
          </cell>
          <cell r="G626">
            <v>293</v>
          </cell>
          <cell r="H626">
            <v>2485</v>
          </cell>
          <cell r="I626">
            <v>134</v>
          </cell>
          <cell r="J626">
            <v>221</v>
          </cell>
          <cell r="K626">
            <v>155</v>
          </cell>
          <cell r="L626">
            <v>200</v>
          </cell>
          <cell r="M626">
            <v>175</v>
          </cell>
          <cell r="N626">
            <v>300</v>
          </cell>
          <cell r="O626">
            <v>200</v>
          </cell>
          <cell r="P626">
            <v>200</v>
          </cell>
          <cell r="Q626">
            <v>300</v>
          </cell>
          <cell r="R626">
            <v>150</v>
          </cell>
          <cell r="S626">
            <v>350</v>
          </cell>
          <cell r="T626">
            <v>100</v>
          </cell>
        </row>
        <row r="627">
          <cell r="B627" t="str">
            <v>301D</v>
          </cell>
          <cell r="C627">
            <v>705</v>
          </cell>
          <cell r="D627" t="str">
            <v>8" ENFORCER- D WIDTH</v>
          </cell>
          <cell r="E627" t="str">
            <v>WORK</v>
          </cell>
          <cell r="F627">
            <v>2458</v>
          </cell>
          <cell r="G627">
            <v>66</v>
          </cell>
          <cell r="H627">
            <v>2463.3000000000006</v>
          </cell>
          <cell r="I627">
            <v>148</v>
          </cell>
          <cell r="J627">
            <v>79</v>
          </cell>
          <cell r="K627">
            <v>123</v>
          </cell>
          <cell r="L627">
            <v>154.5728</v>
          </cell>
          <cell r="M627">
            <v>247.55799999999999</v>
          </cell>
          <cell r="N627">
            <v>326.05200000000002</v>
          </cell>
          <cell r="O627">
            <v>149.7424</v>
          </cell>
          <cell r="P627">
            <v>352.61919999999998</v>
          </cell>
          <cell r="Q627">
            <v>194.42359999999999</v>
          </cell>
          <cell r="R627">
            <v>439.56639999999999</v>
          </cell>
          <cell r="S627">
            <v>107.4764</v>
          </cell>
          <cell r="T627">
            <v>141.28919999999999</v>
          </cell>
        </row>
        <row r="628">
          <cell r="B628" t="str">
            <v>114E</v>
          </cell>
          <cell r="C628">
            <v>705</v>
          </cell>
          <cell r="D628" t="str">
            <v>8" INSTITUTIONAL- E WIDTH- STEEL TOE</v>
          </cell>
          <cell r="E628" t="str">
            <v>WORK</v>
          </cell>
          <cell r="F628">
            <v>921</v>
          </cell>
          <cell r="G628">
            <v>10</v>
          </cell>
          <cell r="H628">
            <v>1853</v>
          </cell>
          <cell r="I628">
            <v>36</v>
          </cell>
          <cell r="J628">
            <v>17</v>
          </cell>
          <cell r="K628">
            <v>0</v>
          </cell>
          <cell r="L628">
            <v>900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900</v>
          </cell>
          <cell r="R628">
            <v>0</v>
          </cell>
          <cell r="S628">
            <v>0</v>
          </cell>
          <cell r="T628">
            <v>0</v>
          </cell>
        </row>
        <row r="629">
          <cell r="B629" t="str">
            <v>23D</v>
          </cell>
          <cell r="C629">
            <v>775</v>
          </cell>
          <cell r="D629" t="str">
            <v>ROMEO- D WIDTH</v>
          </cell>
          <cell r="E629" t="str">
            <v>WORK</v>
          </cell>
          <cell r="F629">
            <v>1033</v>
          </cell>
          <cell r="G629">
            <v>956</v>
          </cell>
          <cell r="H629">
            <v>1814</v>
          </cell>
          <cell r="I629">
            <v>141</v>
          </cell>
          <cell r="J629">
            <v>148</v>
          </cell>
          <cell r="K629">
            <v>175</v>
          </cell>
          <cell r="L629">
            <v>150</v>
          </cell>
          <cell r="M629">
            <v>150</v>
          </cell>
          <cell r="N629">
            <v>100</v>
          </cell>
          <cell r="O629">
            <v>50</v>
          </cell>
          <cell r="P629">
            <v>50</v>
          </cell>
          <cell r="Q629">
            <v>350</v>
          </cell>
          <cell r="R629">
            <v>100</v>
          </cell>
          <cell r="S629">
            <v>100</v>
          </cell>
          <cell r="T629">
            <v>300</v>
          </cell>
        </row>
        <row r="630">
          <cell r="B630" t="str">
            <v>623E</v>
          </cell>
          <cell r="C630">
            <v>725</v>
          </cell>
          <cell r="D630" t="str">
            <v>6" EXPEDITION- E WIDTH</v>
          </cell>
          <cell r="E630" t="str">
            <v>WORK</v>
          </cell>
          <cell r="F630">
            <v>1391</v>
          </cell>
          <cell r="G630">
            <v>5</v>
          </cell>
          <cell r="H630">
            <v>1780.2272</v>
          </cell>
          <cell r="I630">
            <v>57</v>
          </cell>
          <cell r="J630">
            <v>85</v>
          </cell>
          <cell r="K630">
            <v>51</v>
          </cell>
          <cell r="L630">
            <v>449.22719999999998</v>
          </cell>
          <cell r="M630">
            <v>144</v>
          </cell>
          <cell r="N630">
            <v>72</v>
          </cell>
          <cell r="O630">
            <v>42</v>
          </cell>
          <cell r="P630">
            <v>174</v>
          </cell>
          <cell r="Q630">
            <v>394</v>
          </cell>
          <cell r="R630">
            <v>150</v>
          </cell>
          <cell r="S630">
            <v>85</v>
          </cell>
          <cell r="T630">
            <v>77</v>
          </cell>
        </row>
        <row r="631">
          <cell r="B631" t="str">
            <v>303EE</v>
          </cell>
          <cell r="C631">
            <v>705</v>
          </cell>
          <cell r="D631" t="str">
            <v>8" ENFORCER ZIPPER- EE WIDTH</v>
          </cell>
          <cell r="E631" t="str">
            <v>WORK</v>
          </cell>
          <cell r="F631">
            <v>992</v>
          </cell>
          <cell r="G631">
            <v>46</v>
          </cell>
          <cell r="H631">
            <v>1753.19</v>
          </cell>
          <cell r="I631">
            <v>61</v>
          </cell>
          <cell r="J631">
            <v>58</v>
          </cell>
          <cell r="K631">
            <v>72</v>
          </cell>
          <cell r="L631">
            <v>30.19</v>
          </cell>
          <cell r="M631">
            <v>220</v>
          </cell>
          <cell r="N631">
            <v>106</v>
          </cell>
          <cell r="O631">
            <v>240</v>
          </cell>
          <cell r="P631">
            <v>240</v>
          </cell>
          <cell r="Q631">
            <v>180</v>
          </cell>
          <cell r="R631">
            <v>166</v>
          </cell>
          <cell r="S631">
            <v>180</v>
          </cell>
          <cell r="T631">
            <v>200</v>
          </cell>
        </row>
        <row r="632">
          <cell r="B632" t="str">
            <v>MDC1100A</v>
          </cell>
          <cell r="C632">
            <v>725</v>
          </cell>
          <cell r="D632" t="str">
            <v>MENS OXFORD SAFETY SHOES</v>
          </cell>
          <cell r="E632" t="str">
            <v>WORK</v>
          </cell>
          <cell r="F632">
            <v>0</v>
          </cell>
          <cell r="G632">
            <v>0</v>
          </cell>
          <cell r="H632">
            <v>1400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200</v>
          </cell>
          <cell r="N632">
            <v>200</v>
          </cell>
          <cell r="O632">
            <v>200</v>
          </cell>
          <cell r="P632">
            <v>200</v>
          </cell>
          <cell r="Q632">
            <v>200</v>
          </cell>
          <cell r="R632">
            <v>200</v>
          </cell>
          <cell r="S632">
            <v>200</v>
          </cell>
          <cell r="T632">
            <v>0</v>
          </cell>
        </row>
        <row r="633">
          <cell r="B633" t="str">
            <v>144E</v>
          </cell>
          <cell r="C633">
            <v>765</v>
          </cell>
          <cell r="D633" t="str">
            <v>8" MET GUARD D WIDTH</v>
          </cell>
          <cell r="E633" t="str">
            <v>WORK</v>
          </cell>
          <cell r="F633">
            <v>532</v>
          </cell>
          <cell r="G633">
            <v>29</v>
          </cell>
          <cell r="H633">
            <v>1364</v>
          </cell>
          <cell r="I633">
            <v>20</v>
          </cell>
          <cell r="J633">
            <v>114</v>
          </cell>
          <cell r="K633">
            <v>55</v>
          </cell>
          <cell r="L633">
            <v>75</v>
          </cell>
          <cell r="M633">
            <v>150</v>
          </cell>
          <cell r="N633">
            <v>150</v>
          </cell>
          <cell r="O633">
            <v>150</v>
          </cell>
          <cell r="P633">
            <v>150</v>
          </cell>
          <cell r="Q633">
            <v>150</v>
          </cell>
          <cell r="R633">
            <v>150</v>
          </cell>
          <cell r="S633">
            <v>100</v>
          </cell>
          <cell r="T633">
            <v>100</v>
          </cell>
        </row>
        <row r="634">
          <cell r="B634" t="str">
            <v>622E</v>
          </cell>
          <cell r="C634">
            <v>725</v>
          </cell>
          <cell r="D634" t="str">
            <v>7" EXPEDITION- E WIDTH</v>
          </cell>
          <cell r="E634" t="str">
            <v>WORK</v>
          </cell>
          <cell r="F634">
            <v>1881</v>
          </cell>
          <cell r="G634">
            <v>19</v>
          </cell>
          <cell r="H634">
            <v>1268</v>
          </cell>
          <cell r="I634">
            <v>54</v>
          </cell>
          <cell r="J634">
            <v>28</v>
          </cell>
          <cell r="K634">
            <v>11</v>
          </cell>
          <cell r="L634">
            <v>200</v>
          </cell>
          <cell r="M634">
            <v>200</v>
          </cell>
          <cell r="N634">
            <v>100</v>
          </cell>
          <cell r="O634">
            <v>50</v>
          </cell>
          <cell r="P634">
            <v>25</v>
          </cell>
          <cell r="Q634">
            <v>100</v>
          </cell>
          <cell r="R634">
            <v>50</v>
          </cell>
          <cell r="S634">
            <v>300</v>
          </cell>
          <cell r="T634">
            <v>150</v>
          </cell>
        </row>
        <row r="635">
          <cell r="B635" t="str">
            <v>23EE</v>
          </cell>
          <cell r="C635">
            <v>775</v>
          </cell>
          <cell r="D635" t="str">
            <v>ROMEO- EE WIDTH</v>
          </cell>
          <cell r="E635" t="str">
            <v>WORK</v>
          </cell>
          <cell r="F635">
            <v>741</v>
          </cell>
          <cell r="G635">
            <v>578</v>
          </cell>
          <cell r="H635">
            <v>1266</v>
          </cell>
          <cell r="I635">
            <v>41</v>
          </cell>
          <cell r="J635">
            <v>13</v>
          </cell>
          <cell r="K635">
            <v>187</v>
          </cell>
          <cell r="L635">
            <v>150</v>
          </cell>
          <cell r="M635">
            <v>75</v>
          </cell>
          <cell r="N635">
            <v>75</v>
          </cell>
          <cell r="O635">
            <v>75</v>
          </cell>
          <cell r="P635">
            <v>100</v>
          </cell>
          <cell r="Q635">
            <v>75</v>
          </cell>
          <cell r="R635">
            <v>75</v>
          </cell>
          <cell r="S635">
            <v>200</v>
          </cell>
          <cell r="T635">
            <v>200</v>
          </cell>
        </row>
        <row r="636">
          <cell r="B636" t="str">
            <v>138E</v>
          </cell>
          <cell r="C636">
            <v>765</v>
          </cell>
          <cell r="D636" t="str">
            <v>8" MET GUARD EE WIDTH</v>
          </cell>
          <cell r="E636" t="str">
            <v>WORK</v>
          </cell>
          <cell r="F636">
            <v>0</v>
          </cell>
          <cell r="G636">
            <v>8</v>
          </cell>
          <cell r="H636">
            <v>1178</v>
          </cell>
          <cell r="I636">
            <v>0</v>
          </cell>
          <cell r="J636">
            <v>76</v>
          </cell>
          <cell r="K636">
            <v>12</v>
          </cell>
          <cell r="L636">
            <v>50</v>
          </cell>
          <cell r="M636">
            <v>130</v>
          </cell>
          <cell r="N636">
            <v>130</v>
          </cell>
          <cell r="O636">
            <v>130</v>
          </cell>
          <cell r="P636">
            <v>130</v>
          </cell>
          <cell r="Q636">
            <v>130</v>
          </cell>
          <cell r="R636">
            <v>130</v>
          </cell>
          <cell r="S636">
            <v>130</v>
          </cell>
          <cell r="T636">
            <v>130</v>
          </cell>
        </row>
        <row r="637">
          <cell r="B637" t="str">
            <v>626E</v>
          </cell>
          <cell r="C637">
            <v>725</v>
          </cell>
          <cell r="D637" t="str">
            <v>7" EXPEDITION- E WIDTH- STEEL TOE</v>
          </cell>
          <cell r="E637" t="str">
            <v>WORK</v>
          </cell>
          <cell r="F637">
            <v>1437</v>
          </cell>
          <cell r="G637">
            <v>13</v>
          </cell>
          <cell r="H637">
            <v>1160</v>
          </cell>
          <cell r="I637">
            <v>8</v>
          </cell>
          <cell r="J637">
            <v>33</v>
          </cell>
          <cell r="K637">
            <v>119</v>
          </cell>
          <cell r="L637">
            <v>100</v>
          </cell>
          <cell r="M637">
            <v>100</v>
          </cell>
          <cell r="N637">
            <v>75</v>
          </cell>
          <cell r="O637">
            <v>150</v>
          </cell>
          <cell r="P637">
            <v>150</v>
          </cell>
          <cell r="Q637">
            <v>200</v>
          </cell>
          <cell r="R637">
            <v>75</v>
          </cell>
          <cell r="S637">
            <v>75</v>
          </cell>
          <cell r="T637">
            <v>75</v>
          </cell>
        </row>
        <row r="638">
          <cell r="B638" t="str">
            <v>125D</v>
          </cell>
          <cell r="C638">
            <v>765</v>
          </cell>
          <cell r="D638" t="str">
            <v>10" IDAHO- D WIDTH</v>
          </cell>
          <cell r="E638" t="str">
            <v>WORK</v>
          </cell>
          <cell r="F638">
            <v>987</v>
          </cell>
          <cell r="G638">
            <v>17</v>
          </cell>
          <cell r="H638">
            <v>1126</v>
          </cell>
          <cell r="I638">
            <v>26</v>
          </cell>
          <cell r="J638">
            <v>30</v>
          </cell>
          <cell r="K638">
            <v>120</v>
          </cell>
          <cell r="L638">
            <v>75</v>
          </cell>
          <cell r="M638">
            <v>160</v>
          </cell>
          <cell r="N638">
            <v>300</v>
          </cell>
          <cell r="O638">
            <v>160</v>
          </cell>
          <cell r="P638">
            <v>100</v>
          </cell>
          <cell r="Q638">
            <v>50</v>
          </cell>
          <cell r="R638">
            <v>35</v>
          </cell>
          <cell r="S638">
            <v>35</v>
          </cell>
          <cell r="T638">
            <v>35</v>
          </cell>
        </row>
        <row r="639">
          <cell r="B639" t="str">
            <v>630E</v>
          </cell>
          <cell r="C639">
            <v>725</v>
          </cell>
          <cell r="D639" t="str">
            <v>8" EXPEDITION- E WIDTH- STEEL TOE</v>
          </cell>
          <cell r="E639" t="str">
            <v>WORK</v>
          </cell>
          <cell r="F639">
            <v>977</v>
          </cell>
          <cell r="G639">
            <v>12</v>
          </cell>
          <cell r="H639">
            <v>1079</v>
          </cell>
          <cell r="I639">
            <v>71</v>
          </cell>
          <cell r="J639">
            <v>66</v>
          </cell>
          <cell r="K639">
            <v>42</v>
          </cell>
          <cell r="L639">
            <v>175</v>
          </cell>
          <cell r="M639">
            <v>150</v>
          </cell>
          <cell r="N639">
            <v>75</v>
          </cell>
          <cell r="O639">
            <v>150</v>
          </cell>
          <cell r="P639">
            <v>75</v>
          </cell>
          <cell r="Q639">
            <v>75</v>
          </cell>
          <cell r="R639">
            <v>50</v>
          </cell>
          <cell r="S639">
            <v>75</v>
          </cell>
          <cell r="T639">
            <v>75</v>
          </cell>
        </row>
        <row r="640">
          <cell r="B640" t="str">
            <v>601E</v>
          </cell>
          <cell r="C640">
            <v>725</v>
          </cell>
          <cell r="D640" t="str">
            <v>7" EXPEDITION- E WIDTH</v>
          </cell>
          <cell r="E640" t="str">
            <v>WORK</v>
          </cell>
          <cell r="F640">
            <v>581</v>
          </cell>
          <cell r="G640">
            <v>182</v>
          </cell>
          <cell r="H640">
            <v>1038</v>
          </cell>
          <cell r="I640">
            <v>109</v>
          </cell>
          <cell r="J640">
            <v>42</v>
          </cell>
          <cell r="K640">
            <v>52</v>
          </cell>
          <cell r="L640">
            <v>50</v>
          </cell>
          <cell r="M640">
            <v>70</v>
          </cell>
          <cell r="N640">
            <v>70</v>
          </cell>
          <cell r="O640">
            <v>95</v>
          </cell>
          <cell r="P640">
            <v>95</v>
          </cell>
          <cell r="Q640">
            <v>95</v>
          </cell>
          <cell r="R640">
            <v>120</v>
          </cell>
          <cell r="S640">
            <v>120</v>
          </cell>
          <cell r="T640">
            <v>120</v>
          </cell>
        </row>
        <row r="641">
          <cell r="B641" t="str">
            <v>301EE</v>
          </cell>
          <cell r="C641">
            <v>705</v>
          </cell>
          <cell r="D641" t="str">
            <v>8" ENFORCER- EE WIDTH</v>
          </cell>
          <cell r="E641" t="str">
            <v>WORK</v>
          </cell>
          <cell r="F641">
            <v>787</v>
          </cell>
          <cell r="G641">
            <v>18</v>
          </cell>
          <cell r="H641">
            <v>1033.2308</v>
          </cell>
          <cell r="I641">
            <v>24</v>
          </cell>
          <cell r="J641">
            <v>32</v>
          </cell>
          <cell r="K641">
            <v>49</v>
          </cell>
          <cell r="L641">
            <v>100.2308</v>
          </cell>
          <cell r="M641">
            <v>67</v>
          </cell>
          <cell r="N641">
            <v>140</v>
          </cell>
          <cell r="O641">
            <v>90</v>
          </cell>
          <cell r="P641">
            <v>157</v>
          </cell>
          <cell r="Q641">
            <v>180</v>
          </cell>
          <cell r="R641">
            <v>76</v>
          </cell>
          <cell r="S641">
            <v>66</v>
          </cell>
          <cell r="T641">
            <v>52</v>
          </cell>
        </row>
        <row r="642">
          <cell r="B642" t="str">
            <v>S87-100M</v>
          </cell>
          <cell r="C642">
            <v>705</v>
          </cell>
          <cell r="D642" t="str">
            <v>LAWPRO HI-GLOSS DRESS OXFORD MEDIUM WIDTH</v>
          </cell>
          <cell r="E642" t="str">
            <v>WORK</v>
          </cell>
          <cell r="F642">
            <v>4001</v>
          </cell>
          <cell r="G642">
            <v>908</v>
          </cell>
          <cell r="H642">
            <v>1000</v>
          </cell>
          <cell r="I642">
            <v>0</v>
          </cell>
          <cell r="J642">
            <v>200</v>
          </cell>
          <cell r="K642">
            <v>0</v>
          </cell>
          <cell r="L642">
            <v>200</v>
          </cell>
          <cell r="M642">
            <v>0</v>
          </cell>
          <cell r="N642">
            <v>200</v>
          </cell>
          <cell r="O642">
            <v>0</v>
          </cell>
          <cell r="P642">
            <v>200</v>
          </cell>
          <cell r="Q642">
            <v>0</v>
          </cell>
          <cell r="R642">
            <v>200</v>
          </cell>
          <cell r="S642">
            <v>0</v>
          </cell>
          <cell r="T642">
            <v>0</v>
          </cell>
        </row>
        <row r="643">
          <cell r="B643" t="str">
            <v>620E</v>
          </cell>
          <cell r="C643">
            <v>725</v>
          </cell>
          <cell r="D643" t="str">
            <v>7" EXPEDITION- E WIDTH- STEEL TOE</v>
          </cell>
          <cell r="E643" t="str">
            <v>WORK</v>
          </cell>
          <cell r="F643">
            <v>1480</v>
          </cell>
          <cell r="G643">
            <v>6</v>
          </cell>
          <cell r="H643">
            <v>997</v>
          </cell>
          <cell r="I643">
            <v>107</v>
          </cell>
          <cell r="J643">
            <v>5</v>
          </cell>
          <cell r="K643">
            <v>65</v>
          </cell>
          <cell r="L643">
            <v>100</v>
          </cell>
          <cell r="M643">
            <v>100</v>
          </cell>
          <cell r="N643">
            <v>90</v>
          </cell>
          <cell r="O643">
            <v>25</v>
          </cell>
          <cell r="P643">
            <v>25</v>
          </cell>
          <cell r="Q643">
            <v>200</v>
          </cell>
          <cell r="R643">
            <v>175</v>
          </cell>
          <cell r="S643">
            <v>30</v>
          </cell>
          <cell r="T643">
            <v>75</v>
          </cell>
        </row>
        <row r="644">
          <cell r="B644" t="str">
            <v>s87-100W</v>
          </cell>
          <cell r="C644">
            <v>705</v>
          </cell>
          <cell r="D644" t="str">
            <v>LAWPRO HI-GLOSS DRESS OXFORD WIDE WIDTH</v>
          </cell>
          <cell r="E644" t="str">
            <v>WORK</v>
          </cell>
          <cell r="F644">
            <v>2536</v>
          </cell>
          <cell r="G644">
            <v>820</v>
          </cell>
          <cell r="H644">
            <v>989</v>
          </cell>
          <cell r="I644">
            <v>0</v>
          </cell>
          <cell r="J644">
            <v>189</v>
          </cell>
          <cell r="K644">
            <v>0</v>
          </cell>
          <cell r="L644">
            <v>200</v>
          </cell>
          <cell r="M644">
            <v>0</v>
          </cell>
          <cell r="N644">
            <v>200</v>
          </cell>
          <cell r="O644">
            <v>0</v>
          </cell>
          <cell r="P644">
            <v>200</v>
          </cell>
          <cell r="Q644">
            <v>0</v>
          </cell>
          <cell r="R644">
            <v>200</v>
          </cell>
          <cell r="S644">
            <v>0</v>
          </cell>
          <cell r="T644">
            <v>0</v>
          </cell>
        </row>
        <row r="645">
          <cell r="B645" t="str">
            <v>115EE</v>
          </cell>
          <cell r="C645">
            <v>705</v>
          </cell>
          <cell r="D645" t="str">
            <v>Disco</v>
          </cell>
          <cell r="E645" t="str">
            <v>WORK</v>
          </cell>
          <cell r="F645">
            <v>89</v>
          </cell>
          <cell r="G645">
            <v>169</v>
          </cell>
          <cell r="H645">
            <v>901.20759999999996</v>
          </cell>
          <cell r="I645">
            <v>0</v>
          </cell>
          <cell r="J645">
            <v>0</v>
          </cell>
          <cell r="K645">
            <v>0</v>
          </cell>
          <cell r="L645">
            <v>1.2076</v>
          </cell>
          <cell r="M645">
            <v>300</v>
          </cell>
          <cell r="N645">
            <v>300</v>
          </cell>
          <cell r="O645">
            <v>300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B646" t="str">
            <v>164M</v>
          </cell>
          <cell r="C646">
            <v>735</v>
          </cell>
          <cell r="D646" t="str">
            <v>TAHOE E WIDTH STEEL TOE</v>
          </cell>
          <cell r="E646" t="str">
            <v>WORK</v>
          </cell>
          <cell r="F646">
            <v>918</v>
          </cell>
          <cell r="G646">
            <v>105</v>
          </cell>
          <cell r="H646">
            <v>892</v>
          </cell>
          <cell r="I646">
            <v>45</v>
          </cell>
          <cell r="J646">
            <v>27</v>
          </cell>
          <cell r="K646">
            <v>5</v>
          </cell>
          <cell r="L646">
            <v>75</v>
          </cell>
          <cell r="M646">
            <v>95</v>
          </cell>
          <cell r="N646">
            <v>95</v>
          </cell>
          <cell r="O646">
            <v>95</v>
          </cell>
          <cell r="P646">
            <v>95</v>
          </cell>
          <cell r="Q646">
            <v>95</v>
          </cell>
          <cell r="R646">
            <v>95</v>
          </cell>
          <cell r="S646">
            <v>95</v>
          </cell>
          <cell r="T646">
            <v>75</v>
          </cell>
        </row>
        <row r="647">
          <cell r="B647" t="str">
            <v>621E</v>
          </cell>
          <cell r="C647">
            <v>725</v>
          </cell>
          <cell r="D647" t="str">
            <v>7" EXPEDITION- E WIDTH</v>
          </cell>
          <cell r="E647" t="str">
            <v>WORK</v>
          </cell>
          <cell r="F647">
            <v>378</v>
          </cell>
          <cell r="G647">
            <v>1</v>
          </cell>
          <cell r="H647">
            <v>855.90639999999996</v>
          </cell>
          <cell r="I647">
            <v>11</v>
          </cell>
          <cell r="J647">
            <v>24</v>
          </cell>
          <cell r="K647">
            <v>4</v>
          </cell>
          <cell r="L647">
            <v>100</v>
          </cell>
          <cell r="M647">
            <v>100</v>
          </cell>
          <cell r="N647">
            <v>100</v>
          </cell>
          <cell r="O647">
            <v>100</v>
          </cell>
          <cell r="P647">
            <v>100</v>
          </cell>
          <cell r="Q647">
            <v>100</v>
          </cell>
          <cell r="R647">
            <v>100</v>
          </cell>
          <cell r="S647">
            <v>100</v>
          </cell>
          <cell r="T647">
            <v>16.906400000000001</v>
          </cell>
        </row>
        <row r="648">
          <cell r="B648" t="str">
            <v>140D</v>
          </cell>
          <cell r="C648">
            <v>755</v>
          </cell>
          <cell r="D648" t="str">
            <v>6" MET GUARD- D WIDTH- STEEL TOE</v>
          </cell>
          <cell r="E648" t="str">
            <v>WORK</v>
          </cell>
          <cell r="F648">
            <v>1346</v>
          </cell>
          <cell r="G648">
            <v>107</v>
          </cell>
          <cell r="H648">
            <v>853</v>
          </cell>
          <cell r="I648">
            <v>79</v>
          </cell>
          <cell r="J648">
            <v>26</v>
          </cell>
          <cell r="K648">
            <v>88</v>
          </cell>
          <cell r="L648">
            <v>80</v>
          </cell>
          <cell r="M648">
            <v>20</v>
          </cell>
          <cell r="N648">
            <v>80</v>
          </cell>
          <cell r="O648">
            <v>80</v>
          </cell>
          <cell r="P648">
            <v>80</v>
          </cell>
          <cell r="Q648">
            <v>80</v>
          </cell>
          <cell r="R648">
            <v>80</v>
          </cell>
          <cell r="S648">
            <v>80</v>
          </cell>
          <cell r="T648">
            <v>80</v>
          </cell>
        </row>
        <row r="649">
          <cell r="B649" t="str">
            <v>15EEE</v>
          </cell>
          <cell r="C649">
            <v>775</v>
          </cell>
          <cell r="D649" t="str">
            <v>ROMEO- EEE WIDTH- MUDGUARD</v>
          </cell>
          <cell r="E649" t="str">
            <v>WORK</v>
          </cell>
          <cell r="F649">
            <v>137</v>
          </cell>
          <cell r="G649">
            <v>159</v>
          </cell>
          <cell r="H649">
            <v>852.90639999999996</v>
          </cell>
          <cell r="I649">
            <v>8</v>
          </cell>
          <cell r="J649">
            <v>32</v>
          </cell>
          <cell r="K649">
            <v>180</v>
          </cell>
          <cell r="L649">
            <v>16.906400000000001</v>
          </cell>
          <cell r="M649">
            <v>616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B650" t="str">
            <v>174M</v>
          </cell>
          <cell r="C650">
            <v>735</v>
          </cell>
          <cell r="D650" t="str">
            <v>TAHOE- E WIDTH- STEEL TOE</v>
          </cell>
          <cell r="E650" t="str">
            <v>WORK</v>
          </cell>
          <cell r="F650">
            <v>1580</v>
          </cell>
          <cell r="G650">
            <v>72</v>
          </cell>
          <cell r="H650">
            <v>842</v>
          </cell>
          <cell r="I650">
            <v>32</v>
          </cell>
          <cell r="J650">
            <v>38</v>
          </cell>
          <cell r="K650">
            <v>12</v>
          </cell>
          <cell r="L650">
            <v>40</v>
          </cell>
          <cell r="M650">
            <v>90</v>
          </cell>
          <cell r="N650">
            <v>90</v>
          </cell>
          <cell r="O650">
            <v>90</v>
          </cell>
          <cell r="P650">
            <v>90</v>
          </cell>
          <cell r="Q650">
            <v>90</v>
          </cell>
          <cell r="R650">
            <v>90</v>
          </cell>
          <cell r="S650">
            <v>90</v>
          </cell>
          <cell r="T650">
            <v>90</v>
          </cell>
        </row>
        <row r="651">
          <cell r="B651" t="str">
            <v>300D</v>
          </cell>
          <cell r="C651">
            <v>705</v>
          </cell>
          <cell r="D651" t="str">
            <v>8" ENFORCER- D WIDTH- STEEL TOE</v>
          </cell>
          <cell r="E651" t="str">
            <v>WORK</v>
          </cell>
          <cell r="F651">
            <v>805</v>
          </cell>
          <cell r="G651">
            <v>74</v>
          </cell>
          <cell r="H651">
            <v>821.38200000000006</v>
          </cell>
          <cell r="I651">
            <v>28</v>
          </cell>
          <cell r="J651">
            <v>34</v>
          </cell>
          <cell r="K651">
            <v>28</v>
          </cell>
          <cell r="L651">
            <v>164.2336</v>
          </cell>
          <cell r="M651">
            <v>61</v>
          </cell>
          <cell r="N651">
            <v>87</v>
          </cell>
          <cell r="O651">
            <v>46</v>
          </cell>
          <cell r="P651">
            <v>25.3596</v>
          </cell>
          <cell r="Q651">
            <v>54.341999999999999</v>
          </cell>
          <cell r="R651">
            <v>115.92959999999999</v>
          </cell>
          <cell r="S651">
            <v>102.646</v>
          </cell>
          <cell r="T651">
            <v>74.871200000000002</v>
          </cell>
        </row>
        <row r="652">
          <cell r="B652" t="str">
            <v>140EE</v>
          </cell>
          <cell r="C652">
            <v>755</v>
          </cell>
          <cell r="D652" t="str">
            <v>6" MET GUARD- EE WIDTH- STEEL TOE</v>
          </cell>
          <cell r="E652" t="str">
            <v>WORK</v>
          </cell>
          <cell r="F652">
            <v>630</v>
          </cell>
          <cell r="G652">
            <v>39</v>
          </cell>
          <cell r="H652">
            <v>813</v>
          </cell>
          <cell r="I652">
            <v>52</v>
          </cell>
          <cell r="J652">
            <v>16</v>
          </cell>
          <cell r="K652">
            <v>49</v>
          </cell>
          <cell r="L652">
            <v>100</v>
          </cell>
          <cell r="M652">
            <v>100</v>
          </cell>
          <cell r="N652">
            <v>100</v>
          </cell>
          <cell r="O652">
            <v>75</v>
          </cell>
          <cell r="P652">
            <v>75</v>
          </cell>
          <cell r="Q652">
            <v>75</v>
          </cell>
          <cell r="R652">
            <v>57</v>
          </cell>
          <cell r="S652">
            <v>57</v>
          </cell>
          <cell r="T652">
            <v>57</v>
          </cell>
        </row>
        <row r="653">
          <cell r="B653" t="str">
            <v>619E</v>
          </cell>
          <cell r="C653">
            <v>725</v>
          </cell>
          <cell r="D653" t="str">
            <v>7" EXPEDITION- E WIDTH</v>
          </cell>
          <cell r="E653" t="str">
            <v>WORK</v>
          </cell>
          <cell r="F653">
            <v>964</v>
          </cell>
          <cell r="G653">
            <v>3</v>
          </cell>
          <cell r="H653">
            <v>764</v>
          </cell>
          <cell r="I653">
            <v>32</v>
          </cell>
          <cell r="J653">
            <v>75</v>
          </cell>
          <cell r="K653">
            <v>7</v>
          </cell>
          <cell r="L653">
            <v>75</v>
          </cell>
          <cell r="M653">
            <v>75</v>
          </cell>
          <cell r="N653">
            <v>75</v>
          </cell>
          <cell r="O653">
            <v>50</v>
          </cell>
          <cell r="P653">
            <v>50</v>
          </cell>
          <cell r="Q653">
            <v>100</v>
          </cell>
          <cell r="R653">
            <v>100</v>
          </cell>
          <cell r="S653">
            <v>100</v>
          </cell>
          <cell r="T653">
            <v>25</v>
          </cell>
        </row>
        <row r="654">
          <cell r="B654" t="str">
            <v>181D</v>
          </cell>
          <cell r="C654">
            <v>765</v>
          </cell>
          <cell r="D654" t="str">
            <v>8" CHEYENNE- D WIDTH</v>
          </cell>
          <cell r="E654" t="str">
            <v>WORK</v>
          </cell>
          <cell r="F654">
            <v>1059</v>
          </cell>
          <cell r="G654">
            <v>86</v>
          </cell>
          <cell r="H654">
            <v>734</v>
          </cell>
          <cell r="I654">
            <v>65</v>
          </cell>
          <cell r="J654">
            <v>47</v>
          </cell>
          <cell r="K654">
            <v>22</v>
          </cell>
          <cell r="L654">
            <v>75</v>
          </cell>
          <cell r="M654">
            <v>75</v>
          </cell>
          <cell r="N654">
            <v>75</v>
          </cell>
          <cell r="O654">
            <v>65</v>
          </cell>
          <cell r="P654">
            <v>65</v>
          </cell>
          <cell r="Q654">
            <v>65</v>
          </cell>
          <cell r="R654">
            <v>60</v>
          </cell>
          <cell r="S654">
            <v>60</v>
          </cell>
          <cell r="T654">
            <v>60</v>
          </cell>
        </row>
        <row r="655">
          <cell r="B655" t="str">
            <v>207E</v>
          </cell>
          <cell r="C655">
            <v>715</v>
          </cell>
          <cell r="D655" t="str">
            <v>TUCSON E WIDTH</v>
          </cell>
          <cell r="E655" t="str">
            <v>WORK</v>
          </cell>
          <cell r="F655">
            <v>338</v>
          </cell>
          <cell r="G655">
            <v>133</v>
          </cell>
          <cell r="H655">
            <v>726</v>
          </cell>
          <cell r="I655">
            <v>21</v>
          </cell>
          <cell r="J655">
            <v>147</v>
          </cell>
          <cell r="K655">
            <v>58</v>
          </cell>
          <cell r="L655">
            <v>60</v>
          </cell>
          <cell r="M655">
            <v>60</v>
          </cell>
          <cell r="N655">
            <v>60</v>
          </cell>
          <cell r="O655">
            <v>40</v>
          </cell>
          <cell r="P655">
            <v>40</v>
          </cell>
          <cell r="Q655">
            <v>40</v>
          </cell>
          <cell r="R655">
            <v>75</v>
          </cell>
          <cell r="S655">
            <v>75</v>
          </cell>
          <cell r="T655">
            <v>50</v>
          </cell>
        </row>
        <row r="656">
          <cell r="B656" t="str">
            <v>168M</v>
          </cell>
          <cell r="C656">
            <v>735</v>
          </cell>
          <cell r="D656" t="str">
            <v>TAHOE E WIDTH STEEL TOE</v>
          </cell>
          <cell r="E656" t="str">
            <v>WORK</v>
          </cell>
          <cell r="F656">
            <v>671</v>
          </cell>
          <cell r="G656">
            <v>21</v>
          </cell>
          <cell r="H656">
            <v>722</v>
          </cell>
          <cell r="I656">
            <v>3</v>
          </cell>
          <cell r="J656">
            <v>27</v>
          </cell>
          <cell r="K656">
            <v>82</v>
          </cell>
          <cell r="L656">
            <v>50</v>
          </cell>
          <cell r="M656">
            <v>70</v>
          </cell>
          <cell r="N656">
            <v>70</v>
          </cell>
          <cell r="O656">
            <v>70</v>
          </cell>
          <cell r="P656">
            <v>70</v>
          </cell>
          <cell r="Q656">
            <v>70</v>
          </cell>
          <cell r="R656">
            <v>70</v>
          </cell>
          <cell r="S656">
            <v>70</v>
          </cell>
          <cell r="T656">
            <v>70</v>
          </cell>
        </row>
        <row r="657">
          <cell r="B657" t="str">
            <v>618E</v>
          </cell>
          <cell r="C657">
            <v>725</v>
          </cell>
          <cell r="D657" t="str">
            <v>8 ' EXPEDITION OBLIQUE TOE</v>
          </cell>
          <cell r="E657" t="str">
            <v>WORK</v>
          </cell>
          <cell r="F657">
            <v>532</v>
          </cell>
          <cell r="G657">
            <v>475</v>
          </cell>
          <cell r="H657">
            <v>715</v>
          </cell>
          <cell r="I657">
            <v>100</v>
          </cell>
          <cell r="J657">
            <v>1</v>
          </cell>
          <cell r="K657">
            <v>214</v>
          </cell>
          <cell r="L657">
            <v>0</v>
          </cell>
          <cell r="M657">
            <v>0</v>
          </cell>
          <cell r="N657">
            <v>100</v>
          </cell>
          <cell r="O657">
            <v>100</v>
          </cell>
          <cell r="P657">
            <v>0</v>
          </cell>
          <cell r="Q657">
            <v>100</v>
          </cell>
          <cell r="R657">
            <v>100</v>
          </cell>
          <cell r="S657">
            <v>0</v>
          </cell>
          <cell r="T657">
            <v>0</v>
          </cell>
        </row>
        <row r="658">
          <cell r="B658" t="str">
            <v>600E</v>
          </cell>
          <cell r="C658">
            <v>725</v>
          </cell>
          <cell r="D658" t="str">
            <v>6" EXPEDITION- E WIDTH- STEEL TOE</v>
          </cell>
          <cell r="E658" t="str">
            <v>WORK</v>
          </cell>
          <cell r="F658">
            <v>103</v>
          </cell>
          <cell r="G658">
            <v>104</v>
          </cell>
          <cell r="H658">
            <v>676</v>
          </cell>
          <cell r="I658">
            <v>4</v>
          </cell>
          <cell r="J658">
            <v>23</v>
          </cell>
          <cell r="K658">
            <v>4</v>
          </cell>
          <cell r="L658">
            <v>30</v>
          </cell>
          <cell r="M658">
            <v>70</v>
          </cell>
          <cell r="N658">
            <v>70</v>
          </cell>
          <cell r="O658">
            <v>70</v>
          </cell>
          <cell r="P658">
            <v>70</v>
          </cell>
          <cell r="Q658">
            <v>90</v>
          </cell>
          <cell r="R658">
            <v>90</v>
          </cell>
          <cell r="S658">
            <v>90</v>
          </cell>
          <cell r="T658">
            <v>65</v>
          </cell>
        </row>
        <row r="659">
          <cell r="B659" t="str">
            <v>208E</v>
          </cell>
          <cell r="C659">
            <v>715</v>
          </cell>
          <cell r="D659" t="str">
            <v>TUCSON E WIDTH</v>
          </cell>
          <cell r="E659" t="str">
            <v>WORK</v>
          </cell>
          <cell r="F659">
            <v>225</v>
          </cell>
          <cell r="G659">
            <v>79</v>
          </cell>
          <cell r="H659">
            <v>634</v>
          </cell>
          <cell r="I659">
            <v>14</v>
          </cell>
          <cell r="J659">
            <v>70</v>
          </cell>
          <cell r="K659">
            <v>52</v>
          </cell>
          <cell r="L659">
            <v>40</v>
          </cell>
          <cell r="M659">
            <v>51</v>
          </cell>
          <cell r="N659">
            <v>51</v>
          </cell>
          <cell r="O659">
            <v>51</v>
          </cell>
          <cell r="P659">
            <v>61</v>
          </cell>
          <cell r="Q659">
            <v>61</v>
          </cell>
          <cell r="R659">
            <v>61</v>
          </cell>
          <cell r="S659">
            <v>61</v>
          </cell>
          <cell r="T659">
            <v>61</v>
          </cell>
        </row>
        <row r="660">
          <cell r="B660" t="str">
            <v>101D</v>
          </cell>
          <cell r="C660">
            <v>715</v>
          </cell>
          <cell r="D660" t="str">
            <v>Disco</v>
          </cell>
          <cell r="E660" t="str">
            <v>WORK</v>
          </cell>
          <cell r="F660">
            <v>427</v>
          </cell>
          <cell r="G660">
            <v>202</v>
          </cell>
          <cell r="H660">
            <v>610</v>
          </cell>
          <cell r="I660">
            <v>11</v>
          </cell>
          <cell r="J660">
            <v>20</v>
          </cell>
          <cell r="K660">
            <v>6</v>
          </cell>
          <cell r="L660">
            <v>0</v>
          </cell>
          <cell r="M660">
            <v>191</v>
          </cell>
          <cell r="N660">
            <v>191</v>
          </cell>
          <cell r="O660">
            <v>191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B661" t="str">
            <v>116D</v>
          </cell>
          <cell r="C661">
            <v>705</v>
          </cell>
          <cell r="D661" t="str">
            <v>Disco</v>
          </cell>
          <cell r="E661" t="str">
            <v>WORK</v>
          </cell>
          <cell r="F661">
            <v>570</v>
          </cell>
          <cell r="G661">
            <v>122</v>
          </cell>
          <cell r="H661">
            <v>598.49600000000009</v>
          </cell>
          <cell r="I661">
            <v>24</v>
          </cell>
          <cell r="J661">
            <v>15</v>
          </cell>
          <cell r="K661">
            <v>4</v>
          </cell>
          <cell r="L661">
            <v>9.6608000000000001</v>
          </cell>
          <cell r="M661">
            <v>65.210400000000007</v>
          </cell>
          <cell r="N661">
            <v>119.55240000000001</v>
          </cell>
          <cell r="O661">
            <v>117.13720000000001</v>
          </cell>
          <cell r="P661">
            <v>114.72199999999999</v>
          </cell>
          <cell r="Q661">
            <v>53.134399999999999</v>
          </cell>
          <cell r="R661">
            <v>43.473599999999998</v>
          </cell>
          <cell r="S661">
            <v>4.8304</v>
          </cell>
          <cell r="T661">
            <v>27.774799999999999</v>
          </cell>
        </row>
        <row r="662">
          <cell r="B662" t="str">
            <v>111EE</v>
          </cell>
          <cell r="C662">
            <v>7051</v>
          </cell>
          <cell r="D662" t="str">
            <v>6" INSTITUITIONAL- EE WIDTH</v>
          </cell>
          <cell r="E662" t="str">
            <v>WORK</v>
          </cell>
          <cell r="F662">
            <v>24</v>
          </cell>
          <cell r="G662">
            <v>149</v>
          </cell>
          <cell r="H662">
            <v>591</v>
          </cell>
          <cell r="I662">
            <v>65</v>
          </cell>
          <cell r="J662">
            <v>0</v>
          </cell>
          <cell r="K662">
            <v>46</v>
          </cell>
          <cell r="L662">
            <v>0</v>
          </cell>
          <cell r="M662">
            <v>60</v>
          </cell>
          <cell r="N662">
            <v>60</v>
          </cell>
          <cell r="O662">
            <v>60</v>
          </cell>
          <cell r="P662">
            <v>60</v>
          </cell>
          <cell r="Q662">
            <v>60</v>
          </cell>
          <cell r="R662">
            <v>60</v>
          </cell>
          <cell r="S662">
            <v>60</v>
          </cell>
          <cell r="T662">
            <v>60</v>
          </cell>
        </row>
        <row r="663">
          <cell r="B663" t="str">
            <v>102D</v>
          </cell>
          <cell r="C663">
            <v>715</v>
          </cell>
          <cell r="D663" t="str">
            <v>6" CHEYENNE- D WIDTH</v>
          </cell>
          <cell r="E663" t="str">
            <v>WORK</v>
          </cell>
          <cell r="F663">
            <v>625</v>
          </cell>
          <cell r="G663">
            <v>0</v>
          </cell>
          <cell r="H663">
            <v>584</v>
          </cell>
          <cell r="I663">
            <v>63</v>
          </cell>
          <cell r="J663">
            <v>46</v>
          </cell>
          <cell r="K663">
            <v>45</v>
          </cell>
          <cell r="L663">
            <v>120</v>
          </cell>
          <cell r="M663">
            <v>50</v>
          </cell>
          <cell r="N663">
            <v>0</v>
          </cell>
          <cell r="O663">
            <v>60</v>
          </cell>
          <cell r="P663">
            <v>70</v>
          </cell>
          <cell r="Q663">
            <v>10</v>
          </cell>
          <cell r="R663">
            <v>50</v>
          </cell>
          <cell r="S663">
            <v>30</v>
          </cell>
          <cell r="T663">
            <v>40</v>
          </cell>
        </row>
        <row r="664">
          <cell r="B664" t="str">
            <v>119D</v>
          </cell>
          <cell r="C664">
            <v>765</v>
          </cell>
          <cell r="D664" t="str">
            <v>Disco</v>
          </cell>
          <cell r="E664" t="str">
            <v>WORK</v>
          </cell>
          <cell r="F664">
            <v>320</v>
          </cell>
          <cell r="G664">
            <v>91</v>
          </cell>
          <cell r="H664">
            <v>576.71559999999999</v>
          </cell>
          <cell r="I664">
            <v>0</v>
          </cell>
          <cell r="J664">
            <v>177</v>
          </cell>
          <cell r="K664">
            <v>0</v>
          </cell>
          <cell r="L664">
            <v>48.304000000000002</v>
          </cell>
          <cell r="M664">
            <v>0</v>
          </cell>
          <cell r="N664">
            <v>68.833200000000005</v>
          </cell>
          <cell r="O664">
            <v>45.888800000000003</v>
          </cell>
          <cell r="P664">
            <v>2.4152</v>
          </cell>
          <cell r="Q664">
            <v>0</v>
          </cell>
          <cell r="R664">
            <v>202.8768</v>
          </cell>
          <cell r="S664">
            <v>31.397600000000001</v>
          </cell>
          <cell r="T664">
            <v>0</v>
          </cell>
        </row>
        <row r="665">
          <cell r="B665" t="str">
            <v>148E</v>
          </cell>
          <cell r="C665">
            <v>735</v>
          </cell>
          <cell r="D665" t="str">
            <v>TAHOE- E WIDTH- STEEL TOE</v>
          </cell>
          <cell r="E665" t="str">
            <v>WORK</v>
          </cell>
          <cell r="F665">
            <v>57</v>
          </cell>
          <cell r="G665">
            <v>24</v>
          </cell>
          <cell r="H665">
            <v>570</v>
          </cell>
          <cell r="I665">
            <v>28</v>
          </cell>
          <cell r="J665">
            <v>16</v>
          </cell>
          <cell r="K665">
            <v>76</v>
          </cell>
          <cell r="L665">
            <v>50</v>
          </cell>
          <cell r="M665">
            <v>50</v>
          </cell>
          <cell r="N665">
            <v>50</v>
          </cell>
          <cell r="O665">
            <v>50</v>
          </cell>
          <cell r="P665">
            <v>50</v>
          </cell>
          <cell r="Q665">
            <v>50</v>
          </cell>
          <cell r="R665">
            <v>50</v>
          </cell>
          <cell r="S665">
            <v>50</v>
          </cell>
          <cell r="T665">
            <v>50</v>
          </cell>
        </row>
        <row r="666">
          <cell r="B666" t="str">
            <v>180D</v>
          </cell>
          <cell r="C666">
            <v>725</v>
          </cell>
          <cell r="D666" t="str">
            <v>8" CHEYENNE- D WIDTH- STEEL TOE</v>
          </cell>
          <cell r="E666" t="str">
            <v>WORK</v>
          </cell>
          <cell r="F666">
            <v>427</v>
          </cell>
          <cell r="G666">
            <v>78</v>
          </cell>
          <cell r="H666">
            <v>548</v>
          </cell>
          <cell r="I666">
            <v>28</v>
          </cell>
          <cell r="J666">
            <v>38</v>
          </cell>
          <cell r="K666">
            <v>14</v>
          </cell>
          <cell r="L666">
            <v>40</v>
          </cell>
          <cell r="M666">
            <v>61</v>
          </cell>
          <cell r="N666">
            <v>61</v>
          </cell>
          <cell r="O666">
            <v>71</v>
          </cell>
          <cell r="P666">
            <v>71</v>
          </cell>
          <cell r="Q666">
            <v>41</v>
          </cell>
          <cell r="R666">
            <v>41</v>
          </cell>
          <cell r="S666">
            <v>41</v>
          </cell>
          <cell r="T666">
            <v>41</v>
          </cell>
        </row>
        <row r="667">
          <cell r="B667" t="str">
            <v>300EE</v>
          </cell>
          <cell r="C667">
            <v>705</v>
          </cell>
          <cell r="D667" t="str">
            <v>8" ENFORCER- EE WIDTH- STEEL TOE</v>
          </cell>
          <cell r="E667" t="str">
            <v>WORK</v>
          </cell>
          <cell r="F667">
            <v>346</v>
          </cell>
          <cell r="G667">
            <v>28</v>
          </cell>
          <cell r="H667">
            <v>544.15480000000002</v>
          </cell>
          <cell r="I667">
            <v>5</v>
          </cell>
          <cell r="J667">
            <v>7</v>
          </cell>
          <cell r="K667">
            <v>7</v>
          </cell>
          <cell r="L667">
            <v>88.154799999999994</v>
          </cell>
          <cell r="M667">
            <v>49</v>
          </cell>
          <cell r="N667">
            <v>56</v>
          </cell>
          <cell r="O667">
            <v>35</v>
          </cell>
          <cell r="P667">
            <v>28</v>
          </cell>
          <cell r="Q667">
            <v>29</v>
          </cell>
          <cell r="R667">
            <v>100</v>
          </cell>
          <cell r="S667">
            <v>70</v>
          </cell>
          <cell r="T667">
            <v>70</v>
          </cell>
        </row>
        <row r="668">
          <cell r="B668" t="str">
            <v>20D</v>
          </cell>
          <cell r="C668">
            <v>775</v>
          </cell>
          <cell r="D668" t="str">
            <v>Disco</v>
          </cell>
          <cell r="E668" t="str">
            <v>WORK</v>
          </cell>
          <cell r="F668">
            <v>876</v>
          </cell>
          <cell r="G668">
            <v>138</v>
          </cell>
          <cell r="H668">
            <v>535</v>
          </cell>
          <cell r="I668">
            <v>33</v>
          </cell>
          <cell r="J668">
            <v>369</v>
          </cell>
          <cell r="K668">
            <v>7</v>
          </cell>
          <cell r="L668">
            <v>0</v>
          </cell>
          <cell r="M668">
            <v>42</v>
          </cell>
          <cell r="N668">
            <v>42</v>
          </cell>
          <cell r="O668">
            <v>42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B669" t="str">
            <v>157M</v>
          </cell>
          <cell r="C669">
            <v>735</v>
          </cell>
          <cell r="D669" t="str">
            <v>MENS TAHOE PLAIN TOE</v>
          </cell>
          <cell r="E669" t="str">
            <v>WORK</v>
          </cell>
          <cell r="F669">
            <v>981</v>
          </cell>
          <cell r="G669">
            <v>38</v>
          </cell>
          <cell r="H669">
            <v>522</v>
          </cell>
          <cell r="I669">
            <v>10</v>
          </cell>
          <cell r="J669">
            <v>48</v>
          </cell>
          <cell r="K669">
            <v>14</v>
          </cell>
          <cell r="L669">
            <v>50</v>
          </cell>
          <cell r="M669">
            <v>50</v>
          </cell>
          <cell r="N669">
            <v>50</v>
          </cell>
          <cell r="O669">
            <v>50</v>
          </cell>
          <cell r="P669">
            <v>50</v>
          </cell>
          <cell r="Q669">
            <v>50</v>
          </cell>
          <cell r="R669">
            <v>50</v>
          </cell>
          <cell r="S669">
            <v>50</v>
          </cell>
          <cell r="T669">
            <v>50</v>
          </cell>
        </row>
        <row r="670">
          <cell r="B670" t="str">
            <v>110D</v>
          </cell>
          <cell r="C670">
            <v>736</v>
          </cell>
          <cell r="D670" t="str">
            <v>Disco</v>
          </cell>
          <cell r="E670" t="str">
            <v>WORK</v>
          </cell>
          <cell r="F670">
            <v>401</v>
          </cell>
          <cell r="G670">
            <v>6</v>
          </cell>
          <cell r="H670">
            <v>494.03719999999998</v>
          </cell>
          <cell r="I670">
            <v>1</v>
          </cell>
          <cell r="J670">
            <v>73</v>
          </cell>
          <cell r="K670">
            <v>1</v>
          </cell>
          <cell r="L670">
            <v>8.4532000000000007</v>
          </cell>
          <cell r="M670">
            <v>2.4152</v>
          </cell>
          <cell r="N670">
            <v>24.152000000000001</v>
          </cell>
          <cell r="O670">
            <v>30.19</v>
          </cell>
          <cell r="P670">
            <v>54.341999999999999</v>
          </cell>
          <cell r="Q670">
            <v>80.909199999999998</v>
          </cell>
          <cell r="R670">
            <v>152.1576</v>
          </cell>
          <cell r="S670">
            <v>2.4152</v>
          </cell>
          <cell r="T670">
            <v>64.002799999999993</v>
          </cell>
        </row>
        <row r="671">
          <cell r="B671" t="str">
            <v>158M</v>
          </cell>
          <cell r="C671">
            <v>735</v>
          </cell>
          <cell r="D671" t="str">
            <v>Disco</v>
          </cell>
          <cell r="E671" t="str">
            <v>WORK</v>
          </cell>
          <cell r="F671">
            <v>801</v>
          </cell>
          <cell r="G671">
            <v>35</v>
          </cell>
          <cell r="H671">
            <v>486</v>
          </cell>
          <cell r="I671">
            <v>4</v>
          </cell>
          <cell r="J671">
            <v>1</v>
          </cell>
          <cell r="K671">
            <v>31</v>
          </cell>
          <cell r="L671">
            <v>50</v>
          </cell>
          <cell r="M671">
            <v>50</v>
          </cell>
          <cell r="N671">
            <v>50</v>
          </cell>
          <cell r="O671">
            <v>50</v>
          </cell>
          <cell r="P671">
            <v>50</v>
          </cell>
          <cell r="Q671">
            <v>50</v>
          </cell>
          <cell r="R671">
            <v>50</v>
          </cell>
          <cell r="S671">
            <v>50</v>
          </cell>
          <cell r="T671">
            <v>50</v>
          </cell>
        </row>
        <row r="672">
          <cell r="B672" t="str">
            <v>156M</v>
          </cell>
          <cell r="C672">
            <v>735</v>
          </cell>
          <cell r="D672" t="str">
            <v>MENS TAHOE STEEL TOE</v>
          </cell>
          <cell r="E672" t="str">
            <v>WORK</v>
          </cell>
          <cell r="F672">
            <v>553</v>
          </cell>
          <cell r="G672">
            <v>39</v>
          </cell>
          <cell r="H672">
            <v>475</v>
          </cell>
          <cell r="I672">
            <v>13</v>
          </cell>
          <cell r="J672">
            <v>38</v>
          </cell>
          <cell r="K672">
            <v>9</v>
          </cell>
          <cell r="L672">
            <v>45</v>
          </cell>
          <cell r="M672">
            <v>50</v>
          </cell>
          <cell r="N672">
            <v>50</v>
          </cell>
          <cell r="O672">
            <v>45</v>
          </cell>
          <cell r="P672">
            <v>45</v>
          </cell>
          <cell r="Q672">
            <v>45</v>
          </cell>
          <cell r="R672">
            <v>45</v>
          </cell>
          <cell r="S672">
            <v>45</v>
          </cell>
          <cell r="T672">
            <v>45</v>
          </cell>
        </row>
        <row r="673">
          <cell r="B673" t="str">
            <v>116EE</v>
          </cell>
          <cell r="C673">
            <v>705</v>
          </cell>
          <cell r="D673" t="str">
            <v>Disco</v>
          </cell>
          <cell r="E673" t="str">
            <v>WORK</v>
          </cell>
          <cell r="F673">
            <v>388</v>
          </cell>
          <cell r="G673">
            <v>165</v>
          </cell>
          <cell r="H673">
            <v>454.20760000000001</v>
          </cell>
          <cell r="I673">
            <v>7</v>
          </cell>
          <cell r="J673">
            <v>19</v>
          </cell>
          <cell r="K673">
            <v>26</v>
          </cell>
          <cell r="L673">
            <v>1.2076</v>
          </cell>
          <cell r="M673">
            <v>133</v>
          </cell>
          <cell r="N673">
            <v>133</v>
          </cell>
          <cell r="O673">
            <v>135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B674" t="str">
            <v>115D</v>
          </cell>
          <cell r="C674">
            <v>705</v>
          </cell>
          <cell r="D674" t="str">
            <v>Disco</v>
          </cell>
          <cell r="E674" t="str">
            <v>WORK</v>
          </cell>
          <cell r="F674">
            <v>85</v>
          </cell>
          <cell r="G674">
            <v>29</v>
          </cell>
          <cell r="H674">
            <v>442</v>
          </cell>
          <cell r="I674">
            <v>1</v>
          </cell>
          <cell r="J674">
            <v>0</v>
          </cell>
          <cell r="K674">
            <v>1</v>
          </cell>
          <cell r="L674">
            <v>0</v>
          </cell>
          <cell r="M674">
            <v>55</v>
          </cell>
          <cell r="N674">
            <v>55</v>
          </cell>
          <cell r="O674">
            <v>55</v>
          </cell>
          <cell r="P674">
            <v>55</v>
          </cell>
          <cell r="Q674">
            <v>55</v>
          </cell>
          <cell r="R674">
            <v>55</v>
          </cell>
          <cell r="S674">
            <v>55</v>
          </cell>
          <cell r="T674">
            <v>55</v>
          </cell>
        </row>
        <row r="675">
          <cell r="B675" t="str">
            <v>20EE</v>
          </cell>
          <cell r="C675">
            <v>775</v>
          </cell>
          <cell r="D675" t="str">
            <v>Disco</v>
          </cell>
          <cell r="E675" t="str">
            <v>WORK</v>
          </cell>
          <cell r="F675">
            <v>542</v>
          </cell>
          <cell r="G675">
            <v>58</v>
          </cell>
          <cell r="H675">
            <v>419</v>
          </cell>
          <cell r="I675">
            <v>17</v>
          </cell>
          <cell r="J675">
            <v>401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</row>
        <row r="676">
          <cell r="B676" t="str">
            <v>15D</v>
          </cell>
          <cell r="C676">
            <v>775</v>
          </cell>
          <cell r="D676" t="str">
            <v>ROMEO- D WIDTH- MUDGUARD</v>
          </cell>
          <cell r="E676" t="str">
            <v>WORK</v>
          </cell>
          <cell r="F676">
            <v>1353</v>
          </cell>
          <cell r="G676">
            <v>65</v>
          </cell>
          <cell r="H676">
            <v>394</v>
          </cell>
          <cell r="I676">
            <v>113</v>
          </cell>
          <cell r="J676">
            <v>44</v>
          </cell>
          <cell r="K676">
            <v>9</v>
          </cell>
          <cell r="L676">
            <v>0</v>
          </cell>
          <cell r="M676">
            <v>228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</row>
        <row r="677">
          <cell r="B677" t="str">
            <v>304EE</v>
          </cell>
          <cell r="C677">
            <v>705</v>
          </cell>
          <cell r="D677" t="str">
            <v>Disco</v>
          </cell>
          <cell r="E677" t="str">
            <v>WORK</v>
          </cell>
          <cell r="F677">
            <v>202</v>
          </cell>
          <cell r="G677">
            <v>16</v>
          </cell>
          <cell r="H677">
            <v>368.93520000000001</v>
          </cell>
          <cell r="I677">
            <v>25</v>
          </cell>
          <cell r="J677">
            <v>21</v>
          </cell>
          <cell r="K677">
            <v>79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243.93520000000001</v>
          </cell>
          <cell r="T677">
            <v>0</v>
          </cell>
        </row>
        <row r="678">
          <cell r="B678" t="str">
            <v>101EE</v>
          </cell>
          <cell r="C678">
            <v>715</v>
          </cell>
          <cell r="D678" t="str">
            <v>Disco</v>
          </cell>
          <cell r="E678" t="str">
            <v>WORK</v>
          </cell>
          <cell r="F678">
            <v>422</v>
          </cell>
          <cell r="G678">
            <v>38</v>
          </cell>
          <cell r="H678">
            <v>367</v>
          </cell>
          <cell r="I678">
            <v>15</v>
          </cell>
          <cell r="J678">
            <v>10</v>
          </cell>
          <cell r="K678">
            <v>6</v>
          </cell>
          <cell r="L678">
            <v>0</v>
          </cell>
          <cell r="M678">
            <v>112</v>
          </cell>
          <cell r="N678">
            <v>112</v>
          </cell>
          <cell r="O678">
            <v>112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B679" t="str">
            <v>119EE</v>
          </cell>
          <cell r="C679">
            <v>765</v>
          </cell>
          <cell r="D679" t="str">
            <v>Disco</v>
          </cell>
          <cell r="E679" t="str">
            <v>WORK</v>
          </cell>
          <cell r="F679">
            <v>232</v>
          </cell>
          <cell r="G679">
            <v>17</v>
          </cell>
          <cell r="H679">
            <v>358.166</v>
          </cell>
          <cell r="I679">
            <v>0</v>
          </cell>
          <cell r="J679">
            <v>14</v>
          </cell>
          <cell r="K679">
            <v>0</v>
          </cell>
          <cell r="L679">
            <v>38.6432</v>
          </cell>
          <cell r="M679">
            <v>0</v>
          </cell>
          <cell r="N679">
            <v>1.2076</v>
          </cell>
          <cell r="O679">
            <v>7.2455999999999996</v>
          </cell>
          <cell r="P679">
            <v>7.2455999999999996</v>
          </cell>
          <cell r="Q679">
            <v>0</v>
          </cell>
          <cell r="R679">
            <v>67.625600000000006</v>
          </cell>
          <cell r="S679">
            <v>222.19839999999999</v>
          </cell>
          <cell r="T679">
            <v>0</v>
          </cell>
        </row>
        <row r="680">
          <cell r="B680" t="str">
            <v>131E</v>
          </cell>
          <cell r="C680">
            <v>765</v>
          </cell>
          <cell r="D680" t="str">
            <v>Disco</v>
          </cell>
          <cell r="E680" t="str">
            <v>WORK</v>
          </cell>
          <cell r="F680">
            <v>234</v>
          </cell>
          <cell r="G680">
            <v>124</v>
          </cell>
          <cell r="H680">
            <v>358</v>
          </cell>
          <cell r="I680">
            <v>21</v>
          </cell>
          <cell r="J680">
            <v>174</v>
          </cell>
          <cell r="K680">
            <v>13</v>
          </cell>
          <cell r="L680">
            <v>0</v>
          </cell>
          <cell r="M680">
            <v>50</v>
          </cell>
          <cell r="N680">
            <v>50</v>
          </cell>
          <cell r="O680">
            <v>50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B681" t="str">
            <v>103E</v>
          </cell>
          <cell r="C681">
            <v>765</v>
          </cell>
          <cell r="D681" t="str">
            <v>8" DURALITE- E WIDTH</v>
          </cell>
          <cell r="E681" t="str">
            <v>WORK</v>
          </cell>
          <cell r="F681">
            <v>0</v>
          </cell>
          <cell r="G681">
            <v>72</v>
          </cell>
          <cell r="H681">
            <v>340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100</v>
          </cell>
          <cell r="P681">
            <v>100</v>
          </cell>
          <cell r="Q681">
            <v>35</v>
          </cell>
          <cell r="R681">
            <v>35</v>
          </cell>
          <cell r="S681">
            <v>35</v>
          </cell>
          <cell r="T681">
            <v>35</v>
          </cell>
        </row>
        <row r="682">
          <cell r="B682" t="str">
            <v>157W</v>
          </cell>
          <cell r="C682">
            <v>736</v>
          </cell>
          <cell r="D682" t="str">
            <v>TAHOE PLAIN TOE-</v>
          </cell>
          <cell r="E682" t="str">
            <v>WORK</v>
          </cell>
          <cell r="F682">
            <v>622</v>
          </cell>
          <cell r="G682">
            <v>23</v>
          </cell>
          <cell r="H682">
            <v>335</v>
          </cell>
          <cell r="I682">
            <v>6</v>
          </cell>
          <cell r="J682">
            <v>8</v>
          </cell>
          <cell r="K682">
            <v>0</v>
          </cell>
          <cell r="L682">
            <v>35</v>
          </cell>
          <cell r="M682">
            <v>38</v>
          </cell>
          <cell r="N682">
            <v>38</v>
          </cell>
          <cell r="O682">
            <v>35</v>
          </cell>
          <cell r="P682">
            <v>35</v>
          </cell>
          <cell r="Q682">
            <v>35</v>
          </cell>
          <cell r="R682">
            <v>35</v>
          </cell>
          <cell r="S682">
            <v>35</v>
          </cell>
          <cell r="T682">
            <v>35</v>
          </cell>
        </row>
        <row r="683">
          <cell r="B683" t="str">
            <v>154E</v>
          </cell>
          <cell r="C683">
            <v>735</v>
          </cell>
          <cell r="D683" t="str">
            <v>TAHOE- E WIDTH- STEEL TOE</v>
          </cell>
          <cell r="E683" t="str">
            <v>WORK</v>
          </cell>
          <cell r="F683">
            <v>0</v>
          </cell>
          <cell r="G683">
            <v>18</v>
          </cell>
          <cell r="H683">
            <v>324</v>
          </cell>
          <cell r="I683">
            <v>0</v>
          </cell>
          <cell r="J683">
            <v>0</v>
          </cell>
          <cell r="K683">
            <v>0</v>
          </cell>
          <cell r="L683">
            <v>36</v>
          </cell>
          <cell r="M683">
            <v>36</v>
          </cell>
          <cell r="N683">
            <v>36</v>
          </cell>
          <cell r="O683">
            <v>36</v>
          </cell>
          <cell r="P683">
            <v>36</v>
          </cell>
          <cell r="Q683">
            <v>36</v>
          </cell>
          <cell r="R683">
            <v>36</v>
          </cell>
          <cell r="S683">
            <v>36</v>
          </cell>
          <cell r="T683">
            <v>36</v>
          </cell>
        </row>
        <row r="684">
          <cell r="B684" t="str">
            <v>125EE</v>
          </cell>
          <cell r="C684">
            <v>765</v>
          </cell>
          <cell r="D684" t="str">
            <v>10" IDAHO- EE WIDTH</v>
          </cell>
          <cell r="E684" t="str">
            <v>WORK</v>
          </cell>
          <cell r="F684">
            <v>443</v>
          </cell>
          <cell r="G684">
            <v>68</v>
          </cell>
          <cell r="H684">
            <v>322</v>
          </cell>
          <cell r="I684">
            <v>9</v>
          </cell>
          <cell r="J684">
            <v>18</v>
          </cell>
          <cell r="K684">
            <v>26</v>
          </cell>
          <cell r="L684">
            <v>25</v>
          </cell>
          <cell r="M684">
            <v>25</v>
          </cell>
          <cell r="N684">
            <v>25</v>
          </cell>
          <cell r="O684">
            <v>100</v>
          </cell>
          <cell r="P684">
            <v>30</v>
          </cell>
          <cell r="Q684">
            <v>30</v>
          </cell>
          <cell r="R684">
            <v>30</v>
          </cell>
          <cell r="S684">
            <v>2</v>
          </cell>
          <cell r="T684">
            <v>2</v>
          </cell>
        </row>
        <row r="685">
          <cell r="B685" t="str">
            <v>102EE</v>
          </cell>
          <cell r="C685">
            <v>715</v>
          </cell>
          <cell r="D685" t="str">
            <v>6" CHEYENNE- EE WIDTH</v>
          </cell>
          <cell r="E685" t="str">
            <v>WORK</v>
          </cell>
          <cell r="F685">
            <v>361</v>
          </cell>
          <cell r="G685">
            <v>1</v>
          </cell>
          <cell r="H685">
            <v>311.3596</v>
          </cell>
          <cell r="I685">
            <v>39</v>
          </cell>
          <cell r="J685">
            <v>20</v>
          </cell>
          <cell r="K685">
            <v>29</v>
          </cell>
          <cell r="L685">
            <v>90</v>
          </cell>
          <cell r="M685">
            <v>8</v>
          </cell>
          <cell r="N685">
            <v>12</v>
          </cell>
          <cell r="O685">
            <v>15</v>
          </cell>
          <cell r="P685">
            <v>8</v>
          </cell>
          <cell r="Q685">
            <v>20</v>
          </cell>
          <cell r="R685">
            <v>20</v>
          </cell>
          <cell r="S685">
            <v>25</v>
          </cell>
          <cell r="T685">
            <v>25.3596</v>
          </cell>
        </row>
        <row r="686">
          <cell r="B686" t="str">
            <v>117D</v>
          </cell>
          <cell r="C686">
            <v>7051</v>
          </cell>
          <cell r="D686" t="str">
            <v>Disco</v>
          </cell>
          <cell r="E686" t="str">
            <v>WORK</v>
          </cell>
          <cell r="F686">
            <v>128</v>
          </cell>
          <cell r="G686">
            <v>166</v>
          </cell>
          <cell r="H686">
            <v>310.98239999999998</v>
          </cell>
          <cell r="I686">
            <v>24</v>
          </cell>
          <cell r="J686">
            <v>1</v>
          </cell>
          <cell r="K686">
            <v>47</v>
          </cell>
          <cell r="L686">
            <v>28.982399999999998</v>
          </cell>
          <cell r="M686">
            <v>70</v>
          </cell>
          <cell r="N686">
            <v>70</v>
          </cell>
          <cell r="O686">
            <v>70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B687" t="str">
            <v>16D</v>
          </cell>
          <cell r="C687">
            <v>775</v>
          </cell>
          <cell r="D687" t="str">
            <v>Disco</v>
          </cell>
          <cell r="E687" t="str">
            <v>WORK</v>
          </cell>
          <cell r="F687">
            <v>292</v>
          </cell>
          <cell r="G687">
            <v>3</v>
          </cell>
          <cell r="H687">
            <v>298.54040000000003</v>
          </cell>
          <cell r="I687">
            <v>11</v>
          </cell>
          <cell r="J687">
            <v>0</v>
          </cell>
          <cell r="K687">
            <v>11</v>
          </cell>
          <cell r="L687">
            <v>0</v>
          </cell>
          <cell r="M687">
            <v>1.2076</v>
          </cell>
          <cell r="N687">
            <v>4.8304</v>
          </cell>
          <cell r="O687">
            <v>1.2076</v>
          </cell>
          <cell r="P687">
            <v>2.4152</v>
          </cell>
          <cell r="Q687">
            <v>7.2455999999999996</v>
          </cell>
          <cell r="R687">
            <v>259.63400000000001</v>
          </cell>
          <cell r="S687">
            <v>0</v>
          </cell>
          <cell r="T687">
            <v>0</v>
          </cell>
        </row>
        <row r="688">
          <cell r="B688" t="str">
            <v>114EE</v>
          </cell>
          <cell r="C688">
            <v>705</v>
          </cell>
          <cell r="D688" t="str">
            <v>Disco</v>
          </cell>
          <cell r="E688" t="str">
            <v>WORK</v>
          </cell>
          <cell r="F688">
            <v>182</v>
          </cell>
          <cell r="G688">
            <v>0</v>
          </cell>
          <cell r="H688">
            <v>270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90</v>
          </cell>
          <cell r="N688">
            <v>90</v>
          </cell>
          <cell r="O688">
            <v>90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B689" t="str">
            <v>109D</v>
          </cell>
          <cell r="C689">
            <v>736</v>
          </cell>
          <cell r="D689" t="str">
            <v>Disco</v>
          </cell>
          <cell r="E689" t="str">
            <v>WORK</v>
          </cell>
          <cell r="F689">
            <v>244</v>
          </cell>
          <cell r="G689">
            <v>16</v>
          </cell>
          <cell r="H689">
            <v>260.76560000000001</v>
          </cell>
          <cell r="I689">
            <v>1</v>
          </cell>
          <cell r="J689">
            <v>9</v>
          </cell>
          <cell r="K689">
            <v>2</v>
          </cell>
          <cell r="L689">
            <v>2.4152</v>
          </cell>
          <cell r="M689">
            <v>10.868399999999999</v>
          </cell>
          <cell r="N689">
            <v>79.701599999999999</v>
          </cell>
          <cell r="O689">
            <v>3.6227999999999998</v>
          </cell>
          <cell r="P689">
            <v>36.228000000000002</v>
          </cell>
          <cell r="Q689">
            <v>15.6988</v>
          </cell>
          <cell r="R689">
            <v>21.736799999999999</v>
          </cell>
          <cell r="S689">
            <v>6.0380000000000003</v>
          </cell>
          <cell r="T689">
            <v>72.456000000000003</v>
          </cell>
        </row>
        <row r="690">
          <cell r="B690" t="str">
            <v>142EE</v>
          </cell>
          <cell r="C690">
            <v>755</v>
          </cell>
          <cell r="D690" t="str">
            <v>Disco</v>
          </cell>
          <cell r="E690" t="str">
            <v>WORK</v>
          </cell>
          <cell r="F690">
            <v>425</v>
          </cell>
          <cell r="G690">
            <v>89</v>
          </cell>
          <cell r="H690">
            <v>223</v>
          </cell>
          <cell r="I690">
            <v>31</v>
          </cell>
          <cell r="J690">
            <v>20</v>
          </cell>
          <cell r="K690">
            <v>1</v>
          </cell>
          <cell r="L690">
            <v>30</v>
          </cell>
          <cell r="M690">
            <v>47</v>
          </cell>
          <cell r="N690">
            <v>47</v>
          </cell>
          <cell r="O690">
            <v>47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B691" t="str">
            <v>142D</v>
          </cell>
          <cell r="C691">
            <v>755</v>
          </cell>
          <cell r="D691" t="str">
            <v>Disco</v>
          </cell>
          <cell r="E691" t="str">
            <v>WORK</v>
          </cell>
          <cell r="F691">
            <v>707</v>
          </cell>
          <cell r="G691">
            <v>97</v>
          </cell>
          <cell r="H691">
            <v>210</v>
          </cell>
          <cell r="I691">
            <v>55</v>
          </cell>
          <cell r="J691">
            <v>56</v>
          </cell>
          <cell r="K691">
            <v>9</v>
          </cell>
          <cell r="L691">
            <v>10</v>
          </cell>
          <cell r="M691">
            <v>10</v>
          </cell>
          <cell r="N691">
            <v>10</v>
          </cell>
          <cell r="O691">
            <v>10</v>
          </cell>
          <cell r="P691">
            <v>10</v>
          </cell>
          <cell r="Q691">
            <v>10</v>
          </cell>
          <cell r="R691">
            <v>10</v>
          </cell>
          <cell r="S691">
            <v>10</v>
          </cell>
          <cell r="T691">
            <v>10</v>
          </cell>
        </row>
        <row r="692">
          <cell r="B692" t="str">
            <v>20B</v>
          </cell>
          <cell r="C692">
            <v>777</v>
          </cell>
          <cell r="D692" t="str">
            <v>CLASSIC ROMEO - D WIDTH</v>
          </cell>
          <cell r="E692" t="str">
            <v>WORK</v>
          </cell>
          <cell r="F692">
            <v>3</v>
          </cell>
          <cell r="G692">
            <v>1</v>
          </cell>
          <cell r="H692">
            <v>206</v>
          </cell>
          <cell r="I692">
            <v>7</v>
          </cell>
          <cell r="J692">
            <v>0</v>
          </cell>
          <cell r="K692">
            <v>1</v>
          </cell>
          <cell r="L692">
            <v>0</v>
          </cell>
          <cell r="M692">
            <v>66</v>
          </cell>
          <cell r="N692">
            <v>66</v>
          </cell>
          <cell r="O692">
            <v>66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B693" t="str">
            <v>166M</v>
          </cell>
          <cell r="C693">
            <v>736</v>
          </cell>
          <cell r="D693" t="str">
            <v>Disco</v>
          </cell>
          <cell r="E693" t="str">
            <v>WORK</v>
          </cell>
          <cell r="F693">
            <v>320</v>
          </cell>
          <cell r="G693">
            <v>48</v>
          </cell>
          <cell r="H693">
            <v>193</v>
          </cell>
          <cell r="I693">
            <v>1</v>
          </cell>
          <cell r="J693">
            <v>0</v>
          </cell>
          <cell r="K693">
            <v>0</v>
          </cell>
          <cell r="L693">
            <v>0</v>
          </cell>
          <cell r="M693">
            <v>64</v>
          </cell>
          <cell r="N693">
            <v>64</v>
          </cell>
          <cell r="O693">
            <v>64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B694" t="str">
            <v>160M</v>
          </cell>
          <cell r="C694">
            <v>736</v>
          </cell>
          <cell r="D694" t="str">
            <v>Disco</v>
          </cell>
          <cell r="E694" t="str">
            <v>WORK</v>
          </cell>
          <cell r="F694">
            <v>457</v>
          </cell>
          <cell r="G694">
            <v>19</v>
          </cell>
          <cell r="H694">
            <v>185</v>
          </cell>
          <cell r="I694">
            <v>0</v>
          </cell>
          <cell r="J694">
            <v>2</v>
          </cell>
          <cell r="K694">
            <v>13</v>
          </cell>
          <cell r="L694">
            <v>0</v>
          </cell>
          <cell r="M694">
            <v>50</v>
          </cell>
          <cell r="N694">
            <v>70</v>
          </cell>
          <cell r="O694">
            <v>50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B695" t="str">
            <v>15C</v>
          </cell>
          <cell r="C695">
            <v>779</v>
          </cell>
          <cell r="D695" t="str">
            <v>ROMEO- MEDIUM WIDTH- MUDGUARD</v>
          </cell>
          <cell r="E695" t="str">
            <v>WORK</v>
          </cell>
          <cell r="F695">
            <v>228</v>
          </cell>
          <cell r="G695">
            <v>0</v>
          </cell>
          <cell r="H695">
            <v>184.76279999999997</v>
          </cell>
          <cell r="I695">
            <v>0</v>
          </cell>
          <cell r="J695">
            <v>0</v>
          </cell>
          <cell r="K695">
            <v>0</v>
          </cell>
          <cell r="L695">
            <v>7.2455999999999996</v>
          </cell>
          <cell r="M695">
            <v>0</v>
          </cell>
          <cell r="N695">
            <v>0</v>
          </cell>
          <cell r="O695">
            <v>0</v>
          </cell>
          <cell r="P695">
            <v>1.2076</v>
          </cell>
          <cell r="Q695">
            <v>25.3596</v>
          </cell>
          <cell r="R695">
            <v>150.94999999999999</v>
          </cell>
          <cell r="S695">
            <v>0</v>
          </cell>
          <cell r="T695">
            <v>0</v>
          </cell>
        </row>
        <row r="696">
          <cell r="B696" t="str">
            <v>132E</v>
          </cell>
          <cell r="C696">
            <v>765</v>
          </cell>
          <cell r="D696" t="str">
            <v>Disco</v>
          </cell>
          <cell r="E696" t="str">
            <v>WORK</v>
          </cell>
          <cell r="F696">
            <v>22</v>
          </cell>
          <cell r="G696">
            <v>34</v>
          </cell>
          <cell r="H696">
            <v>177</v>
          </cell>
          <cell r="I696">
            <v>17</v>
          </cell>
          <cell r="J696">
            <v>44</v>
          </cell>
          <cell r="K696">
            <v>1</v>
          </cell>
          <cell r="L696">
            <v>0</v>
          </cell>
          <cell r="M696">
            <v>38</v>
          </cell>
          <cell r="N696">
            <v>38</v>
          </cell>
          <cell r="O696">
            <v>39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B697" t="str">
            <v>120EE</v>
          </cell>
          <cell r="C697">
            <v>999</v>
          </cell>
          <cell r="D697" t="str">
            <v>8" SUPER LOGGER EE WIDTH</v>
          </cell>
          <cell r="E697" t="str">
            <v>WORK</v>
          </cell>
          <cell r="F697">
            <v>34</v>
          </cell>
          <cell r="G697">
            <v>0</v>
          </cell>
          <cell r="H697">
            <v>165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55</v>
          </cell>
          <cell r="N697">
            <v>55</v>
          </cell>
          <cell r="O697">
            <v>55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B698" t="str">
            <v>304D</v>
          </cell>
          <cell r="C698">
            <v>705</v>
          </cell>
          <cell r="D698" t="str">
            <v>Disco</v>
          </cell>
          <cell r="E698" t="str">
            <v>WORK</v>
          </cell>
          <cell r="F698">
            <v>36</v>
          </cell>
          <cell r="G698">
            <v>51</v>
          </cell>
          <cell r="H698">
            <v>146.4736</v>
          </cell>
          <cell r="I698">
            <v>41</v>
          </cell>
          <cell r="J698">
            <v>34</v>
          </cell>
          <cell r="K698">
            <v>28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36.228000000000002</v>
          </cell>
          <cell r="T698">
            <v>7.2455999999999996</v>
          </cell>
        </row>
        <row r="699">
          <cell r="B699" t="str">
            <v>15EE</v>
          </cell>
          <cell r="C699">
            <v>775</v>
          </cell>
          <cell r="D699" t="str">
            <v>ROMEO- EE WIDTH- MUDGUARD</v>
          </cell>
          <cell r="E699" t="str">
            <v>WORK</v>
          </cell>
          <cell r="F699">
            <v>545</v>
          </cell>
          <cell r="G699">
            <v>14</v>
          </cell>
          <cell r="H699">
            <v>145.6636</v>
          </cell>
          <cell r="I699">
            <v>13</v>
          </cell>
          <cell r="J699">
            <v>6</v>
          </cell>
          <cell r="K699">
            <v>0</v>
          </cell>
          <cell r="L699">
            <v>73.663600000000002</v>
          </cell>
          <cell r="M699">
            <v>53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B700" t="str">
            <v>111D</v>
          </cell>
          <cell r="C700">
            <v>7051</v>
          </cell>
          <cell r="D700" t="str">
            <v>6" INSTITUTIONAL- D WIDTH</v>
          </cell>
          <cell r="E700" t="str">
            <v>WORK</v>
          </cell>
          <cell r="F700">
            <v>64</v>
          </cell>
          <cell r="G700">
            <v>38</v>
          </cell>
          <cell r="H700">
            <v>142.8304</v>
          </cell>
          <cell r="I700">
            <v>1</v>
          </cell>
          <cell r="J700">
            <v>0</v>
          </cell>
          <cell r="K700">
            <v>1</v>
          </cell>
          <cell r="L700">
            <v>4.8304</v>
          </cell>
          <cell r="M700">
            <v>17</v>
          </cell>
          <cell r="N700">
            <v>17</v>
          </cell>
          <cell r="O700">
            <v>17</v>
          </cell>
          <cell r="P700">
            <v>17</v>
          </cell>
          <cell r="Q700">
            <v>17</v>
          </cell>
          <cell r="R700">
            <v>17</v>
          </cell>
          <cell r="S700">
            <v>17</v>
          </cell>
          <cell r="T700">
            <v>17</v>
          </cell>
        </row>
        <row r="701">
          <cell r="B701" t="str">
            <v>117EEE</v>
          </cell>
          <cell r="C701">
            <v>7051</v>
          </cell>
          <cell r="D701" t="str">
            <v>Disco</v>
          </cell>
          <cell r="E701" t="str">
            <v>WORK</v>
          </cell>
          <cell r="F701">
            <v>28</v>
          </cell>
          <cell r="G701">
            <v>136</v>
          </cell>
          <cell r="H701">
            <v>133.28360000000001</v>
          </cell>
          <cell r="I701">
            <v>0</v>
          </cell>
          <cell r="J701">
            <v>0</v>
          </cell>
          <cell r="K701">
            <v>0</v>
          </cell>
          <cell r="L701">
            <v>1.2076</v>
          </cell>
          <cell r="M701">
            <v>40</v>
          </cell>
          <cell r="N701">
            <v>40</v>
          </cell>
          <cell r="O701">
            <v>40</v>
          </cell>
          <cell r="P701">
            <v>0</v>
          </cell>
          <cell r="Q701">
            <v>0</v>
          </cell>
          <cell r="R701">
            <v>9.6608000000000001</v>
          </cell>
          <cell r="S701">
            <v>0</v>
          </cell>
          <cell r="T701">
            <v>2.4152</v>
          </cell>
        </row>
        <row r="702">
          <cell r="B702" t="str">
            <v>113D</v>
          </cell>
          <cell r="C702">
            <v>705</v>
          </cell>
          <cell r="D702" t="str">
            <v>Disco</v>
          </cell>
          <cell r="E702" t="str">
            <v>WORK</v>
          </cell>
          <cell r="F702">
            <v>110</v>
          </cell>
          <cell r="G702">
            <v>26</v>
          </cell>
          <cell r="H702">
            <v>120.76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1.2076</v>
          </cell>
          <cell r="Q702">
            <v>0</v>
          </cell>
          <cell r="R702">
            <v>0</v>
          </cell>
          <cell r="S702">
            <v>119.55240000000001</v>
          </cell>
          <cell r="T702">
            <v>0</v>
          </cell>
        </row>
        <row r="703">
          <cell r="B703" t="str">
            <v>113EE</v>
          </cell>
          <cell r="C703">
            <v>705</v>
          </cell>
          <cell r="D703" t="str">
            <v>Disco</v>
          </cell>
          <cell r="E703" t="str">
            <v>WORK</v>
          </cell>
          <cell r="F703">
            <v>100</v>
          </cell>
          <cell r="G703">
            <v>0</v>
          </cell>
          <cell r="H703">
            <v>120.76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120.76</v>
          </cell>
          <cell r="T703">
            <v>0</v>
          </cell>
        </row>
        <row r="704">
          <cell r="B704" t="str">
            <v>301B</v>
          </cell>
          <cell r="C704">
            <v>777</v>
          </cell>
          <cell r="D704" t="str">
            <v>ENFORCER D WIDTH</v>
          </cell>
          <cell r="E704" t="str">
            <v>WORK</v>
          </cell>
          <cell r="F704">
            <v>203</v>
          </cell>
          <cell r="G704">
            <v>27</v>
          </cell>
          <cell r="H704">
            <v>99</v>
          </cell>
          <cell r="I704">
            <v>4</v>
          </cell>
          <cell r="J704">
            <v>1</v>
          </cell>
          <cell r="K704">
            <v>6</v>
          </cell>
          <cell r="L704">
            <v>0</v>
          </cell>
          <cell r="M704">
            <v>11</v>
          </cell>
          <cell r="N704">
            <v>11</v>
          </cell>
          <cell r="O704">
            <v>11</v>
          </cell>
          <cell r="P704">
            <v>11</v>
          </cell>
          <cell r="Q704">
            <v>11</v>
          </cell>
          <cell r="R704">
            <v>11</v>
          </cell>
          <cell r="S704">
            <v>11</v>
          </cell>
          <cell r="T704">
            <v>11</v>
          </cell>
        </row>
        <row r="705">
          <cell r="B705" t="str">
            <v>19D</v>
          </cell>
          <cell r="C705">
            <v>7751</v>
          </cell>
          <cell r="D705" t="str">
            <v>Disco</v>
          </cell>
          <cell r="E705" t="str">
            <v>WORK</v>
          </cell>
          <cell r="F705">
            <v>581</v>
          </cell>
          <cell r="G705">
            <v>114</v>
          </cell>
          <cell r="H705">
            <v>96</v>
          </cell>
          <cell r="I705">
            <v>32</v>
          </cell>
          <cell r="J705">
            <v>0</v>
          </cell>
          <cell r="K705">
            <v>32</v>
          </cell>
          <cell r="L705">
            <v>0</v>
          </cell>
          <cell r="M705">
            <v>32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B706" t="str">
            <v>641D</v>
          </cell>
          <cell r="C706">
            <v>765</v>
          </cell>
          <cell r="D706" t="str">
            <v>Disco</v>
          </cell>
          <cell r="E706" t="str">
            <v>WORK</v>
          </cell>
          <cell r="F706">
            <v>124</v>
          </cell>
          <cell r="G706">
            <v>0</v>
          </cell>
          <cell r="H706">
            <v>92.985199999999992</v>
          </cell>
          <cell r="I706">
            <v>0</v>
          </cell>
          <cell r="J706">
            <v>0</v>
          </cell>
          <cell r="K706">
            <v>0</v>
          </cell>
          <cell r="L706">
            <v>27.774799999999999</v>
          </cell>
          <cell r="M706">
            <v>2.4152</v>
          </cell>
          <cell r="N706">
            <v>3.6227999999999998</v>
          </cell>
          <cell r="O706">
            <v>0</v>
          </cell>
          <cell r="P706">
            <v>59.172400000000003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B707" t="str">
            <v>303B</v>
          </cell>
          <cell r="C707">
            <v>777</v>
          </cell>
          <cell r="D707" t="str">
            <v>8" ENFORCER ZIPPER- D WIDTH</v>
          </cell>
          <cell r="E707" t="str">
            <v>WORK</v>
          </cell>
          <cell r="F707">
            <v>123</v>
          </cell>
          <cell r="G707">
            <v>87</v>
          </cell>
          <cell r="H707">
            <v>88</v>
          </cell>
          <cell r="I707">
            <v>22</v>
          </cell>
          <cell r="J707">
            <v>18</v>
          </cell>
          <cell r="K707">
            <v>20</v>
          </cell>
          <cell r="L707">
            <v>0</v>
          </cell>
          <cell r="M707">
            <v>28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B708" t="str">
            <v>114B</v>
          </cell>
          <cell r="C708">
            <v>707</v>
          </cell>
          <cell r="D708" t="str">
            <v>Disco</v>
          </cell>
          <cell r="E708" t="str">
            <v>WORK</v>
          </cell>
          <cell r="F708">
            <v>66</v>
          </cell>
          <cell r="G708">
            <v>0</v>
          </cell>
          <cell r="H708">
            <v>79.701599999999999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2.4152</v>
          </cell>
          <cell r="O708">
            <v>32.605200000000004</v>
          </cell>
          <cell r="P708">
            <v>0</v>
          </cell>
          <cell r="Q708">
            <v>10.868399999999999</v>
          </cell>
          <cell r="R708">
            <v>2.4152</v>
          </cell>
          <cell r="S708">
            <v>31.397600000000001</v>
          </cell>
          <cell r="T708">
            <v>0</v>
          </cell>
        </row>
        <row r="709">
          <cell r="B709" t="str">
            <v>17W</v>
          </cell>
          <cell r="C709">
            <v>776</v>
          </cell>
          <cell r="D709" t="str">
            <v>Disco</v>
          </cell>
          <cell r="E709" t="str">
            <v>WORK</v>
          </cell>
          <cell r="F709">
            <v>0</v>
          </cell>
          <cell r="G709">
            <v>1</v>
          </cell>
          <cell r="H709">
            <v>78</v>
          </cell>
          <cell r="I709">
            <v>26</v>
          </cell>
          <cell r="J709">
            <v>0</v>
          </cell>
          <cell r="K709">
            <v>26</v>
          </cell>
          <cell r="L709">
            <v>0</v>
          </cell>
          <cell r="M709">
            <v>26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B710" t="str">
            <v>705E</v>
          </cell>
          <cell r="C710">
            <v>725</v>
          </cell>
          <cell r="D710" t="str">
            <v>6" BROWN SOFT TOE- E WIDTH</v>
          </cell>
          <cell r="E710" t="str">
            <v>WORK</v>
          </cell>
          <cell r="F710">
            <v>0</v>
          </cell>
          <cell r="G710">
            <v>24</v>
          </cell>
          <cell r="H710">
            <v>72</v>
          </cell>
          <cell r="I710">
            <v>24</v>
          </cell>
          <cell r="J710">
            <v>24</v>
          </cell>
          <cell r="K710">
            <v>24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B711" t="str">
            <v>111EEE</v>
          </cell>
          <cell r="C711">
            <v>7051</v>
          </cell>
          <cell r="D711" t="str">
            <v>6" INSTITUITIONAL - EEE WIDTH</v>
          </cell>
          <cell r="E711" t="str">
            <v>WORK</v>
          </cell>
          <cell r="F711">
            <v>35</v>
          </cell>
          <cell r="G711">
            <v>4</v>
          </cell>
          <cell r="H711">
            <v>64.415199999999999</v>
          </cell>
          <cell r="I711">
            <v>2</v>
          </cell>
          <cell r="J711">
            <v>0</v>
          </cell>
          <cell r="K711">
            <v>0</v>
          </cell>
          <cell r="L711">
            <v>2.4152</v>
          </cell>
          <cell r="M711">
            <v>20</v>
          </cell>
          <cell r="N711">
            <v>20</v>
          </cell>
          <cell r="O711">
            <v>20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B712" t="str">
            <v>181E</v>
          </cell>
          <cell r="C712">
            <v>999</v>
          </cell>
          <cell r="D712" t="str">
            <v>8" CHEYENNE- E WIDTH</v>
          </cell>
          <cell r="E712" t="str">
            <v>WORK</v>
          </cell>
          <cell r="F712">
            <v>19</v>
          </cell>
          <cell r="G712">
            <v>9</v>
          </cell>
          <cell r="H712">
            <v>60.152000000000001</v>
          </cell>
          <cell r="I712">
            <v>5</v>
          </cell>
          <cell r="J712">
            <v>11</v>
          </cell>
          <cell r="K712">
            <v>20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1.2076</v>
          </cell>
          <cell r="R712">
            <v>0</v>
          </cell>
          <cell r="S712">
            <v>0</v>
          </cell>
          <cell r="T712">
            <v>22.944400000000002</v>
          </cell>
        </row>
        <row r="713">
          <cell r="B713" t="str">
            <v>146EE</v>
          </cell>
          <cell r="C713">
            <v>755</v>
          </cell>
          <cell r="D713" t="str">
            <v>Disco</v>
          </cell>
          <cell r="E713" t="str">
            <v>WORK</v>
          </cell>
          <cell r="F713">
            <v>90</v>
          </cell>
          <cell r="G713">
            <v>6</v>
          </cell>
          <cell r="H713">
            <v>45</v>
          </cell>
          <cell r="I713">
            <v>0</v>
          </cell>
          <cell r="J713">
            <v>14</v>
          </cell>
          <cell r="K713">
            <v>0</v>
          </cell>
          <cell r="L713">
            <v>0</v>
          </cell>
          <cell r="M713">
            <v>31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B714" t="str">
            <v>19EE</v>
          </cell>
          <cell r="C714">
            <v>7751</v>
          </cell>
          <cell r="D714" t="str">
            <v>Disco</v>
          </cell>
          <cell r="E714" t="str">
            <v>WORK</v>
          </cell>
          <cell r="F714">
            <v>694</v>
          </cell>
          <cell r="G714">
            <v>125</v>
          </cell>
          <cell r="H714">
            <v>39</v>
          </cell>
          <cell r="I714">
            <v>13</v>
          </cell>
          <cell r="J714">
            <v>0</v>
          </cell>
          <cell r="K714">
            <v>13</v>
          </cell>
          <cell r="L714">
            <v>0</v>
          </cell>
          <cell r="M714">
            <v>13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B715" t="str">
            <v>18EEE</v>
          </cell>
          <cell r="C715">
            <v>775</v>
          </cell>
          <cell r="D715" t="str">
            <v>Disco</v>
          </cell>
          <cell r="E715" t="str">
            <v>WORK</v>
          </cell>
          <cell r="F715">
            <v>126</v>
          </cell>
          <cell r="G715">
            <v>0</v>
          </cell>
          <cell r="H715">
            <v>27</v>
          </cell>
          <cell r="I715">
            <v>9</v>
          </cell>
          <cell r="J715">
            <v>0</v>
          </cell>
          <cell r="K715">
            <v>9</v>
          </cell>
          <cell r="L715">
            <v>0</v>
          </cell>
          <cell r="M715">
            <v>9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B716" t="str">
            <v>707E</v>
          </cell>
          <cell r="C716">
            <v>725</v>
          </cell>
          <cell r="D716" t="str">
            <v>6" BLACK SOFT TOE- E WIDTH</v>
          </cell>
          <cell r="E716" t="str">
            <v>WORK</v>
          </cell>
          <cell r="F716">
            <v>0</v>
          </cell>
          <cell r="G716">
            <v>0</v>
          </cell>
          <cell r="H716">
            <v>24</v>
          </cell>
          <cell r="I716">
            <v>0</v>
          </cell>
          <cell r="J716">
            <v>24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</row>
        <row r="717">
          <cell r="B717" t="str">
            <v>206E</v>
          </cell>
          <cell r="C717">
            <v>715</v>
          </cell>
          <cell r="D717" t="str">
            <v>should be 208</v>
          </cell>
          <cell r="E717" t="str">
            <v>WORK</v>
          </cell>
          <cell r="F717">
            <v>10</v>
          </cell>
          <cell r="G717">
            <v>0</v>
          </cell>
          <cell r="H717">
            <v>20.076000000000001</v>
          </cell>
          <cell r="I717">
            <v>7</v>
          </cell>
          <cell r="J717">
            <v>0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12.076000000000001</v>
          </cell>
          <cell r="T717">
            <v>0</v>
          </cell>
        </row>
        <row r="718">
          <cell r="B718" t="str">
            <v>146D</v>
          </cell>
          <cell r="C718">
            <v>755</v>
          </cell>
          <cell r="D718" t="str">
            <v>Disco</v>
          </cell>
          <cell r="E718" t="str">
            <v>WORK</v>
          </cell>
          <cell r="F718">
            <v>146</v>
          </cell>
          <cell r="G718">
            <v>23</v>
          </cell>
          <cell r="H718">
            <v>17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16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B719" t="str">
            <v>15E</v>
          </cell>
          <cell r="C719">
            <v>775</v>
          </cell>
          <cell r="D719" t="str">
            <v>Disco</v>
          </cell>
          <cell r="E719" t="str">
            <v>WORK</v>
          </cell>
          <cell r="F719">
            <v>15</v>
          </cell>
          <cell r="G719">
            <v>4</v>
          </cell>
          <cell r="H719">
            <v>16.906399999999998</v>
          </cell>
          <cell r="I719">
            <v>0</v>
          </cell>
          <cell r="J719">
            <v>0</v>
          </cell>
          <cell r="K719">
            <v>0</v>
          </cell>
          <cell r="L719">
            <v>9.6608000000000001</v>
          </cell>
          <cell r="M719">
            <v>0</v>
          </cell>
          <cell r="N719">
            <v>1.2076</v>
          </cell>
          <cell r="O719">
            <v>1.2076</v>
          </cell>
          <cell r="P719">
            <v>0</v>
          </cell>
          <cell r="Q719">
            <v>1.2076</v>
          </cell>
          <cell r="R719">
            <v>2.4152</v>
          </cell>
          <cell r="S719">
            <v>1.2076</v>
          </cell>
          <cell r="T719">
            <v>0</v>
          </cell>
        </row>
        <row r="720">
          <cell r="B720" t="str">
            <v>641EE</v>
          </cell>
          <cell r="C720">
            <v>765</v>
          </cell>
          <cell r="D720" t="str">
            <v>Disco</v>
          </cell>
          <cell r="E720" t="str">
            <v>WORK</v>
          </cell>
          <cell r="F720">
            <v>10</v>
          </cell>
          <cell r="G720">
            <v>0</v>
          </cell>
          <cell r="H720">
            <v>12.075999999999999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1.2076</v>
          </cell>
          <cell r="P720">
            <v>10.868399999999999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B721" t="str">
            <v>639EE</v>
          </cell>
          <cell r="C721">
            <v>765</v>
          </cell>
          <cell r="D721" t="str">
            <v>Disco</v>
          </cell>
          <cell r="E721" t="str">
            <v>WORK</v>
          </cell>
          <cell r="F721">
            <v>16</v>
          </cell>
          <cell r="G721">
            <v>1</v>
          </cell>
          <cell r="H721">
            <v>10.868399999999999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1.2076</v>
          </cell>
          <cell r="O721">
            <v>0</v>
          </cell>
          <cell r="P721">
            <v>9.6608000000000001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B722" t="str">
            <v>639D</v>
          </cell>
          <cell r="C722">
            <v>765</v>
          </cell>
          <cell r="D722" t="str">
            <v>Disco</v>
          </cell>
          <cell r="E722" t="str">
            <v>WORK</v>
          </cell>
          <cell r="F722">
            <v>4</v>
          </cell>
          <cell r="G722">
            <v>0</v>
          </cell>
          <cell r="H722">
            <v>7.2455999999999996</v>
          </cell>
          <cell r="I722">
            <v>0</v>
          </cell>
          <cell r="J722">
            <v>0</v>
          </cell>
          <cell r="K722">
            <v>0</v>
          </cell>
          <cell r="L722">
            <v>2.4152</v>
          </cell>
          <cell r="M722">
            <v>0</v>
          </cell>
          <cell r="N722">
            <v>1.2076</v>
          </cell>
          <cell r="O722">
            <v>1.2076</v>
          </cell>
          <cell r="P722">
            <v>2.4152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B723" t="str">
            <v>180EE</v>
          </cell>
          <cell r="C723">
            <v>725</v>
          </cell>
          <cell r="D723" t="str">
            <v>Disco</v>
          </cell>
          <cell r="E723" t="str">
            <v>WORK</v>
          </cell>
          <cell r="F723">
            <v>0</v>
          </cell>
          <cell r="G723">
            <v>0</v>
          </cell>
          <cell r="H723">
            <v>3</v>
          </cell>
          <cell r="I723">
            <v>0</v>
          </cell>
          <cell r="J723">
            <v>0</v>
          </cell>
          <cell r="K723">
            <v>3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B724" t="str">
            <v>118EE</v>
          </cell>
          <cell r="C724">
            <v>765</v>
          </cell>
          <cell r="D724" t="str">
            <v>Disco</v>
          </cell>
          <cell r="E724" t="str">
            <v>WORK</v>
          </cell>
          <cell r="F724">
            <v>100</v>
          </cell>
          <cell r="G724">
            <v>0</v>
          </cell>
          <cell r="H724">
            <v>1.2076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1.2076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B725" t="str">
            <v>144D</v>
          </cell>
          <cell r="C725">
            <v>765</v>
          </cell>
          <cell r="D725" t="str">
            <v>8" MET GUARD D WIDTH</v>
          </cell>
          <cell r="E725" t="str">
            <v>WORK</v>
          </cell>
          <cell r="F725">
            <v>9</v>
          </cell>
          <cell r="G725">
            <v>0</v>
          </cell>
          <cell r="H725">
            <v>1</v>
          </cell>
          <cell r="I725">
            <v>0</v>
          </cell>
          <cell r="J725">
            <v>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B726" t="str">
            <v>114D</v>
          </cell>
          <cell r="C726">
            <v>705</v>
          </cell>
          <cell r="D726" t="str">
            <v>Disco</v>
          </cell>
          <cell r="E726" t="str">
            <v>WORK</v>
          </cell>
          <cell r="F726">
            <v>0</v>
          </cell>
          <cell r="G726">
            <v>24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B727" t="str">
            <v>306D</v>
          </cell>
          <cell r="C727">
            <v>705</v>
          </cell>
          <cell r="D727" t="str">
            <v>6" CRAZY HORSE D WIDTH STEEL TOE</v>
          </cell>
          <cell r="E727" t="str">
            <v>WORK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B728" t="str">
            <v>306EE</v>
          </cell>
          <cell r="C728">
            <v>705</v>
          </cell>
          <cell r="D728" t="str">
            <v>6" CRAZY HORSE EE WIDTH STEEL TOE</v>
          </cell>
          <cell r="E728" t="str">
            <v>WORK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B729" t="str">
            <v>115B</v>
          </cell>
          <cell r="C729">
            <v>707</v>
          </cell>
          <cell r="D729" t="str">
            <v>Disco</v>
          </cell>
          <cell r="E729" t="str">
            <v>WORK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B730" t="str">
            <v>116B</v>
          </cell>
          <cell r="C730">
            <v>707</v>
          </cell>
          <cell r="D730" t="str">
            <v>Disco</v>
          </cell>
          <cell r="E730" t="str">
            <v>WORK</v>
          </cell>
          <cell r="F730">
            <v>1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1">
          <cell r="B731" t="str">
            <v>116BE</v>
          </cell>
          <cell r="C731">
            <v>707</v>
          </cell>
          <cell r="D731" t="str">
            <v>Disco</v>
          </cell>
          <cell r="E731" t="str">
            <v>WORK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</row>
        <row r="732">
          <cell r="B732" t="str">
            <v>S89-163B</v>
          </cell>
          <cell r="C732">
            <v>707</v>
          </cell>
          <cell r="D732" t="str">
            <v>LAWPRO LEATHER TACTICAL BOOT M WIDTH</v>
          </cell>
          <cell r="E732" t="str">
            <v>WORK</v>
          </cell>
          <cell r="F732">
            <v>198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</row>
        <row r="733">
          <cell r="B733" t="str">
            <v>S89-165B</v>
          </cell>
          <cell r="C733">
            <v>707</v>
          </cell>
          <cell r="D733" t="str">
            <v>LAWPRO LEATHER TACTICAL BOOT W/SIDE ZIPPER M WIDTH</v>
          </cell>
          <cell r="E733" t="str">
            <v>WORK</v>
          </cell>
          <cell r="F733">
            <v>264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</row>
        <row r="734">
          <cell r="B734" t="str">
            <v>S89-166B</v>
          </cell>
          <cell r="C734">
            <v>707</v>
          </cell>
          <cell r="D734" t="str">
            <v>LAWPRO 4" PATROL SHOE MEDIUM WIDTH</v>
          </cell>
          <cell r="E734" t="str">
            <v>WORK</v>
          </cell>
          <cell r="F734">
            <v>180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</row>
        <row r="735">
          <cell r="B735" t="str">
            <v>206D</v>
          </cell>
          <cell r="C735">
            <v>715</v>
          </cell>
          <cell r="D735" t="str">
            <v>should be 208</v>
          </cell>
          <cell r="E735" t="str">
            <v>WORK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</row>
        <row r="736">
          <cell r="B736" t="str">
            <v>206EE</v>
          </cell>
          <cell r="C736">
            <v>715</v>
          </cell>
          <cell r="D736" t="str">
            <v>should be 208</v>
          </cell>
          <cell r="E736" t="str">
            <v>WORK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</row>
        <row r="737">
          <cell r="B737" t="str">
            <v>207D</v>
          </cell>
          <cell r="C737">
            <v>715</v>
          </cell>
          <cell r="D737" t="str">
            <v>TUCSON D WIDTH</v>
          </cell>
          <cell r="E737" t="str">
            <v>WORK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</row>
        <row r="738">
          <cell r="B738" t="str">
            <v>207EE</v>
          </cell>
          <cell r="C738">
            <v>715</v>
          </cell>
          <cell r="D738" t="str">
            <v>TUCSON EE WIDTH</v>
          </cell>
          <cell r="E738" t="str">
            <v>WORK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</row>
        <row r="739">
          <cell r="B739" t="str">
            <v>628E</v>
          </cell>
          <cell r="C739">
            <v>725</v>
          </cell>
          <cell r="D739" t="str">
            <v>Disco</v>
          </cell>
          <cell r="E739" t="str">
            <v>WORK</v>
          </cell>
          <cell r="F739">
            <v>67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</row>
        <row r="740">
          <cell r="B740" t="str">
            <v>629EE</v>
          </cell>
          <cell r="C740">
            <v>725</v>
          </cell>
          <cell r="D740" t="str">
            <v>Disco</v>
          </cell>
          <cell r="E740" t="str">
            <v>WORK</v>
          </cell>
          <cell r="F740">
            <v>294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</row>
        <row r="741">
          <cell r="B741" t="str">
            <v>702D</v>
          </cell>
          <cell r="C741">
            <v>725</v>
          </cell>
          <cell r="D741" t="str">
            <v>6" BROWN STEEL TOE- D WIDTH</v>
          </cell>
          <cell r="E741" t="str">
            <v>WORK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B742" t="str">
            <v>706E</v>
          </cell>
          <cell r="C742">
            <v>725</v>
          </cell>
          <cell r="D742" t="str">
            <v>6" BLACK SOFT TOE- E WIDTH</v>
          </cell>
          <cell r="E742" t="str">
            <v>WORK</v>
          </cell>
          <cell r="F742">
            <v>0</v>
          </cell>
          <cell r="G742">
            <v>24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B743" t="str">
            <v>708E</v>
          </cell>
          <cell r="C743">
            <v>725</v>
          </cell>
          <cell r="D743" t="str">
            <v>6" BLACK STEEL TOE- E WIDTH</v>
          </cell>
          <cell r="E743" t="str">
            <v>WORK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B744" t="str">
            <v>170D</v>
          </cell>
          <cell r="C744">
            <v>735</v>
          </cell>
          <cell r="D744" t="str">
            <v>TAHOE- D WIDTH- STEEL TOE</v>
          </cell>
          <cell r="E744" t="str">
            <v>WORK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</row>
        <row r="745">
          <cell r="B745" t="str">
            <v>170EE</v>
          </cell>
          <cell r="C745">
            <v>735</v>
          </cell>
          <cell r="D745" t="str">
            <v>TAHOE- EE WIDTH- STEEL TOE</v>
          </cell>
          <cell r="E745" t="str">
            <v>WORK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</row>
        <row r="746">
          <cell r="B746" t="str">
            <v>172D</v>
          </cell>
          <cell r="C746">
            <v>735</v>
          </cell>
          <cell r="D746" t="str">
            <v>TAHOE- D WIDTH- STEEL TOE</v>
          </cell>
          <cell r="E746" t="str">
            <v>WORK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B747" t="str">
            <v>172EE</v>
          </cell>
          <cell r="C747">
            <v>735</v>
          </cell>
          <cell r="D747" t="str">
            <v>TAHOE- EE WIDTH- STEEL TOE</v>
          </cell>
          <cell r="E747" t="str">
            <v>WORK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B748" t="str">
            <v>177E</v>
          </cell>
          <cell r="C748">
            <v>735</v>
          </cell>
          <cell r="D748" t="str">
            <v>MONTANA E WIDTH</v>
          </cell>
          <cell r="E748" t="str">
            <v>WORK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B749" t="str">
            <v>178E</v>
          </cell>
          <cell r="C749">
            <v>735</v>
          </cell>
          <cell r="D749" t="str">
            <v>MONTANA E WIDTH STEEL TOE</v>
          </cell>
          <cell r="E749" t="str">
            <v>WORK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B750" t="str">
            <v>176M</v>
          </cell>
          <cell r="C750">
            <v>736</v>
          </cell>
          <cell r="D750" t="str">
            <v>Disco</v>
          </cell>
          <cell r="E750" t="str">
            <v>WORK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B751" t="str">
            <v>105D</v>
          </cell>
          <cell r="C751">
            <v>765</v>
          </cell>
          <cell r="D751" t="str">
            <v>Disco</v>
          </cell>
          <cell r="E751" t="str">
            <v>WORK</v>
          </cell>
          <cell r="F751">
            <v>5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B752" t="str">
            <v>105EEE</v>
          </cell>
          <cell r="C752">
            <v>765</v>
          </cell>
          <cell r="D752" t="str">
            <v>Disco</v>
          </cell>
          <cell r="E752" t="str">
            <v>WORK</v>
          </cell>
          <cell r="F752">
            <v>1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B753" t="str">
            <v>106D</v>
          </cell>
          <cell r="C753">
            <v>765</v>
          </cell>
          <cell r="D753" t="str">
            <v>Disco</v>
          </cell>
          <cell r="E753" t="str">
            <v>WORK</v>
          </cell>
          <cell r="F753">
            <v>307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B754" t="str">
            <v>106EEE</v>
          </cell>
          <cell r="C754">
            <v>765</v>
          </cell>
          <cell r="D754" t="str">
            <v>Disco</v>
          </cell>
          <cell r="E754" t="str">
            <v>WORK</v>
          </cell>
          <cell r="F754">
            <v>113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B755" t="str">
            <v>107D</v>
          </cell>
          <cell r="C755">
            <v>765</v>
          </cell>
          <cell r="D755" t="str">
            <v>Disco</v>
          </cell>
          <cell r="E755" t="str">
            <v>WORK</v>
          </cell>
          <cell r="F755">
            <v>25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</row>
        <row r="756">
          <cell r="B756" t="str">
            <v>107EEE</v>
          </cell>
          <cell r="C756">
            <v>765</v>
          </cell>
          <cell r="D756" t="str">
            <v>Disco</v>
          </cell>
          <cell r="E756" t="str">
            <v>WORK</v>
          </cell>
          <cell r="F756">
            <v>35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B757" t="str">
            <v>108D</v>
          </cell>
          <cell r="C757">
            <v>765</v>
          </cell>
          <cell r="D757" t="str">
            <v>Disco</v>
          </cell>
          <cell r="E757" t="str">
            <v>WORK</v>
          </cell>
          <cell r="F757">
            <v>218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B758" t="str">
            <v>108EEE</v>
          </cell>
          <cell r="C758">
            <v>765</v>
          </cell>
          <cell r="D758" t="str">
            <v>Disco</v>
          </cell>
          <cell r="E758" t="str">
            <v>WORK</v>
          </cell>
          <cell r="F758">
            <v>62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B759" t="str">
            <v>118D</v>
          </cell>
          <cell r="C759">
            <v>765</v>
          </cell>
          <cell r="D759" t="str">
            <v>Disco</v>
          </cell>
          <cell r="E759" t="str">
            <v>WORK</v>
          </cell>
          <cell r="F759">
            <v>36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B760" t="str">
            <v>126D</v>
          </cell>
          <cell r="C760">
            <v>765</v>
          </cell>
          <cell r="D760" t="str">
            <v>Disco</v>
          </cell>
          <cell r="E760" t="str">
            <v>WORK</v>
          </cell>
          <cell r="F760">
            <v>143</v>
          </cell>
          <cell r="G760">
            <v>1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B761" t="str">
            <v>126EE</v>
          </cell>
          <cell r="C761">
            <v>765</v>
          </cell>
          <cell r="D761" t="str">
            <v>Disco</v>
          </cell>
          <cell r="E761" t="str">
            <v>WORK</v>
          </cell>
          <cell r="F761">
            <v>10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B762" t="str">
            <v>127D</v>
          </cell>
          <cell r="C762">
            <v>765</v>
          </cell>
          <cell r="D762" t="str">
            <v>Disco</v>
          </cell>
          <cell r="E762" t="str">
            <v>WORK</v>
          </cell>
          <cell r="F762">
            <v>65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B763" t="str">
            <v>127EE</v>
          </cell>
          <cell r="C763">
            <v>765</v>
          </cell>
          <cell r="D763" t="str">
            <v>Disco</v>
          </cell>
          <cell r="E763" t="str">
            <v>WORK</v>
          </cell>
          <cell r="F763">
            <v>73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B764" t="str">
            <v>131EE</v>
          </cell>
          <cell r="C764">
            <v>765</v>
          </cell>
          <cell r="D764" t="str">
            <v>Disco</v>
          </cell>
          <cell r="E764" t="str">
            <v>WORK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B765" t="str">
            <v>133E</v>
          </cell>
          <cell r="C765">
            <v>765</v>
          </cell>
          <cell r="D765" t="str">
            <v>Disco</v>
          </cell>
          <cell r="E765" t="str">
            <v>WORK</v>
          </cell>
          <cell r="F765">
            <v>0</v>
          </cell>
          <cell r="G765">
            <v>1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B766" t="str">
            <v>631D</v>
          </cell>
          <cell r="C766">
            <v>765</v>
          </cell>
          <cell r="D766" t="str">
            <v>Disco</v>
          </cell>
          <cell r="E766" t="str">
            <v>WORK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B767" t="str">
            <v>631EE</v>
          </cell>
          <cell r="C767">
            <v>765</v>
          </cell>
          <cell r="D767" t="str">
            <v>Disco</v>
          </cell>
          <cell r="E767" t="str">
            <v>WORK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B768" t="str">
            <v>635D</v>
          </cell>
          <cell r="C768">
            <v>765</v>
          </cell>
          <cell r="D768" t="str">
            <v>Disco</v>
          </cell>
          <cell r="E768" t="str">
            <v>WORK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B769" t="str">
            <v>635EE</v>
          </cell>
          <cell r="C769">
            <v>765</v>
          </cell>
          <cell r="D769" t="str">
            <v>Disco</v>
          </cell>
          <cell r="E769" t="str">
            <v>WORK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B770" t="str">
            <v>637D</v>
          </cell>
          <cell r="C770">
            <v>765</v>
          </cell>
          <cell r="D770" t="str">
            <v>Disco</v>
          </cell>
          <cell r="E770" t="str">
            <v>WORK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B771" t="str">
            <v>16EE</v>
          </cell>
          <cell r="C771">
            <v>775</v>
          </cell>
          <cell r="D771" t="str">
            <v>Disco</v>
          </cell>
          <cell r="E771" t="str">
            <v>WORK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B772" t="str">
            <v>17D</v>
          </cell>
          <cell r="C772">
            <v>775</v>
          </cell>
          <cell r="D772" t="str">
            <v>Disco</v>
          </cell>
          <cell r="E772" t="str">
            <v>WORK</v>
          </cell>
          <cell r="F772">
            <v>283</v>
          </cell>
          <cell r="G772">
            <v>87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B773" t="str">
            <v>17EEE</v>
          </cell>
          <cell r="C773">
            <v>775</v>
          </cell>
          <cell r="D773" t="str">
            <v>Disco</v>
          </cell>
          <cell r="E773" t="str">
            <v>WORK</v>
          </cell>
          <cell r="F773">
            <v>284</v>
          </cell>
          <cell r="G773">
            <v>99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B774" t="str">
            <v>18D</v>
          </cell>
          <cell r="C774">
            <v>775</v>
          </cell>
          <cell r="D774" t="str">
            <v>Disco</v>
          </cell>
          <cell r="E774" t="str">
            <v>WORK</v>
          </cell>
          <cell r="F774">
            <v>178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B775" t="str">
            <v>15W</v>
          </cell>
          <cell r="C775">
            <v>776</v>
          </cell>
          <cell r="D775" t="str">
            <v>Disco</v>
          </cell>
          <cell r="E775" t="str">
            <v>WORK</v>
          </cell>
          <cell r="F775">
            <v>1025</v>
          </cell>
          <cell r="G775">
            <v>5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B776" t="str">
            <v>125B</v>
          </cell>
          <cell r="C776">
            <v>777</v>
          </cell>
          <cell r="D776" t="str">
            <v>LOGGER BLACK</v>
          </cell>
          <cell r="E776" t="str">
            <v>WORK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B777" t="str">
            <v>15B</v>
          </cell>
          <cell r="C777">
            <v>777</v>
          </cell>
          <cell r="D777" t="str">
            <v>ROMEO- MEDIUM WIDTH- MUDGUARD</v>
          </cell>
          <cell r="E777" t="str">
            <v>WORK</v>
          </cell>
          <cell r="F777">
            <v>68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B778" t="str">
            <v>304B</v>
          </cell>
          <cell r="C778">
            <v>777</v>
          </cell>
          <cell r="D778" t="str">
            <v>8" ENFORCER ZIPPER STEEL TOE- D WIDTH</v>
          </cell>
          <cell r="E778" t="str">
            <v>WORK</v>
          </cell>
          <cell r="F778">
            <v>0</v>
          </cell>
          <cell r="G778">
            <v>8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B779" t="str">
            <v>628B</v>
          </cell>
          <cell r="C779">
            <v>777</v>
          </cell>
          <cell r="D779" t="str">
            <v>8" EXPEDITION- BOYS E WIDTH- STEEL TOE</v>
          </cell>
          <cell r="E779" t="str">
            <v>WORK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B780" t="str">
            <v>120D</v>
          </cell>
          <cell r="C780">
            <v>999</v>
          </cell>
          <cell r="D780" t="str">
            <v>8" SUPER LOGGER D WIDTH</v>
          </cell>
          <cell r="E780" t="str">
            <v>WORK</v>
          </cell>
          <cell r="F780">
            <v>57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B781" t="str">
            <v>150EE</v>
          </cell>
          <cell r="C781">
            <v>999</v>
          </cell>
          <cell r="D781" t="str">
            <v>6" DAKOTA EE WIDTH STEEL TOE</v>
          </cell>
          <cell r="E781" t="str">
            <v>WORK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B782" t="str">
            <v>151EE</v>
          </cell>
          <cell r="C782">
            <v>999</v>
          </cell>
          <cell r="D782" t="str">
            <v>6" DAKOTA EE WIDTH</v>
          </cell>
          <cell r="E782" t="str">
            <v>WORK</v>
          </cell>
          <cell r="F782">
            <v>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B783" t="str">
            <v>153D</v>
          </cell>
          <cell r="C783">
            <v>999</v>
          </cell>
          <cell r="D783" t="str">
            <v>8" DAKOTA D WIDTH</v>
          </cell>
          <cell r="E783" t="str">
            <v>WORK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B784" t="str">
            <v>190D</v>
          </cell>
          <cell r="C784">
            <v>999</v>
          </cell>
          <cell r="D784" t="str">
            <v>6" TACOMA - D WIDTH - STEEL TOE</v>
          </cell>
          <cell r="E784" t="str">
            <v>WORK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B785" t="str">
            <v>190EE</v>
          </cell>
          <cell r="C785">
            <v>999</v>
          </cell>
          <cell r="D785" t="str">
            <v>6" TACOMA - EE WIDTH - STEEL TOE</v>
          </cell>
          <cell r="E785" t="str">
            <v>WORK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B786" t="str">
            <v>191D</v>
          </cell>
          <cell r="C786">
            <v>999</v>
          </cell>
          <cell r="D786" t="str">
            <v>6" TACOMA - D WIDTH</v>
          </cell>
          <cell r="E786" t="str">
            <v>WORK</v>
          </cell>
          <cell r="F786">
            <v>4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B787" t="str">
            <v>191EE</v>
          </cell>
          <cell r="C787">
            <v>999</v>
          </cell>
          <cell r="D787" t="str">
            <v>6" TACOMA - EE WIDTH</v>
          </cell>
          <cell r="E787" t="str">
            <v>WORK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B788" t="str">
            <v>192D</v>
          </cell>
          <cell r="C788">
            <v>999</v>
          </cell>
          <cell r="D788" t="str">
            <v>6" TACOMA- D WIDTH- STEEL TOE</v>
          </cell>
          <cell r="E788" t="str">
            <v>WORK</v>
          </cell>
          <cell r="F788">
            <v>4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B789" t="str">
            <v>192EE</v>
          </cell>
          <cell r="C789">
            <v>999</v>
          </cell>
          <cell r="D789" t="str">
            <v>6" TACOMA- EE WIDTH- STEEL TOE</v>
          </cell>
          <cell r="E789" t="str">
            <v>WORK</v>
          </cell>
          <cell r="F789">
            <v>4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B790" t="str">
            <v>193D</v>
          </cell>
          <cell r="C790">
            <v>999</v>
          </cell>
          <cell r="D790" t="str">
            <v>6" TACOMA- D WIDTH</v>
          </cell>
          <cell r="E790" t="str">
            <v>WORK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B791" t="str">
            <v>193EE</v>
          </cell>
          <cell r="C791">
            <v>999</v>
          </cell>
          <cell r="D791" t="str">
            <v>6" TACOMA- EE WIDTH</v>
          </cell>
          <cell r="E791" t="str">
            <v>WORK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B792" t="str">
            <v>205D</v>
          </cell>
          <cell r="C792">
            <v>999</v>
          </cell>
          <cell r="D792" t="str">
            <v>SANTA FE D WIDTH</v>
          </cell>
          <cell r="E792" t="str">
            <v>WORK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B793" t="str">
            <v>205EE</v>
          </cell>
          <cell r="C793">
            <v>999</v>
          </cell>
          <cell r="D793" t="str">
            <v>SANTA FE EE WIDTH</v>
          </cell>
          <cell r="E793" t="str">
            <v>WORK</v>
          </cell>
          <cell r="F793">
            <v>0</v>
          </cell>
          <cell r="G793">
            <v>1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B794" t="str">
            <v>307D</v>
          </cell>
          <cell r="C794">
            <v>999</v>
          </cell>
          <cell r="D794" t="str">
            <v>8" CRAZY HORSE D WIDTH</v>
          </cell>
          <cell r="E794" t="str">
            <v>WORK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B795" t="str">
            <v>627E</v>
          </cell>
          <cell r="C795">
            <v>999</v>
          </cell>
          <cell r="D795" t="str">
            <v>7" EXPEDITION- E WIDTH</v>
          </cell>
          <cell r="E795" t="str">
            <v>WORK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B796" t="str">
            <v>90D</v>
          </cell>
          <cell r="C796">
            <v>999</v>
          </cell>
          <cell r="D796" t="str">
            <v>POSTAL OXFORD - D WIDTH - STEEL TOE</v>
          </cell>
          <cell r="E796" t="str">
            <v>WORK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B797" t="str">
            <v>90EE</v>
          </cell>
          <cell r="C797">
            <v>999</v>
          </cell>
          <cell r="D797" t="str">
            <v>POSTAL OXFORD - EE WIDTH - STEEL TOE</v>
          </cell>
          <cell r="E797" t="str">
            <v>WORK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B798" t="str">
            <v>91D</v>
          </cell>
          <cell r="C798">
            <v>999</v>
          </cell>
          <cell r="D798" t="str">
            <v>POSTAL OXFORD - D WIDTH</v>
          </cell>
          <cell r="E798" t="str">
            <v>WORK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B799" t="str">
            <v>91EE</v>
          </cell>
          <cell r="C799">
            <v>999</v>
          </cell>
          <cell r="D799" t="str">
            <v>POSTAL OXFORD - EE WIDTH</v>
          </cell>
          <cell r="E799" t="str">
            <v>WORK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B800" t="str">
            <v>93M</v>
          </cell>
          <cell r="C800">
            <v>999</v>
          </cell>
          <cell r="D800" t="str">
            <v>UNIFORM OXFORD MEDIUM WIDTH</v>
          </cell>
          <cell r="E800" t="str">
            <v>WORK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B801" t="str">
            <v>93W</v>
          </cell>
          <cell r="C801">
            <v>999</v>
          </cell>
          <cell r="D801" t="str">
            <v>UNIFORM OXFORD WIDE WIDTH</v>
          </cell>
          <cell r="E801" t="str">
            <v>WORK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B802" t="str">
            <v>111EEEE</v>
          </cell>
          <cell r="C802">
            <v>7051</v>
          </cell>
          <cell r="D802" t="str">
            <v>6" INSTITUITIONAL - EEEE WIDTH</v>
          </cell>
          <cell r="E802" t="str">
            <v>WORK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B803" t="str">
            <v>703D</v>
          </cell>
          <cell r="C803">
            <v>725</v>
          </cell>
          <cell r="D803" t="str">
            <v>6" BROWN SOFT TOE- D WIDTH</v>
          </cell>
          <cell r="E803" t="str">
            <v>WORK</v>
          </cell>
          <cell r="F803">
            <v>0</v>
          </cell>
          <cell r="G803">
            <v>0</v>
          </cell>
          <cell r="H803">
            <v>-1.2076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-1.2076</v>
          </cell>
        </row>
      </sheetData>
      <sheetData sheetId="3"/>
      <sheetData sheetId="4" refreshError="1">
        <row r="2">
          <cell r="B2">
            <v>8</v>
          </cell>
          <cell r="C2">
            <v>95</v>
          </cell>
          <cell r="D2" t="str">
            <v>MENS STEEL TOE MOC</v>
          </cell>
          <cell r="E2" t="str">
            <v>WAM</v>
          </cell>
          <cell r="F2">
            <v>1289</v>
          </cell>
        </row>
        <row r="3">
          <cell r="B3">
            <v>14</v>
          </cell>
          <cell r="C3">
            <v>77</v>
          </cell>
          <cell r="D3" t="str">
            <v>LADIES BEACHWEAR CLOG</v>
          </cell>
          <cell r="E3" t="str">
            <v>WAM</v>
          </cell>
          <cell r="F3">
            <v>1</v>
          </cell>
        </row>
        <row r="4">
          <cell r="B4">
            <v>14</v>
          </cell>
          <cell r="C4">
            <v>95</v>
          </cell>
          <cell r="D4" t="str">
            <v>MENS SUNDANCE</v>
          </cell>
          <cell r="E4" t="str">
            <v>WAM</v>
          </cell>
          <cell r="F4">
            <v>789</v>
          </cell>
        </row>
        <row r="5">
          <cell r="B5">
            <v>28</v>
          </cell>
          <cell r="C5">
            <v>95</v>
          </cell>
          <cell r="D5" t="str">
            <v>MENS DURANGO STEEL TOE</v>
          </cell>
          <cell r="E5" t="str">
            <v>WAM</v>
          </cell>
          <cell r="F5">
            <v>717</v>
          </cell>
        </row>
        <row r="6">
          <cell r="B6">
            <v>29</v>
          </cell>
          <cell r="C6">
            <v>95</v>
          </cell>
          <cell r="D6" t="str">
            <v>MENS DURANGO HIKER</v>
          </cell>
          <cell r="E6" t="str">
            <v>WAM</v>
          </cell>
          <cell r="F6">
            <v>3620</v>
          </cell>
        </row>
        <row r="7">
          <cell r="B7">
            <v>32</v>
          </cell>
          <cell r="C7">
            <v>95</v>
          </cell>
          <cell r="D7" t="str">
            <v>MENS RENEGADE STEEL TOE</v>
          </cell>
          <cell r="E7" t="str">
            <v>WAM</v>
          </cell>
          <cell r="F7">
            <v>908</v>
          </cell>
        </row>
        <row r="8">
          <cell r="B8">
            <v>61</v>
          </cell>
          <cell r="C8">
            <v>116</v>
          </cell>
          <cell r="D8" t="str">
            <v>WOMENS RUBBER MUD FLAT</v>
          </cell>
          <cell r="E8" t="str">
            <v>RAIN</v>
          </cell>
          <cell r="F8">
            <v>1184</v>
          </cell>
        </row>
        <row r="9">
          <cell r="B9">
            <v>62</v>
          </cell>
          <cell r="C9">
            <v>116</v>
          </cell>
          <cell r="D9" t="str">
            <v>WOMENS RUBBER MUD ROMEO</v>
          </cell>
          <cell r="E9" t="str">
            <v>RAIN</v>
          </cell>
          <cell r="F9">
            <v>1015</v>
          </cell>
        </row>
        <row r="10">
          <cell r="B10">
            <v>231</v>
          </cell>
          <cell r="C10">
            <v>104</v>
          </cell>
          <cell r="D10" t="str">
            <v>SNO GO</v>
          </cell>
          <cell r="E10" t="str">
            <v>SNOW</v>
          </cell>
          <cell r="F10">
            <v>1375</v>
          </cell>
        </row>
        <row r="11">
          <cell r="B11">
            <v>401</v>
          </cell>
          <cell r="C11">
            <v>124</v>
          </cell>
          <cell r="D11" t="str">
            <v>FROGGY - KIDS BOOT</v>
          </cell>
          <cell r="E11" t="str">
            <v>RAIN</v>
          </cell>
          <cell r="F11">
            <v>28825</v>
          </cell>
        </row>
        <row r="12">
          <cell r="B12">
            <v>442</v>
          </cell>
          <cell r="C12">
            <v>105</v>
          </cell>
          <cell r="D12" t="str">
            <v>#442 RUBBER MINING BOOT</v>
          </cell>
          <cell r="E12" t="str">
            <v>SNOW</v>
          </cell>
          <cell r="F12">
            <v>1259</v>
          </cell>
        </row>
        <row r="13">
          <cell r="B13">
            <v>485</v>
          </cell>
          <cell r="C13">
            <v>124</v>
          </cell>
          <cell r="D13" t="str">
            <v>HAPPY BEE - KIDS BOOT</v>
          </cell>
          <cell r="E13" t="str">
            <v>RAIN</v>
          </cell>
          <cell r="F13">
            <v>1708</v>
          </cell>
        </row>
        <row r="14">
          <cell r="B14">
            <v>487</v>
          </cell>
          <cell r="C14">
            <v>124</v>
          </cell>
          <cell r="D14" t="str">
            <v>HAPPY LADYBUG - KIDS BOOT</v>
          </cell>
          <cell r="E14" t="str">
            <v>RAIN</v>
          </cell>
          <cell r="F14">
            <v>26673</v>
          </cell>
        </row>
        <row r="15">
          <cell r="B15">
            <v>488</v>
          </cell>
          <cell r="C15">
            <v>124</v>
          </cell>
          <cell r="D15" t="str">
            <v>DALMATIAN- KIDS BOOT</v>
          </cell>
          <cell r="E15" t="str">
            <v>RAIN</v>
          </cell>
          <cell r="F15">
            <v>19179</v>
          </cell>
        </row>
        <row r="16">
          <cell r="B16">
            <v>495</v>
          </cell>
          <cell r="C16">
            <v>124</v>
          </cell>
          <cell r="D16" t="str">
            <v>DINO - KIDS BOOT</v>
          </cell>
          <cell r="E16" t="str">
            <v>RAIN</v>
          </cell>
          <cell r="F16">
            <v>8814</v>
          </cell>
        </row>
        <row r="17">
          <cell r="B17">
            <v>499</v>
          </cell>
          <cell r="C17">
            <v>124</v>
          </cell>
          <cell r="D17" t="str">
            <v>BUTTERFLY PRINT- KIDS BOOT</v>
          </cell>
          <cell r="E17" t="str">
            <v>RAIN</v>
          </cell>
          <cell r="F17">
            <v>5284</v>
          </cell>
        </row>
        <row r="18">
          <cell r="B18">
            <v>515</v>
          </cell>
          <cell r="C18">
            <v>124</v>
          </cell>
          <cell r="D18" t="str">
            <v>COW BOOT</v>
          </cell>
          <cell r="E18" t="str">
            <v>RAIN</v>
          </cell>
          <cell r="F18">
            <v>4882</v>
          </cell>
        </row>
        <row r="19">
          <cell r="B19">
            <v>561</v>
          </cell>
          <cell r="C19">
            <v>124</v>
          </cell>
          <cell r="D19" t="str">
            <v>KITTY BOOT</v>
          </cell>
          <cell r="E19" t="str">
            <v>RAIN</v>
          </cell>
          <cell r="F19">
            <v>5357</v>
          </cell>
        </row>
        <row r="20">
          <cell r="B20">
            <v>565</v>
          </cell>
          <cell r="C20">
            <v>124</v>
          </cell>
          <cell r="D20" t="str">
            <v>SPARKLEY BUTTERFLY</v>
          </cell>
          <cell r="E20" t="str">
            <v>RAIN</v>
          </cell>
          <cell r="F20">
            <v>7513</v>
          </cell>
        </row>
        <row r="21">
          <cell r="B21">
            <v>569</v>
          </cell>
          <cell r="C21">
            <v>124</v>
          </cell>
          <cell r="D21" t="str">
            <v>PIRATE - KIDS BOOT</v>
          </cell>
          <cell r="E21" t="str">
            <v>RAIN</v>
          </cell>
          <cell r="F21">
            <v>1904</v>
          </cell>
        </row>
        <row r="22">
          <cell r="B22">
            <v>571</v>
          </cell>
          <cell r="C22">
            <v>124</v>
          </cell>
          <cell r="D22" t="str">
            <v>MEAN DINO - KIDS BOOT</v>
          </cell>
          <cell r="E22" t="str">
            <v>RAIN</v>
          </cell>
          <cell r="F22">
            <v>756</v>
          </cell>
        </row>
        <row r="23">
          <cell r="B23">
            <v>1544</v>
          </cell>
          <cell r="C23">
            <v>69</v>
          </cell>
          <cell r="D23" t="str">
            <v>INFANTS SLIPPER</v>
          </cell>
          <cell r="E23" t="str">
            <v>SLIPPER</v>
          </cell>
          <cell r="F23">
            <v>1555</v>
          </cell>
        </row>
        <row r="24">
          <cell r="B24">
            <v>10106</v>
          </cell>
          <cell r="C24">
            <v>691</v>
          </cell>
          <cell r="D24" t="str">
            <v>GIANT FOOT</v>
          </cell>
          <cell r="E24" t="str">
            <v>SLIPPER</v>
          </cell>
          <cell r="F24">
            <v>4</v>
          </cell>
        </row>
        <row r="25">
          <cell r="B25">
            <v>43945</v>
          </cell>
          <cell r="C25">
            <v>128</v>
          </cell>
          <cell r="D25" t="str">
            <v>BASICS - UMBRELLA</v>
          </cell>
          <cell r="E25" t="str">
            <v>RAIN</v>
          </cell>
          <cell r="F25">
            <v>35</v>
          </cell>
        </row>
        <row r="26">
          <cell r="B26">
            <v>44001</v>
          </cell>
          <cell r="C26">
            <v>128</v>
          </cell>
          <cell r="D26" t="str">
            <v>FROGGY - UMBRELLA</v>
          </cell>
          <cell r="E26" t="str">
            <v>RAIN</v>
          </cell>
          <cell r="F26">
            <v>13035</v>
          </cell>
        </row>
        <row r="27">
          <cell r="B27">
            <v>44085</v>
          </cell>
          <cell r="C27">
            <v>128</v>
          </cell>
          <cell r="D27" t="str">
            <v>BUMBLEBEE - UMBRELLA</v>
          </cell>
          <cell r="E27" t="str">
            <v>RAIN</v>
          </cell>
          <cell r="F27">
            <v>1177</v>
          </cell>
        </row>
        <row r="28">
          <cell r="B28">
            <v>44087</v>
          </cell>
          <cell r="C28">
            <v>128</v>
          </cell>
          <cell r="D28" t="str">
            <v>LADYBUG - UMBRELLA</v>
          </cell>
          <cell r="E28" t="str">
            <v>RAIN</v>
          </cell>
          <cell r="F28">
            <v>15209</v>
          </cell>
        </row>
        <row r="29">
          <cell r="B29">
            <v>44088</v>
          </cell>
          <cell r="C29">
            <v>128</v>
          </cell>
          <cell r="D29" t="str">
            <v>DALMATIAN - UMBRELLA</v>
          </cell>
          <cell r="E29" t="str">
            <v>RAIN</v>
          </cell>
          <cell r="F29">
            <v>8257</v>
          </cell>
        </row>
        <row r="30">
          <cell r="B30">
            <v>44093</v>
          </cell>
          <cell r="C30">
            <v>128</v>
          </cell>
          <cell r="D30" t="str">
            <v>USA - UMBRELLA</v>
          </cell>
          <cell r="E30" t="str">
            <v>RAIN</v>
          </cell>
          <cell r="F30">
            <v>65</v>
          </cell>
        </row>
        <row r="31">
          <cell r="B31">
            <v>44095</v>
          </cell>
          <cell r="C31">
            <v>128</v>
          </cell>
          <cell r="D31" t="str">
            <v>DINO - UMBRELLA</v>
          </cell>
          <cell r="E31" t="str">
            <v>RAIN</v>
          </cell>
          <cell r="F31">
            <v>2298</v>
          </cell>
        </row>
        <row r="32">
          <cell r="B32">
            <v>44099</v>
          </cell>
          <cell r="C32">
            <v>128</v>
          </cell>
          <cell r="D32" t="str">
            <v>BUTTERFLY PRINT - UMBRELLA</v>
          </cell>
          <cell r="E32" t="str">
            <v>RAIN</v>
          </cell>
          <cell r="F32">
            <v>3127</v>
          </cell>
        </row>
        <row r="33">
          <cell r="B33">
            <v>44515</v>
          </cell>
          <cell r="C33">
            <v>128</v>
          </cell>
          <cell r="D33" t="str">
            <v>COW - UMBRELLA</v>
          </cell>
          <cell r="E33" t="str">
            <v>RAIN</v>
          </cell>
          <cell r="F33">
            <v>1277</v>
          </cell>
        </row>
        <row r="34">
          <cell r="B34">
            <v>44561</v>
          </cell>
          <cell r="C34">
            <v>128</v>
          </cell>
          <cell r="D34" t="str">
            <v>KITTY - UMBRELLA</v>
          </cell>
          <cell r="E34" t="str">
            <v>RAIN</v>
          </cell>
          <cell r="F34">
            <v>1485</v>
          </cell>
        </row>
        <row r="35">
          <cell r="B35">
            <v>44565</v>
          </cell>
          <cell r="C35">
            <v>128</v>
          </cell>
          <cell r="D35" t="str">
            <v>SPARKLY BUTTERFLY - UMBRELLA</v>
          </cell>
          <cell r="E35" t="str">
            <v>RAIN</v>
          </cell>
          <cell r="F35">
            <v>4762</v>
          </cell>
        </row>
        <row r="36">
          <cell r="B36">
            <v>44569</v>
          </cell>
          <cell r="C36">
            <v>128</v>
          </cell>
          <cell r="D36" t="str">
            <v>PIRATE - UMBRELLA</v>
          </cell>
          <cell r="E36" t="str">
            <v>RAIN</v>
          </cell>
          <cell r="F36">
            <v>642</v>
          </cell>
        </row>
        <row r="37">
          <cell r="B37">
            <v>44571</v>
          </cell>
          <cell r="C37">
            <v>128</v>
          </cell>
          <cell r="D37" t="str">
            <v>MEAN DINO - UMBRELLA</v>
          </cell>
          <cell r="E37" t="str">
            <v>RAIN</v>
          </cell>
          <cell r="F37">
            <v>378</v>
          </cell>
        </row>
        <row r="38">
          <cell r="B38">
            <v>45001</v>
          </cell>
          <cell r="C38">
            <v>130</v>
          </cell>
          <cell r="D38" t="str">
            <v>FROG RAINCOAT</v>
          </cell>
          <cell r="E38" t="str">
            <v>RAIN</v>
          </cell>
          <cell r="F38">
            <v>4077</v>
          </cell>
        </row>
        <row r="39">
          <cell r="B39">
            <v>45085</v>
          </cell>
          <cell r="C39">
            <v>130</v>
          </cell>
          <cell r="D39" t="str">
            <v>BUMBLEBEE RAINCOAT</v>
          </cell>
          <cell r="E39" t="str">
            <v>RAIN</v>
          </cell>
          <cell r="F39">
            <v>803</v>
          </cell>
        </row>
        <row r="40">
          <cell r="B40">
            <v>45087</v>
          </cell>
          <cell r="C40">
            <v>130</v>
          </cell>
          <cell r="D40" t="str">
            <v>LADYBUG RAINCOAT</v>
          </cell>
          <cell r="E40" t="str">
            <v>RAIN</v>
          </cell>
          <cell r="F40">
            <v>4717</v>
          </cell>
        </row>
        <row r="41">
          <cell r="B41">
            <v>45088</v>
          </cell>
          <cell r="C41">
            <v>130</v>
          </cell>
          <cell r="D41" t="str">
            <v>DALMATIAN RAINCOAT</v>
          </cell>
          <cell r="E41" t="str">
            <v>RAIN</v>
          </cell>
          <cell r="F41">
            <v>2846</v>
          </cell>
        </row>
        <row r="42">
          <cell r="B42">
            <v>45095</v>
          </cell>
          <cell r="C42">
            <v>130</v>
          </cell>
          <cell r="D42" t="str">
            <v>DINO RAINCOAT</v>
          </cell>
          <cell r="E42" t="str">
            <v>RAIN</v>
          </cell>
          <cell r="F42">
            <v>1778</v>
          </cell>
        </row>
        <row r="43">
          <cell r="B43">
            <v>45097</v>
          </cell>
          <cell r="C43">
            <v>130</v>
          </cell>
          <cell r="D43" t="str">
            <v>MONSTER RAINCOAT</v>
          </cell>
          <cell r="E43" t="str">
            <v>RAIN</v>
          </cell>
          <cell r="F43">
            <v>1038</v>
          </cell>
        </row>
        <row r="44">
          <cell r="B44">
            <v>45499</v>
          </cell>
          <cell r="C44">
            <v>130</v>
          </cell>
          <cell r="D44" t="str">
            <v>BUTTERFLY PRINT- RAINCOAT</v>
          </cell>
          <cell r="E44" t="str">
            <v>RAIN</v>
          </cell>
          <cell r="F44">
            <v>1126</v>
          </cell>
        </row>
        <row r="45">
          <cell r="B45">
            <v>45501</v>
          </cell>
          <cell r="C45">
            <v>130</v>
          </cell>
          <cell r="D45" t="str">
            <v>BUTTERFLY CHARACTER RAINCOAT</v>
          </cell>
          <cell r="E45" t="str">
            <v>RAIN</v>
          </cell>
          <cell r="F45">
            <v>1586</v>
          </cell>
        </row>
        <row r="46">
          <cell r="B46">
            <v>45515</v>
          </cell>
          <cell r="C46">
            <v>130</v>
          </cell>
          <cell r="D46" t="str">
            <v>COW RAINCOAT</v>
          </cell>
          <cell r="E46" t="str">
            <v>RAIN</v>
          </cell>
          <cell r="F46">
            <v>727</v>
          </cell>
        </row>
        <row r="47">
          <cell r="B47">
            <v>45561</v>
          </cell>
          <cell r="C47">
            <v>130</v>
          </cell>
          <cell r="D47" t="str">
            <v>KITTY RAINCOAT</v>
          </cell>
          <cell r="E47" t="str">
            <v>RAIN</v>
          </cell>
          <cell r="F47">
            <v>1015</v>
          </cell>
        </row>
        <row r="48">
          <cell r="B48">
            <v>45565</v>
          </cell>
          <cell r="C48">
            <v>130</v>
          </cell>
          <cell r="D48" t="str">
            <v>SPARKLY BUTTERFLY - RAINCOAT</v>
          </cell>
          <cell r="E48" t="str">
            <v>RAIN</v>
          </cell>
          <cell r="F48">
            <v>2674</v>
          </cell>
        </row>
        <row r="49">
          <cell r="B49">
            <v>45945</v>
          </cell>
          <cell r="C49">
            <v>130</v>
          </cell>
          <cell r="D49" t="str">
            <v>FIRECHIEF RAINCOAT</v>
          </cell>
          <cell r="E49" t="str">
            <v>RAIN</v>
          </cell>
          <cell r="F49">
            <v>2816</v>
          </cell>
        </row>
        <row r="50">
          <cell r="B50">
            <v>45949</v>
          </cell>
          <cell r="C50">
            <v>131</v>
          </cell>
          <cell r="D50" t="str">
            <v>Rain Slicker</v>
          </cell>
          <cell r="E50" t="str">
            <v>RAIN</v>
          </cell>
          <cell r="F50">
            <v>674</v>
          </cell>
        </row>
        <row r="51">
          <cell r="B51">
            <v>47001</v>
          </cell>
          <cell r="C51">
            <v>135</v>
          </cell>
          <cell r="D51" t="str">
            <v>FROG RAINHAT</v>
          </cell>
          <cell r="E51" t="str">
            <v>RAIN</v>
          </cell>
          <cell r="F51">
            <v>1306</v>
          </cell>
        </row>
        <row r="52">
          <cell r="B52">
            <v>47085</v>
          </cell>
          <cell r="C52">
            <v>135</v>
          </cell>
          <cell r="D52" t="str">
            <v>HAPPY BEE RAINHAT</v>
          </cell>
          <cell r="E52" t="str">
            <v>RAIN</v>
          </cell>
          <cell r="F52">
            <v>112</v>
          </cell>
        </row>
        <row r="53">
          <cell r="B53">
            <v>47087</v>
          </cell>
          <cell r="C53">
            <v>135</v>
          </cell>
          <cell r="D53" t="str">
            <v>LADYBUG RAINHAT</v>
          </cell>
          <cell r="E53" t="str">
            <v>RAIN</v>
          </cell>
          <cell r="F53">
            <v>1305</v>
          </cell>
        </row>
        <row r="54">
          <cell r="B54">
            <v>47088</v>
          </cell>
          <cell r="C54">
            <v>135</v>
          </cell>
          <cell r="D54" t="str">
            <v>DALMATIAN RAINHAT</v>
          </cell>
          <cell r="E54" t="str">
            <v>RAIN</v>
          </cell>
          <cell r="F54">
            <v>626</v>
          </cell>
        </row>
        <row r="55">
          <cell r="B55">
            <v>47095</v>
          </cell>
          <cell r="C55">
            <v>135</v>
          </cell>
          <cell r="D55" t="str">
            <v>DINO RAINHAT</v>
          </cell>
          <cell r="E55" t="str">
            <v>RAIN</v>
          </cell>
          <cell r="F55">
            <v>223</v>
          </cell>
        </row>
        <row r="56">
          <cell r="B56">
            <v>47099</v>
          </cell>
          <cell r="C56">
            <v>135</v>
          </cell>
          <cell r="D56" t="str">
            <v>BUTTERFLY - RAINHAT</v>
          </cell>
          <cell r="E56" t="str">
            <v>RAIN</v>
          </cell>
          <cell r="F56">
            <v>49</v>
          </cell>
        </row>
        <row r="57">
          <cell r="B57">
            <v>47497</v>
          </cell>
          <cell r="C57">
            <v>135</v>
          </cell>
          <cell r="D57" t="str">
            <v>MONSTER - RAINHAT</v>
          </cell>
          <cell r="E57" t="str">
            <v>RAIN</v>
          </cell>
          <cell r="F57">
            <v>96</v>
          </cell>
        </row>
        <row r="58">
          <cell r="B58">
            <v>47501</v>
          </cell>
          <cell r="C58">
            <v>135</v>
          </cell>
          <cell r="D58" t="str">
            <v>BUTTERFLY CHARACTER - RAINHAT</v>
          </cell>
          <cell r="E58" t="str">
            <v>RAIN</v>
          </cell>
          <cell r="F58">
            <v>48</v>
          </cell>
        </row>
        <row r="59">
          <cell r="B59">
            <v>47515</v>
          </cell>
          <cell r="C59">
            <v>135</v>
          </cell>
          <cell r="D59" t="str">
            <v>COW RAINHAT</v>
          </cell>
          <cell r="E59" t="str">
            <v>RAIN</v>
          </cell>
          <cell r="F59">
            <v>125</v>
          </cell>
        </row>
        <row r="60">
          <cell r="B60">
            <v>47561</v>
          </cell>
          <cell r="C60">
            <v>135</v>
          </cell>
          <cell r="D60" t="str">
            <v>KITTY RAINHAT</v>
          </cell>
          <cell r="E60" t="str">
            <v>RAIN</v>
          </cell>
          <cell r="F60">
            <v>360</v>
          </cell>
        </row>
        <row r="61">
          <cell r="B61">
            <v>47565</v>
          </cell>
          <cell r="C61">
            <v>135</v>
          </cell>
          <cell r="D61" t="str">
            <v>SPARKLY BUTTERFLY - RAINHAT</v>
          </cell>
          <cell r="E61" t="str">
            <v>RAIN</v>
          </cell>
          <cell r="F61">
            <v>1437</v>
          </cell>
        </row>
        <row r="62">
          <cell r="B62">
            <v>47945</v>
          </cell>
          <cell r="C62">
            <v>135</v>
          </cell>
          <cell r="D62" t="str">
            <v>FIRECHIEF RAIN HAT</v>
          </cell>
          <cell r="E62" t="str">
            <v>RAIN</v>
          </cell>
          <cell r="F62">
            <v>1263</v>
          </cell>
        </row>
        <row r="63">
          <cell r="B63">
            <v>48097</v>
          </cell>
          <cell r="C63">
            <v>130</v>
          </cell>
          <cell r="D63" t="str">
            <v>MONSTER RAIN Trouser</v>
          </cell>
          <cell r="E63" t="str">
            <v>RAIN</v>
          </cell>
          <cell r="F63">
            <v>450</v>
          </cell>
        </row>
        <row r="64">
          <cell r="B64">
            <v>48501</v>
          </cell>
          <cell r="C64">
            <v>130</v>
          </cell>
          <cell r="D64" t="str">
            <v>BUTTERFLY CHARACTER RAIN Trouser</v>
          </cell>
          <cell r="E64" t="str">
            <v>RAIN</v>
          </cell>
          <cell r="F64">
            <v>630</v>
          </cell>
        </row>
        <row r="65">
          <cell r="B65">
            <v>48945</v>
          </cell>
          <cell r="C65">
            <v>130</v>
          </cell>
          <cell r="D65" t="str">
            <v>RAIN TROUSER</v>
          </cell>
          <cell r="E65" t="str">
            <v>RAIN</v>
          </cell>
          <cell r="F65">
            <v>120</v>
          </cell>
        </row>
        <row r="66">
          <cell r="B66">
            <v>49401</v>
          </cell>
          <cell r="C66">
            <v>128</v>
          </cell>
          <cell r="D66" t="str">
            <v>FROGGY - BACKPACK</v>
          </cell>
          <cell r="E66" t="str">
            <v>RAIN</v>
          </cell>
          <cell r="F66">
            <v>1092</v>
          </cell>
        </row>
        <row r="67">
          <cell r="B67">
            <v>49485</v>
          </cell>
          <cell r="C67">
            <v>128</v>
          </cell>
          <cell r="D67" t="str">
            <v>BUMBLEBEE - BACKPACK</v>
          </cell>
          <cell r="E67" t="str">
            <v>RAIN</v>
          </cell>
          <cell r="F67">
            <v>350</v>
          </cell>
        </row>
        <row r="68">
          <cell r="B68">
            <v>49487</v>
          </cell>
          <cell r="C68">
            <v>128</v>
          </cell>
          <cell r="D68" t="str">
            <v>LADYBUG - BACKPACK</v>
          </cell>
          <cell r="E68" t="str">
            <v>RAIN</v>
          </cell>
          <cell r="F68">
            <v>1288</v>
          </cell>
        </row>
        <row r="69">
          <cell r="B69">
            <v>49488</v>
          </cell>
          <cell r="C69">
            <v>128</v>
          </cell>
          <cell r="D69" t="str">
            <v>DALMATIAN - BACKPACK</v>
          </cell>
          <cell r="E69" t="str">
            <v>RAIN</v>
          </cell>
          <cell r="F69">
            <v>726</v>
          </cell>
        </row>
        <row r="70">
          <cell r="B70">
            <v>49495</v>
          </cell>
          <cell r="C70">
            <v>128</v>
          </cell>
          <cell r="D70" t="str">
            <v>DINOSAUR- BACKPACK</v>
          </cell>
          <cell r="E70" t="str">
            <v>RAIN</v>
          </cell>
          <cell r="F70">
            <v>759</v>
          </cell>
        </row>
        <row r="71">
          <cell r="B71">
            <v>49497</v>
          </cell>
          <cell r="C71">
            <v>128</v>
          </cell>
          <cell r="D71" t="str">
            <v>MONSTER - BACKPACK</v>
          </cell>
          <cell r="E71" t="str">
            <v>RAIN</v>
          </cell>
          <cell r="F71">
            <v>180</v>
          </cell>
        </row>
        <row r="72">
          <cell r="B72">
            <v>49501</v>
          </cell>
          <cell r="C72">
            <v>128</v>
          </cell>
          <cell r="D72" t="str">
            <v>BUTTERFLY CHARACTER- BACKPACK</v>
          </cell>
          <cell r="E72" t="str">
            <v>RAIN</v>
          </cell>
          <cell r="F72">
            <v>156</v>
          </cell>
        </row>
        <row r="73">
          <cell r="B73">
            <v>49515</v>
          </cell>
          <cell r="C73">
            <v>128</v>
          </cell>
          <cell r="D73" t="str">
            <v>COW- BACKPACK</v>
          </cell>
          <cell r="E73" t="str">
            <v>RAIN</v>
          </cell>
          <cell r="F73">
            <v>343</v>
          </cell>
        </row>
        <row r="74">
          <cell r="B74">
            <v>49561</v>
          </cell>
          <cell r="C74">
            <v>128</v>
          </cell>
          <cell r="D74" t="str">
            <v>KITTY - BACKPACK</v>
          </cell>
          <cell r="E74" t="str">
            <v>RAIN</v>
          </cell>
          <cell r="F74">
            <v>220</v>
          </cell>
        </row>
        <row r="75">
          <cell r="B75">
            <v>49565</v>
          </cell>
          <cell r="C75">
            <v>128</v>
          </cell>
          <cell r="D75" t="str">
            <v>SPARKLY BUTTERFLY BACKPACK</v>
          </cell>
          <cell r="E75" t="str">
            <v>RAIN</v>
          </cell>
          <cell r="F75">
            <v>593</v>
          </cell>
        </row>
        <row r="76">
          <cell r="B76">
            <v>49945</v>
          </cell>
          <cell r="C76">
            <v>128</v>
          </cell>
          <cell r="D76" t="str">
            <v>FIRECHIEF - BACKPACK</v>
          </cell>
          <cell r="E76" t="str">
            <v>RAIN</v>
          </cell>
          <cell r="F76">
            <v>736</v>
          </cell>
        </row>
        <row r="77">
          <cell r="B77">
            <v>95401</v>
          </cell>
          <cell r="C77">
            <v>135</v>
          </cell>
          <cell r="D77" t="str">
            <v>FROGGY SLIPPER</v>
          </cell>
          <cell r="E77" t="str">
            <v>RAIN</v>
          </cell>
          <cell r="F77">
            <v>1045</v>
          </cell>
        </row>
        <row r="78">
          <cell r="B78">
            <v>95485</v>
          </cell>
          <cell r="C78">
            <v>135</v>
          </cell>
          <cell r="D78" t="str">
            <v>BUMBLEBEE SLIPPER</v>
          </cell>
          <cell r="E78" t="str">
            <v>RAIN</v>
          </cell>
          <cell r="F78">
            <v>226</v>
          </cell>
        </row>
        <row r="79">
          <cell r="B79">
            <v>95487</v>
          </cell>
          <cell r="C79">
            <v>135</v>
          </cell>
          <cell r="D79" t="str">
            <v>LADYBUG SLIPPER</v>
          </cell>
          <cell r="E79" t="str">
            <v>RAIN</v>
          </cell>
          <cell r="F79">
            <v>1231</v>
          </cell>
        </row>
        <row r="80">
          <cell r="B80">
            <v>95488</v>
          </cell>
          <cell r="C80">
            <v>135</v>
          </cell>
          <cell r="D80" t="str">
            <v>DALMATIAN SLIPPER</v>
          </cell>
          <cell r="E80" t="str">
            <v>RAIN</v>
          </cell>
          <cell r="F80">
            <v>1411</v>
          </cell>
        </row>
        <row r="81">
          <cell r="B81">
            <v>95495</v>
          </cell>
          <cell r="C81">
            <v>135</v>
          </cell>
          <cell r="D81" t="str">
            <v>DINO SLIPPER</v>
          </cell>
          <cell r="E81" t="str">
            <v>RAIN</v>
          </cell>
          <cell r="F81">
            <v>1387</v>
          </cell>
        </row>
        <row r="82">
          <cell r="B82">
            <v>95515</v>
          </cell>
          <cell r="C82">
            <v>135</v>
          </cell>
          <cell r="D82" t="str">
            <v>COW SLIPPER</v>
          </cell>
          <cell r="E82" t="str">
            <v>RAIN</v>
          </cell>
          <cell r="F82">
            <v>1671</v>
          </cell>
        </row>
        <row r="83">
          <cell r="B83">
            <v>95561</v>
          </cell>
          <cell r="C83">
            <v>135</v>
          </cell>
          <cell r="D83" t="str">
            <v>KITTY SLIPPER</v>
          </cell>
          <cell r="E83" t="str">
            <v>RAIN</v>
          </cell>
          <cell r="F83">
            <v>1432</v>
          </cell>
        </row>
        <row r="84">
          <cell r="B84">
            <v>95565</v>
          </cell>
          <cell r="C84">
            <v>135</v>
          </cell>
          <cell r="D84" t="str">
            <v>Butterfly  SLIPPER</v>
          </cell>
          <cell r="E84" t="str">
            <v>RAIN</v>
          </cell>
          <cell r="F84">
            <v>395</v>
          </cell>
        </row>
        <row r="85">
          <cell r="B85">
            <v>100401</v>
          </cell>
          <cell r="C85">
            <v>1359</v>
          </cell>
          <cell r="D85" t="str">
            <v>FROG SLIPPER W/ SOLE</v>
          </cell>
          <cell r="E85" t="str">
            <v>RAIN</v>
          </cell>
          <cell r="F85">
            <v>217</v>
          </cell>
        </row>
        <row r="86">
          <cell r="B86">
            <v>100487</v>
          </cell>
          <cell r="C86">
            <v>1359</v>
          </cell>
          <cell r="D86" t="str">
            <v>LADYBUG SLIPPER W/ SOLE</v>
          </cell>
          <cell r="E86" t="str">
            <v>RAIN</v>
          </cell>
          <cell r="F86">
            <v>3931</v>
          </cell>
        </row>
        <row r="87">
          <cell r="B87">
            <v>100488</v>
          </cell>
          <cell r="C87">
            <v>1359</v>
          </cell>
          <cell r="D87" t="str">
            <v>DALMATIAN SLIPPER W/ SOLE</v>
          </cell>
          <cell r="E87" t="str">
            <v>RAIN</v>
          </cell>
          <cell r="F87">
            <v>5387</v>
          </cell>
        </row>
        <row r="88">
          <cell r="B88">
            <v>100497</v>
          </cell>
          <cell r="C88">
            <v>1359</v>
          </cell>
          <cell r="D88" t="str">
            <v>MONSTER SLIPPER W/ SOLE</v>
          </cell>
          <cell r="E88" t="str">
            <v>RAIN</v>
          </cell>
          <cell r="F88">
            <v>11720</v>
          </cell>
        </row>
        <row r="89">
          <cell r="B89">
            <v>100501</v>
          </cell>
          <cell r="C89">
            <v>1359</v>
          </cell>
          <cell r="D89" t="str">
            <v>BUTTERFLY SLIPPER W/ SOLE</v>
          </cell>
          <cell r="E89" t="str">
            <v>RAIN</v>
          </cell>
          <cell r="F89">
            <v>10340</v>
          </cell>
        </row>
        <row r="90">
          <cell r="B90">
            <v>394500</v>
          </cell>
          <cell r="C90">
            <v>120</v>
          </cell>
          <cell r="D90" t="str">
            <v>BOXED CHILDRENS DELUXE FIRECHIEF BOOT</v>
          </cell>
          <cell r="E90" t="str">
            <v>RAIN</v>
          </cell>
          <cell r="F90">
            <v>1125</v>
          </cell>
        </row>
        <row r="91">
          <cell r="B91">
            <v>490001543</v>
          </cell>
          <cell r="C91">
            <v>100000</v>
          </cell>
          <cell r="D91" t="str">
            <v>BOOTS TODDLER FROG BOYS BOOTS</v>
          </cell>
          <cell r="E91" t="str">
            <v>ATHLETIC</v>
          </cell>
          <cell r="F91">
            <v>2664</v>
          </cell>
        </row>
        <row r="92">
          <cell r="B92">
            <v>490001544</v>
          </cell>
          <cell r="C92">
            <v>100000</v>
          </cell>
          <cell r="D92" t="str">
            <v>BOOTS TODDLER BUG BOYS BOOTS</v>
          </cell>
          <cell r="E92" t="str">
            <v>ATHLETIC</v>
          </cell>
          <cell r="F92">
            <v>2664</v>
          </cell>
        </row>
        <row r="93">
          <cell r="B93" t="str">
            <v>0004CC</v>
          </cell>
          <cell r="C93">
            <v>95</v>
          </cell>
          <cell r="D93" t="str">
            <v>MENS 0004</v>
          </cell>
          <cell r="E93" t="str">
            <v>WAM</v>
          </cell>
          <cell r="F93">
            <v>3170</v>
          </cell>
        </row>
        <row r="94">
          <cell r="B94" t="str">
            <v>0004EE</v>
          </cell>
          <cell r="C94">
            <v>96</v>
          </cell>
          <cell r="D94" t="str">
            <v>WOMENS 0004</v>
          </cell>
          <cell r="E94" t="str">
            <v>WAM</v>
          </cell>
          <cell r="F94">
            <v>7512</v>
          </cell>
        </row>
        <row r="95">
          <cell r="B95" t="str">
            <v>0006CC</v>
          </cell>
          <cell r="C95">
            <v>95</v>
          </cell>
          <cell r="D95" t="str">
            <v>MENS 0006</v>
          </cell>
          <cell r="E95" t="str">
            <v>WAM</v>
          </cell>
          <cell r="F95">
            <v>775</v>
          </cell>
        </row>
        <row r="96">
          <cell r="B96" t="str">
            <v>0006EE</v>
          </cell>
          <cell r="C96">
            <v>96</v>
          </cell>
          <cell r="D96" t="str">
            <v>WOMENS 0006</v>
          </cell>
          <cell r="E96" t="str">
            <v>WAM</v>
          </cell>
          <cell r="F96">
            <v>3503</v>
          </cell>
        </row>
        <row r="97">
          <cell r="B97" t="str">
            <v>0008EE</v>
          </cell>
          <cell r="C97">
            <v>96</v>
          </cell>
          <cell r="D97" t="str">
            <v>WOMENS 0008 STEEL TOE</v>
          </cell>
          <cell r="E97" t="str">
            <v>WAM</v>
          </cell>
          <cell r="F97">
            <v>629</v>
          </cell>
        </row>
        <row r="98">
          <cell r="B98" t="str">
            <v>0029B</v>
          </cell>
          <cell r="C98">
            <v>97</v>
          </cell>
          <cell r="D98" t="str">
            <v>BOYS DURANGO HIKER</v>
          </cell>
          <cell r="E98" t="str">
            <v>WAM</v>
          </cell>
          <cell r="F98">
            <v>306</v>
          </cell>
        </row>
        <row r="99">
          <cell r="B99" t="str">
            <v>0029EE</v>
          </cell>
          <cell r="C99">
            <v>96</v>
          </cell>
          <cell r="D99" t="str">
            <v>WOMENS DURANGO HIKER</v>
          </cell>
          <cell r="E99" t="str">
            <v>WAM</v>
          </cell>
          <cell r="F99">
            <v>1656</v>
          </cell>
        </row>
        <row r="100">
          <cell r="B100" t="str">
            <v>10023C</v>
          </cell>
          <cell r="C100">
            <v>109</v>
          </cell>
          <cell r="D100" t="str">
            <v>INFANTS SNOJOGGERS</v>
          </cell>
          <cell r="E100" t="str">
            <v>SNOW</v>
          </cell>
          <cell r="F100">
            <v>606</v>
          </cell>
        </row>
        <row r="101">
          <cell r="B101" t="str">
            <v>10103M</v>
          </cell>
          <cell r="C101">
            <v>69</v>
          </cell>
          <cell r="D101" t="str">
            <v>MENS SHEEPSKIN HAT</v>
          </cell>
          <cell r="E101" t="str">
            <v>SLIPPER</v>
          </cell>
          <cell r="F101">
            <v>4958</v>
          </cell>
        </row>
        <row r="102">
          <cell r="B102" t="str">
            <v>10104W</v>
          </cell>
          <cell r="C102">
            <v>69</v>
          </cell>
          <cell r="D102" t="str">
            <v>WOMENS SHEEPSKIN HAT</v>
          </cell>
          <cell r="E102" t="str">
            <v>SLIPPER</v>
          </cell>
          <cell r="F102">
            <v>569</v>
          </cell>
        </row>
        <row r="103">
          <cell r="B103" t="str">
            <v>101D</v>
          </cell>
          <cell r="C103">
            <v>715</v>
          </cell>
          <cell r="D103" t="str">
            <v>8" CHEYENNE- D WIDTH</v>
          </cell>
          <cell r="E103" t="str">
            <v>WORK</v>
          </cell>
          <cell r="F103">
            <v>427</v>
          </cell>
        </row>
        <row r="104">
          <cell r="B104" t="str">
            <v>101EE</v>
          </cell>
          <cell r="C104">
            <v>715</v>
          </cell>
          <cell r="D104" t="str">
            <v>8" CHEYENNE- EE WIDTH</v>
          </cell>
          <cell r="E104" t="str">
            <v>WORK</v>
          </cell>
          <cell r="F104">
            <v>422</v>
          </cell>
        </row>
        <row r="105">
          <cell r="B105" t="str">
            <v>102D</v>
          </cell>
          <cell r="C105">
            <v>715</v>
          </cell>
          <cell r="D105" t="str">
            <v>6" CHEYENNE- D WIDTH</v>
          </cell>
          <cell r="E105" t="str">
            <v>WORK</v>
          </cell>
          <cell r="F105">
            <v>625</v>
          </cell>
        </row>
        <row r="106">
          <cell r="B106" t="str">
            <v>102EE</v>
          </cell>
          <cell r="C106">
            <v>715</v>
          </cell>
          <cell r="D106" t="str">
            <v>6" CHEYENNE- EE WIDTH</v>
          </cell>
          <cell r="E106" t="str">
            <v>WORK</v>
          </cell>
          <cell r="F106">
            <v>361</v>
          </cell>
        </row>
        <row r="107">
          <cell r="B107" t="str">
            <v>1037B</v>
          </cell>
          <cell r="C107">
            <v>107</v>
          </cell>
          <cell r="D107" t="str">
            <v>BOYS MOON BOOTS</v>
          </cell>
          <cell r="E107" t="str">
            <v>SNOW</v>
          </cell>
          <cell r="F107">
            <v>210</v>
          </cell>
        </row>
        <row r="108">
          <cell r="B108" t="str">
            <v>1037W</v>
          </cell>
          <cell r="C108">
            <v>109</v>
          </cell>
          <cell r="D108" t="str">
            <v>WOMENS MOON BOOTS</v>
          </cell>
          <cell r="E108" t="str">
            <v>SNOW</v>
          </cell>
          <cell r="F108">
            <v>11</v>
          </cell>
        </row>
        <row r="109">
          <cell r="B109" t="str">
            <v>105D</v>
          </cell>
          <cell r="C109">
            <v>765</v>
          </cell>
          <cell r="D109" t="str">
            <v>6" DURALITE- D WIDTH</v>
          </cell>
          <cell r="E109" t="str">
            <v>WORK</v>
          </cell>
          <cell r="F109">
            <v>5</v>
          </cell>
        </row>
        <row r="110">
          <cell r="B110" t="str">
            <v>105EEE</v>
          </cell>
          <cell r="C110">
            <v>765</v>
          </cell>
          <cell r="D110" t="str">
            <v>6" DURALITE- EEE WIDTH</v>
          </cell>
          <cell r="E110" t="str">
            <v>WORK</v>
          </cell>
          <cell r="F110">
            <v>1</v>
          </cell>
        </row>
        <row r="111">
          <cell r="B111" t="str">
            <v>106D</v>
          </cell>
          <cell r="C111">
            <v>765</v>
          </cell>
          <cell r="D111" t="str">
            <v>6" DURALITE- D WIDTH- STEEL TOE</v>
          </cell>
          <cell r="E111" t="str">
            <v>WORK</v>
          </cell>
          <cell r="F111">
            <v>307</v>
          </cell>
        </row>
        <row r="112">
          <cell r="B112" t="str">
            <v>106EEE</v>
          </cell>
          <cell r="C112">
            <v>765</v>
          </cell>
          <cell r="D112" t="str">
            <v>6" DURALITE- EEE WIDTH- STEEL TOE</v>
          </cell>
          <cell r="E112" t="str">
            <v>WORK</v>
          </cell>
          <cell r="F112">
            <v>113</v>
          </cell>
        </row>
        <row r="113">
          <cell r="B113" t="str">
            <v>107D</v>
          </cell>
          <cell r="C113">
            <v>765</v>
          </cell>
          <cell r="D113" t="str">
            <v>8" DURALITE- D WIDTH</v>
          </cell>
          <cell r="E113" t="str">
            <v>WORK</v>
          </cell>
          <cell r="F113">
            <v>25</v>
          </cell>
        </row>
        <row r="114">
          <cell r="B114" t="str">
            <v>107EEE</v>
          </cell>
          <cell r="C114">
            <v>765</v>
          </cell>
          <cell r="D114" t="str">
            <v>8" DURALITE- EEE WIDTH</v>
          </cell>
          <cell r="E114" t="str">
            <v>WORK</v>
          </cell>
          <cell r="F114">
            <v>35</v>
          </cell>
        </row>
        <row r="115">
          <cell r="B115" t="str">
            <v>108D</v>
          </cell>
          <cell r="C115">
            <v>765</v>
          </cell>
          <cell r="D115" t="str">
            <v>DURALITE 8" D WIDTH STEEL TOE</v>
          </cell>
          <cell r="E115" t="str">
            <v>WORK</v>
          </cell>
          <cell r="F115">
            <v>218</v>
          </cell>
        </row>
        <row r="116">
          <cell r="B116" t="str">
            <v>108EEE</v>
          </cell>
          <cell r="C116">
            <v>765</v>
          </cell>
          <cell r="D116" t="str">
            <v>DURALITE 8" EEE WIDTH STEEL TOE</v>
          </cell>
          <cell r="E116" t="str">
            <v>WORK</v>
          </cell>
          <cell r="F116">
            <v>62</v>
          </cell>
        </row>
        <row r="117">
          <cell r="B117" t="str">
            <v>109D</v>
          </cell>
          <cell r="C117">
            <v>736</v>
          </cell>
          <cell r="D117" t="str">
            <v>WOMENS 6" DURALITE MEDIUM WIDTH</v>
          </cell>
          <cell r="E117" t="str">
            <v>WORK</v>
          </cell>
          <cell r="F117">
            <v>244</v>
          </cell>
        </row>
        <row r="118">
          <cell r="B118" t="str">
            <v>1101M</v>
          </cell>
          <cell r="C118">
            <v>66</v>
          </cell>
          <cell r="D118" t="str">
            <v>MENS CANOE MOC</v>
          </cell>
          <cell r="E118" t="str">
            <v>SLIPPER</v>
          </cell>
          <cell r="F118">
            <v>48</v>
          </cell>
        </row>
        <row r="119">
          <cell r="B119" t="str">
            <v>110D</v>
          </cell>
          <cell r="C119">
            <v>736</v>
          </cell>
          <cell r="D119" t="str">
            <v>WOMENS 6" DURALITE STEEL TOE MEDIUM WIDTH</v>
          </cell>
          <cell r="E119" t="str">
            <v>WORK</v>
          </cell>
          <cell r="F119">
            <v>401</v>
          </cell>
        </row>
        <row r="120">
          <cell r="B120" t="str">
            <v>111D</v>
          </cell>
          <cell r="C120">
            <v>7051</v>
          </cell>
          <cell r="D120" t="str">
            <v>6" INSTITUTIONAL- D WIDTH</v>
          </cell>
          <cell r="E120" t="str">
            <v>WORK</v>
          </cell>
          <cell r="F120">
            <v>64</v>
          </cell>
        </row>
        <row r="121">
          <cell r="B121" t="str">
            <v>111EE</v>
          </cell>
          <cell r="C121">
            <v>7051</v>
          </cell>
          <cell r="D121" t="str">
            <v>6" INSTITUITIONAL- EE WIDTH</v>
          </cell>
          <cell r="E121" t="str">
            <v>WORK</v>
          </cell>
          <cell r="F121">
            <v>24</v>
          </cell>
        </row>
        <row r="122">
          <cell r="B122" t="str">
            <v>111EEE</v>
          </cell>
          <cell r="C122">
            <v>7051</v>
          </cell>
          <cell r="D122" t="str">
            <v>6" INSTITUITIONAL - EEE WIDTH</v>
          </cell>
          <cell r="E122" t="str">
            <v>WORK</v>
          </cell>
          <cell r="F122">
            <v>35</v>
          </cell>
        </row>
        <row r="123">
          <cell r="B123" t="str">
            <v>1121M</v>
          </cell>
          <cell r="C123">
            <v>66</v>
          </cell>
          <cell r="D123" t="str">
            <v>MENS CANOE MOC UNLINED</v>
          </cell>
          <cell r="E123" t="str">
            <v>SLIPPER</v>
          </cell>
          <cell r="F123">
            <v>48</v>
          </cell>
        </row>
        <row r="124">
          <cell r="B124" t="str">
            <v>113D</v>
          </cell>
          <cell r="C124">
            <v>705</v>
          </cell>
          <cell r="D124" t="str">
            <v>8" INSTITUITIONAL - E WIDTH - LOW LUG SOLE</v>
          </cell>
          <cell r="E124" t="str">
            <v>WORK</v>
          </cell>
          <cell r="F124">
            <v>110</v>
          </cell>
        </row>
        <row r="125">
          <cell r="B125" t="str">
            <v>113E</v>
          </cell>
          <cell r="C125">
            <v>7051</v>
          </cell>
          <cell r="D125" t="str">
            <v>8" INSTITUITIONAL- E WIDTH</v>
          </cell>
          <cell r="E125" t="str">
            <v>WORK</v>
          </cell>
          <cell r="F125">
            <v>2438</v>
          </cell>
        </row>
        <row r="126">
          <cell r="B126" t="str">
            <v>113EE</v>
          </cell>
          <cell r="C126">
            <v>705</v>
          </cell>
          <cell r="D126" t="str">
            <v>8" INSTITUITIONAL - E WIDTH - LOW LUG SOLE</v>
          </cell>
          <cell r="E126" t="str">
            <v>WORK</v>
          </cell>
          <cell r="F126">
            <v>100</v>
          </cell>
        </row>
        <row r="127">
          <cell r="B127" t="str">
            <v>114B</v>
          </cell>
          <cell r="C127">
            <v>707</v>
          </cell>
          <cell r="D127" t="str">
            <v>8" INSTITUITIONAL - E WIDTH - LOW LUG SOLE</v>
          </cell>
          <cell r="E127" t="str">
            <v>WORK</v>
          </cell>
          <cell r="F127">
            <v>66</v>
          </cell>
        </row>
        <row r="128">
          <cell r="B128" t="str">
            <v>114E</v>
          </cell>
          <cell r="C128">
            <v>705</v>
          </cell>
          <cell r="D128" t="str">
            <v>8" INSTITUTIONAL- E WIDTH- STEEL TOE</v>
          </cell>
          <cell r="E128" t="str">
            <v>WORK</v>
          </cell>
          <cell r="F128">
            <v>921</v>
          </cell>
        </row>
        <row r="129">
          <cell r="B129" t="str">
            <v>114EE</v>
          </cell>
          <cell r="C129">
            <v>705</v>
          </cell>
          <cell r="D129" t="str">
            <v>8" INSTITUITIONAL- EE WIDTH- STEEL TOE</v>
          </cell>
          <cell r="E129" t="str">
            <v>WORK</v>
          </cell>
          <cell r="F129">
            <v>182</v>
          </cell>
        </row>
        <row r="130">
          <cell r="B130" t="str">
            <v>115D</v>
          </cell>
          <cell r="C130">
            <v>705</v>
          </cell>
          <cell r="D130" t="str">
            <v>6" INSTITUTIONAL- D WIDTH</v>
          </cell>
          <cell r="E130" t="str">
            <v>WORK</v>
          </cell>
          <cell r="F130">
            <v>85</v>
          </cell>
        </row>
        <row r="131">
          <cell r="B131" t="str">
            <v>115EE</v>
          </cell>
          <cell r="C131">
            <v>705</v>
          </cell>
          <cell r="D131" t="str">
            <v>6" INSTITUTIONAL- EE WIDTH</v>
          </cell>
          <cell r="E131" t="str">
            <v>WORK</v>
          </cell>
          <cell r="F131">
            <v>89</v>
          </cell>
        </row>
        <row r="132">
          <cell r="B132" t="str">
            <v>116B</v>
          </cell>
          <cell r="C132">
            <v>707</v>
          </cell>
          <cell r="D132" t="str">
            <v>6" INSTITUITIONAL - D WIDTH - LOW LUG SOLE</v>
          </cell>
          <cell r="E132" t="str">
            <v>WORK</v>
          </cell>
          <cell r="F132">
            <v>1</v>
          </cell>
        </row>
        <row r="133">
          <cell r="B133" t="str">
            <v>116D</v>
          </cell>
          <cell r="C133">
            <v>705</v>
          </cell>
          <cell r="D133" t="str">
            <v>6" INSTITUTIONAL- D WIDTH- STEEL TOE</v>
          </cell>
          <cell r="E133" t="str">
            <v>WORK</v>
          </cell>
          <cell r="F133">
            <v>570</v>
          </cell>
        </row>
        <row r="134">
          <cell r="B134" t="str">
            <v>116EE</v>
          </cell>
          <cell r="C134">
            <v>705</v>
          </cell>
          <cell r="D134" t="str">
            <v>6" INSTITUTIONAL- EE WIDTH- STEEL TOE</v>
          </cell>
          <cell r="E134" t="str">
            <v>WORK</v>
          </cell>
          <cell r="F134">
            <v>388</v>
          </cell>
        </row>
        <row r="135">
          <cell r="B135" t="str">
            <v>117D</v>
          </cell>
          <cell r="C135">
            <v>7051</v>
          </cell>
          <cell r="D135" t="str">
            <v>6" INSTITUTIONAL- D WIDTH</v>
          </cell>
          <cell r="E135" t="str">
            <v>WORK</v>
          </cell>
          <cell r="F135">
            <v>128</v>
          </cell>
        </row>
        <row r="136">
          <cell r="B136" t="str">
            <v>117EEE</v>
          </cell>
          <cell r="C136">
            <v>7051</v>
          </cell>
          <cell r="D136" t="str">
            <v>6" INSTITUITIONAL - EEE WIDTH</v>
          </cell>
          <cell r="E136" t="str">
            <v>WORK</v>
          </cell>
          <cell r="F136">
            <v>28</v>
          </cell>
        </row>
        <row r="137">
          <cell r="B137" t="str">
            <v>118D</v>
          </cell>
          <cell r="C137">
            <v>765</v>
          </cell>
          <cell r="D137" t="str">
            <v>8" LOGGER- D WIDTH- STEEL TOE</v>
          </cell>
          <cell r="E137" t="str">
            <v>WORK</v>
          </cell>
          <cell r="F137">
            <v>36</v>
          </cell>
        </row>
        <row r="138">
          <cell r="B138" t="str">
            <v>118EE</v>
          </cell>
          <cell r="C138">
            <v>765</v>
          </cell>
          <cell r="D138" t="str">
            <v>8" LOGGER- EE WIDTH- STEEL TOE</v>
          </cell>
          <cell r="E138" t="str">
            <v>WORK</v>
          </cell>
          <cell r="F138">
            <v>100</v>
          </cell>
        </row>
        <row r="139">
          <cell r="B139" t="str">
            <v>119D</v>
          </cell>
          <cell r="C139">
            <v>765</v>
          </cell>
          <cell r="D139" t="str">
            <v>8" LOGGER- D WIDTH</v>
          </cell>
          <cell r="E139" t="str">
            <v>WORK</v>
          </cell>
          <cell r="F139">
            <v>320</v>
          </cell>
        </row>
        <row r="140">
          <cell r="B140" t="str">
            <v>119EE</v>
          </cell>
          <cell r="C140">
            <v>765</v>
          </cell>
          <cell r="D140" t="str">
            <v>8" LOGGER- EE WIDTH</v>
          </cell>
          <cell r="E140" t="str">
            <v>WORK</v>
          </cell>
          <cell r="F140">
            <v>232</v>
          </cell>
        </row>
        <row r="141">
          <cell r="B141" t="str">
            <v>1200M</v>
          </cell>
          <cell r="C141">
            <v>6900</v>
          </cell>
          <cell r="D141" t="str">
            <v>CLALLAM</v>
          </cell>
          <cell r="E141" t="str">
            <v>WAM</v>
          </cell>
          <cell r="F141">
            <v>1784</v>
          </cell>
        </row>
        <row r="142">
          <cell r="B142" t="str">
            <v>1200W</v>
          </cell>
          <cell r="C142">
            <v>6901</v>
          </cell>
          <cell r="D142" t="str">
            <v>CLALLAM</v>
          </cell>
          <cell r="E142" t="str">
            <v>WAM</v>
          </cell>
          <cell r="F142">
            <v>1830</v>
          </cell>
        </row>
        <row r="143">
          <cell r="B143" t="str">
            <v>120D</v>
          </cell>
          <cell r="C143">
            <v>999</v>
          </cell>
          <cell r="D143" t="str">
            <v>8" SUPER LOGGER D WIDTH</v>
          </cell>
          <cell r="E143" t="str">
            <v>WORK</v>
          </cell>
          <cell r="F143">
            <v>57</v>
          </cell>
        </row>
        <row r="144">
          <cell r="B144" t="str">
            <v>120EE</v>
          </cell>
          <cell r="C144">
            <v>999</v>
          </cell>
          <cell r="D144" t="str">
            <v>8" SUPER LOGGER EE WIDTH</v>
          </cell>
          <cell r="E144" t="str">
            <v>WORK</v>
          </cell>
          <cell r="F144">
            <v>34</v>
          </cell>
        </row>
        <row r="145">
          <cell r="B145" t="str">
            <v>125D</v>
          </cell>
          <cell r="C145">
            <v>765</v>
          </cell>
          <cell r="D145" t="str">
            <v>10" IDAHO- D WIDTH</v>
          </cell>
          <cell r="E145" t="str">
            <v>WORK</v>
          </cell>
          <cell r="F145">
            <v>987</v>
          </cell>
        </row>
        <row r="146">
          <cell r="B146" t="str">
            <v>125EE</v>
          </cell>
          <cell r="C146">
            <v>765</v>
          </cell>
          <cell r="D146" t="str">
            <v>10" IDAHO- EE WIDTH</v>
          </cell>
          <cell r="E146" t="str">
            <v>WORK</v>
          </cell>
          <cell r="F146">
            <v>443</v>
          </cell>
        </row>
        <row r="147">
          <cell r="B147" t="str">
            <v>126D</v>
          </cell>
          <cell r="C147">
            <v>765</v>
          </cell>
          <cell r="D147" t="str">
            <v>10" IDAHO- D WIDTH- STEEL TOE</v>
          </cell>
          <cell r="E147" t="str">
            <v>WORK</v>
          </cell>
          <cell r="F147">
            <v>143</v>
          </cell>
        </row>
        <row r="148">
          <cell r="B148" t="str">
            <v>126EE</v>
          </cell>
          <cell r="C148">
            <v>765</v>
          </cell>
          <cell r="D148" t="str">
            <v>10" IDAHO- EE WIDTH- STEEL TOE</v>
          </cell>
          <cell r="E148" t="str">
            <v>WORK</v>
          </cell>
          <cell r="F148">
            <v>10</v>
          </cell>
        </row>
        <row r="149">
          <cell r="B149" t="str">
            <v>127D</v>
          </cell>
          <cell r="C149">
            <v>765</v>
          </cell>
          <cell r="D149" t="str">
            <v>10" IDAHO- D WIDTH</v>
          </cell>
          <cell r="E149" t="str">
            <v>WORK</v>
          </cell>
          <cell r="F149">
            <v>65</v>
          </cell>
        </row>
        <row r="150">
          <cell r="B150" t="str">
            <v>127EE</v>
          </cell>
          <cell r="C150">
            <v>765</v>
          </cell>
          <cell r="D150" t="str">
            <v>10" IDAHO- EE WIDTH</v>
          </cell>
          <cell r="E150" t="str">
            <v>WORK</v>
          </cell>
          <cell r="F150">
            <v>73</v>
          </cell>
        </row>
        <row r="151">
          <cell r="B151" t="str">
            <v>131E</v>
          </cell>
          <cell r="C151">
            <v>765</v>
          </cell>
          <cell r="D151" t="str">
            <v>8" Logger (Heavy Duty Full Grain Leather Upper)</v>
          </cell>
          <cell r="E151" t="str">
            <v>WORK</v>
          </cell>
          <cell r="F151">
            <v>234</v>
          </cell>
        </row>
        <row r="152">
          <cell r="B152" t="str">
            <v>132E</v>
          </cell>
          <cell r="C152">
            <v>765</v>
          </cell>
          <cell r="D152" t="str">
            <v>8" Steel-Toe Logger (Heavy Duty Full Grain Leather Upper)</v>
          </cell>
          <cell r="E152" t="str">
            <v>WORK</v>
          </cell>
          <cell r="F152">
            <v>22</v>
          </cell>
        </row>
        <row r="153">
          <cell r="B153" t="str">
            <v>140D</v>
          </cell>
          <cell r="C153">
            <v>755</v>
          </cell>
          <cell r="D153" t="str">
            <v>6" MET GUARD- D WIDTH- STEEL TOE</v>
          </cell>
          <cell r="E153" t="str">
            <v>WORK</v>
          </cell>
          <cell r="F153">
            <v>1346</v>
          </cell>
        </row>
        <row r="154">
          <cell r="B154" t="str">
            <v>140EE</v>
          </cell>
          <cell r="C154">
            <v>755</v>
          </cell>
          <cell r="D154" t="str">
            <v>6" MET GUARD- EE WIDTH- STEEL TOE</v>
          </cell>
          <cell r="E154" t="str">
            <v>WORK</v>
          </cell>
          <cell r="F154">
            <v>630</v>
          </cell>
        </row>
        <row r="155">
          <cell r="B155" t="str">
            <v>142D</v>
          </cell>
          <cell r="C155">
            <v>755</v>
          </cell>
          <cell r="D155" t="str">
            <v>8" MET GUARD- D WIDTH- STEEL TOE</v>
          </cell>
          <cell r="E155" t="str">
            <v>WORK</v>
          </cell>
          <cell r="F155">
            <v>707</v>
          </cell>
        </row>
        <row r="156">
          <cell r="B156" t="str">
            <v>142EE</v>
          </cell>
          <cell r="C156">
            <v>755</v>
          </cell>
          <cell r="D156" t="str">
            <v>8" MET GUARD- EE WIDTH- STEEL TOE</v>
          </cell>
          <cell r="E156" t="str">
            <v>WORK</v>
          </cell>
          <cell r="F156">
            <v>425</v>
          </cell>
        </row>
        <row r="157">
          <cell r="B157" t="str">
            <v>144D</v>
          </cell>
          <cell r="C157">
            <v>765</v>
          </cell>
          <cell r="D157" t="str">
            <v>8" MET GUARD D WIDTH</v>
          </cell>
          <cell r="E157" t="str">
            <v>WORK</v>
          </cell>
          <cell r="F157">
            <v>9</v>
          </cell>
        </row>
        <row r="158">
          <cell r="B158" t="str">
            <v>144E</v>
          </cell>
          <cell r="C158">
            <v>765</v>
          </cell>
          <cell r="D158" t="str">
            <v>6" MET GUARD EE WIDTH</v>
          </cell>
          <cell r="E158" t="str">
            <v>WORK</v>
          </cell>
          <cell r="F158">
            <v>532</v>
          </cell>
        </row>
        <row r="159">
          <cell r="B159" t="str">
            <v>146D</v>
          </cell>
          <cell r="C159">
            <v>755</v>
          </cell>
          <cell r="D159" t="str">
            <v>INTERNAL METGUARD  D WIDTH</v>
          </cell>
          <cell r="E159" t="str">
            <v>WORK</v>
          </cell>
          <cell r="F159">
            <v>146</v>
          </cell>
        </row>
        <row r="160">
          <cell r="B160" t="str">
            <v>146EE</v>
          </cell>
          <cell r="C160">
            <v>755</v>
          </cell>
          <cell r="D160" t="str">
            <v>INTERNAL MET GUARD EE WIDTH</v>
          </cell>
          <cell r="E160" t="str">
            <v>WORK</v>
          </cell>
          <cell r="F160">
            <v>90</v>
          </cell>
        </row>
        <row r="161">
          <cell r="B161" t="str">
            <v>148E</v>
          </cell>
          <cell r="C161">
            <v>735</v>
          </cell>
          <cell r="D161" t="str">
            <v>TAHOE- E WIDTH- STEEL TOE</v>
          </cell>
          <cell r="E161" t="str">
            <v>WORK</v>
          </cell>
          <cell r="F161">
            <v>57</v>
          </cell>
        </row>
        <row r="162">
          <cell r="B162" t="str">
            <v>151EE</v>
          </cell>
          <cell r="C162">
            <v>999</v>
          </cell>
          <cell r="D162" t="str">
            <v>6" DAKOTA EE WIDTH</v>
          </cell>
          <cell r="E162" t="str">
            <v>WORK</v>
          </cell>
          <cell r="F162">
            <v>1</v>
          </cell>
        </row>
        <row r="163">
          <cell r="B163" t="str">
            <v>156M</v>
          </cell>
          <cell r="C163">
            <v>735</v>
          </cell>
          <cell r="D163" t="str">
            <v>MENS TAHOE STEEL TOE</v>
          </cell>
          <cell r="E163" t="str">
            <v>WORK</v>
          </cell>
          <cell r="F163">
            <v>553</v>
          </cell>
        </row>
        <row r="164">
          <cell r="B164" t="str">
            <v>157M</v>
          </cell>
          <cell r="C164">
            <v>735</v>
          </cell>
          <cell r="D164" t="str">
            <v>MENS TAHOE PLAIN TOE</v>
          </cell>
          <cell r="E164" t="str">
            <v>WORK</v>
          </cell>
          <cell r="F164">
            <v>981</v>
          </cell>
        </row>
        <row r="165">
          <cell r="B165" t="str">
            <v>157W</v>
          </cell>
          <cell r="C165">
            <v>736</v>
          </cell>
          <cell r="D165" t="str">
            <v>TAHOE PLAIN TOE-</v>
          </cell>
          <cell r="E165" t="str">
            <v>WORK</v>
          </cell>
          <cell r="F165">
            <v>622</v>
          </cell>
        </row>
        <row r="166">
          <cell r="B166" t="str">
            <v>158M</v>
          </cell>
          <cell r="C166">
            <v>735</v>
          </cell>
          <cell r="D166" t="str">
            <v>MENS TAHOE E WIDTH STEEL TOE</v>
          </cell>
          <cell r="E166" t="str">
            <v>WORK</v>
          </cell>
          <cell r="F166">
            <v>801</v>
          </cell>
        </row>
        <row r="167">
          <cell r="B167" t="str">
            <v>15B</v>
          </cell>
          <cell r="C167">
            <v>777</v>
          </cell>
          <cell r="D167" t="str">
            <v>ROMEO- MEDIUM WIDTH- MUDGUARD</v>
          </cell>
          <cell r="E167" t="str">
            <v>WORK</v>
          </cell>
          <cell r="F167">
            <v>68</v>
          </cell>
        </row>
        <row r="168">
          <cell r="B168" t="str">
            <v>15C</v>
          </cell>
          <cell r="C168">
            <v>779</v>
          </cell>
          <cell r="D168" t="str">
            <v>ROMEO- MEDIUM WIDTH- MUDGUARD</v>
          </cell>
          <cell r="E168" t="str">
            <v>WORK</v>
          </cell>
          <cell r="F168">
            <v>228</v>
          </cell>
        </row>
        <row r="169">
          <cell r="B169" t="str">
            <v>15D</v>
          </cell>
          <cell r="C169">
            <v>775</v>
          </cell>
          <cell r="D169" t="str">
            <v>ROMEO- D WIDTH- MUDGUARD</v>
          </cell>
          <cell r="E169" t="str">
            <v>WORK</v>
          </cell>
          <cell r="F169">
            <v>1353</v>
          </cell>
        </row>
        <row r="170">
          <cell r="B170" t="str">
            <v>15E</v>
          </cell>
          <cell r="C170">
            <v>775</v>
          </cell>
          <cell r="D170" t="str">
            <v>ROMEO- E WIDTH- MUDGUARD</v>
          </cell>
          <cell r="E170" t="str">
            <v>WORK</v>
          </cell>
          <cell r="F170">
            <v>15</v>
          </cell>
        </row>
        <row r="171">
          <cell r="B171" t="str">
            <v>15EE</v>
          </cell>
          <cell r="C171">
            <v>775</v>
          </cell>
          <cell r="D171" t="str">
            <v>ROMEO- EE WIDTH- MUDGUARD</v>
          </cell>
          <cell r="E171" t="str">
            <v>WORK</v>
          </cell>
          <cell r="F171">
            <v>545</v>
          </cell>
        </row>
        <row r="172">
          <cell r="B172" t="str">
            <v>15EEE</v>
          </cell>
          <cell r="C172">
            <v>775</v>
          </cell>
          <cell r="D172" t="str">
            <v>ROMEO- EEE WIDTH- MUDGUARD</v>
          </cell>
          <cell r="E172" t="str">
            <v>WORK</v>
          </cell>
          <cell r="F172">
            <v>137</v>
          </cell>
        </row>
        <row r="173">
          <cell r="B173" t="str">
            <v>15W</v>
          </cell>
          <cell r="C173">
            <v>776</v>
          </cell>
          <cell r="D173" t="str">
            <v>ROMEO- MEDIUM WIDTH- MUDGUARD</v>
          </cell>
          <cell r="E173" t="str">
            <v>WORK</v>
          </cell>
          <cell r="F173">
            <v>1025</v>
          </cell>
        </row>
        <row r="174">
          <cell r="B174" t="str">
            <v>160M</v>
          </cell>
          <cell r="C174">
            <v>736</v>
          </cell>
          <cell r="D174" t="str">
            <v>TAHOE- WOMANS E WIDTH- STEEL TOE</v>
          </cell>
          <cell r="E174" t="str">
            <v>WORK</v>
          </cell>
          <cell r="F174">
            <v>457</v>
          </cell>
        </row>
        <row r="175">
          <cell r="B175" t="str">
            <v>164M</v>
          </cell>
          <cell r="C175">
            <v>735</v>
          </cell>
          <cell r="D175" t="str">
            <v>TAHOE E WIDTH STEEL TOE</v>
          </cell>
          <cell r="E175" t="str">
            <v>WORK</v>
          </cell>
          <cell r="F175">
            <v>918</v>
          </cell>
        </row>
        <row r="176">
          <cell r="B176" t="str">
            <v>166M</v>
          </cell>
          <cell r="C176">
            <v>736</v>
          </cell>
          <cell r="D176" t="str">
            <v>TAHOE- WOMANS E WIDTH- STEEL TOE</v>
          </cell>
          <cell r="E176" t="str">
            <v>WORK</v>
          </cell>
          <cell r="F176">
            <v>320</v>
          </cell>
        </row>
        <row r="177">
          <cell r="B177" t="str">
            <v>168M</v>
          </cell>
          <cell r="C177">
            <v>735</v>
          </cell>
          <cell r="D177" t="str">
            <v>TAHOE E WIDTH STEEL TOE</v>
          </cell>
          <cell r="E177" t="str">
            <v>WORK</v>
          </cell>
          <cell r="F177">
            <v>671</v>
          </cell>
        </row>
        <row r="178">
          <cell r="B178" t="str">
            <v>16D</v>
          </cell>
          <cell r="C178">
            <v>775</v>
          </cell>
          <cell r="D178" t="str">
            <v>ROMEO- D WIDTH- STEEL TOE</v>
          </cell>
          <cell r="E178" t="str">
            <v>WORK</v>
          </cell>
          <cell r="F178">
            <v>292</v>
          </cell>
        </row>
        <row r="179">
          <cell r="B179" t="str">
            <v>174M</v>
          </cell>
          <cell r="C179">
            <v>735</v>
          </cell>
          <cell r="D179" t="str">
            <v>TAHOE- E WIDTH- STEEL TOE</v>
          </cell>
          <cell r="E179" t="str">
            <v>WORK</v>
          </cell>
          <cell r="F179">
            <v>1580</v>
          </cell>
        </row>
        <row r="180">
          <cell r="B180" t="str">
            <v>17D</v>
          </cell>
          <cell r="C180">
            <v>775</v>
          </cell>
          <cell r="D180" t="str">
            <v>ROMEO- D WIDTH- AQUA TRED SOLE</v>
          </cell>
          <cell r="E180" t="str">
            <v>WORK</v>
          </cell>
          <cell r="F180">
            <v>283</v>
          </cell>
        </row>
        <row r="181">
          <cell r="B181" t="str">
            <v>17EEE</v>
          </cell>
          <cell r="C181">
            <v>775</v>
          </cell>
          <cell r="D181" t="str">
            <v>ROMEO- EEE WIDTH- AQUA TRED SOLE</v>
          </cell>
          <cell r="E181" t="str">
            <v>WORK</v>
          </cell>
          <cell r="F181">
            <v>284</v>
          </cell>
        </row>
        <row r="182">
          <cell r="B182" t="str">
            <v>180D</v>
          </cell>
          <cell r="C182">
            <v>725</v>
          </cell>
          <cell r="D182" t="str">
            <v>8" CHEYENNE- D WIDTH- STEEL TOE</v>
          </cell>
          <cell r="E182" t="str">
            <v>WORK</v>
          </cell>
          <cell r="F182">
            <v>427</v>
          </cell>
        </row>
        <row r="183">
          <cell r="B183" t="str">
            <v>181D</v>
          </cell>
          <cell r="C183">
            <v>765</v>
          </cell>
          <cell r="D183" t="str">
            <v>8" CHEYENNE- D WIDTH</v>
          </cell>
          <cell r="E183" t="str">
            <v>WORK</v>
          </cell>
          <cell r="F183">
            <v>1059</v>
          </cell>
        </row>
        <row r="184">
          <cell r="B184" t="str">
            <v>181E</v>
          </cell>
          <cell r="C184">
            <v>999</v>
          </cell>
          <cell r="D184" t="str">
            <v>8" CHEYENNE- E WIDTH</v>
          </cell>
          <cell r="E184" t="str">
            <v>WORK</v>
          </cell>
          <cell r="F184">
            <v>19</v>
          </cell>
        </row>
        <row r="185">
          <cell r="B185" t="str">
            <v>1879M</v>
          </cell>
          <cell r="C185">
            <v>141</v>
          </cell>
          <cell r="D185" t="str">
            <v>MENS H-D HIP WADER</v>
          </cell>
          <cell r="E185" t="str">
            <v>WADER</v>
          </cell>
          <cell r="F185">
            <v>882</v>
          </cell>
        </row>
        <row r="186">
          <cell r="B186" t="str">
            <v>1881B</v>
          </cell>
          <cell r="C186">
            <v>143</v>
          </cell>
          <cell r="D186" t="str">
            <v>BOYS HIP WADER</v>
          </cell>
          <cell r="E186" t="str">
            <v>WADER</v>
          </cell>
          <cell r="F186">
            <v>22</v>
          </cell>
        </row>
        <row r="187">
          <cell r="B187" t="str">
            <v>1881M</v>
          </cell>
          <cell r="C187">
            <v>141</v>
          </cell>
          <cell r="D187" t="str">
            <v>MENS HIP WADER</v>
          </cell>
          <cell r="E187" t="str">
            <v>WADER</v>
          </cell>
          <cell r="F187">
            <v>524</v>
          </cell>
        </row>
        <row r="188">
          <cell r="B188" t="str">
            <v>1883B</v>
          </cell>
          <cell r="C188">
            <v>143</v>
          </cell>
          <cell r="D188" t="str">
            <v>BOYS FELT SOLE  HIP WADER</v>
          </cell>
          <cell r="E188" t="str">
            <v>WADER</v>
          </cell>
          <cell r="F188">
            <v>28</v>
          </cell>
        </row>
        <row r="189">
          <cell r="B189" t="str">
            <v>1883M</v>
          </cell>
          <cell r="C189">
            <v>141</v>
          </cell>
          <cell r="D189" t="str">
            <v>MENS FELT SOLE  HIP WADER</v>
          </cell>
          <cell r="E189" t="str">
            <v>WADER</v>
          </cell>
          <cell r="F189">
            <v>405</v>
          </cell>
        </row>
        <row r="190">
          <cell r="B190" t="str">
            <v>1888X</v>
          </cell>
          <cell r="C190">
            <v>145</v>
          </cell>
          <cell r="D190" t="str">
            <v>HIP/CHEST WADER BOX</v>
          </cell>
          <cell r="E190" t="str">
            <v>WADER</v>
          </cell>
          <cell r="F190">
            <v>60</v>
          </cell>
        </row>
        <row r="191">
          <cell r="B191" t="str">
            <v>18D</v>
          </cell>
          <cell r="C191">
            <v>775</v>
          </cell>
          <cell r="D191" t="str">
            <v>ROMEO- D WIDTH- AQUA TRED SOLE</v>
          </cell>
          <cell r="E191" t="str">
            <v>WORK</v>
          </cell>
          <cell r="F191">
            <v>178</v>
          </cell>
        </row>
        <row r="192">
          <cell r="B192" t="str">
            <v>18EEE</v>
          </cell>
          <cell r="C192">
            <v>775</v>
          </cell>
          <cell r="D192" t="str">
            <v>ROMEO- EEE WIDTH- AQUA TRED SOLE</v>
          </cell>
          <cell r="E192" t="str">
            <v>WORK</v>
          </cell>
          <cell r="F192">
            <v>126</v>
          </cell>
        </row>
        <row r="193">
          <cell r="B193" t="str">
            <v>191D</v>
          </cell>
          <cell r="C193">
            <v>999</v>
          </cell>
          <cell r="D193" t="str">
            <v>6" TACOMA - D WIDTH</v>
          </cell>
          <cell r="E193" t="str">
            <v>WORK</v>
          </cell>
          <cell r="F193">
            <v>4</v>
          </cell>
        </row>
        <row r="194">
          <cell r="B194" t="str">
            <v>192D</v>
          </cell>
          <cell r="C194">
            <v>999</v>
          </cell>
          <cell r="D194" t="str">
            <v>6" TACOMA- D WIDTH- STEEL TOE</v>
          </cell>
          <cell r="E194" t="str">
            <v>WORK</v>
          </cell>
          <cell r="F194">
            <v>4</v>
          </cell>
        </row>
        <row r="195">
          <cell r="B195" t="str">
            <v>192EE</v>
          </cell>
          <cell r="C195">
            <v>999</v>
          </cell>
          <cell r="D195" t="str">
            <v>6" TACOMA- EE WIDTH- STEEL TOE</v>
          </cell>
          <cell r="E195" t="str">
            <v>WORK</v>
          </cell>
          <cell r="F195">
            <v>4</v>
          </cell>
        </row>
        <row r="196">
          <cell r="B196" t="str">
            <v>19D</v>
          </cell>
          <cell r="C196">
            <v>7751</v>
          </cell>
          <cell r="D196" t="str">
            <v>ROMEO- D WIDTH</v>
          </cell>
          <cell r="E196" t="str">
            <v>WORK</v>
          </cell>
          <cell r="F196">
            <v>581</v>
          </cell>
        </row>
        <row r="197">
          <cell r="B197" t="str">
            <v>19EE</v>
          </cell>
          <cell r="C197">
            <v>7751</v>
          </cell>
          <cell r="D197" t="str">
            <v>ROMEO- EE WIDTH</v>
          </cell>
          <cell r="E197" t="str">
            <v>WORK</v>
          </cell>
          <cell r="F197">
            <v>694</v>
          </cell>
        </row>
        <row r="198">
          <cell r="B198" t="str">
            <v>1XXX</v>
          </cell>
          <cell r="C198" t="str">
            <v>SAMPLE</v>
          </cell>
          <cell r="D198" t="str">
            <v>WESTERN CHIEF WORK SAMPLE</v>
          </cell>
          <cell r="E198" t="str">
            <v>SAMPLE</v>
          </cell>
          <cell r="F198">
            <v>179</v>
          </cell>
        </row>
        <row r="199">
          <cell r="B199" t="str">
            <v>206E</v>
          </cell>
          <cell r="C199">
            <v>715</v>
          </cell>
          <cell r="D199" t="str">
            <v>TUCSON E WIDTH-STEEL TOE</v>
          </cell>
          <cell r="E199" t="str">
            <v>WORK</v>
          </cell>
          <cell r="F199">
            <v>10</v>
          </cell>
        </row>
        <row r="200">
          <cell r="B200" t="str">
            <v>207E</v>
          </cell>
          <cell r="C200">
            <v>715</v>
          </cell>
          <cell r="D200" t="str">
            <v>TUCSON E WIDTH</v>
          </cell>
          <cell r="E200" t="str">
            <v>WORK</v>
          </cell>
          <cell r="F200">
            <v>338</v>
          </cell>
        </row>
        <row r="201">
          <cell r="B201" t="str">
            <v>208E</v>
          </cell>
          <cell r="C201">
            <v>715</v>
          </cell>
          <cell r="D201" t="str">
            <v>TUCSON E WIDTH</v>
          </cell>
          <cell r="E201" t="str">
            <v>WORK</v>
          </cell>
          <cell r="F201">
            <v>225</v>
          </cell>
        </row>
        <row r="202">
          <cell r="B202" t="str">
            <v>209E</v>
          </cell>
          <cell r="C202">
            <v>715</v>
          </cell>
          <cell r="D202" t="str">
            <v>TUCSON E WIDTH</v>
          </cell>
          <cell r="E202" t="str">
            <v>WORK</v>
          </cell>
          <cell r="F202">
            <v>347</v>
          </cell>
        </row>
        <row r="203">
          <cell r="B203" t="str">
            <v>20B</v>
          </cell>
          <cell r="C203">
            <v>777</v>
          </cell>
          <cell r="D203" t="str">
            <v>CLASSIC ROMEO - D WIDTH</v>
          </cell>
          <cell r="E203" t="str">
            <v>WORK</v>
          </cell>
          <cell r="F203">
            <v>3</v>
          </cell>
        </row>
        <row r="204">
          <cell r="B204" t="str">
            <v>20D</v>
          </cell>
          <cell r="C204">
            <v>775</v>
          </cell>
          <cell r="D204" t="str">
            <v>ROMEO- D WIDTH</v>
          </cell>
          <cell r="E204" t="str">
            <v>WORK</v>
          </cell>
          <cell r="F204">
            <v>876</v>
          </cell>
        </row>
        <row r="205">
          <cell r="B205" t="str">
            <v>20EE</v>
          </cell>
          <cell r="C205">
            <v>775</v>
          </cell>
          <cell r="D205" t="str">
            <v>ROMEO- EE WIDTH</v>
          </cell>
          <cell r="E205" t="str">
            <v>WORK</v>
          </cell>
          <cell r="F205">
            <v>542</v>
          </cell>
        </row>
        <row r="206">
          <cell r="B206" t="str">
            <v>210M</v>
          </cell>
          <cell r="C206">
            <v>105</v>
          </cell>
          <cell r="D206" t="str">
            <v>MENS GLACIER</v>
          </cell>
          <cell r="E206" t="str">
            <v>SNOW</v>
          </cell>
          <cell r="F206">
            <v>1139</v>
          </cell>
        </row>
        <row r="207">
          <cell r="B207" t="str">
            <v>210W</v>
          </cell>
          <cell r="C207">
            <v>106</v>
          </cell>
          <cell r="D207" t="str">
            <v>WOMENS GLACIER</v>
          </cell>
          <cell r="E207" t="str">
            <v>SNOW</v>
          </cell>
          <cell r="F207">
            <v>1271</v>
          </cell>
        </row>
        <row r="208">
          <cell r="B208" t="str">
            <v>234I</v>
          </cell>
          <cell r="C208">
            <v>109</v>
          </cell>
          <cell r="D208" t="str">
            <v>INFANTS VELCRO MOUNTAIN PAK</v>
          </cell>
          <cell r="E208" t="str">
            <v>SNOW</v>
          </cell>
          <cell r="F208">
            <v>1520</v>
          </cell>
        </row>
        <row r="209">
          <cell r="B209" t="str">
            <v>234Y</v>
          </cell>
          <cell r="C209">
            <v>108</v>
          </cell>
          <cell r="D209" t="str">
            <v>YOUTHS VELCRO  MOUNTAIN PAK</v>
          </cell>
          <cell r="E209" t="str">
            <v>SNOW</v>
          </cell>
          <cell r="F209">
            <v>1198</v>
          </cell>
        </row>
        <row r="210">
          <cell r="B210" t="str">
            <v>235B</v>
          </cell>
          <cell r="C210">
            <v>107</v>
          </cell>
          <cell r="D210" t="str">
            <v>BOYS MOUNTAIN PAK</v>
          </cell>
          <cell r="E210" t="str">
            <v>SNOW</v>
          </cell>
          <cell r="F210">
            <v>4025</v>
          </cell>
        </row>
        <row r="211">
          <cell r="B211" t="str">
            <v>235M</v>
          </cell>
          <cell r="C211">
            <v>105</v>
          </cell>
          <cell r="D211" t="str">
            <v>MENS MOUNTAIN PAK</v>
          </cell>
          <cell r="E211" t="str">
            <v>SNOW</v>
          </cell>
          <cell r="F211">
            <v>2707</v>
          </cell>
        </row>
        <row r="212">
          <cell r="B212" t="str">
            <v>235W</v>
          </cell>
          <cell r="C212">
            <v>106</v>
          </cell>
          <cell r="D212" t="str">
            <v>WOMENS MOUNTAIN PAK</v>
          </cell>
          <cell r="E212" t="str">
            <v>SNOW</v>
          </cell>
          <cell r="F212">
            <v>2113</v>
          </cell>
        </row>
        <row r="213">
          <cell r="B213" t="str">
            <v>235Y</v>
          </cell>
          <cell r="C213">
            <v>108</v>
          </cell>
          <cell r="D213" t="str">
            <v>YOUTHS MOUNTAIN PAK</v>
          </cell>
          <cell r="E213" t="str">
            <v>SNOW</v>
          </cell>
          <cell r="F213">
            <v>4726</v>
          </cell>
        </row>
        <row r="214">
          <cell r="B214" t="str">
            <v>23D</v>
          </cell>
          <cell r="C214">
            <v>775</v>
          </cell>
          <cell r="D214" t="str">
            <v>ROMEO- D WIDTH</v>
          </cell>
          <cell r="E214" t="str">
            <v>WORK</v>
          </cell>
          <cell r="F214">
            <v>1033</v>
          </cell>
        </row>
        <row r="215">
          <cell r="B215" t="str">
            <v>23EE</v>
          </cell>
          <cell r="C215">
            <v>775</v>
          </cell>
          <cell r="D215" t="str">
            <v>ROMEO- EE WIDTH</v>
          </cell>
          <cell r="E215" t="str">
            <v>WORK</v>
          </cell>
          <cell r="F215">
            <v>741</v>
          </cell>
        </row>
        <row r="216">
          <cell r="B216" t="str">
            <v>251B</v>
          </cell>
          <cell r="C216">
            <v>107</v>
          </cell>
          <cell r="D216" t="str">
            <v>BOYS MT OLYMPUS</v>
          </cell>
          <cell r="E216" t="str">
            <v>SNOW</v>
          </cell>
          <cell r="F216">
            <v>2011</v>
          </cell>
        </row>
        <row r="217">
          <cell r="B217" t="str">
            <v>251M</v>
          </cell>
          <cell r="C217">
            <v>105</v>
          </cell>
          <cell r="D217" t="str">
            <v>MENS MT OLYMPUS</v>
          </cell>
          <cell r="E217" t="str">
            <v>SNOW</v>
          </cell>
          <cell r="F217">
            <v>662</v>
          </cell>
        </row>
        <row r="218">
          <cell r="B218" t="str">
            <v>251W</v>
          </cell>
          <cell r="C218">
            <v>106</v>
          </cell>
          <cell r="D218" t="str">
            <v>WOMENS MT OLYMPUS</v>
          </cell>
          <cell r="E218" t="str">
            <v>SNOW</v>
          </cell>
          <cell r="F218">
            <v>578</v>
          </cell>
        </row>
        <row r="219">
          <cell r="B219" t="str">
            <v>251Y</v>
          </cell>
          <cell r="C219">
            <v>108</v>
          </cell>
          <cell r="D219" t="str">
            <v>YOUTHS MT OLYMPUS</v>
          </cell>
          <cell r="E219" t="str">
            <v>SNOW</v>
          </cell>
          <cell r="F219">
            <v>1726</v>
          </cell>
        </row>
        <row r="220">
          <cell r="B220" t="str">
            <v>253B</v>
          </cell>
          <cell r="C220">
            <v>107</v>
          </cell>
          <cell r="D220" t="str">
            <v>BOYS MT BAKER</v>
          </cell>
          <cell r="E220" t="str">
            <v>SNOW</v>
          </cell>
          <cell r="F220">
            <v>84</v>
          </cell>
        </row>
        <row r="221">
          <cell r="B221" t="str">
            <v>253M</v>
          </cell>
          <cell r="C221">
            <v>105</v>
          </cell>
          <cell r="D221" t="str">
            <v>MENS MT BAKER</v>
          </cell>
          <cell r="E221" t="str">
            <v>SNOW</v>
          </cell>
          <cell r="F221">
            <v>1916</v>
          </cell>
        </row>
        <row r="222">
          <cell r="B222" t="str">
            <v>253W</v>
          </cell>
          <cell r="C222">
            <v>106</v>
          </cell>
          <cell r="D222" t="str">
            <v>WOMENS MT BAKER</v>
          </cell>
          <cell r="E222" t="str">
            <v>SNOW</v>
          </cell>
          <cell r="F222">
            <v>532</v>
          </cell>
        </row>
        <row r="223">
          <cell r="B223" t="str">
            <v>300D</v>
          </cell>
          <cell r="C223">
            <v>705</v>
          </cell>
          <cell r="D223" t="str">
            <v>8" ENFORCER- D WIDTH- STEEL TOE</v>
          </cell>
          <cell r="E223" t="str">
            <v>WORK</v>
          </cell>
          <cell r="F223">
            <v>805</v>
          </cell>
        </row>
        <row r="224">
          <cell r="B224" t="str">
            <v>300EE</v>
          </cell>
          <cell r="C224">
            <v>705</v>
          </cell>
          <cell r="D224" t="str">
            <v>8" ENFORCER- EE WIDTH- STEEL TOE</v>
          </cell>
          <cell r="E224" t="str">
            <v>WORK</v>
          </cell>
          <cell r="F224">
            <v>346</v>
          </cell>
        </row>
        <row r="225">
          <cell r="B225" t="str">
            <v>301B</v>
          </cell>
          <cell r="C225">
            <v>777</v>
          </cell>
          <cell r="D225" t="str">
            <v>ENFORCER D WIDTH</v>
          </cell>
          <cell r="E225" t="str">
            <v>WORK</v>
          </cell>
          <cell r="F225">
            <v>203</v>
          </cell>
        </row>
        <row r="226">
          <cell r="B226" t="str">
            <v>301D</v>
          </cell>
          <cell r="C226">
            <v>705</v>
          </cell>
          <cell r="D226" t="str">
            <v>8" ENFORCER- D WIDTH</v>
          </cell>
          <cell r="E226" t="str">
            <v>WORK</v>
          </cell>
          <cell r="F226">
            <v>2458</v>
          </cell>
        </row>
        <row r="227">
          <cell r="B227" t="str">
            <v>301EE</v>
          </cell>
          <cell r="C227">
            <v>705</v>
          </cell>
          <cell r="D227" t="str">
            <v>8" ENFORCER- EE WIDTH</v>
          </cell>
          <cell r="E227" t="str">
            <v>WORK</v>
          </cell>
          <cell r="F227">
            <v>787</v>
          </cell>
        </row>
        <row r="228">
          <cell r="B228" t="str">
            <v>303B</v>
          </cell>
          <cell r="C228">
            <v>777</v>
          </cell>
          <cell r="D228" t="str">
            <v>8" ENFORCER ZIPPER- D WIDTH</v>
          </cell>
          <cell r="E228" t="str">
            <v>WORK</v>
          </cell>
          <cell r="F228">
            <v>123</v>
          </cell>
        </row>
        <row r="229">
          <cell r="B229" t="str">
            <v>303D</v>
          </cell>
          <cell r="C229">
            <v>705</v>
          </cell>
          <cell r="D229" t="str">
            <v>8" ENFORCER ZIPPER- D WIDTH</v>
          </cell>
          <cell r="E229" t="str">
            <v>WORK</v>
          </cell>
          <cell r="F229">
            <v>2208</v>
          </cell>
        </row>
        <row r="230">
          <cell r="B230" t="str">
            <v>303EE</v>
          </cell>
          <cell r="C230">
            <v>705</v>
          </cell>
          <cell r="D230" t="str">
            <v>8" ENFORCER ZIPPER- EE WIDTH</v>
          </cell>
          <cell r="E230" t="str">
            <v>WORK</v>
          </cell>
          <cell r="F230">
            <v>992</v>
          </cell>
        </row>
        <row r="231">
          <cell r="B231" t="str">
            <v>304D</v>
          </cell>
          <cell r="C231">
            <v>705</v>
          </cell>
          <cell r="D231" t="str">
            <v>8" ENFORCER ZIPPER STEEL TOE- D WIDTH</v>
          </cell>
          <cell r="E231" t="str">
            <v>WORK</v>
          </cell>
          <cell r="F231">
            <v>36</v>
          </cell>
        </row>
        <row r="232">
          <cell r="B232" t="str">
            <v>304EE</v>
          </cell>
          <cell r="C232">
            <v>705</v>
          </cell>
          <cell r="D232" t="str">
            <v>8" ENFORCER ZIPPER STEEL TOE- EE WIDTH</v>
          </cell>
          <cell r="E232" t="str">
            <v>WORK</v>
          </cell>
          <cell r="F232">
            <v>202</v>
          </cell>
        </row>
        <row r="233">
          <cell r="B233" t="str">
            <v>31M</v>
          </cell>
          <cell r="C233">
            <v>105</v>
          </cell>
          <cell r="D233" t="str">
            <v>ONE EYE DUCK BOOT - MENS</v>
          </cell>
          <cell r="E233" t="str">
            <v>SNOW</v>
          </cell>
          <cell r="F233">
            <v>867</v>
          </cell>
        </row>
        <row r="234">
          <cell r="B234" t="str">
            <v>31W</v>
          </cell>
          <cell r="C234">
            <v>106</v>
          </cell>
          <cell r="D234" t="str">
            <v>ONE EYE DUCK BOOT - WOMENS</v>
          </cell>
          <cell r="E234" t="str">
            <v>SNOW</v>
          </cell>
          <cell r="F234">
            <v>875</v>
          </cell>
        </row>
        <row r="235">
          <cell r="B235" t="str">
            <v>33W</v>
          </cell>
          <cell r="C235">
            <v>106</v>
          </cell>
          <cell r="D235" t="str">
            <v>2 EYE DUCK BOOT - WOMENS</v>
          </cell>
          <cell r="E235" t="str">
            <v>SNOW</v>
          </cell>
          <cell r="F235">
            <v>130</v>
          </cell>
        </row>
        <row r="236">
          <cell r="B236" t="str">
            <v>35A</v>
          </cell>
          <cell r="C236">
            <v>105</v>
          </cell>
          <cell r="D236" t="str">
            <v>DONT USE</v>
          </cell>
          <cell r="E236" t="str">
            <v>SNOW</v>
          </cell>
          <cell r="F236">
            <v>61</v>
          </cell>
        </row>
        <row r="237">
          <cell r="B237" t="str">
            <v>35B</v>
          </cell>
          <cell r="C237">
            <v>105</v>
          </cell>
          <cell r="D237" t="str">
            <v>DON'T USE</v>
          </cell>
          <cell r="E237" t="str">
            <v>SNOW</v>
          </cell>
          <cell r="F237">
            <v>805</v>
          </cell>
        </row>
        <row r="238">
          <cell r="B238" t="str">
            <v>35C</v>
          </cell>
          <cell r="C238">
            <v>106</v>
          </cell>
          <cell r="D238" t="str">
            <v>DON'T USE</v>
          </cell>
          <cell r="E238" t="str">
            <v>SNOW</v>
          </cell>
          <cell r="F238">
            <v>33</v>
          </cell>
        </row>
        <row r="239">
          <cell r="B239" t="str">
            <v>35D</v>
          </cell>
          <cell r="C239">
            <v>106</v>
          </cell>
          <cell r="D239" t="str">
            <v>DON'T USE</v>
          </cell>
          <cell r="E239" t="str">
            <v>SNOW</v>
          </cell>
          <cell r="F239">
            <v>479</v>
          </cell>
        </row>
        <row r="240">
          <cell r="B240" t="str">
            <v>35E</v>
          </cell>
          <cell r="C240">
            <v>107</v>
          </cell>
          <cell r="D240" t="str">
            <v>BOYS 5 EYE DUCK BOOT</v>
          </cell>
          <cell r="E240" t="str">
            <v>SNOW</v>
          </cell>
          <cell r="F240">
            <v>1451</v>
          </cell>
        </row>
        <row r="241">
          <cell r="B241" t="str">
            <v>35F</v>
          </cell>
          <cell r="C241">
            <v>108</v>
          </cell>
          <cell r="D241" t="str">
            <v>YOUTHS 5 EYE DUCK BOOT</v>
          </cell>
          <cell r="E241" t="str">
            <v>SNOW</v>
          </cell>
          <cell r="F241">
            <v>794</v>
          </cell>
        </row>
        <row r="242">
          <cell r="B242" t="str">
            <v>35G</v>
          </cell>
          <cell r="C242">
            <v>109</v>
          </cell>
          <cell r="D242" t="str">
            <v>CHILDS 5 EYE DUCK BOOT</v>
          </cell>
          <cell r="E242" t="str">
            <v>SNOW</v>
          </cell>
          <cell r="F242">
            <v>177</v>
          </cell>
        </row>
        <row r="243">
          <cell r="B243" t="str">
            <v>35M</v>
          </cell>
          <cell r="C243">
            <v>105</v>
          </cell>
          <cell r="D243" t="str">
            <v>MENS 5 EYE DUCK BOOT - POLY</v>
          </cell>
          <cell r="E243" t="str">
            <v>SNOW</v>
          </cell>
          <cell r="F243">
            <v>6141</v>
          </cell>
        </row>
        <row r="244">
          <cell r="B244" t="str">
            <v>35MX</v>
          </cell>
          <cell r="C244">
            <v>105</v>
          </cell>
          <cell r="D244" t="str">
            <v>MENS 5 EYE DUCK BOOT - BOX</v>
          </cell>
          <cell r="E244" t="str">
            <v>SNOW</v>
          </cell>
          <cell r="F244">
            <v>4088</v>
          </cell>
        </row>
        <row r="245">
          <cell r="B245" t="str">
            <v>35W</v>
          </cell>
          <cell r="C245">
            <v>106</v>
          </cell>
          <cell r="D245" t="str">
            <v>WOMENS 5 EYE DUCK BOOT - POLY</v>
          </cell>
          <cell r="E245" t="str">
            <v>SNOW</v>
          </cell>
          <cell r="F245">
            <v>3335</v>
          </cell>
        </row>
        <row r="246">
          <cell r="B246" t="str">
            <v>35WX</v>
          </cell>
          <cell r="C246">
            <v>106</v>
          </cell>
          <cell r="D246" t="str">
            <v>WOMENS 5 EYE DUCK BOOT - BOX</v>
          </cell>
          <cell r="E246" t="str">
            <v>SNOW</v>
          </cell>
          <cell r="F246">
            <v>2403</v>
          </cell>
        </row>
        <row r="247">
          <cell r="B247" t="str">
            <v>36E</v>
          </cell>
          <cell r="C247">
            <v>107</v>
          </cell>
          <cell r="D247" t="str">
            <v>BOYS 5 EYE AIRGRIP</v>
          </cell>
          <cell r="E247" t="str">
            <v>SNOW</v>
          </cell>
          <cell r="F247">
            <v>144</v>
          </cell>
        </row>
        <row r="248">
          <cell r="B248" t="str">
            <v>36F</v>
          </cell>
          <cell r="C248">
            <v>108</v>
          </cell>
          <cell r="D248" t="str">
            <v>YOUTHS 5 EYE AIRGRIP</v>
          </cell>
          <cell r="E248" t="str">
            <v>SNOW</v>
          </cell>
          <cell r="F248">
            <v>116</v>
          </cell>
        </row>
        <row r="249">
          <cell r="B249" t="str">
            <v>36M</v>
          </cell>
          <cell r="C249">
            <v>105</v>
          </cell>
          <cell r="D249" t="str">
            <v>MENS 5 EYE AIRGRIP</v>
          </cell>
          <cell r="E249" t="str">
            <v>SNOW</v>
          </cell>
          <cell r="F249">
            <v>1294</v>
          </cell>
        </row>
        <row r="250">
          <cell r="B250" t="str">
            <v>36MX</v>
          </cell>
          <cell r="C250">
            <v>105</v>
          </cell>
          <cell r="D250" t="str">
            <v>DONT USE</v>
          </cell>
          <cell r="E250" t="str">
            <v>SNOW</v>
          </cell>
          <cell r="F250">
            <v>442</v>
          </cell>
        </row>
        <row r="251">
          <cell r="B251" t="str">
            <v>36W</v>
          </cell>
          <cell r="C251">
            <v>106</v>
          </cell>
          <cell r="D251" t="str">
            <v>WOMENS 5 EYE AIRGRIP</v>
          </cell>
          <cell r="E251" t="str">
            <v>SNOW</v>
          </cell>
          <cell r="F251">
            <v>208</v>
          </cell>
        </row>
        <row r="252">
          <cell r="B252" t="str">
            <v>36WX</v>
          </cell>
          <cell r="C252">
            <v>106</v>
          </cell>
          <cell r="D252" t="str">
            <v>DONT USE</v>
          </cell>
          <cell r="E252" t="str">
            <v>SNOW</v>
          </cell>
          <cell r="F252">
            <v>154</v>
          </cell>
        </row>
        <row r="253">
          <cell r="B253" t="str">
            <v>3870I</v>
          </cell>
          <cell r="C253">
            <v>109</v>
          </cell>
          <cell r="D253" t="str">
            <v>INFANTS CUDDLES BOOT</v>
          </cell>
          <cell r="E253" t="str">
            <v>SNOW</v>
          </cell>
          <cell r="F253">
            <v>3493</v>
          </cell>
        </row>
        <row r="254">
          <cell r="B254" t="str">
            <v>3870Y</v>
          </cell>
          <cell r="C254">
            <v>108</v>
          </cell>
          <cell r="D254" t="str">
            <v>YOUTHS CUDDLES  BOOT</v>
          </cell>
          <cell r="E254" t="str">
            <v>SNOW</v>
          </cell>
          <cell r="F254">
            <v>119</v>
          </cell>
        </row>
        <row r="255">
          <cell r="B255" t="str">
            <v>3945N</v>
          </cell>
          <cell r="C255">
            <v>120</v>
          </cell>
          <cell r="D255" t="str">
            <v>CHILDRENS CLASSIC FIRECHIEF BOOT</v>
          </cell>
          <cell r="E255" t="str">
            <v>RAIN</v>
          </cell>
          <cell r="F255">
            <v>7449</v>
          </cell>
        </row>
        <row r="256">
          <cell r="B256" t="str">
            <v>3945W</v>
          </cell>
          <cell r="C256">
            <v>126</v>
          </cell>
          <cell r="D256" t="str">
            <v>WOMENS FIREMAN BOOT</v>
          </cell>
          <cell r="E256" t="str">
            <v>RAIN</v>
          </cell>
          <cell r="F256">
            <v>1713</v>
          </cell>
        </row>
        <row r="257">
          <cell r="B257" t="str">
            <v>401W</v>
          </cell>
          <cell r="C257">
            <v>126</v>
          </cell>
          <cell r="D257" t="str">
            <v>FROGGY - ADULTS BOOT</v>
          </cell>
          <cell r="E257" t="str">
            <v>RAIN</v>
          </cell>
          <cell r="F257">
            <v>1834</v>
          </cell>
        </row>
        <row r="258">
          <cell r="B258" t="str">
            <v>44097N</v>
          </cell>
          <cell r="C258">
            <v>128</v>
          </cell>
          <cell r="D258" t="str">
            <v>MONSTER - UMBRELLA</v>
          </cell>
          <cell r="E258" t="str">
            <v>RAIN</v>
          </cell>
          <cell r="F258">
            <v>4800</v>
          </cell>
        </row>
        <row r="259">
          <cell r="B259" t="str">
            <v>44099N</v>
          </cell>
          <cell r="C259">
            <v>128</v>
          </cell>
          <cell r="D259" t="str">
            <v>BUTTERFLY CHARACTER - UMBRELLA</v>
          </cell>
          <cell r="E259" t="str">
            <v>RAIN</v>
          </cell>
          <cell r="F259">
            <v>5911</v>
          </cell>
        </row>
        <row r="260">
          <cell r="B260" t="str">
            <v>46M</v>
          </cell>
          <cell r="C260">
            <v>105</v>
          </cell>
          <cell r="D260" t="str">
            <v>MENS NEOPRENE STEEL TOE BOOT</v>
          </cell>
          <cell r="E260" t="str">
            <v>SNOW</v>
          </cell>
          <cell r="F260">
            <v>158</v>
          </cell>
        </row>
        <row r="261">
          <cell r="B261" t="str">
            <v>47W</v>
          </cell>
          <cell r="C261">
            <v>106</v>
          </cell>
          <cell r="D261" t="str">
            <v>WOMENS RIDING BOOT</v>
          </cell>
          <cell r="E261" t="str">
            <v>SNOW</v>
          </cell>
          <cell r="F261">
            <v>154</v>
          </cell>
        </row>
        <row r="262">
          <cell r="B262" t="str">
            <v>485W</v>
          </cell>
          <cell r="C262">
            <v>126</v>
          </cell>
          <cell r="D262" t="str">
            <v>BUMBLE BEE - ADULTS BOOT</v>
          </cell>
          <cell r="E262" t="str">
            <v>RAIN</v>
          </cell>
          <cell r="F262">
            <v>522</v>
          </cell>
        </row>
        <row r="263">
          <cell r="B263" t="str">
            <v>487W</v>
          </cell>
          <cell r="C263">
            <v>126</v>
          </cell>
          <cell r="D263" t="str">
            <v>LADY BUG-ADULTS BOOT</v>
          </cell>
          <cell r="E263" t="str">
            <v>RAIN</v>
          </cell>
          <cell r="F263">
            <v>2227</v>
          </cell>
        </row>
        <row r="264">
          <cell r="B264" t="str">
            <v>488W</v>
          </cell>
          <cell r="C264">
            <v>126</v>
          </cell>
          <cell r="D264" t="str">
            <v>DALMATIAN- ADULTS BOOT</v>
          </cell>
          <cell r="E264" t="str">
            <v>RAIN</v>
          </cell>
          <cell r="F264">
            <v>438</v>
          </cell>
        </row>
        <row r="265">
          <cell r="B265" t="str">
            <v>497N</v>
          </cell>
          <cell r="C265">
            <v>124</v>
          </cell>
          <cell r="D265" t="str">
            <v>MONSTER - KIDS BOOT</v>
          </cell>
          <cell r="E265" t="str">
            <v>RAIN</v>
          </cell>
          <cell r="F265">
            <v>8358</v>
          </cell>
        </row>
        <row r="266">
          <cell r="B266" t="str">
            <v>501N</v>
          </cell>
          <cell r="C266">
            <v>124</v>
          </cell>
          <cell r="D266" t="str">
            <v>BUTTERFLY CHARACTER- KIDS BOOT</v>
          </cell>
          <cell r="E266" t="str">
            <v>RAIN</v>
          </cell>
          <cell r="F266">
            <v>10890</v>
          </cell>
        </row>
        <row r="267">
          <cell r="B267" t="str">
            <v>50B</v>
          </cell>
          <cell r="C267">
            <v>107</v>
          </cell>
          <cell r="D267" t="str">
            <v>BOYS ARTIC TRAC  BOOT</v>
          </cell>
          <cell r="E267" t="str">
            <v>SNOW</v>
          </cell>
          <cell r="F267">
            <v>14</v>
          </cell>
        </row>
        <row r="268">
          <cell r="B268" t="str">
            <v>50M</v>
          </cell>
          <cell r="C268">
            <v>105</v>
          </cell>
          <cell r="D268" t="str">
            <v>ARCTIC TRACK - MENS</v>
          </cell>
          <cell r="E268" t="str">
            <v>SNOW</v>
          </cell>
          <cell r="F268">
            <v>2582</v>
          </cell>
        </row>
        <row r="269">
          <cell r="B269" t="str">
            <v>50W</v>
          </cell>
          <cell r="C269">
            <v>106</v>
          </cell>
          <cell r="D269" t="str">
            <v>ARCTIC TRACK - WOMENS</v>
          </cell>
          <cell r="E269" t="str">
            <v>SNOW</v>
          </cell>
          <cell r="F269">
            <v>1032</v>
          </cell>
        </row>
        <row r="270">
          <cell r="B270" t="str">
            <v>515W</v>
          </cell>
          <cell r="C270">
            <v>126</v>
          </cell>
          <cell r="D270" t="str">
            <v>COW - ADULT BOOTS</v>
          </cell>
          <cell r="E270" t="str">
            <v>RAIN</v>
          </cell>
          <cell r="F270">
            <v>795</v>
          </cell>
        </row>
        <row r="271">
          <cell r="B271" t="str">
            <v>51B</v>
          </cell>
          <cell r="C271">
            <v>107</v>
          </cell>
          <cell r="D271" t="str">
            <v>BOYS NISQUALLY PACK BOOT</v>
          </cell>
          <cell r="E271" t="str">
            <v>SNOW</v>
          </cell>
          <cell r="F271">
            <v>117</v>
          </cell>
        </row>
        <row r="272">
          <cell r="B272" t="str">
            <v>51M</v>
          </cell>
          <cell r="C272">
            <v>105</v>
          </cell>
          <cell r="D272" t="str">
            <v>MENS NISQUALLY PACK BOOT</v>
          </cell>
          <cell r="E272" t="str">
            <v>SNOW</v>
          </cell>
          <cell r="F272">
            <v>5185</v>
          </cell>
        </row>
        <row r="273">
          <cell r="B273" t="str">
            <v>51W</v>
          </cell>
          <cell r="C273">
            <v>106</v>
          </cell>
          <cell r="D273" t="str">
            <v>WOMENS NISQUALLY PACK BOOT</v>
          </cell>
          <cell r="E273" t="str">
            <v>SNOW</v>
          </cell>
          <cell r="F273">
            <v>2502</v>
          </cell>
        </row>
        <row r="274">
          <cell r="B274" t="str">
            <v>52B</v>
          </cell>
          <cell r="C274">
            <v>107</v>
          </cell>
          <cell r="D274" t="str">
            <v>BOYS DEFENDER  BOOT</v>
          </cell>
          <cell r="E274" t="str">
            <v>SNOW</v>
          </cell>
          <cell r="F274">
            <v>1058</v>
          </cell>
        </row>
        <row r="275">
          <cell r="B275" t="str">
            <v>52M</v>
          </cell>
          <cell r="C275">
            <v>105</v>
          </cell>
          <cell r="D275" t="str">
            <v>DEFENDER - MENS</v>
          </cell>
          <cell r="E275" t="str">
            <v>SNOW</v>
          </cell>
          <cell r="F275">
            <v>3270</v>
          </cell>
        </row>
        <row r="276">
          <cell r="B276" t="str">
            <v>52W</v>
          </cell>
          <cell r="C276">
            <v>106</v>
          </cell>
          <cell r="D276" t="str">
            <v>DEFENDER - WOMENS</v>
          </cell>
          <cell r="E276" t="str">
            <v>SNOW</v>
          </cell>
          <cell r="F276">
            <v>1201</v>
          </cell>
        </row>
        <row r="277">
          <cell r="B277" t="str">
            <v>52Y</v>
          </cell>
          <cell r="C277">
            <v>108</v>
          </cell>
          <cell r="D277" t="str">
            <v>YOUTHS DEFENDER  BOOT</v>
          </cell>
          <cell r="E277" t="str">
            <v>SNOW</v>
          </cell>
          <cell r="F277">
            <v>18</v>
          </cell>
        </row>
        <row r="278">
          <cell r="B278" t="str">
            <v>55M</v>
          </cell>
          <cell r="C278">
            <v>105</v>
          </cell>
          <cell r="D278" t="str">
            <v>EASY ON DUCK - MENS</v>
          </cell>
          <cell r="E278" t="str">
            <v>SNOW</v>
          </cell>
          <cell r="F278">
            <v>2711</v>
          </cell>
        </row>
        <row r="279">
          <cell r="B279" t="str">
            <v>55W</v>
          </cell>
          <cell r="C279">
            <v>106</v>
          </cell>
          <cell r="D279" t="str">
            <v>EASY ON DUCK - WOMENS</v>
          </cell>
          <cell r="E279" t="str">
            <v>SNOW</v>
          </cell>
          <cell r="F279">
            <v>1406</v>
          </cell>
        </row>
        <row r="280">
          <cell r="B280" t="str">
            <v>561W</v>
          </cell>
          <cell r="C280">
            <v>126</v>
          </cell>
          <cell r="D280" t="str">
            <v>KITTY - ADULT BOOT</v>
          </cell>
          <cell r="E280" t="str">
            <v>RAIN</v>
          </cell>
          <cell r="F280">
            <v>97</v>
          </cell>
        </row>
        <row r="281">
          <cell r="B281" t="str">
            <v>56M</v>
          </cell>
          <cell r="C281">
            <v>105</v>
          </cell>
          <cell r="D281" t="str">
            <v>PULL ON OIL DUCK-NEW SOLE-MENS</v>
          </cell>
          <cell r="E281" t="str">
            <v>SNOW</v>
          </cell>
          <cell r="F281">
            <v>1147</v>
          </cell>
        </row>
        <row r="282">
          <cell r="B282" t="str">
            <v>56W</v>
          </cell>
          <cell r="C282">
            <v>106</v>
          </cell>
          <cell r="D282" t="str">
            <v>PULL ON OIL DUCK-NEW SOLE-WOMENS</v>
          </cell>
          <cell r="E282" t="str">
            <v>SNOW</v>
          </cell>
          <cell r="F282">
            <v>583</v>
          </cell>
        </row>
        <row r="283">
          <cell r="B283" t="str">
            <v>57M</v>
          </cell>
          <cell r="C283">
            <v>105</v>
          </cell>
          <cell r="D283" t="str">
            <v>MENS BEAR BOOT</v>
          </cell>
          <cell r="E283" t="str">
            <v>SNOW</v>
          </cell>
          <cell r="F283">
            <v>177</v>
          </cell>
        </row>
        <row r="284">
          <cell r="B284" t="str">
            <v>58M</v>
          </cell>
          <cell r="C284">
            <v>105</v>
          </cell>
          <cell r="D284" t="str">
            <v>MENS ZIP BOOT</v>
          </cell>
          <cell r="E284" t="str">
            <v>SNOW</v>
          </cell>
          <cell r="F284">
            <v>371</v>
          </cell>
        </row>
        <row r="285">
          <cell r="B285" t="str">
            <v>58W</v>
          </cell>
          <cell r="C285">
            <v>106</v>
          </cell>
          <cell r="D285" t="str">
            <v>WOMENS ZIP BOOT</v>
          </cell>
          <cell r="E285" t="str">
            <v>SNOW</v>
          </cell>
          <cell r="F285">
            <v>950</v>
          </cell>
        </row>
        <row r="286">
          <cell r="B286" t="str">
            <v>59M</v>
          </cell>
          <cell r="C286">
            <v>105</v>
          </cell>
          <cell r="D286" t="str">
            <v>MENS RAINIER PACK BOOT</v>
          </cell>
          <cell r="E286" t="str">
            <v>SNOW</v>
          </cell>
          <cell r="F286">
            <v>2686</v>
          </cell>
        </row>
        <row r="287">
          <cell r="B287" t="str">
            <v>59W</v>
          </cell>
          <cell r="C287">
            <v>106</v>
          </cell>
          <cell r="D287" t="str">
            <v>WOMENS RAINIER PACK</v>
          </cell>
          <cell r="E287" t="str">
            <v>SNOW</v>
          </cell>
          <cell r="F287">
            <v>168</v>
          </cell>
        </row>
        <row r="288">
          <cell r="B288" t="str">
            <v>600E</v>
          </cell>
          <cell r="C288">
            <v>725</v>
          </cell>
          <cell r="D288" t="str">
            <v>6" EXPEDITION- E WIDTH- STEEL TOE</v>
          </cell>
          <cell r="E288" t="str">
            <v>WORK</v>
          </cell>
          <cell r="F288">
            <v>103</v>
          </cell>
        </row>
        <row r="289">
          <cell r="B289" t="str">
            <v>601E</v>
          </cell>
          <cell r="C289">
            <v>725</v>
          </cell>
          <cell r="D289" t="str">
            <v>7" EXPEDITION- E WIDTH</v>
          </cell>
          <cell r="E289" t="str">
            <v>WORK</v>
          </cell>
          <cell r="F289">
            <v>581</v>
          </cell>
        </row>
        <row r="290">
          <cell r="B290" t="str">
            <v>618E</v>
          </cell>
          <cell r="C290">
            <v>725</v>
          </cell>
          <cell r="D290" t="str">
            <v>8 ' EXPEDITION OBLIQUE TOE</v>
          </cell>
          <cell r="E290" t="str">
            <v>WORK</v>
          </cell>
          <cell r="F290">
            <v>532</v>
          </cell>
        </row>
        <row r="291">
          <cell r="B291" t="str">
            <v>619E</v>
          </cell>
          <cell r="C291">
            <v>725</v>
          </cell>
          <cell r="D291" t="str">
            <v>7" EXPEDITION- E WIDTH</v>
          </cell>
          <cell r="E291" t="str">
            <v>WORK</v>
          </cell>
          <cell r="F291">
            <v>964</v>
          </cell>
        </row>
        <row r="292">
          <cell r="B292" t="str">
            <v>620E</v>
          </cell>
          <cell r="C292">
            <v>725</v>
          </cell>
          <cell r="D292" t="str">
            <v>7" EXPEDITION- E WIDTH- STEEL TOE</v>
          </cell>
          <cell r="E292" t="str">
            <v>WORK</v>
          </cell>
          <cell r="F292">
            <v>1480</v>
          </cell>
        </row>
        <row r="293">
          <cell r="B293" t="str">
            <v>621E</v>
          </cell>
          <cell r="C293">
            <v>725</v>
          </cell>
          <cell r="D293" t="str">
            <v>7" EXPEDITION- E WIDTH</v>
          </cell>
          <cell r="E293" t="str">
            <v>WORK</v>
          </cell>
          <cell r="F293">
            <v>378</v>
          </cell>
        </row>
        <row r="294">
          <cell r="B294" t="str">
            <v>622E</v>
          </cell>
          <cell r="C294">
            <v>725</v>
          </cell>
          <cell r="D294" t="str">
            <v>7" EXPEDITION- E WIDTH</v>
          </cell>
          <cell r="E294" t="str">
            <v>WORK</v>
          </cell>
          <cell r="F294">
            <v>1881</v>
          </cell>
        </row>
        <row r="295">
          <cell r="B295" t="str">
            <v>623E</v>
          </cell>
          <cell r="C295">
            <v>725</v>
          </cell>
          <cell r="D295" t="str">
            <v>6" EXPEDITION- E WIDTH</v>
          </cell>
          <cell r="E295" t="str">
            <v>WORK</v>
          </cell>
          <cell r="F295">
            <v>1391</v>
          </cell>
        </row>
        <row r="296">
          <cell r="B296" t="str">
            <v>624E</v>
          </cell>
          <cell r="C296">
            <v>725</v>
          </cell>
          <cell r="D296" t="str">
            <v>6" EXPEDITION- E WIDTH- STEEL TOE</v>
          </cell>
          <cell r="E296" t="str">
            <v>WORK</v>
          </cell>
          <cell r="F296">
            <v>2738</v>
          </cell>
        </row>
        <row r="297">
          <cell r="B297" t="str">
            <v>625E</v>
          </cell>
          <cell r="C297">
            <v>725</v>
          </cell>
          <cell r="D297" t="str">
            <v>7" EXPEDITION- E WIDTH</v>
          </cell>
          <cell r="E297" t="str">
            <v>WORK</v>
          </cell>
          <cell r="F297">
            <v>955</v>
          </cell>
        </row>
        <row r="298">
          <cell r="B298" t="str">
            <v>626E</v>
          </cell>
          <cell r="C298">
            <v>725</v>
          </cell>
          <cell r="D298" t="str">
            <v>7" EXPEDITION- E WIDTH- STEEL TOE</v>
          </cell>
          <cell r="E298" t="str">
            <v>WORK</v>
          </cell>
          <cell r="F298">
            <v>1437</v>
          </cell>
        </row>
        <row r="299">
          <cell r="B299" t="str">
            <v>628E</v>
          </cell>
          <cell r="C299">
            <v>725</v>
          </cell>
          <cell r="D299" t="str">
            <v>8" EXPEDITION- E WIDTH- STEEL TOE</v>
          </cell>
          <cell r="E299" t="str">
            <v>WORK</v>
          </cell>
          <cell r="F299">
            <v>67</v>
          </cell>
        </row>
        <row r="300">
          <cell r="B300" t="str">
            <v>629E</v>
          </cell>
          <cell r="C300">
            <v>725</v>
          </cell>
          <cell r="D300" t="str">
            <v>8" EXPEDITION- E WIDTH</v>
          </cell>
          <cell r="E300" t="str">
            <v>WORK</v>
          </cell>
          <cell r="F300">
            <v>1804</v>
          </cell>
        </row>
        <row r="301">
          <cell r="B301" t="str">
            <v>629EE</v>
          </cell>
          <cell r="C301">
            <v>725</v>
          </cell>
          <cell r="D301" t="str">
            <v>8" EXPEDITION- E WIDTH</v>
          </cell>
          <cell r="E301" t="str">
            <v>WORK</v>
          </cell>
          <cell r="F301">
            <v>294</v>
          </cell>
        </row>
        <row r="302">
          <cell r="B302" t="str">
            <v>630E</v>
          </cell>
          <cell r="C302">
            <v>725</v>
          </cell>
          <cell r="D302" t="str">
            <v>8" EXPEDITION- E WIDTH- STEEL TOE</v>
          </cell>
          <cell r="E302" t="str">
            <v>WORK</v>
          </cell>
          <cell r="F302">
            <v>977</v>
          </cell>
        </row>
        <row r="303">
          <cell r="B303" t="str">
            <v>639D</v>
          </cell>
          <cell r="C303">
            <v>765</v>
          </cell>
          <cell r="D303" t="str">
            <v>8" PURSUIT XT- D WIDTH</v>
          </cell>
          <cell r="E303" t="str">
            <v>WORK</v>
          </cell>
          <cell r="F303">
            <v>4</v>
          </cell>
        </row>
        <row r="304">
          <cell r="B304" t="str">
            <v>639EE</v>
          </cell>
          <cell r="C304">
            <v>765</v>
          </cell>
          <cell r="D304" t="str">
            <v>8" PURSUIT XT- EE WIDTH</v>
          </cell>
          <cell r="E304" t="str">
            <v>WORK</v>
          </cell>
          <cell r="F304">
            <v>16</v>
          </cell>
        </row>
        <row r="305">
          <cell r="B305" t="str">
            <v>641D</v>
          </cell>
          <cell r="C305">
            <v>765</v>
          </cell>
          <cell r="D305" t="str">
            <v>6" PURSUIT XT- D WIDTH</v>
          </cell>
          <cell r="E305" t="str">
            <v>WORK</v>
          </cell>
          <cell r="F305">
            <v>124</v>
          </cell>
        </row>
        <row r="306">
          <cell r="B306" t="str">
            <v>641EE</v>
          </cell>
          <cell r="C306">
            <v>765</v>
          </cell>
          <cell r="D306" t="str">
            <v>6" PURSUIT XT- EE WIDTH</v>
          </cell>
          <cell r="E306" t="str">
            <v>WORK</v>
          </cell>
          <cell r="F306">
            <v>10</v>
          </cell>
        </row>
        <row r="307">
          <cell r="B307" t="str">
            <v>64M</v>
          </cell>
          <cell r="C307">
            <v>105</v>
          </cell>
          <cell r="D307" t="str">
            <v>MENS STEEL TOE PACK</v>
          </cell>
          <cell r="E307" t="str">
            <v>SNOW</v>
          </cell>
          <cell r="F307">
            <v>6</v>
          </cell>
        </row>
        <row r="308">
          <cell r="B308" t="str">
            <v>81B</v>
          </cell>
          <cell r="C308">
            <v>107</v>
          </cell>
          <cell r="D308" t="str">
            <v>BOYS HIP WADER</v>
          </cell>
          <cell r="E308" t="str">
            <v>SNOW</v>
          </cell>
          <cell r="F308">
            <v>300</v>
          </cell>
        </row>
        <row r="309">
          <cell r="B309" t="str">
            <v>81M</v>
          </cell>
          <cell r="C309">
            <v>105</v>
          </cell>
          <cell r="D309" t="str">
            <v>MENS HIP WADER</v>
          </cell>
          <cell r="E309" t="str">
            <v>SNOW</v>
          </cell>
          <cell r="F309">
            <v>615</v>
          </cell>
        </row>
        <row r="310">
          <cell r="B310" t="str">
            <v>89038B</v>
          </cell>
          <cell r="C310">
            <v>64</v>
          </cell>
          <cell r="D310" t="str">
            <v>BOYS SCUFF</v>
          </cell>
          <cell r="E310" t="str">
            <v>SLIPPER</v>
          </cell>
          <cell r="F310">
            <v>144</v>
          </cell>
        </row>
        <row r="311">
          <cell r="B311" t="str">
            <v>89038M</v>
          </cell>
          <cell r="C311">
            <v>66</v>
          </cell>
          <cell r="D311" t="str">
            <v>MENS SCUFF</v>
          </cell>
          <cell r="E311" t="str">
            <v>SLIPPER</v>
          </cell>
          <cell r="F311">
            <v>144</v>
          </cell>
        </row>
        <row r="312">
          <cell r="B312" t="str">
            <v>89038W</v>
          </cell>
          <cell r="C312">
            <v>65</v>
          </cell>
          <cell r="D312" t="str">
            <v>WOMENS SCUFF</v>
          </cell>
          <cell r="E312" t="str">
            <v>SLIPPER</v>
          </cell>
          <cell r="F312">
            <v>144</v>
          </cell>
        </row>
        <row r="313">
          <cell r="B313" t="str">
            <v>89038Y</v>
          </cell>
          <cell r="C313">
            <v>63</v>
          </cell>
          <cell r="D313" t="str">
            <v>YOUTHS SCUFF</v>
          </cell>
          <cell r="E313" t="str">
            <v>SLIPPER</v>
          </cell>
          <cell r="F313">
            <v>144</v>
          </cell>
        </row>
        <row r="314">
          <cell r="B314" t="str">
            <v>89058B</v>
          </cell>
          <cell r="C314">
            <v>64</v>
          </cell>
          <cell r="D314" t="str">
            <v>BOYS CLASSIC</v>
          </cell>
          <cell r="E314" t="str">
            <v>SLIPPER</v>
          </cell>
          <cell r="F314">
            <v>48</v>
          </cell>
        </row>
        <row r="315">
          <cell r="B315" t="str">
            <v>89058M</v>
          </cell>
          <cell r="C315">
            <v>66</v>
          </cell>
          <cell r="D315" t="str">
            <v>MENS CLASSIC</v>
          </cell>
          <cell r="E315" t="str">
            <v>SLIPPER</v>
          </cell>
          <cell r="F315">
            <v>48</v>
          </cell>
        </row>
        <row r="316">
          <cell r="B316" t="str">
            <v>89058W</v>
          </cell>
          <cell r="C316">
            <v>65</v>
          </cell>
          <cell r="D316" t="str">
            <v>WOMENS CLASSIC</v>
          </cell>
          <cell r="E316" t="str">
            <v>SLIPPER</v>
          </cell>
          <cell r="F316">
            <v>48</v>
          </cell>
        </row>
        <row r="317">
          <cell r="B317" t="str">
            <v>89058Y</v>
          </cell>
          <cell r="C317">
            <v>63</v>
          </cell>
          <cell r="D317" t="str">
            <v>YOUTHS CLASSIC</v>
          </cell>
          <cell r="E317" t="str">
            <v>SLIPPER</v>
          </cell>
          <cell r="F317">
            <v>48</v>
          </cell>
        </row>
        <row r="318">
          <cell r="B318" t="str">
            <v>89138B</v>
          </cell>
          <cell r="C318">
            <v>64</v>
          </cell>
          <cell r="D318" t="str">
            <v>BOYS CENTER STITCH CLOG</v>
          </cell>
          <cell r="E318" t="str">
            <v>SLIPPER</v>
          </cell>
          <cell r="F318">
            <v>120</v>
          </cell>
        </row>
        <row r="319">
          <cell r="B319" t="str">
            <v>89138M</v>
          </cell>
          <cell r="C319">
            <v>66</v>
          </cell>
          <cell r="D319" t="str">
            <v>MENS CENTER STITCH CLOG</v>
          </cell>
          <cell r="E319" t="str">
            <v>SLIPPER</v>
          </cell>
          <cell r="F319">
            <v>120</v>
          </cell>
        </row>
        <row r="320">
          <cell r="B320" t="str">
            <v>89138W</v>
          </cell>
          <cell r="C320">
            <v>65</v>
          </cell>
          <cell r="D320" t="str">
            <v>WOMENS CENTER STITCH CLOG</v>
          </cell>
          <cell r="E320" t="str">
            <v>SLIPPER</v>
          </cell>
          <cell r="F320">
            <v>120</v>
          </cell>
        </row>
        <row r="321">
          <cell r="B321" t="str">
            <v>89138Y</v>
          </cell>
          <cell r="C321">
            <v>63</v>
          </cell>
          <cell r="D321" t="str">
            <v>YOUTHS CENTER STITCH CLOG</v>
          </cell>
          <cell r="E321" t="str">
            <v>SLIPPER</v>
          </cell>
          <cell r="F321">
            <v>120</v>
          </cell>
        </row>
        <row r="322">
          <cell r="B322" t="str">
            <v>89158M</v>
          </cell>
          <cell r="C322">
            <v>66</v>
          </cell>
          <cell r="D322" t="str">
            <v>MENS FUR SCUFF</v>
          </cell>
          <cell r="E322" t="str">
            <v>SLIPPER</v>
          </cell>
          <cell r="F322">
            <v>120</v>
          </cell>
        </row>
        <row r="323">
          <cell r="B323" t="str">
            <v>89158W</v>
          </cell>
          <cell r="C323">
            <v>65</v>
          </cell>
          <cell r="D323" t="str">
            <v>WOMENS FUR SCUFF</v>
          </cell>
          <cell r="E323" t="str">
            <v>SLIPPER</v>
          </cell>
          <cell r="F323">
            <v>240</v>
          </cell>
        </row>
        <row r="324">
          <cell r="B324" t="str">
            <v>89178M</v>
          </cell>
          <cell r="C324">
            <v>66</v>
          </cell>
          <cell r="D324" t="str">
            <v>MENS OPERA SLIPPER</v>
          </cell>
          <cell r="E324" t="str">
            <v>SLIPPER</v>
          </cell>
          <cell r="F324">
            <v>96</v>
          </cell>
        </row>
        <row r="325">
          <cell r="B325" t="str">
            <v>89178W</v>
          </cell>
          <cell r="C325">
            <v>65</v>
          </cell>
          <cell r="D325" t="str">
            <v>WOMENS OPERA SLIPPER</v>
          </cell>
          <cell r="E325" t="str">
            <v>SLIPPER</v>
          </cell>
          <cell r="F325">
            <v>60</v>
          </cell>
        </row>
        <row r="326">
          <cell r="B326" t="str">
            <v>901-4</v>
          </cell>
          <cell r="C326">
            <v>1356</v>
          </cell>
          <cell r="D326" t="str">
            <v>SOFT SOLE BOOT</v>
          </cell>
          <cell r="E326" t="str">
            <v>RAIN</v>
          </cell>
          <cell r="F326">
            <v>8592</v>
          </cell>
        </row>
        <row r="327">
          <cell r="B327" t="str">
            <v>901W</v>
          </cell>
          <cell r="C327">
            <v>65</v>
          </cell>
          <cell r="D327" t="str">
            <v>WOMENS MOC</v>
          </cell>
          <cell r="E327" t="str">
            <v>SLIPPER</v>
          </cell>
          <cell r="F327">
            <v>3521</v>
          </cell>
        </row>
        <row r="328">
          <cell r="B328" t="str">
            <v>901Y</v>
          </cell>
          <cell r="C328">
            <v>63</v>
          </cell>
          <cell r="D328" t="str">
            <v>YOUTHS MOC</v>
          </cell>
          <cell r="E328" t="str">
            <v>SLIPPER</v>
          </cell>
          <cell r="F328">
            <v>81</v>
          </cell>
        </row>
        <row r="329">
          <cell r="B329" t="str">
            <v>902-4</v>
          </cell>
          <cell r="C329">
            <v>1356</v>
          </cell>
          <cell r="D329" t="str">
            <v>INFANT BOOT</v>
          </cell>
          <cell r="E329" t="str">
            <v>RAIN</v>
          </cell>
          <cell r="F329">
            <v>6360</v>
          </cell>
        </row>
        <row r="330">
          <cell r="B330" t="str">
            <v>903B</v>
          </cell>
          <cell r="C330">
            <v>64</v>
          </cell>
          <cell r="D330" t="str">
            <v>BOYS SCUFF</v>
          </cell>
          <cell r="E330" t="str">
            <v>SLIPPER</v>
          </cell>
          <cell r="F330">
            <v>48</v>
          </cell>
        </row>
        <row r="331">
          <cell r="B331" t="str">
            <v>903I</v>
          </cell>
          <cell r="C331">
            <v>62</v>
          </cell>
          <cell r="D331" t="str">
            <v>INFANTS SCUFF</v>
          </cell>
          <cell r="E331" t="str">
            <v>SLIPPER</v>
          </cell>
          <cell r="F331">
            <v>12</v>
          </cell>
        </row>
        <row r="332">
          <cell r="B332" t="str">
            <v>903M</v>
          </cell>
          <cell r="C332">
            <v>66</v>
          </cell>
          <cell r="D332" t="str">
            <v>MENS SCUFF</v>
          </cell>
          <cell r="E332" t="str">
            <v>SLIPPER</v>
          </cell>
          <cell r="F332">
            <v>20340</v>
          </cell>
        </row>
        <row r="333">
          <cell r="B333" t="str">
            <v>903W</v>
          </cell>
          <cell r="C333">
            <v>65</v>
          </cell>
          <cell r="D333" t="str">
            <v>WOMENS SCUFF</v>
          </cell>
          <cell r="E333" t="str">
            <v>SLIPPER</v>
          </cell>
          <cell r="F333">
            <v>4851</v>
          </cell>
        </row>
        <row r="334">
          <cell r="B334" t="str">
            <v>903Y</v>
          </cell>
          <cell r="C334">
            <v>63</v>
          </cell>
          <cell r="D334" t="str">
            <v>YOUTHS SCUFF</v>
          </cell>
          <cell r="E334" t="str">
            <v>SLIPPER</v>
          </cell>
          <cell r="F334">
            <v>69</v>
          </cell>
        </row>
        <row r="335">
          <cell r="B335" t="str">
            <v>904M</v>
          </cell>
          <cell r="C335">
            <v>66</v>
          </cell>
          <cell r="D335" t="str">
            <v>MENS OPERA</v>
          </cell>
          <cell r="E335" t="str">
            <v>SLIPPER</v>
          </cell>
          <cell r="F335">
            <v>11961</v>
          </cell>
        </row>
        <row r="336">
          <cell r="B336" t="str">
            <v>905B</v>
          </cell>
          <cell r="C336">
            <v>64</v>
          </cell>
          <cell r="D336" t="str">
            <v>BOYS CLASSIC</v>
          </cell>
          <cell r="E336" t="str">
            <v>SLIPPER</v>
          </cell>
          <cell r="F336">
            <v>61</v>
          </cell>
        </row>
        <row r="337">
          <cell r="B337" t="str">
            <v>905M</v>
          </cell>
          <cell r="C337">
            <v>66</v>
          </cell>
          <cell r="D337" t="str">
            <v>MENS CLASSIC</v>
          </cell>
          <cell r="E337" t="str">
            <v>SLIPPER</v>
          </cell>
          <cell r="F337">
            <v>7487</v>
          </cell>
        </row>
        <row r="338">
          <cell r="B338" t="str">
            <v>905W</v>
          </cell>
          <cell r="C338">
            <v>65</v>
          </cell>
          <cell r="D338" t="str">
            <v>WOMENS CLASSIC</v>
          </cell>
          <cell r="E338" t="str">
            <v>SLIPPER</v>
          </cell>
          <cell r="F338">
            <v>7868</v>
          </cell>
        </row>
        <row r="339">
          <cell r="B339" t="str">
            <v>905Y</v>
          </cell>
          <cell r="C339">
            <v>63</v>
          </cell>
          <cell r="D339" t="str">
            <v>YOUTHS CLASSIC</v>
          </cell>
          <cell r="E339" t="str">
            <v>SLIPPER</v>
          </cell>
          <cell r="F339">
            <v>47</v>
          </cell>
        </row>
        <row r="340">
          <cell r="B340" t="str">
            <v>906M</v>
          </cell>
          <cell r="C340">
            <v>66</v>
          </cell>
          <cell r="D340" t="str">
            <v>MENS MOUNTAIN MOC</v>
          </cell>
          <cell r="E340" t="str">
            <v>SLIPPER</v>
          </cell>
          <cell r="F340">
            <v>564</v>
          </cell>
        </row>
        <row r="341">
          <cell r="B341" t="str">
            <v>906W</v>
          </cell>
          <cell r="C341">
            <v>65</v>
          </cell>
          <cell r="D341" t="str">
            <v>WOMENS MOUNTAIN MOC</v>
          </cell>
          <cell r="E341" t="str">
            <v>SLIPPER</v>
          </cell>
          <cell r="F341">
            <v>1405</v>
          </cell>
        </row>
        <row r="342">
          <cell r="B342" t="str">
            <v>907M</v>
          </cell>
          <cell r="C342">
            <v>66</v>
          </cell>
          <cell r="D342" t="str">
            <v>MENS CLASSIC SOFT SOLE</v>
          </cell>
          <cell r="E342" t="str">
            <v>SLIPPER</v>
          </cell>
          <cell r="F342">
            <v>830</v>
          </cell>
        </row>
        <row r="343">
          <cell r="B343" t="str">
            <v>907W</v>
          </cell>
          <cell r="C343">
            <v>65</v>
          </cell>
          <cell r="D343" t="str">
            <v>WOMENS CLASSIC SOFT SOLE</v>
          </cell>
          <cell r="E343" t="str">
            <v>SLIPPER</v>
          </cell>
          <cell r="F343">
            <v>1416</v>
          </cell>
        </row>
        <row r="344">
          <cell r="B344" t="str">
            <v>909B</v>
          </cell>
          <cell r="C344">
            <v>64</v>
          </cell>
          <cell r="D344" t="str">
            <v>BOYS WELLY</v>
          </cell>
          <cell r="E344" t="str">
            <v>SLIPPER</v>
          </cell>
          <cell r="F344">
            <v>680</v>
          </cell>
        </row>
        <row r="345">
          <cell r="B345" t="str">
            <v>909I</v>
          </cell>
          <cell r="C345">
            <v>62</v>
          </cell>
          <cell r="D345" t="str">
            <v>INFANTS WELLY</v>
          </cell>
          <cell r="E345" t="str">
            <v>SLIPPER</v>
          </cell>
          <cell r="F345">
            <v>177</v>
          </cell>
        </row>
        <row r="346">
          <cell r="B346" t="str">
            <v>909M</v>
          </cell>
          <cell r="C346">
            <v>66</v>
          </cell>
          <cell r="D346" t="str">
            <v>MENS WELLY</v>
          </cell>
          <cell r="E346" t="str">
            <v>SLIPPER</v>
          </cell>
          <cell r="F346">
            <v>10964</v>
          </cell>
        </row>
        <row r="347">
          <cell r="B347" t="str">
            <v>909W</v>
          </cell>
          <cell r="C347">
            <v>65</v>
          </cell>
          <cell r="D347" t="str">
            <v>WOMENS WELLY</v>
          </cell>
          <cell r="E347" t="str">
            <v>SLIPPER</v>
          </cell>
          <cell r="F347">
            <v>2679</v>
          </cell>
        </row>
        <row r="348">
          <cell r="B348" t="str">
            <v>909Y</v>
          </cell>
          <cell r="C348">
            <v>63</v>
          </cell>
          <cell r="D348" t="str">
            <v>YOUTHS WELLY</v>
          </cell>
          <cell r="E348" t="str">
            <v>SLIPPER</v>
          </cell>
          <cell r="F348">
            <v>477</v>
          </cell>
        </row>
        <row r="349">
          <cell r="B349" t="str">
            <v>911-4</v>
          </cell>
          <cell r="C349">
            <v>1355</v>
          </cell>
          <cell r="D349" t="str">
            <v>DEER HEAD BOOTIE</v>
          </cell>
          <cell r="E349" t="str">
            <v>RAIN</v>
          </cell>
          <cell r="F349">
            <v>6564</v>
          </cell>
        </row>
        <row r="350">
          <cell r="B350" t="str">
            <v>911M</v>
          </cell>
          <cell r="C350">
            <v>66</v>
          </cell>
          <cell r="D350" t="str">
            <v>MENS CROSSOVER</v>
          </cell>
          <cell r="E350" t="str">
            <v>SLIPPER</v>
          </cell>
          <cell r="F350">
            <v>397</v>
          </cell>
        </row>
        <row r="351">
          <cell r="B351" t="str">
            <v>911W</v>
          </cell>
          <cell r="C351">
            <v>65</v>
          </cell>
          <cell r="D351" t="str">
            <v>WOMENS CROSSOVER</v>
          </cell>
          <cell r="E351" t="str">
            <v>SLIPPER</v>
          </cell>
          <cell r="F351">
            <v>273</v>
          </cell>
        </row>
        <row r="352">
          <cell r="B352" t="str">
            <v>912-4</v>
          </cell>
          <cell r="C352">
            <v>1356</v>
          </cell>
          <cell r="D352" t="str">
            <v>TODDLER BOOT</v>
          </cell>
          <cell r="E352" t="str">
            <v>RAIN</v>
          </cell>
          <cell r="F352">
            <v>5328</v>
          </cell>
        </row>
        <row r="353">
          <cell r="B353" t="str">
            <v>913W</v>
          </cell>
          <cell r="C353">
            <v>65</v>
          </cell>
          <cell r="D353" t="str">
            <v>WOMENS CENTER STITCH CLOG</v>
          </cell>
          <cell r="E353" t="str">
            <v>SLIPPER</v>
          </cell>
          <cell r="F353">
            <v>468</v>
          </cell>
        </row>
        <row r="354">
          <cell r="B354" t="str">
            <v>915W</v>
          </cell>
          <cell r="C354">
            <v>65</v>
          </cell>
          <cell r="D354" t="str">
            <v>WOMENS FUR SCUFF</v>
          </cell>
          <cell r="E354" t="str">
            <v>SLIPPER</v>
          </cell>
          <cell r="F354">
            <v>15599</v>
          </cell>
        </row>
        <row r="355">
          <cell r="B355" t="str">
            <v>915WW</v>
          </cell>
          <cell r="C355">
            <v>65</v>
          </cell>
          <cell r="D355" t="str">
            <v>WOMENS FUR SCUFF WIDE WIDTH</v>
          </cell>
          <cell r="E355" t="str">
            <v>SLIPPER</v>
          </cell>
          <cell r="F355">
            <v>185</v>
          </cell>
        </row>
        <row r="356">
          <cell r="B356" t="str">
            <v>917W</v>
          </cell>
          <cell r="C356">
            <v>65</v>
          </cell>
          <cell r="D356" t="str">
            <v>WOMENS OPERA SLIPPER</v>
          </cell>
          <cell r="E356" t="str">
            <v>SLIPPER</v>
          </cell>
          <cell r="F356">
            <v>1161</v>
          </cell>
        </row>
        <row r="357">
          <cell r="B357" t="str">
            <v>921M</v>
          </cell>
          <cell r="C357">
            <v>66</v>
          </cell>
          <cell r="D357" t="str">
            <v>MENS UNLINED MOC</v>
          </cell>
          <cell r="E357" t="str">
            <v>SLIPPER</v>
          </cell>
          <cell r="F357">
            <v>20521</v>
          </cell>
        </row>
        <row r="358">
          <cell r="B358" t="str">
            <v>921W</v>
          </cell>
          <cell r="C358">
            <v>65</v>
          </cell>
          <cell r="D358" t="str">
            <v>WOMENS UNLINED MOC</v>
          </cell>
          <cell r="E358" t="str">
            <v>SLIPPER</v>
          </cell>
          <cell r="F358">
            <v>895</v>
          </cell>
        </row>
        <row r="359">
          <cell r="B359" t="str">
            <v>931M</v>
          </cell>
          <cell r="C359">
            <v>66</v>
          </cell>
          <cell r="D359" t="str">
            <v>MENS LACE WELLY</v>
          </cell>
          <cell r="E359" t="str">
            <v>SLIPPER</v>
          </cell>
          <cell r="F359">
            <v>424</v>
          </cell>
        </row>
        <row r="360">
          <cell r="B360" t="str">
            <v>931W</v>
          </cell>
          <cell r="C360">
            <v>65</v>
          </cell>
          <cell r="D360" t="str">
            <v>WOMENS LACE WELLY</v>
          </cell>
          <cell r="E360" t="str">
            <v>SLIPPER</v>
          </cell>
          <cell r="F360">
            <v>753</v>
          </cell>
        </row>
        <row r="361">
          <cell r="B361" t="str">
            <v>933M</v>
          </cell>
          <cell r="C361">
            <v>66</v>
          </cell>
          <cell r="D361" t="str">
            <v>MENS ANDROSCOGGIN</v>
          </cell>
          <cell r="E361" t="str">
            <v>SLIPPER</v>
          </cell>
          <cell r="F361">
            <v>2483</v>
          </cell>
        </row>
        <row r="362">
          <cell r="B362" t="str">
            <v>933W</v>
          </cell>
          <cell r="C362">
            <v>65</v>
          </cell>
          <cell r="D362" t="str">
            <v>WOMENS ANDROSCOGGIN</v>
          </cell>
          <cell r="E362" t="str">
            <v>SLIPPER</v>
          </cell>
          <cell r="F362">
            <v>998</v>
          </cell>
        </row>
        <row r="363">
          <cell r="B363" t="str">
            <v>935M</v>
          </cell>
          <cell r="C363">
            <v>66</v>
          </cell>
          <cell r="D363" t="str">
            <v>MENS DELUXE CTR STITCH</v>
          </cell>
          <cell r="E363" t="str">
            <v>SLIPPER</v>
          </cell>
          <cell r="F363">
            <v>62</v>
          </cell>
        </row>
        <row r="364">
          <cell r="B364" t="str">
            <v>935W</v>
          </cell>
          <cell r="C364">
            <v>65</v>
          </cell>
          <cell r="D364" t="str">
            <v>WOMENS DELUXE CENTER STITCH</v>
          </cell>
          <cell r="E364" t="str">
            <v>SLIPPER</v>
          </cell>
          <cell r="F364">
            <v>128</v>
          </cell>
        </row>
        <row r="365">
          <cell r="B365" t="str">
            <v>936M</v>
          </cell>
          <cell r="C365">
            <v>66</v>
          </cell>
          <cell r="D365" t="str">
            <v>MENS DELUXE WELLY</v>
          </cell>
          <cell r="E365" t="str">
            <v>SLIPPER</v>
          </cell>
          <cell r="F365">
            <v>242</v>
          </cell>
        </row>
        <row r="366">
          <cell r="B366" t="str">
            <v>936W</v>
          </cell>
          <cell r="C366">
            <v>65</v>
          </cell>
          <cell r="D366" t="str">
            <v>WOMENS DELUXE WELLY</v>
          </cell>
          <cell r="E366" t="str">
            <v>SLIPPER</v>
          </cell>
          <cell r="F366">
            <v>1592</v>
          </cell>
        </row>
        <row r="367">
          <cell r="B367" t="str">
            <v>937M</v>
          </cell>
          <cell r="C367">
            <v>66</v>
          </cell>
          <cell r="D367" t="str">
            <v>MENS TWO EYE LACE</v>
          </cell>
          <cell r="E367" t="str">
            <v>SLIPPER</v>
          </cell>
          <cell r="F367">
            <v>545</v>
          </cell>
        </row>
        <row r="368">
          <cell r="B368" t="str">
            <v>937W</v>
          </cell>
          <cell r="C368">
            <v>65</v>
          </cell>
          <cell r="D368" t="str">
            <v>WOMENS TWO EYE LACE</v>
          </cell>
          <cell r="E368" t="str">
            <v>SLIPPER</v>
          </cell>
          <cell r="F368">
            <v>702</v>
          </cell>
        </row>
        <row r="369">
          <cell r="B369" t="str">
            <v>939M</v>
          </cell>
          <cell r="C369">
            <v>66</v>
          </cell>
          <cell r="D369" t="str">
            <v>MENS ROMEO</v>
          </cell>
          <cell r="E369" t="str">
            <v>SLIPPER</v>
          </cell>
          <cell r="F369">
            <v>1560</v>
          </cell>
        </row>
        <row r="370">
          <cell r="B370" t="str">
            <v>945M</v>
          </cell>
          <cell r="C370">
            <v>661</v>
          </cell>
          <cell r="D370" t="str">
            <v>FLEECE INDOOR SLIPPERS</v>
          </cell>
          <cell r="E370" t="str">
            <v>SLIPPER</v>
          </cell>
          <cell r="F370">
            <v>2354</v>
          </cell>
        </row>
        <row r="371">
          <cell r="B371" t="str">
            <v>945W</v>
          </cell>
          <cell r="C371">
            <v>651</v>
          </cell>
          <cell r="D371" t="str">
            <v>WOMENS INDOOR FLEECE SLIPPER</v>
          </cell>
          <cell r="E371" t="str">
            <v>SLIPPER</v>
          </cell>
          <cell r="F371">
            <v>1160</v>
          </cell>
        </row>
        <row r="372">
          <cell r="B372" t="str">
            <v>947M</v>
          </cell>
          <cell r="C372">
            <v>661</v>
          </cell>
          <cell r="D372" t="str">
            <v>SHEEPSKIN CLOG</v>
          </cell>
          <cell r="E372" t="str">
            <v>SLIPPER</v>
          </cell>
          <cell r="F372">
            <v>2131</v>
          </cell>
        </row>
        <row r="373">
          <cell r="B373" t="str">
            <v>947W</v>
          </cell>
          <cell r="C373">
            <v>651</v>
          </cell>
          <cell r="D373" t="str">
            <v>SHEEPSKIN CLOG</v>
          </cell>
          <cell r="E373" t="str">
            <v>SLIPPER</v>
          </cell>
          <cell r="F373">
            <v>602</v>
          </cell>
        </row>
        <row r="374">
          <cell r="B374" t="str">
            <v>949M</v>
          </cell>
          <cell r="C374">
            <v>661</v>
          </cell>
          <cell r="D374" t="str">
            <v>WOOL CLOG</v>
          </cell>
          <cell r="E374" t="str">
            <v>SLIPPER</v>
          </cell>
          <cell r="F374">
            <v>1961</v>
          </cell>
        </row>
        <row r="375">
          <cell r="B375" t="str">
            <v>949W</v>
          </cell>
          <cell r="C375">
            <v>651</v>
          </cell>
          <cell r="D375" t="str">
            <v>WOOL CLOG</v>
          </cell>
          <cell r="E375" t="str">
            <v>SLIPPER</v>
          </cell>
          <cell r="F375">
            <v>1300</v>
          </cell>
        </row>
        <row r="376">
          <cell r="B376" t="str">
            <v>961W</v>
          </cell>
          <cell r="C376">
            <v>65</v>
          </cell>
          <cell r="D376" t="str">
            <v>WOMENS SOFT SCUFF</v>
          </cell>
          <cell r="E376" t="str">
            <v>SLIPPER</v>
          </cell>
          <cell r="F376">
            <v>9610</v>
          </cell>
        </row>
        <row r="377">
          <cell r="B377" t="str">
            <v>965W</v>
          </cell>
          <cell r="C377">
            <v>65</v>
          </cell>
          <cell r="D377" t="str">
            <v>WOMENS Slipper</v>
          </cell>
          <cell r="E377" t="str">
            <v>SLIPPER</v>
          </cell>
          <cell r="F377">
            <v>3173</v>
          </cell>
        </row>
        <row r="378">
          <cell r="B378" t="str">
            <v>9901M</v>
          </cell>
          <cell r="C378">
            <v>66</v>
          </cell>
          <cell r="D378" t="str">
            <v>MENS DELUXE SHEEPSKIN MOC</v>
          </cell>
          <cell r="E378" t="str">
            <v>SLIPPER</v>
          </cell>
          <cell r="F378">
            <v>591</v>
          </cell>
        </row>
        <row r="379">
          <cell r="B379" t="str">
            <v>9901W</v>
          </cell>
          <cell r="C379">
            <v>65</v>
          </cell>
          <cell r="D379" t="str">
            <v>WOMENS DELUXE SHEEPSKIN MOC</v>
          </cell>
          <cell r="E379" t="str">
            <v>SLIPPER</v>
          </cell>
          <cell r="F379">
            <v>188</v>
          </cell>
        </row>
        <row r="380">
          <cell r="B380" t="str">
            <v>9903M</v>
          </cell>
          <cell r="C380">
            <v>66</v>
          </cell>
          <cell r="D380" t="str">
            <v>MENS DELUXE SHEEPSKING SCUFF</v>
          </cell>
          <cell r="E380" t="str">
            <v>SLIPPER</v>
          </cell>
          <cell r="F380">
            <v>732</v>
          </cell>
        </row>
        <row r="381">
          <cell r="B381" t="str">
            <v>9904M</v>
          </cell>
          <cell r="C381">
            <v>66</v>
          </cell>
          <cell r="D381" t="str">
            <v>MENS DELUXE SHEEPSKIN TANNER</v>
          </cell>
          <cell r="E381" t="str">
            <v>SLIPPER</v>
          </cell>
          <cell r="F381">
            <v>740</v>
          </cell>
        </row>
        <row r="382">
          <cell r="B382" t="str">
            <v>9905B</v>
          </cell>
          <cell r="C382">
            <v>64</v>
          </cell>
          <cell r="D382" t="str">
            <v>BOYS CLASSIC</v>
          </cell>
          <cell r="E382" t="str">
            <v>SLIPPER</v>
          </cell>
          <cell r="F382">
            <v>30</v>
          </cell>
        </row>
        <row r="383">
          <cell r="B383" t="str">
            <v>9905I</v>
          </cell>
          <cell r="C383">
            <v>62</v>
          </cell>
          <cell r="D383" t="str">
            <v>INFANTS Classic</v>
          </cell>
          <cell r="E383" t="str">
            <v>SLIPPER</v>
          </cell>
          <cell r="F383">
            <v>18</v>
          </cell>
        </row>
        <row r="384">
          <cell r="B384" t="str">
            <v>9905M</v>
          </cell>
          <cell r="C384">
            <v>66</v>
          </cell>
          <cell r="D384" t="str">
            <v>MENS DELUXE SHEEPSKIN CLASSIC</v>
          </cell>
          <cell r="E384" t="str">
            <v>SLIPPER</v>
          </cell>
          <cell r="F384">
            <v>1414</v>
          </cell>
        </row>
        <row r="385">
          <cell r="B385" t="str">
            <v>9905W</v>
          </cell>
          <cell r="C385">
            <v>65</v>
          </cell>
          <cell r="D385" t="str">
            <v>WOMENS DELUXE SHEEPSKIN CLASSIC</v>
          </cell>
          <cell r="E385" t="str">
            <v>SLIPPER</v>
          </cell>
          <cell r="F385">
            <v>1722</v>
          </cell>
        </row>
        <row r="386">
          <cell r="B386" t="str">
            <v>9905Y</v>
          </cell>
          <cell r="C386">
            <v>63</v>
          </cell>
          <cell r="D386" t="str">
            <v>YOUTHS CLASSIC</v>
          </cell>
          <cell r="E386" t="str">
            <v>SLIPPER</v>
          </cell>
          <cell r="F386">
            <v>72</v>
          </cell>
        </row>
        <row r="387">
          <cell r="B387" t="str">
            <v>9907M</v>
          </cell>
          <cell r="C387">
            <v>66</v>
          </cell>
          <cell r="D387" t="str">
            <v>MENS DELUXE CLASSIC SOFT SOLE</v>
          </cell>
          <cell r="E387" t="str">
            <v>SLIPPER</v>
          </cell>
          <cell r="F387">
            <v>330</v>
          </cell>
        </row>
        <row r="388">
          <cell r="B388" t="str">
            <v>9907W</v>
          </cell>
          <cell r="C388">
            <v>65</v>
          </cell>
          <cell r="D388" t="str">
            <v>WOMENS DELUXE SOFT SOLE SLIPPER</v>
          </cell>
          <cell r="E388" t="str">
            <v>SLIPPER</v>
          </cell>
          <cell r="F388">
            <v>390</v>
          </cell>
        </row>
        <row r="389">
          <cell r="B389" t="str">
            <v>9915W</v>
          </cell>
          <cell r="C389">
            <v>65</v>
          </cell>
          <cell r="D389" t="str">
            <v>WOMENS DELUXE SHEEPSKIN  SCUFF</v>
          </cell>
          <cell r="E389" t="str">
            <v>SLIPPER</v>
          </cell>
          <cell r="F389">
            <v>198</v>
          </cell>
        </row>
        <row r="390">
          <cell r="B390" t="str">
            <v>9923M</v>
          </cell>
          <cell r="C390">
            <v>66</v>
          </cell>
          <cell r="D390" t="str">
            <v>MENS DELUXE TANNER MOC</v>
          </cell>
          <cell r="E390" t="str">
            <v>SLIPPER</v>
          </cell>
          <cell r="F390">
            <v>216</v>
          </cell>
        </row>
        <row r="391">
          <cell r="B391" t="str">
            <v>9935M</v>
          </cell>
          <cell r="C391">
            <v>66</v>
          </cell>
          <cell r="D391" t="str">
            <v>MENS DELUXE CENTER STITCH SLIPPER</v>
          </cell>
          <cell r="E391" t="str">
            <v>SLIPPER</v>
          </cell>
          <cell r="F391">
            <v>422</v>
          </cell>
        </row>
        <row r="392">
          <cell r="B392" t="str">
            <v>9965W</v>
          </cell>
          <cell r="C392">
            <v>65</v>
          </cell>
          <cell r="D392" t="str">
            <v>WOMENS DELUXE Slipper</v>
          </cell>
          <cell r="E392" t="str">
            <v>SLIPPER</v>
          </cell>
          <cell r="F392">
            <v>252</v>
          </cell>
        </row>
        <row r="393">
          <cell r="B393" t="str">
            <v>AMH</v>
          </cell>
          <cell r="C393">
            <v>2005</v>
          </cell>
          <cell r="D393" t="str">
            <v>ATHLETIC MENS HASH</v>
          </cell>
          <cell r="E393" t="str">
            <v>ATHLETIC</v>
          </cell>
          <cell r="F393">
            <v>4562</v>
          </cell>
        </row>
        <row r="394">
          <cell r="B394" t="str">
            <v>AWH</v>
          </cell>
          <cell r="D394" t="str">
            <v>ATHLETIC WOMENS HASH</v>
          </cell>
          <cell r="E394" t="str">
            <v>ATHLETIC</v>
          </cell>
          <cell r="F394">
            <v>745</v>
          </cell>
        </row>
        <row r="395">
          <cell r="B395" t="str">
            <v>AYH</v>
          </cell>
          <cell r="D395" t="str">
            <v>ATHLETIC YOUTHS HASH</v>
          </cell>
          <cell r="E395" t="str">
            <v>ATHLETIC</v>
          </cell>
          <cell r="F395">
            <v>73</v>
          </cell>
        </row>
        <row r="396">
          <cell r="B396" t="str">
            <v>B12CC</v>
          </cell>
          <cell r="C396">
            <v>2005</v>
          </cell>
          <cell r="D396" t="str">
            <v>MEN'S B12CC</v>
          </cell>
          <cell r="E396" t="str">
            <v>ATHLETIC</v>
          </cell>
          <cell r="F396">
            <v>1439</v>
          </cell>
        </row>
        <row r="397">
          <cell r="B397" t="str">
            <v>B6CC</v>
          </cell>
          <cell r="C397">
            <v>2005</v>
          </cell>
          <cell r="D397" t="str">
            <v>MENS TOP GUN CC RUN</v>
          </cell>
          <cell r="E397" t="str">
            <v>ATHLETIC</v>
          </cell>
          <cell r="F397">
            <v>6721</v>
          </cell>
        </row>
        <row r="398">
          <cell r="B398" t="str">
            <v>B6EE</v>
          </cell>
          <cell r="C398">
            <v>2006</v>
          </cell>
          <cell r="D398" t="str">
            <v>WOMENS TOP GUN EE RUN</v>
          </cell>
          <cell r="E398" t="str">
            <v>ATHLETIC</v>
          </cell>
          <cell r="F398">
            <v>342</v>
          </cell>
        </row>
        <row r="399">
          <cell r="B399" t="str">
            <v>B6FF</v>
          </cell>
          <cell r="C399">
            <v>2007</v>
          </cell>
          <cell r="D399" t="str">
            <v>BOYS TOP GUN FF RUN</v>
          </cell>
          <cell r="E399" t="str">
            <v>ATHLETIC</v>
          </cell>
          <cell r="F399">
            <v>144</v>
          </cell>
        </row>
        <row r="400">
          <cell r="B400" t="str">
            <v>B7CC</v>
          </cell>
          <cell r="C400">
            <v>2005</v>
          </cell>
          <cell r="D400" t="str">
            <v>MENS SHOE  CC RUN</v>
          </cell>
          <cell r="E400" t="str">
            <v>ATHLETIC</v>
          </cell>
          <cell r="F400">
            <v>1459</v>
          </cell>
        </row>
        <row r="401">
          <cell r="B401" t="str">
            <v>B8CC</v>
          </cell>
          <cell r="C401">
            <v>2005</v>
          </cell>
          <cell r="D401" t="str">
            <v>MAGNUM CC RUN</v>
          </cell>
          <cell r="E401" t="str">
            <v>ATHLETIC</v>
          </cell>
          <cell r="F401">
            <v>270</v>
          </cell>
        </row>
        <row r="402">
          <cell r="B402" t="str">
            <v>B9CC</v>
          </cell>
          <cell r="C402">
            <v>2005</v>
          </cell>
          <cell r="D402" t="str">
            <v>MENS VAPOR CC RUN</v>
          </cell>
          <cell r="E402" t="str">
            <v>ATHLETIC</v>
          </cell>
          <cell r="F402">
            <v>1376</v>
          </cell>
        </row>
        <row r="403">
          <cell r="B403" t="str">
            <v>C14CC</v>
          </cell>
          <cell r="C403">
            <v>2005</v>
          </cell>
          <cell r="D403" t="str">
            <v>MENS CARIBE WITH VELCRO CC RUN</v>
          </cell>
          <cell r="E403" t="str">
            <v>ATHLETIC</v>
          </cell>
          <cell r="F403">
            <v>2592</v>
          </cell>
        </row>
        <row r="404">
          <cell r="B404" t="str">
            <v>C18CC</v>
          </cell>
          <cell r="C404">
            <v>2005</v>
          </cell>
          <cell r="D404" t="str">
            <v>MENS C18 ATHLETIC SHOE</v>
          </cell>
          <cell r="E404" t="str">
            <v>ATHLETIC</v>
          </cell>
          <cell r="F404">
            <v>2724</v>
          </cell>
        </row>
        <row r="405">
          <cell r="B405" t="str">
            <v>C18FF</v>
          </cell>
          <cell r="C405">
            <v>20071</v>
          </cell>
          <cell r="D405" t="str">
            <v>BOYS C18 ATHLETIC SHOE</v>
          </cell>
          <cell r="E405" t="str">
            <v>ATHLETIC</v>
          </cell>
          <cell r="F405">
            <v>540</v>
          </cell>
        </row>
        <row r="406">
          <cell r="B406" t="str">
            <v>C1CC</v>
          </cell>
          <cell r="C406">
            <v>2005</v>
          </cell>
          <cell r="D406" t="str">
            <v>MENS CARIBE CC RUN</v>
          </cell>
          <cell r="E406" t="str">
            <v>ATHLETIC</v>
          </cell>
          <cell r="F406">
            <v>2808</v>
          </cell>
        </row>
        <row r="407">
          <cell r="B407" t="str">
            <v>C1EE</v>
          </cell>
          <cell r="C407">
            <v>2006</v>
          </cell>
          <cell r="D407" t="str">
            <v>WOMENS CARIBE EE RUN</v>
          </cell>
          <cell r="E407" t="str">
            <v>ATHLETIC</v>
          </cell>
          <cell r="F407">
            <v>3930</v>
          </cell>
        </row>
        <row r="408">
          <cell r="B408" t="str">
            <v>C3CC</v>
          </cell>
          <cell r="C408">
            <v>2005</v>
          </cell>
          <cell r="D408" t="str">
            <v>MENS FLIGHT CC RUN</v>
          </cell>
          <cell r="E408" t="str">
            <v>ATHLETIC</v>
          </cell>
          <cell r="F408">
            <v>204</v>
          </cell>
        </row>
        <row r="409">
          <cell r="B409" t="str">
            <v>C3EE</v>
          </cell>
          <cell r="C409">
            <v>2006</v>
          </cell>
          <cell r="D409" t="str">
            <v>WOMENS FLIGHT EE RUN</v>
          </cell>
          <cell r="E409" t="str">
            <v>ATHLETIC</v>
          </cell>
          <cell r="F409">
            <v>931</v>
          </cell>
        </row>
        <row r="410">
          <cell r="B410" t="str">
            <v>C3FF</v>
          </cell>
          <cell r="C410">
            <v>2007</v>
          </cell>
          <cell r="D410" t="str">
            <v>BOYS FLIGHT FF RUN</v>
          </cell>
          <cell r="E410" t="str">
            <v>ATHLETIC</v>
          </cell>
          <cell r="F410">
            <v>108</v>
          </cell>
        </row>
        <row r="411">
          <cell r="B411" t="str">
            <v>C3GG</v>
          </cell>
          <cell r="C411">
            <v>2008</v>
          </cell>
          <cell r="D411" t="str">
            <v>YOUTHS C3 GG RUN</v>
          </cell>
          <cell r="E411" t="str">
            <v>ATHLETIC</v>
          </cell>
          <cell r="F411">
            <v>251</v>
          </cell>
        </row>
        <row r="412">
          <cell r="B412" t="str">
            <v>C4EE</v>
          </cell>
          <cell r="C412">
            <v>2006</v>
          </cell>
          <cell r="D412" t="str">
            <v>WOMENS STARFIRE EE RUN</v>
          </cell>
          <cell r="E412" t="str">
            <v>ATHLETIC</v>
          </cell>
          <cell r="F412">
            <v>6258</v>
          </cell>
        </row>
        <row r="413">
          <cell r="B413" t="str">
            <v>C5EE</v>
          </cell>
          <cell r="C413">
            <v>2006</v>
          </cell>
          <cell r="D413" t="str">
            <v>WOMENS SIERRA EE RUN</v>
          </cell>
          <cell r="E413" t="str">
            <v>ATHLETIC</v>
          </cell>
          <cell r="F413">
            <v>1932</v>
          </cell>
        </row>
        <row r="414">
          <cell r="B414" t="str">
            <v>C7EE</v>
          </cell>
          <cell r="C414">
            <v>2006</v>
          </cell>
          <cell r="D414" t="str">
            <v>WOMENS DELTA EE RUN</v>
          </cell>
          <cell r="E414" t="str">
            <v>ATHLETIC</v>
          </cell>
          <cell r="F414">
            <v>3210</v>
          </cell>
        </row>
        <row r="415">
          <cell r="B415" t="str">
            <v>C7GG</v>
          </cell>
          <cell r="C415">
            <v>2008</v>
          </cell>
          <cell r="D415" t="str">
            <v>YOUTHS C7 GG RUN</v>
          </cell>
          <cell r="E415" t="str">
            <v>ATHLETIC</v>
          </cell>
          <cell r="F415">
            <v>1365</v>
          </cell>
        </row>
        <row r="416">
          <cell r="B416" t="str">
            <v>C8CC</v>
          </cell>
          <cell r="C416">
            <v>2005</v>
          </cell>
          <cell r="D416" t="str">
            <v>MENS MIAMI CC RUN</v>
          </cell>
          <cell r="E416" t="str">
            <v>ATHLETIC</v>
          </cell>
          <cell r="F416">
            <v>2365</v>
          </cell>
        </row>
        <row r="417">
          <cell r="B417" t="str">
            <v>C9CC</v>
          </cell>
          <cell r="C417">
            <v>2005</v>
          </cell>
          <cell r="D417" t="str">
            <v>MENS EZ CC RUN</v>
          </cell>
          <cell r="E417" t="str">
            <v>ATHLETIC</v>
          </cell>
          <cell r="F417">
            <v>684</v>
          </cell>
        </row>
        <row r="418">
          <cell r="B418" t="str">
            <v>C9EE</v>
          </cell>
          <cell r="C418">
            <v>2006</v>
          </cell>
          <cell r="D418" t="str">
            <v>WOMENS EZ EE RUN</v>
          </cell>
          <cell r="E418" t="str">
            <v>ATHLETIC</v>
          </cell>
          <cell r="F418">
            <v>4445</v>
          </cell>
        </row>
        <row r="419">
          <cell r="B419" t="str">
            <v>F1</v>
          </cell>
          <cell r="C419">
            <v>20051</v>
          </cell>
          <cell r="D419" t="str">
            <v>Mens  FOOTBALL CLEAT</v>
          </cell>
          <cell r="E419" t="str">
            <v>ATHLETIC</v>
          </cell>
          <cell r="F419">
            <v>1243</v>
          </cell>
        </row>
        <row r="420">
          <cell r="B420" t="str">
            <v>F1Y</v>
          </cell>
          <cell r="C420">
            <v>20071</v>
          </cell>
          <cell r="D420" t="str">
            <v>YOUTH  FOOTBALL CLEAT</v>
          </cell>
          <cell r="E420" t="str">
            <v>ATHLETIC</v>
          </cell>
          <cell r="F420">
            <v>289</v>
          </cell>
        </row>
        <row r="421">
          <cell r="B421" t="str">
            <v>N1</v>
          </cell>
          <cell r="C421">
            <v>20051</v>
          </cell>
          <cell r="D421" t="str">
            <v>Mens SOCCER CLEAT</v>
          </cell>
          <cell r="E421" t="str">
            <v>ATHLETIC</v>
          </cell>
          <cell r="F421">
            <v>146</v>
          </cell>
        </row>
        <row r="422">
          <cell r="B422" t="str">
            <v>N1Y</v>
          </cell>
          <cell r="C422">
            <v>20071</v>
          </cell>
          <cell r="D422" t="str">
            <v>Mens SOCCER CLEAT</v>
          </cell>
          <cell r="E422" t="str">
            <v>ATHLETIC</v>
          </cell>
          <cell r="F422">
            <v>155</v>
          </cell>
        </row>
        <row r="423">
          <cell r="B423" t="str">
            <v>N2Y</v>
          </cell>
          <cell r="C423">
            <v>20071</v>
          </cell>
          <cell r="D423" t="str">
            <v>YOUTH SOCCER ROUNDED CLEAT</v>
          </cell>
          <cell r="E423" t="str">
            <v>ATHLETIC</v>
          </cell>
          <cell r="F423">
            <v>12</v>
          </cell>
        </row>
        <row r="424">
          <cell r="B424" t="str">
            <v>P1</v>
          </cell>
          <cell r="C424">
            <v>20051</v>
          </cell>
          <cell r="D424" t="str">
            <v>Mens  Court Shoe</v>
          </cell>
          <cell r="E424" t="str">
            <v>ATHLETIC</v>
          </cell>
          <cell r="F424">
            <v>3999</v>
          </cell>
        </row>
        <row r="425">
          <cell r="B425" t="str">
            <v>P1BB</v>
          </cell>
          <cell r="C425">
            <v>2005</v>
          </cell>
          <cell r="D425" t="str">
            <v>MENS BLUES BB RUN</v>
          </cell>
          <cell r="E425" t="str">
            <v>ATHLETIC</v>
          </cell>
          <cell r="F425">
            <v>163</v>
          </cell>
        </row>
        <row r="426">
          <cell r="B426" t="str">
            <v>P1W</v>
          </cell>
          <cell r="C426">
            <v>20051</v>
          </cell>
          <cell r="D426" t="str">
            <v>Mens  Court Shoe - Wide Width</v>
          </cell>
          <cell r="E426" t="str">
            <v>ATHLETIC</v>
          </cell>
          <cell r="F426">
            <v>3025</v>
          </cell>
        </row>
        <row r="427">
          <cell r="B427" t="str">
            <v>P2CC</v>
          </cell>
          <cell r="C427">
            <v>2005</v>
          </cell>
          <cell r="D427" t="str">
            <v>MENS VELCRO</v>
          </cell>
          <cell r="E427" t="str">
            <v>ATHLETIC</v>
          </cell>
          <cell r="F427">
            <v>3136</v>
          </cell>
        </row>
        <row r="428">
          <cell r="B428" t="str">
            <v>P3CC</v>
          </cell>
          <cell r="C428">
            <v>2005</v>
          </cell>
          <cell r="D428" t="str">
            <v>MENS HI TOP</v>
          </cell>
          <cell r="E428" t="str">
            <v>ATHLETIC</v>
          </cell>
          <cell r="F428">
            <v>2168</v>
          </cell>
        </row>
        <row r="429">
          <cell r="B429" t="str">
            <v>R10BB</v>
          </cell>
          <cell r="C429">
            <v>2005</v>
          </cell>
          <cell r="D429" t="str">
            <v>MENS CHILL BB RUN</v>
          </cell>
          <cell r="E429" t="str">
            <v>ATHLETIC</v>
          </cell>
          <cell r="F429">
            <v>84</v>
          </cell>
        </row>
        <row r="430">
          <cell r="B430" t="str">
            <v>R10CC</v>
          </cell>
          <cell r="C430">
            <v>2005</v>
          </cell>
          <cell r="D430" t="str">
            <v>MENS CHILL CC RUN</v>
          </cell>
          <cell r="E430" t="str">
            <v>ATHLETIC</v>
          </cell>
          <cell r="F430">
            <v>417</v>
          </cell>
        </row>
        <row r="431">
          <cell r="B431" t="str">
            <v>R10EE</v>
          </cell>
          <cell r="C431">
            <v>2006</v>
          </cell>
          <cell r="D431" t="str">
            <v>WOMENS CHILL EE RUN</v>
          </cell>
          <cell r="E431" t="str">
            <v>ATHLETIC</v>
          </cell>
          <cell r="F431">
            <v>293</v>
          </cell>
        </row>
        <row r="432">
          <cell r="B432" t="str">
            <v>R14EE</v>
          </cell>
          <cell r="C432">
            <v>2006</v>
          </cell>
          <cell r="D432" t="str">
            <v>WOMENS GLIDE EE RUN</v>
          </cell>
          <cell r="E432" t="str">
            <v>ATHLETIC</v>
          </cell>
          <cell r="F432">
            <v>504</v>
          </cell>
        </row>
        <row r="433">
          <cell r="B433" t="str">
            <v>R15EE</v>
          </cell>
          <cell r="C433">
            <v>2006</v>
          </cell>
          <cell r="D433" t="str">
            <v>WOMENS KOKOMO EE RUN</v>
          </cell>
          <cell r="E433" t="str">
            <v>ATHLETIC</v>
          </cell>
          <cell r="F433">
            <v>17</v>
          </cell>
        </row>
        <row r="434">
          <cell r="B434" t="str">
            <v>R17CC</v>
          </cell>
          <cell r="C434">
            <v>2005</v>
          </cell>
          <cell r="D434" t="str">
            <v>MENS PRESTON CC RUN</v>
          </cell>
          <cell r="E434" t="str">
            <v>ATHLETIC</v>
          </cell>
          <cell r="F434">
            <v>54</v>
          </cell>
        </row>
        <row r="435">
          <cell r="B435" t="str">
            <v>R17EE</v>
          </cell>
          <cell r="C435">
            <v>2006</v>
          </cell>
          <cell r="D435" t="str">
            <v>WOMENS PRESTON EE RUN</v>
          </cell>
          <cell r="E435" t="str">
            <v>ATHLETIC</v>
          </cell>
          <cell r="F435">
            <v>1644</v>
          </cell>
        </row>
        <row r="436">
          <cell r="B436" t="str">
            <v>R19CC</v>
          </cell>
          <cell r="C436">
            <v>2005</v>
          </cell>
          <cell r="D436" t="str">
            <v>MENS MORGAN CC RUN</v>
          </cell>
          <cell r="E436" t="str">
            <v>ATHLETIC</v>
          </cell>
          <cell r="F436">
            <v>594</v>
          </cell>
        </row>
        <row r="437">
          <cell r="B437" t="str">
            <v>R19EE</v>
          </cell>
          <cell r="C437">
            <v>2006</v>
          </cell>
          <cell r="D437" t="str">
            <v>WOMENS MORGAN EE RUN</v>
          </cell>
          <cell r="E437" t="str">
            <v>ATHLETIC</v>
          </cell>
          <cell r="F437">
            <v>1493</v>
          </cell>
        </row>
        <row r="438">
          <cell r="B438" t="str">
            <v>R20CC</v>
          </cell>
          <cell r="C438">
            <v>2005</v>
          </cell>
          <cell r="D438" t="str">
            <v>MENS SMOOTH CC RUN</v>
          </cell>
          <cell r="E438" t="str">
            <v>ATHLETIC</v>
          </cell>
          <cell r="F438">
            <v>4633</v>
          </cell>
        </row>
        <row r="439">
          <cell r="B439" t="str">
            <v>R20FF</v>
          </cell>
          <cell r="C439">
            <v>2007</v>
          </cell>
          <cell r="D439" t="str">
            <v>BOYS SMOOTH FF RUN</v>
          </cell>
          <cell r="E439" t="str">
            <v>ATHLETIC</v>
          </cell>
          <cell r="F439">
            <v>1152</v>
          </cell>
        </row>
        <row r="440">
          <cell r="B440" t="str">
            <v>R23EE</v>
          </cell>
          <cell r="C440">
            <v>2006</v>
          </cell>
          <cell r="D440" t="str">
            <v>WOMENS TIE EE RUN</v>
          </cell>
          <cell r="E440" t="str">
            <v>ATHLETIC</v>
          </cell>
          <cell r="F440">
            <v>1187</v>
          </cell>
        </row>
        <row r="441">
          <cell r="B441" t="str">
            <v>R24CC</v>
          </cell>
          <cell r="C441">
            <v>2005</v>
          </cell>
          <cell r="D441" t="str">
            <v>MENS JAZZ CC RUN</v>
          </cell>
          <cell r="E441" t="str">
            <v>ATHLETIC</v>
          </cell>
          <cell r="F441">
            <v>162</v>
          </cell>
        </row>
        <row r="442">
          <cell r="B442" t="str">
            <v>R24EE</v>
          </cell>
          <cell r="C442">
            <v>2006</v>
          </cell>
          <cell r="D442" t="str">
            <v>WOMENS JAZZ EE RUN</v>
          </cell>
          <cell r="E442" t="str">
            <v>ATHLETIC</v>
          </cell>
          <cell r="F442">
            <v>2724</v>
          </cell>
        </row>
        <row r="443">
          <cell r="B443" t="str">
            <v>R25CC</v>
          </cell>
          <cell r="C443">
            <v>2005</v>
          </cell>
          <cell r="D443" t="str">
            <v>MENS FIRE CC RUN</v>
          </cell>
          <cell r="E443" t="str">
            <v>ATHLETIC</v>
          </cell>
          <cell r="F443">
            <v>1861</v>
          </cell>
        </row>
        <row r="444">
          <cell r="B444" t="str">
            <v>R25EE</v>
          </cell>
          <cell r="C444">
            <v>2006</v>
          </cell>
          <cell r="D444" t="str">
            <v>WOMENS FIRE EE RUN</v>
          </cell>
          <cell r="E444" t="str">
            <v>ATHLETIC</v>
          </cell>
          <cell r="F444">
            <v>5900</v>
          </cell>
        </row>
        <row r="445">
          <cell r="B445" t="str">
            <v>R25FF</v>
          </cell>
          <cell r="C445">
            <v>2007</v>
          </cell>
          <cell r="D445" t="str">
            <v>BOYS FIRE FF RUN</v>
          </cell>
          <cell r="E445" t="str">
            <v>ATHLETIC</v>
          </cell>
          <cell r="F445">
            <v>1580</v>
          </cell>
        </row>
        <row r="446">
          <cell r="B446" t="str">
            <v>R25GG</v>
          </cell>
          <cell r="C446">
            <v>2008</v>
          </cell>
          <cell r="D446" t="str">
            <v>YOUTH FIRE GG RUN</v>
          </cell>
          <cell r="E446" t="str">
            <v>ATHLETIC</v>
          </cell>
          <cell r="F446">
            <v>3170</v>
          </cell>
        </row>
        <row r="447">
          <cell r="B447" t="str">
            <v>R25HH</v>
          </cell>
          <cell r="C447">
            <v>2009</v>
          </cell>
          <cell r="D447" t="str">
            <v>INFANT FIRE GG RUN</v>
          </cell>
          <cell r="E447" t="str">
            <v>ATHLETIC</v>
          </cell>
          <cell r="F447">
            <v>1344</v>
          </cell>
        </row>
        <row r="448">
          <cell r="B448" t="str">
            <v>R29</v>
          </cell>
          <cell r="C448">
            <v>2005</v>
          </cell>
          <cell r="D448" t="str">
            <v>MENS ATHLETIC SHOE</v>
          </cell>
          <cell r="E448" t="str">
            <v>ATHLETIC</v>
          </cell>
          <cell r="F448">
            <v>2414</v>
          </cell>
        </row>
        <row r="449">
          <cell r="B449" t="str">
            <v>R29EE</v>
          </cell>
          <cell r="C449">
            <v>2006</v>
          </cell>
          <cell r="D449" t="str">
            <v>WOMENS FURY ATHLETIC SHOE</v>
          </cell>
          <cell r="E449" t="str">
            <v>ATHLETIC</v>
          </cell>
          <cell r="F449">
            <v>576</v>
          </cell>
        </row>
        <row r="450">
          <cell r="B450" t="str">
            <v>R29FF</v>
          </cell>
          <cell r="C450">
            <v>2007</v>
          </cell>
          <cell r="D450" t="str">
            <v>BOYS FURY ATHLETIC SHOE</v>
          </cell>
          <cell r="E450" t="str">
            <v>ATHLETIC</v>
          </cell>
          <cell r="F450">
            <v>1260</v>
          </cell>
        </row>
        <row r="451">
          <cell r="B451" t="str">
            <v>R29GG</v>
          </cell>
          <cell r="C451">
            <v>2008</v>
          </cell>
          <cell r="D451" t="str">
            <v>YOUTHS ATHLETIC SHOE</v>
          </cell>
          <cell r="E451" t="str">
            <v>ATHLETIC</v>
          </cell>
          <cell r="F451">
            <v>1314</v>
          </cell>
        </row>
        <row r="452">
          <cell r="B452" t="str">
            <v>R2EE</v>
          </cell>
          <cell r="C452">
            <v>2006</v>
          </cell>
          <cell r="D452" t="str">
            <v>WOMENS BILLIE EE RUN</v>
          </cell>
          <cell r="E452" t="str">
            <v>ATHLETIC</v>
          </cell>
          <cell r="F452">
            <v>916</v>
          </cell>
        </row>
        <row r="453">
          <cell r="B453" t="str">
            <v>R30CC</v>
          </cell>
          <cell r="C453">
            <v>2005</v>
          </cell>
          <cell r="D453" t="str">
            <v>MENS BLAZER CC RUN</v>
          </cell>
          <cell r="E453" t="str">
            <v>ATHLETIC</v>
          </cell>
          <cell r="F453">
            <v>18</v>
          </cell>
        </row>
        <row r="454">
          <cell r="B454" t="str">
            <v>R31CC</v>
          </cell>
          <cell r="C454">
            <v>2005</v>
          </cell>
          <cell r="D454" t="str">
            <v>MENS R31 ATHLETIC SHOE</v>
          </cell>
          <cell r="E454" t="str">
            <v>ATHLETIC</v>
          </cell>
          <cell r="F454">
            <v>3835</v>
          </cell>
        </row>
        <row r="455">
          <cell r="B455" t="str">
            <v>R31FF</v>
          </cell>
          <cell r="C455">
            <v>20071</v>
          </cell>
          <cell r="D455" t="str">
            <v>BOYS R31 ATHLETIC SHOE</v>
          </cell>
          <cell r="E455" t="str">
            <v>ATHLETIC</v>
          </cell>
          <cell r="F455">
            <v>882</v>
          </cell>
        </row>
        <row r="456">
          <cell r="B456" t="str">
            <v>R32CC</v>
          </cell>
          <cell r="C456">
            <v>2005</v>
          </cell>
          <cell r="D456" t="str">
            <v>MENS TORVO CC RUN</v>
          </cell>
          <cell r="E456" t="str">
            <v>ATHLETIC</v>
          </cell>
          <cell r="F456">
            <v>1030</v>
          </cell>
        </row>
        <row r="457">
          <cell r="B457" t="str">
            <v>R32EE</v>
          </cell>
          <cell r="C457">
            <v>2006</v>
          </cell>
          <cell r="D457" t="str">
            <v>WOMENS TORVO EE RUN</v>
          </cell>
          <cell r="E457" t="str">
            <v>ATHLETIC</v>
          </cell>
          <cell r="F457">
            <v>906</v>
          </cell>
        </row>
        <row r="458">
          <cell r="B458" t="str">
            <v>R3EE</v>
          </cell>
          <cell r="C458">
            <v>2006</v>
          </cell>
          <cell r="D458" t="str">
            <v>WOMENS ALEX EE RUN</v>
          </cell>
          <cell r="E458" t="str">
            <v>ATHLETIC</v>
          </cell>
          <cell r="F458">
            <v>1060</v>
          </cell>
        </row>
        <row r="459">
          <cell r="B459" t="str">
            <v>R4EE</v>
          </cell>
          <cell r="C459">
            <v>2006</v>
          </cell>
          <cell r="D459" t="str">
            <v>WOMENS STELLA EE RUN</v>
          </cell>
          <cell r="E459" t="str">
            <v>ATHLETIC</v>
          </cell>
          <cell r="F459">
            <v>1025</v>
          </cell>
        </row>
        <row r="460">
          <cell r="B460" t="str">
            <v>R7CC</v>
          </cell>
          <cell r="C460">
            <v>2005</v>
          </cell>
          <cell r="D460" t="str">
            <v>MENS ICE CC RUN</v>
          </cell>
          <cell r="E460" t="str">
            <v>ATHLETIC</v>
          </cell>
          <cell r="F460">
            <v>558</v>
          </cell>
        </row>
        <row r="461">
          <cell r="B461" t="str">
            <v>R7EE</v>
          </cell>
          <cell r="C461">
            <v>2006</v>
          </cell>
          <cell r="D461" t="str">
            <v>WOMENS ICE EE RUN</v>
          </cell>
          <cell r="E461" t="str">
            <v>ATHLETIC</v>
          </cell>
          <cell r="F461">
            <v>180</v>
          </cell>
        </row>
        <row r="462">
          <cell r="B462" t="str">
            <v>R7GG</v>
          </cell>
          <cell r="C462">
            <v>2008</v>
          </cell>
          <cell r="D462" t="str">
            <v>YOUTHS ICE GG RUN</v>
          </cell>
          <cell r="E462" t="str">
            <v>ATHLETIC</v>
          </cell>
          <cell r="F462">
            <v>35</v>
          </cell>
        </row>
        <row r="463">
          <cell r="B463" t="str">
            <v>R8CC</v>
          </cell>
          <cell r="C463">
            <v>2005</v>
          </cell>
          <cell r="D463" t="str">
            <v>MENS FACTOR CC RUN</v>
          </cell>
          <cell r="E463" t="str">
            <v>ATHLETIC</v>
          </cell>
          <cell r="F463">
            <v>12690</v>
          </cell>
        </row>
        <row r="464">
          <cell r="B464" t="str">
            <v>R8EE</v>
          </cell>
          <cell r="C464">
            <v>2006</v>
          </cell>
          <cell r="D464" t="str">
            <v>WOMENS R8</v>
          </cell>
          <cell r="E464" t="str">
            <v>ATHLETIC</v>
          </cell>
          <cell r="F464">
            <v>9077</v>
          </cell>
        </row>
        <row r="465">
          <cell r="B465" t="str">
            <v>R8FF</v>
          </cell>
          <cell r="C465">
            <v>2007</v>
          </cell>
          <cell r="D465" t="str">
            <v>BOYS FACTOR FF RUN</v>
          </cell>
          <cell r="E465" t="str">
            <v>ATHLETIC</v>
          </cell>
          <cell r="F465">
            <v>2768</v>
          </cell>
        </row>
        <row r="466">
          <cell r="B466" t="str">
            <v>R8GG</v>
          </cell>
          <cell r="C466">
            <v>2008</v>
          </cell>
          <cell r="D466" t="str">
            <v>YOUTHS FACTOR GG RUN</v>
          </cell>
          <cell r="E466" t="str">
            <v>ATHLETIC</v>
          </cell>
          <cell r="F466">
            <v>3815</v>
          </cell>
        </row>
        <row r="467">
          <cell r="B467" t="str">
            <v>R9CC</v>
          </cell>
          <cell r="C467">
            <v>2005</v>
          </cell>
          <cell r="D467" t="str">
            <v>MENS HEAT CC RUN</v>
          </cell>
          <cell r="E467" t="str">
            <v>ATHLETIC</v>
          </cell>
          <cell r="F467">
            <v>1610</v>
          </cell>
        </row>
        <row r="468">
          <cell r="B468" t="str">
            <v>R9EE</v>
          </cell>
          <cell r="C468">
            <v>2006</v>
          </cell>
          <cell r="D468" t="str">
            <v>WOMENS HEAT EE RUN</v>
          </cell>
          <cell r="E468" t="str">
            <v>ATHLETIC</v>
          </cell>
          <cell r="F468">
            <v>1902</v>
          </cell>
        </row>
        <row r="469">
          <cell r="B469" t="str">
            <v>R9FF</v>
          </cell>
          <cell r="C469">
            <v>2007</v>
          </cell>
          <cell r="D469" t="str">
            <v>BOYS HEAT FF RUN</v>
          </cell>
          <cell r="E469" t="str">
            <v>ATHLETIC</v>
          </cell>
          <cell r="F469">
            <v>1124</v>
          </cell>
        </row>
        <row r="470">
          <cell r="B470" t="str">
            <v>R9GG</v>
          </cell>
          <cell r="C470">
            <v>2008</v>
          </cell>
          <cell r="D470" t="str">
            <v>YOUTHS HEAT GG RUN</v>
          </cell>
          <cell r="E470" t="str">
            <v>ATHLETIC</v>
          </cell>
          <cell r="F470">
            <v>2048</v>
          </cell>
        </row>
        <row r="471">
          <cell r="B471" t="str">
            <v>S1CC</v>
          </cell>
          <cell r="C471">
            <v>2005</v>
          </cell>
          <cell r="D471" t="str">
            <v>MENS RAGE  CC RUN</v>
          </cell>
          <cell r="E471" t="str">
            <v>ATHLETIC</v>
          </cell>
          <cell r="F471">
            <v>1527</v>
          </cell>
        </row>
        <row r="472">
          <cell r="B472" t="str">
            <v>S1EE</v>
          </cell>
          <cell r="C472">
            <v>2006</v>
          </cell>
          <cell r="D472" t="str">
            <v>WOMENS RAGE EE RUN</v>
          </cell>
          <cell r="E472" t="str">
            <v>ATHLETIC</v>
          </cell>
          <cell r="F472">
            <v>2490</v>
          </cell>
        </row>
        <row r="473">
          <cell r="B473" t="str">
            <v>S2CC</v>
          </cell>
          <cell r="C473">
            <v>2005</v>
          </cell>
          <cell r="D473" t="str">
            <v>MENS GRIND  CC RUN</v>
          </cell>
          <cell r="E473" t="str">
            <v>ATHLETIC</v>
          </cell>
          <cell r="F473">
            <v>504</v>
          </cell>
        </row>
        <row r="474">
          <cell r="B474" t="str">
            <v>S3CC</v>
          </cell>
          <cell r="C474">
            <v>2005</v>
          </cell>
          <cell r="D474" t="str">
            <v>MENS INDY CC RUN</v>
          </cell>
          <cell r="E474" t="str">
            <v>ATHLETIC</v>
          </cell>
          <cell r="F474">
            <v>3643</v>
          </cell>
        </row>
        <row r="475">
          <cell r="B475" t="str">
            <v>S3EE</v>
          </cell>
          <cell r="C475">
            <v>2006</v>
          </cell>
          <cell r="D475" t="str">
            <v>WOMENS INDY EE RUN</v>
          </cell>
          <cell r="E475" t="str">
            <v>ATHLETIC</v>
          </cell>
          <cell r="F475">
            <v>583</v>
          </cell>
        </row>
        <row r="476">
          <cell r="B476" t="str">
            <v>S3FF</v>
          </cell>
          <cell r="C476">
            <v>2007</v>
          </cell>
          <cell r="D476" t="str">
            <v>BOYS INDY FF RUN</v>
          </cell>
          <cell r="E476" t="str">
            <v>ATHLETIC</v>
          </cell>
          <cell r="F476">
            <v>1133</v>
          </cell>
        </row>
        <row r="477">
          <cell r="B477" t="str">
            <v>S87-100M</v>
          </cell>
          <cell r="C477">
            <v>705</v>
          </cell>
          <cell r="D477" t="str">
            <v>LAWPRO HIGLOSS DRESS OXFORD MEDIUM WIDTH</v>
          </cell>
          <cell r="E477" t="str">
            <v>WORK</v>
          </cell>
          <cell r="F477">
            <v>4001</v>
          </cell>
        </row>
        <row r="478">
          <cell r="B478" t="str">
            <v>S87-100W</v>
          </cell>
          <cell r="C478">
            <v>705</v>
          </cell>
          <cell r="D478" t="str">
            <v>LAWPRO HIGLOSS DRESS OXFORD WIDE WIDTH</v>
          </cell>
          <cell r="E478" t="str">
            <v>WORK</v>
          </cell>
          <cell r="F478">
            <v>2536</v>
          </cell>
        </row>
        <row r="479">
          <cell r="B479" t="str">
            <v>S89-163B</v>
          </cell>
          <cell r="C479">
            <v>707</v>
          </cell>
          <cell r="D479" t="str">
            <v>LAWPRO LEATHER TACTICAL BOOT M WIDTH</v>
          </cell>
          <cell r="E479" t="str">
            <v>WORK</v>
          </cell>
          <cell r="F479">
            <v>198</v>
          </cell>
        </row>
        <row r="480">
          <cell r="B480" t="str">
            <v>S89-165B</v>
          </cell>
          <cell r="C480">
            <v>707</v>
          </cell>
          <cell r="D480" t="str">
            <v>LAWPRO LEATHER TACTICAL BOOT W/SIDE ZIPPER M WIDTH</v>
          </cell>
          <cell r="E480" t="str">
            <v>WORK</v>
          </cell>
          <cell r="F480">
            <v>264</v>
          </cell>
        </row>
        <row r="481">
          <cell r="B481" t="str">
            <v>S89-166B</v>
          </cell>
          <cell r="C481">
            <v>707</v>
          </cell>
          <cell r="D481" t="str">
            <v>LAWPRO 4" PATROL SHOE MEDIUM WIDTH</v>
          </cell>
          <cell r="E481" t="str">
            <v>WORK</v>
          </cell>
          <cell r="F481">
            <v>180</v>
          </cell>
        </row>
        <row r="482">
          <cell r="B482" t="str">
            <v>2XXX</v>
          </cell>
          <cell r="C482" t="str">
            <v>SAMPLE</v>
          </cell>
          <cell r="D482" t="str">
            <v>2POD SAMPLE</v>
          </cell>
          <cell r="E482" t="str">
            <v>ATHLETIC</v>
          </cell>
          <cell r="F482">
            <v>102</v>
          </cell>
        </row>
        <row r="483">
          <cell r="B483" t="str">
            <v>3945B</v>
          </cell>
          <cell r="C483">
            <v>118</v>
          </cell>
          <cell r="D483" t="str">
            <v>BOYS(13-6) DELUXE FIRECHIEF BOOTS</v>
          </cell>
          <cell r="E483" t="str">
            <v>RAIN</v>
          </cell>
          <cell r="F483">
            <v>176</v>
          </cell>
        </row>
        <row r="484">
          <cell r="B484" t="str">
            <v>3945I</v>
          </cell>
          <cell r="C484">
            <v>119</v>
          </cell>
          <cell r="D484" t="str">
            <v>INFANTS(5-12) FIRECHIEF BOOT</v>
          </cell>
          <cell r="E484" t="str">
            <v>RAIN</v>
          </cell>
          <cell r="F484">
            <v>686</v>
          </cell>
        </row>
        <row r="485">
          <cell r="B485" t="str">
            <v>3XXX</v>
          </cell>
          <cell r="C485" t="str">
            <v>SAMPLE</v>
          </cell>
          <cell r="D485" t="str">
            <v>WESTERN CHIEF WINTER/RAIN SAMPLE</v>
          </cell>
          <cell r="E485" t="str">
            <v>RAIN</v>
          </cell>
          <cell r="F485">
            <v>85</v>
          </cell>
        </row>
        <row r="486">
          <cell r="B486" t="str">
            <v>4XXX</v>
          </cell>
          <cell r="C486" t="str">
            <v>SAMPLE</v>
          </cell>
          <cell r="D486" t="str">
            <v>WESTERN CHIEF KIDS SAMPLE</v>
          </cell>
          <cell r="E486" t="str">
            <v>RAIN</v>
          </cell>
          <cell r="F486">
            <v>709</v>
          </cell>
        </row>
        <row r="487">
          <cell r="B487" t="str">
            <v>121D</v>
          </cell>
          <cell r="C487" t="str">
            <v>MEN REG.</v>
          </cell>
          <cell r="D487" t="str">
            <v>8" SUPER LOGGER D WIDTH</v>
          </cell>
          <cell r="E487" t="str">
            <v>WORK</v>
          </cell>
          <cell r="F487">
            <v>25</v>
          </cell>
        </row>
        <row r="488">
          <cell r="B488" t="str">
            <v>121EE</v>
          </cell>
          <cell r="C488" t="str">
            <v>MEN REG.</v>
          </cell>
          <cell r="D488" t="str">
            <v>8" SUPER LOGGER D WIDTH</v>
          </cell>
          <cell r="E488" t="str">
            <v>WORK</v>
          </cell>
          <cell r="F488">
            <v>14</v>
          </cell>
        </row>
        <row r="489">
          <cell r="B489" t="str">
            <v>151D</v>
          </cell>
          <cell r="C489" t="str">
            <v>MEN REG.</v>
          </cell>
          <cell r="D489" t="str">
            <v>6" DAKOTA D WIDTH</v>
          </cell>
          <cell r="E489" t="str">
            <v>WORK</v>
          </cell>
          <cell r="F489">
            <v>1</v>
          </cell>
        </row>
        <row r="490">
          <cell r="B490" t="str">
            <v>153EE</v>
          </cell>
          <cell r="C490" t="str">
            <v>MEN REG.</v>
          </cell>
          <cell r="D490" t="str">
            <v>8" DAKOTA EE WIDTH</v>
          </cell>
          <cell r="E490" t="str">
            <v>WORK</v>
          </cell>
          <cell r="F490">
            <v>1</v>
          </cell>
        </row>
        <row r="491">
          <cell r="B491" t="str">
            <v>181EE</v>
          </cell>
          <cell r="C491">
            <v>765</v>
          </cell>
          <cell r="D491" t="str">
            <v>8" CHEYENNE- EE WIDTH</v>
          </cell>
          <cell r="E491" t="str">
            <v>WORK</v>
          </cell>
          <cell r="F491">
            <v>2</v>
          </cell>
        </row>
        <row r="492">
          <cell r="B492" t="str">
            <v>305D</v>
          </cell>
          <cell r="C492" t="str">
            <v>MEN REG.</v>
          </cell>
          <cell r="D492" t="str">
            <v>6" CRAZY HORSE D WIDTH</v>
          </cell>
          <cell r="E492" t="str">
            <v>WORK</v>
          </cell>
          <cell r="F492">
            <v>7</v>
          </cell>
        </row>
        <row r="493">
          <cell r="B493" t="str">
            <v>305EE</v>
          </cell>
          <cell r="C493" t="str">
            <v>MEN REG.</v>
          </cell>
          <cell r="D493" t="str">
            <v>6" CRAZY HORSE EE WIDTH</v>
          </cell>
          <cell r="E493" t="str">
            <v>WORK</v>
          </cell>
          <cell r="F493">
            <v>3</v>
          </cell>
        </row>
        <row r="494">
          <cell r="B494" t="str">
            <v>S87-100BM</v>
          </cell>
          <cell r="C494">
            <v>707</v>
          </cell>
          <cell r="D494" t="str">
            <v>LAWPRO HI-GLOSS DRESS OXFORD MEDIUM WIDTH</v>
          </cell>
          <cell r="E494" t="str">
            <v>WORK</v>
          </cell>
          <cell r="F494">
            <v>104</v>
          </cell>
        </row>
        <row r="495">
          <cell r="B495" t="str">
            <v>S87-100BW</v>
          </cell>
          <cell r="C495">
            <v>707</v>
          </cell>
          <cell r="D495" t="str">
            <v>LAWPRO HI-GLOSS DRESS OXFORD WIDE WIDTH</v>
          </cell>
          <cell r="E495" t="str">
            <v>WORK</v>
          </cell>
          <cell r="F495">
            <v>84</v>
          </cell>
        </row>
        <row r="496">
          <cell r="B496" t="str">
            <v>S89-163M</v>
          </cell>
          <cell r="C496">
            <v>705</v>
          </cell>
          <cell r="D496" t="str">
            <v>LAWPRO LEATHER TACTICAL BOOT M WIDTH</v>
          </cell>
          <cell r="E496" t="str">
            <v>WORK</v>
          </cell>
          <cell r="F496">
            <v>1590</v>
          </cell>
        </row>
        <row r="497">
          <cell r="B497" t="str">
            <v>S89-163W</v>
          </cell>
          <cell r="C497">
            <v>705</v>
          </cell>
          <cell r="D497" t="str">
            <v>LAWPRO LEATHER TACTICAL BOOT W WIDTH</v>
          </cell>
          <cell r="E497" t="str">
            <v>WORK</v>
          </cell>
          <cell r="F497">
            <v>300</v>
          </cell>
        </row>
        <row r="498">
          <cell r="B498" t="str">
            <v>S89-165M</v>
          </cell>
          <cell r="C498">
            <v>705</v>
          </cell>
          <cell r="D498" t="str">
            <v>LAWPRO LEATHER TACTICAL BOOT W/SIDE ZIPPER M WIDTH</v>
          </cell>
          <cell r="E498" t="str">
            <v>WORK</v>
          </cell>
          <cell r="F498">
            <v>2232</v>
          </cell>
        </row>
        <row r="499">
          <cell r="B499" t="str">
            <v>S89-165W</v>
          </cell>
          <cell r="C499">
            <v>705</v>
          </cell>
          <cell r="D499" t="str">
            <v>LAWPRO LEATHER TACTICAL BOOT W/SIDE ZIPPER W WIDTH</v>
          </cell>
          <cell r="E499" t="str">
            <v>WORK</v>
          </cell>
          <cell r="F499">
            <v>468</v>
          </cell>
        </row>
        <row r="500">
          <cell r="B500" t="str">
            <v>S89-166M</v>
          </cell>
          <cell r="C500">
            <v>705</v>
          </cell>
          <cell r="D500" t="str">
            <v>LAWPRO 4" PATROL SHOE MEDIUM WIDTH</v>
          </cell>
          <cell r="E500" t="str">
            <v>WORK</v>
          </cell>
          <cell r="F500">
            <v>1626</v>
          </cell>
        </row>
        <row r="501">
          <cell r="B501" t="str">
            <v>S89-166W</v>
          </cell>
          <cell r="C501">
            <v>705</v>
          </cell>
          <cell r="D501" t="str">
            <v>LAWPRO 4" PATROL SHOE WIDE WIDTH</v>
          </cell>
          <cell r="E501" t="str">
            <v>WORK</v>
          </cell>
          <cell r="F501">
            <v>282</v>
          </cell>
        </row>
      </sheetData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BD"/>
      <sheetName val="BS EXP"/>
    </sheetNames>
    <sheetDataSet>
      <sheetData sheetId="0" refreshError="1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tructures"/>
      <sheetName val="__FDSCACHE__"/>
      <sheetName val="Sum_3rd Party CoPPS_200_PE"/>
      <sheetName val="Sum_3rd Party CoPPS_250_PE"/>
      <sheetName val="SumCases_KKR CoPPS_PE"/>
      <sheetName val="Inputs"/>
      <sheetName val="Sum_3rd Party _200_EBITDA"/>
      <sheetName val="Sum_3rd Party_250_EBITDA"/>
      <sheetName val="SumCases_KKR CoPPS_EBITDA"/>
      <sheetName val="Sum_NWN"/>
      <sheetName val="EPS Returns_2"/>
      <sheetName val="Net Income - PE Returns_2"/>
      <sheetName val="Ratios"/>
      <sheetName val="IS"/>
      <sheetName val="CoPPS Step Up"/>
      <sheetName val="Synergies Schedule"/>
      <sheetName val="Management Options"/>
      <sheetName val="Assum"/>
      <sheetName val="OpBS"/>
      <sheetName val="BSCF"/>
      <sheetName val="Cash Flow Check"/>
      <sheetName val="Net Income -EBITDA Returns_2"/>
      <sheetName val="FFO"/>
      <sheetName val="Equity Stagger"/>
      <sheetName val="Memo Table"/>
      <sheetName val="Returns_Margin"/>
      <sheetName val="Margin_Loan "/>
      <sheetName val="Sponsor Page"/>
      <sheetName val="AcqRat"/>
      <sheetName val="Acq_Dividends"/>
      <sheetName val="Schedule"/>
      <sheetName val="Interest Rate Calculation"/>
      <sheetName val="TargIS"/>
      <sheetName val="TargBSCF"/>
      <sheetName val="TargRat"/>
      <sheetName val="Dividend Schedule"/>
      <sheetName val="Scenarios"/>
      <sheetName val="Depr"/>
      <sheetName val="Revenue Buildup"/>
      <sheetName val="CSFB Load Forecast"/>
      <sheetName val="Amort Schedule"/>
      <sheetName val="Rev Adjustment"/>
      <sheetName val="ROE Adjustment"/>
      <sheetName val="Margin Adjustment"/>
      <sheetName val="Pilot DCF-EBITDA"/>
      <sheetName val="Pilot DCF-PERP"/>
      <sheetName val="Valuation Acq Comps"/>
      <sheetName val="Valuation Public Comps "/>
      <sheetName val="Loads - History&amp;Forecast"/>
      <sheetName val="Pilot Forecast Revisions"/>
      <sheetName val="TAHOE Revised Forecast"/>
      <sheetName val="TAHOE Margin Adjustment"/>
      <sheetName val="COMBINED_FF0_SUMMARY"/>
      <sheetName val="North_FFO_SUMMARY"/>
      <sheetName val="Pilot_FFO_SUMMARY"/>
      <sheetName val="North"/>
      <sheetName val="Pilot"/>
      <sheetName val="SummaryScenarios"/>
      <sheetName val="KKR Analysis"/>
      <sheetName val="FFO_Sensitivity_RojoFax"/>
      <sheetName val="FFO_Sensitivity"/>
      <sheetName val="North Debt Schedule ---&gt;"/>
      <sheetName val="North Long-Term Debt"/>
      <sheetName val="North Debt Maturity Schedule"/>
      <sheetName val="North Interest Schedule "/>
      <sheetName val="Pilot Debt Schedule --&gt;"/>
      <sheetName val="Pilot Long Term Debt"/>
      <sheetName val="Pilot Debt Maturity Schedule"/>
      <sheetName val="Pilot Interest Schedule "/>
      <sheetName val="OUT---&gt;"/>
      <sheetName val="Returns Comparison"/>
      <sheetName val="Warrants "/>
      <sheetName val="EPS Returns"/>
      <sheetName val="Net Income - PE Returns"/>
      <sheetName val="Net Income - EBITDA Returns"/>
      <sheetName val="Summary "/>
      <sheetName val="Pilot_FINANCIALS"/>
      <sheetName val="North_FINANCIALS"/>
      <sheetName val="North Cash Flow"/>
      <sheetName val="KKR Warrants"/>
      <sheetName val="Earnings Impact KKR"/>
      <sheetName val="NORTH Warrants "/>
      <sheetName val="Earnings Impact NOR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003Act"/>
      <sheetName val="2004Budget"/>
      <sheetName val="2004Est"/>
      <sheetName val="2004Act"/>
      <sheetName val="LTMAct6-30-04"/>
      <sheetName val="LTMBud6-30-04"/>
      <sheetName val="Purchases-INPUT (in Pur Curr)"/>
      <sheetName val="Monthly Financials3"/>
      <sheetName val="Sort Codes"/>
      <sheetName val="ISBSCF"/>
      <sheetName val="DCF"/>
      <sheetName val="Pick lists"/>
      <sheetName val="STATISTICS"/>
      <sheetName val="Monthly%20Financials3.xls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alance Sheet"/>
      <sheetName val="Companies IS Monthly"/>
      <sheetName val="Companies IS YTD"/>
      <sheetName val="Total IS Consolidated"/>
      <sheetName val="Prior Year IS Comparison"/>
      <sheetName val="Budget IS Comparison"/>
      <sheetName val="Monthly Budget"/>
      <sheetName val="Budget YTD"/>
    </sheetNames>
    <sheetDataSet>
      <sheetData sheetId="0">
        <row r="1">
          <cell r="A1">
            <v>1</v>
          </cell>
          <cell r="G1">
            <v>0</v>
          </cell>
          <cell r="K1">
            <v>0</v>
          </cell>
          <cell r="L1">
            <v>0</v>
          </cell>
        </row>
        <row r="2">
          <cell r="G2">
            <v>0</v>
          </cell>
          <cell r="K2">
            <v>-620457.18999999994</v>
          </cell>
          <cell r="L2">
            <v>0</v>
          </cell>
        </row>
        <row r="3">
          <cell r="G3">
            <v>0</v>
          </cell>
          <cell r="K3">
            <v>0</v>
          </cell>
          <cell r="L3">
            <v>0</v>
          </cell>
        </row>
        <row r="4">
          <cell r="G4">
            <v>0</v>
          </cell>
          <cell r="K4">
            <v>5125.5600000000004</v>
          </cell>
          <cell r="L4">
            <v>0</v>
          </cell>
        </row>
        <row r="5">
          <cell r="G5">
            <v>0</v>
          </cell>
          <cell r="K5">
            <v>42019048.759999998</v>
          </cell>
          <cell r="L5">
            <v>0</v>
          </cell>
        </row>
        <row r="6">
          <cell r="G6">
            <v>0</v>
          </cell>
          <cell r="K6">
            <v>-3384317.27</v>
          </cell>
          <cell r="L6">
            <v>0</v>
          </cell>
        </row>
        <row r="7">
          <cell r="G7">
            <v>0</v>
          </cell>
          <cell r="K7">
            <v>-139856.74</v>
          </cell>
          <cell r="L7">
            <v>0</v>
          </cell>
        </row>
        <row r="8">
          <cell r="G8">
            <v>0</v>
          </cell>
          <cell r="K8">
            <v>-1000000.01</v>
          </cell>
          <cell r="L8">
            <v>0</v>
          </cell>
        </row>
        <row r="9">
          <cell r="G9">
            <v>0</v>
          </cell>
          <cell r="K9">
            <v>0</v>
          </cell>
          <cell r="L9">
            <v>0</v>
          </cell>
        </row>
        <row r="10">
          <cell r="G10">
            <v>0</v>
          </cell>
          <cell r="K10">
            <v>3124544.94</v>
          </cell>
          <cell r="L10">
            <v>0</v>
          </cell>
        </row>
        <row r="11">
          <cell r="G11">
            <v>0</v>
          </cell>
          <cell r="K11">
            <v>3000</v>
          </cell>
          <cell r="L11">
            <v>0</v>
          </cell>
        </row>
        <row r="12">
          <cell r="G12">
            <v>0</v>
          </cell>
          <cell r="K12">
            <v>224833.76</v>
          </cell>
          <cell r="L12">
            <v>0</v>
          </cell>
        </row>
        <row r="13">
          <cell r="G13">
            <v>0</v>
          </cell>
          <cell r="K13">
            <v>0</v>
          </cell>
          <cell r="L13">
            <v>0</v>
          </cell>
        </row>
        <row r="14">
          <cell r="G14">
            <v>0</v>
          </cell>
          <cell r="K14">
            <v>0</v>
          </cell>
          <cell r="L14">
            <v>0</v>
          </cell>
        </row>
        <row r="15">
          <cell r="G15">
            <v>0</v>
          </cell>
          <cell r="K15">
            <v>0</v>
          </cell>
          <cell r="L15">
            <v>0</v>
          </cell>
        </row>
        <row r="16">
          <cell r="G16">
            <v>0</v>
          </cell>
          <cell r="K16">
            <v>0</v>
          </cell>
          <cell r="L16">
            <v>0</v>
          </cell>
        </row>
        <row r="17">
          <cell r="G17">
            <v>0</v>
          </cell>
          <cell r="K17">
            <v>0</v>
          </cell>
          <cell r="L17">
            <v>0</v>
          </cell>
        </row>
        <row r="18">
          <cell r="G18">
            <v>0</v>
          </cell>
          <cell r="K18">
            <v>0</v>
          </cell>
          <cell r="L18">
            <v>0</v>
          </cell>
        </row>
        <row r="19">
          <cell r="G19">
            <v>0</v>
          </cell>
          <cell r="K19">
            <v>1866.68</v>
          </cell>
          <cell r="L19">
            <v>0</v>
          </cell>
        </row>
        <row r="20">
          <cell r="G20">
            <v>0</v>
          </cell>
          <cell r="K20">
            <v>141358.01</v>
          </cell>
          <cell r="L20">
            <v>0</v>
          </cell>
        </row>
        <row r="21">
          <cell r="G21">
            <v>0</v>
          </cell>
          <cell r="K21">
            <v>269200.90999999997</v>
          </cell>
          <cell r="L21">
            <v>0</v>
          </cell>
        </row>
        <row r="22">
          <cell r="G22">
            <v>0</v>
          </cell>
          <cell r="K22">
            <v>0</v>
          </cell>
          <cell r="L22">
            <v>0</v>
          </cell>
        </row>
        <row r="23">
          <cell r="G23">
            <v>0</v>
          </cell>
          <cell r="K23">
            <v>5234908.9400000004</v>
          </cell>
          <cell r="L23">
            <v>0</v>
          </cell>
        </row>
        <row r="24">
          <cell r="G24">
            <v>0</v>
          </cell>
          <cell r="K24">
            <v>-58500</v>
          </cell>
          <cell r="L24">
            <v>0</v>
          </cell>
        </row>
        <row r="25">
          <cell r="G25">
            <v>0</v>
          </cell>
          <cell r="K25">
            <v>0</v>
          </cell>
          <cell r="L25">
            <v>0</v>
          </cell>
        </row>
        <row r="26">
          <cell r="G26">
            <v>0</v>
          </cell>
          <cell r="K26">
            <v>0</v>
          </cell>
          <cell r="L26">
            <v>0</v>
          </cell>
        </row>
        <row r="27">
          <cell r="G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K29">
            <v>820091.62</v>
          </cell>
          <cell r="L29">
            <v>0</v>
          </cell>
        </row>
        <row r="30">
          <cell r="G30">
            <v>0</v>
          </cell>
          <cell r="K30">
            <v>3837412.51</v>
          </cell>
          <cell r="L30">
            <v>0</v>
          </cell>
        </row>
        <row r="31">
          <cell r="G31">
            <v>0</v>
          </cell>
          <cell r="K31">
            <v>511156.89</v>
          </cell>
          <cell r="L31">
            <v>0</v>
          </cell>
        </row>
        <row r="32">
          <cell r="G32">
            <v>0</v>
          </cell>
          <cell r="K32">
            <v>551356.85</v>
          </cell>
          <cell r="L32">
            <v>0</v>
          </cell>
        </row>
        <row r="33">
          <cell r="G33">
            <v>0</v>
          </cell>
          <cell r="K33">
            <v>241212.25</v>
          </cell>
          <cell r="L33">
            <v>0</v>
          </cell>
        </row>
        <row r="34">
          <cell r="G34">
            <v>0</v>
          </cell>
          <cell r="K34">
            <v>23413</v>
          </cell>
          <cell r="L34">
            <v>0</v>
          </cell>
        </row>
        <row r="35">
          <cell r="G35">
            <v>0</v>
          </cell>
          <cell r="K35">
            <v>-1971891.08</v>
          </cell>
          <cell r="L35">
            <v>0</v>
          </cell>
        </row>
        <row r="36">
          <cell r="G36">
            <v>0</v>
          </cell>
          <cell r="K36">
            <v>526179.81000000006</v>
          </cell>
          <cell r="L36">
            <v>0</v>
          </cell>
        </row>
        <row r="37">
          <cell r="G37">
            <v>0</v>
          </cell>
          <cell r="K37">
            <v>39266.07</v>
          </cell>
          <cell r="L37">
            <v>0</v>
          </cell>
        </row>
        <row r="38">
          <cell r="G38">
            <v>0</v>
          </cell>
          <cell r="K38">
            <v>131255.06</v>
          </cell>
          <cell r="L38">
            <v>0</v>
          </cell>
        </row>
        <row r="39">
          <cell r="G39">
            <v>0</v>
          </cell>
          <cell r="K39">
            <v>0</v>
          </cell>
          <cell r="L39">
            <v>0</v>
          </cell>
        </row>
        <row r="40">
          <cell r="G40">
            <v>0</v>
          </cell>
          <cell r="K40">
            <v>7071076.8799999999</v>
          </cell>
          <cell r="L40">
            <v>0</v>
          </cell>
        </row>
        <row r="41">
          <cell r="G41">
            <v>0</v>
          </cell>
          <cell r="K41">
            <v>109172.94</v>
          </cell>
          <cell r="L41">
            <v>0</v>
          </cell>
        </row>
        <row r="42">
          <cell r="G42">
            <v>0</v>
          </cell>
          <cell r="K42">
            <v>-14311734.439999999</v>
          </cell>
          <cell r="L42">
            <v>0</v>
          </cell>
        </row>
        <row r="43">
          <cell r="G43">
            <v>0</v>
          </cell>
          <cell r="K43">
            <v>-1149514.1100000001</v>
          </cell>
          <cell r="L43">
            <v>0</v>
          </cell>
        </row>
        <row r="44">
          <cell r="G44">
            <v>0</v>
          </cell>
          <cell r="K44">
            <v>0</v>
          </cell>
          <cell r="L44">
            <v>0</v>
          </cell>
        </row>
        <row r="45">
          <cell r="G45">
            <v>0</v>
          </cell>
          <cell r="K45">
            <v>0</v>
          </cell>
          <cell r="L45">
            <v>0</v>
          </cell>
        </row>
        <row r="46">
          <cell r="G46">
            <v>0</v>
          </cell>
          <cell r="K46">
            <v>-747591.3</v>
          </cell>
          <cell r="L46">
            <v>0</v>
          </cell>
        </row>
        <row r="47">
          <cell r="G47">
            <v>0</v>
          </cell>
          <cell r="K47">
            <v>-718694.7</v>
          </cell>
          <cell r="L47">
            <v>0</v>
          </cell>
        </row>
        <row r="48">
          <cell r="G48">
            <v>0</v>
          </cell>
          <cell r="K48">
            <v>-368797.15</v>
          </cell>
          <cell r="L48">
            <v>0</v>
          </cell>
        </row>
        <row r="49">
          <cell r="G49">
            <v>0</v>
          </cell>
          <cell r="K49">
            <v>-530881.59</v>
          </cell>
          <cell r="L49">
            <v>0</v>
          </cell>
        </row>
        <row r="50">
          <cell r="G50">
            <v>0</v>
          </cell>
          <cell r="K50">
            <v>-2661060.86</v>
          </cell>
          <cell r="L50">
            <v>0</v>
          </cell>
        </row>
        <row r="51">
          <cell r="G51">
            <v>0</v>
          </cell>
          <cell r="K51">
            <v>0</v>
          </cell>
          <cell r="L51">
            <v>0</v>
          </cell>
        </row>
        <row r="52">
          <cell r="G52">
            <v>0</v>
          </cell>
          <cell r="K52">
            <v>0</v>
          </cell>
          <cell r="L52">
            <v>0</v>
          </cell>
        </row>
        <row r="53">
          <cell r="G53">
            <v>0</v>
          </cell>
          <cell r="K53">
            <v>0</v>
          </cell>
          <cell r="L53">
            <v>0</v>
          </cell>
        </row>
        <row r="54">
          <cell r="G54">
            <v>0</v>
          </cell>
          <cell r="K54">
            <v>0</v>
          </cell>
          <cell r="L54">
            <v>0</v>
          </cell>
        </row>
        <row r="55">
          <cell r="G55">
            <v>0</v>
          </cell>
          <cell r="K55">
            <v>0</v>
          </cell>
          <cell r="L55">
            <v>0</v>
          </cell>
        </row>
        <row r="56">
          <cell r="G56">
            <v>0</v>
          </cell>
          <cell r="K56">
            <v>0</v>
          </cell>
          <cell r="L56">
            <v>0</v>
          </cell>
        </row>
        <row r="57">
          <cell r="G57">
            <v>0</v>
          </cell>
          <cell r="K57">
            <v>-9961.31</v>
          </cell>
          <cell r="L57">
            <v>0</v>
          </cell>
        </row>
        <row r="58">
          <cell r="G58">
            <v>0</v>
          </cell>
          <cell r="K58">
            <v>0</v>
          </cell>
          <cell r="L58">
            <v>0</v>
          </cell>
        </row>
        <row r="59">
          <cell r="G59">
            <v>0</v>
          </cell>
          <cell r="K59">
            <v>-13425.86</v>
          </cell>
          <cell r="L59">
            <v>0</v>
          </cell>
        </row>
        <row r="60">
          <cell r="G60">
            <v>0</v>
          </cell>
          <cell r="K60">
            <v>0</v>
          </cell>
          <cell r="L60">
            <v>0</v>
          </cell>
        </row>
        <row r="61">
          <cell r="G61">
            <v>0</v>
          </cell>
          <cell r="K61">
            <v>-286222.2</v>
          </cell>
          <cell r="L61">
            <v>0</v>
          </cell>
        </row>
        <row r="62">
          <cell r="G62">
            <v>0</v>
          </cell>
          <cell r="K62">
            <v>0</v>
          </cell>
          <cell r="L62">
            <v>0</v>
          </cell>
        </row>
        <row r="63">
          <cell r="G63">
            <v>0</v>
          </cell>
          <cell r="K63">
            <v>0</v>
          </cell>
          <cell r="L63">
            <v>0</v>
          </cell>
        </row>
        <row r="64">
          <cell r="G64">
            <v>0</v>
          </cell>
          <cell r="K64">
            <v>0</v>
          </cell>
          <cell r="L64">
            <v>0</v>
          </cell>
        </row>
        <row r="65">
          <cell r="G65">
            <v>0</v>
          </cell>
          <cell r="K65">
            <v>0</v>
          </cell>
          <cell r="L65">
            <v>0</v>
          </cell>
        </row>
        <row r="66">
          <cell r="G66">
            <v>0</v>
          </cell>
          <cell r="K66">
            <v>0</v>
          </cell>
          <cell r="L66">
            <v>0</v>
          </cell>
        </row>
        <row r="67">
          <cell r="G67">
            <v>0</v>
          </cell>
          <cell r="K67">
            <v>0</v>
          </cell>
          <cell r="L67">
            <v>0</v>
          </cell>
        </row>
        <row r="68">
          <cell r="G68">
            <v>0</v>
          </cell>
          <cell r="K68">
            <v>0</v>
          </cell>
          <cell r="L68">
            <v>0</v>
          </cell>
        </row>
        <row r="69">
          <cell r="G69">
            <v>0</v>
          </cell>
          <cell r="K69">
            <v>0</v>
          </cell>
          <cell r="L69">
            <v>0</v>
          </cell>
        </row>
        <row r="70">
          <cell r="G70">
            <v>0</v>
          </cell>
          <cell r="K70">
            <v>0</v>
          </cell>
          <cell r="L70">
            <v>0</v>
          </cell>
        </row>
        <row r="71">
          <cell r="G71">
            <v>0</v>
          </cell>
          <cell r="K71">
            <v>0</v>
          </cell>
          <cell r="L71">
            <v>0</v>
          </cell>
        </row>
        <row r="72">
          <cell r="G72">
            <v>0</v>
          </cell>
          <cell r="K72">
            <v>0</v>
          </cell>
          <cell r="L72">
            <v>0</v>
          </cell>
        </row>
        <row r="73">
          <cell r="G73">
            <v>0</v>
          </cell>
          <cell r="K73">
            <v>-1741806.67</v>
          </cell>
          <cell r="L73">
            <v>0</v>
          </cell>
        </row>
        <row r="74">
          <cell r="G74">
            <v>0</v>
          </cell>
          <cell r="K74">
            <v>-36138804.659999996</v>
          </cell>
          <cell r="L74">
            <v>0</v>
          </cell>
        </row>
        <row r="75">
          <cell r="G75">
            <v>0</v>
          </cell>
          <cell r="K75">
            <v>-2750000</v>
          </cell>
          <cell r="L75">
            <v>0</v>
          </cell>
        </row>
        <row r="76">
          <cell r="G76">
            <v>0</v>
          </cell>
          <cell r="K76">
            <v>-28000</v>
          </cell>
          <cell r="L76">
            <v>0</v>
          </cell>
        </row>
        <row r="77">
          <cell r="G77">
            <v>0</v>
          </cell>
          <cell r="K77">
            <v>-13303.1</v>
          </cell>
          <cell r="L77">
            <v>0</v>
          </cell>
        </row>
        <row r="78">
          <cell r="G78">
            <v>0</v>
          </cell>
          <cell r="K78">
            <v>-17818.84</v>
          </cell>
          <cell r="L78">
            <v>0</v>
          </cell>
        </row>
        <row r="79">
          <cell r="G79">
            <v>0</v>
          </cell>
          <cell r="K79">
            <v>-10594.88</v>
          </cell>
          <cell r="L79">
            <v>0</v>
          </cell>
        </row>
        <row r="80">
          <cell r="G80">
            <v>0</v>
          </cell>
          <cell r="K80">
            <v>-10309.280000000001</v>
          </cell>
          <cell r="L80">
            <v>0</v>
          </cell>
        </row>
        <row r="81">
          <cell r="G81">
            <v>0</v>
          </cell>
          <cell r="K81">
            <v>0</v>
          </cell>
          <cell r="L81">
            <v>0</v>
          </cell>
        </row>
        <row r="82">
          <cell r="G82">
            <v>0</v>
          </cell>
          <cell r="K82">
            <v>-74524.75</v>
          </cell>
          <cell r="L82">
            <v>0</v>
          </cell>
        </row>
        <row r="83">
          <cell r="G83">
            <v>0</v>
          </cell>
          <cell r="K83">
            <v>-13588.26</v>
          </cell>
          <cell r="L83">
            <v>0</v>
          </cell>
        </row>
        <row r="84">
          <cell r="G84">
            <v>0</v>
          </cell>
          <cell r="K84">
            <v>-18833.12</v>
          </cell>
          <cell r="L84">
            <v>0</v>
          </cell>
        </row>
        <row r="85">
          <cell r="G85">
            <v>0</v>
          </cell>
          <cell r="K85">
            <v>-10444.18</v>
          </cell>
          <cell r="L85">
            <v>0</v>
          </cell>
        </row>
        <row r="86">
          <cell r="G86">
            <v>0</v>
          </cell>
          <cell r="K86">
            <v>0</v>
          </cell>
          <cell r="L86">
            <v>0</v>
          </cell>
        </row>
        <row r="87">
          <cell r="G87">
            <v>0</v>
          </cell>
          <cell r="K87">
            <v>-18031.259999999998</v>
          </cell>
          <cell r="L87">
            <v>0</v>
          </cell>
        </row>
        <row r="88">
          <cell r="G88">
            <v>0</v>
          </cell>
          <cell r="K88">
            <v>-77190.47</v>
          </cell>
          <cell r="L88">
            <v>0</v>
          </cell>
        </row>
        <row r="89">
          <cell r="G89">
            <v>0</v>
          </cell>
          <cell r="K89">
            <v>-12354.61</v>
          </cell>
          <cell r="L89">
            <v>0</v>
          </cell>
        </row>
        <row r="90">
          <cell r="G90">
            <v>0</v>
          </cell>
          <cell r="K90">
            <v>-36417.919999999998</v>
          </cell>
          <cell r="L90">
            <v>0</v>
          </cell>
        </row>
        <row r="91">
          <cell r="G91">
            <v>0</v>
          </cell>
          <cell r="K91">
            <v>0</v>
          </cell>
          <cell r="L91">
            <v>0</v>
          </cell>
        </row>
        <row r="92">
          <cell r="G92">
            <v>0</v>
          </cell>
          <cell r="K92">
            <v>0</v>
          </cell>
          <cell r="L92">
            <v>0</v>
          </cell>
        </row>
        <row r="93">
          <cell r="G93">
            <v>0</v>
          </cell>
          <cell r="K93">
            <v>-13313.3</v>
          </cell>
          <cell r="L93">
            <v>0</v>
          </cell>
        </row>
        <row r="94">
          <cell r="G94">
            <v>0</v>
          </cell>
          <cell r="K94">
            <v>-41116.22</v>
          </cell>
          <cell r="L94">
            <v>0</v>
          </cell>
        </row>
        <row r="95">
          <cell r="G95">
            <v>0</v>
          </cell>
          <cell r="K95">
            <v>0</v>
          </cell>
          <cell r="L95">
            <v>0</v>
          </cell>
        </row>
        <row r="96">
          <cell r="G96">
            <v>0</v>
          </cell>
          <cell r="K96">
            <v>-65131.7</v>
          </cell>
          <cell r="L96">
            <v>0</v>
          </cell>
        </row>
        <row r="97">
          <cell r="G97">
            <v>0</v>
          </cell>
          <cell r="K97">
            <v>-19449.87</v>
          </cell>
          <cell r="L97">
            <v>0</v>
          </cell>
        </row>
        <row r="98">
          <cell r="G98">
            <v>0</v>
          </cell>
          <cell r="K98">
            <v>-56668.45</v>
          </cell>
          <cell r="L98">
            <v>0</v>
          </cell>
        </row>
        <row r="99">
          <cell r="G99">
            <v>0</v>
          </cell>
          <cell r="K99">
            <v>-30977.67</v>
          </cell>
          <cell r="L99">
            <v>0</v>
          </cell>
        </row>
        <row r="100">
          <cell r="G100">
            <v>0</v>
          </cell>
          <cell r="K100">
            <v>-40479.79</v>
          </cell>
          <cell r="L100">
            <v>0</v>
          </cell>
        </row>
        <row r="101">
          <cell r="G101">
            <v>0</v>
          </cell>
          <cell r="K101">
            <v>-4236.42</v>
          </cell>
          <cell r="L101">
            <v>0</v>
          </cell>
        </row>
        <row r="102">
          <cell r="G102">
            <v>0</v>
          </cell>
          <cell r="K102">
            <v>-8323.58</v>
          </cell>
          <cell r="L102">
            <v>0</v>
          </cell>
        </row>
        <row r="103">
          <cell r="G103">
            <v>0</v>
          </cell>
          <cell r="K103">
            <v>0</v>
          </cell>
          <cell r="L103">
            <v>0</v>
          </cell>
        </row>
        <row r="104">
          <cell r="G104">
            <v>0</v>
          </cell>
          <cell r="K104">
            <v>-13174.84</v>
          </cell>
          <cell r="L104">
            <v>0</v>
          </cell>
        </row>
        <row r="105">
          <cell r="G105">
            <v>0</v>
          </cell>
          <cell r="K105">
            <v>-4812.8</v>
          </cell>
          <cell r="L105">
            <v>0</v>
          </cell>
        </row>
        <row r="106">
          <cell r="G106">
            <v>0</v>
          </cell>
          <cell r="K106">
            <v>0</v>
          </cell>
          <cell r="L106">
            <v>0</v>
          </cell>
        </row>
        <row r="107">
          <cell r="G107">
            <v>0</v>
          </cell>
          <cell r="K107">
            <v>-40479.79</v>
          </cell>
          <cell r="L107">
            <v>0</v>
          </cell>
        </row>
        <row r="108">
          <cell r="G108">
            <v>0</v>
          </cell>
          <cell r="K108">
            <v>-22176.99</v>
          </cell>
          <cell r="L108">
            <v>0</v>
          </cell>
        </row>
        <row r="109">
          <cell r="G109">
            <v>0</v>
          </cell>
          <cell r="K109">
            <v>-72828.83</v>
          </cell>
          <cell r="L109">
            <v>0</v>
          </cell>
        </row>
        <row r="110">
          <cell r="G110">
            <v>0</v>
          </cell>
          <cell r="K110">
            <v>0</v>
          </cell>
          <cell r="L110">
            <v>0</v>
          </cell>
        </row>
        <row r="111">
          <cell r="G111">
            <v>0</v>
          </cell>
          <cell r="K111">
            <v>-8194.6299999999992</v>
          </cell>
          <cell r="L111">
            <v>0</v>
          </cell>
        </row>
        <row r="112">
          <cell r="G112">
            <v>0</v>
          </cell>
          <cell r="K112">
            <v>-5184.74</v>
          </cell>
          <cell r="L112">
            <v>0</v>
          </cell>
        </row>
        <row r="113">
          <cell r="G113">
            <v>0</v>
          </cell>
          <cell r="K113">
            <v>-5106.92</v>
          </cell>
          <cell r="L113">
            <v>0</v>
          </cell>
        </row>
        <row r="114">
          <cell r="G114">
            <v>0</v>
          </cell>
          <cell r="K114">
            <v>-64846.67</v>
          </cell>
          <cell r="L114">
            <v>0</v>
          </cell>
        </row>
        <row r="115">
          <cell r="G115">
            <v>0</v>
          </cell>
          <cell r="K115">
            <v>-32174.16</v>
          </cell>
          <cell r="L115">
            <v>0</v>
          </cell>
        </row>
        <row r="116">
          <cell r="G116">
            <v>0</v>
          </cell>
          <cell r="K116">
            <v>-23679.61</v>
          </cell>
          <cell r="L116">
            <v>0</v>
          </cell>
        </row>
        <row r="117">
          <cell r="G117">
            <v>0</v>
          </cell>
          <cell r="K117">
            <v>-32035.040000000001</v>
          </cell>
          <cell r="L117">
            <v>0</v>
          </cell>
        </row>
        <row r="118">
          <cell r="G118">
            <v>0</v>
          </cell>
          <cell r="K118">
            <v>-54174.62</v>
          </cell>
          <cell r="L118">
            <v>0</v>
          </cell>
        </row>
        <row r="119">
          <cell r="G119">
            <v>0</v>
          </cell>
          <cell r="K119">
            <v>-40479.79</v>
          </cell>
          <cell r="L119">
            <v>0</v>
          </cell>
        </row>
        <row r="120">
          <cell r="G120">
            <v>0</v>
          </cell>
          <cell r="K120">
            <v>-39830.879999999997</v>
          </cell>
          <cell r="L120">
            <v>0</v>
          </cell>
        </row>
        <row r="121">
          <cell r="G121">
            <v>0</v>
          </cell>
          <cell r="K121">
            <v>-10074.32</v>
          </cell>
          <cell r="L121">
            <v>0</v>
          </cell>
        </row>
        <row r="122">
          <cell r="G122">
            <v>0</v>
          </cell>
          <cell r="K122">
            <v>-3690.12</v>
          </cell>
          <cell r="L122">
            <v>0</v>
          </cell>
        </row>
        <row r="123">
          <cell r="G123">
            <v>0</v>
          </cell>
          <cell r="K123">
            <v>-11421</v>
          </cell>
          <cell r="L123">
            <v>0</v>
          </cell>
        </row>
        <row r="124">
          <cell r="G124">
            <v>0</v>
          </cell>
          <cell r="K124">
            <v>-15588.64</v>
          </cell>
          <cell r="L124">
            <v>0</v>
          </cell>
        </row>
        <row r="125">
          <cell r="G125">
            <v>0</v>
          </cell>
          <cell r="K125">
            <v>-41829.35</v>
          </cell>
          <cell r="L125">
            <v>0</v>
          </cell>
        </row>
        <row r="126">
          <cell r="G126">
            <v>0</v>
          </cell>
          <cell r="K126">
            <v>-12174.9</v>
          </cell>
          <cell r="L126">
            <v>0</v>
          </cell>
        </row>
        <row r="127">
          <cell r="G127">
            <v>0</v>
          </cell>
          <cell r="K127">
            <v>-22103.61</v>
          </cell>
          <cell r="L127">
            <v>0</v>
          </cell>
        </row>
        <row r="128">
          <cell r="G128">
            <v>0</v>
          </cell>
          <cell r="K128">
            <v>-74878.09</v>
          </cell>
          <cell r="L128">
            <v>0</v>
          </cell>
        </row>
        <row r="129">
          <cell r="G129">
            <v>0</v>
          </cell>
          <cell r="K129">
            <v>-33119.620000000003</v>
          </cell>
          <cell r="L129">
            <v>0</v>
          </cell>
        </row>
        <row r="130">
          <cell r="G130">
            <v>0</v>
          </cell>
          <cell r="K130">
            <v>-13981</v>
          </cell>
          <cell r="L130">
            <v>0</v>
          </cell>
        </row>
        <row r="131">
          <cell r="G131">
            <v>0</v>
          </cell>
          <cell r="K131">
            <v>0</v>
          </cell>
          <cell r="L131">
            <v>0</v>
          </cell>
        </row>
        <row r="132">
          <cell r="G132">
            <v>0</v>
          </cell>
          <cell r="K132">
            <v>-19560.97</v>
          </cell>
          <cell r="L132">
            <v>0</v>
          </cell>
        </row>
        <row r="133">
          <cell r="G133">
            <v>0</v>
          </cell>
          <cell r="K133">
            <v>0</v>
          </cell>
          <cell r="L133">
            <v>0</v>
          </cell>
        </row>
        <row r="134">
          <cell r="G134">
            <v>0</v>
          </cell>
          <cell r="K134">
            <v>-19312.48</v>
          </cell>
          <cell r="L134">
            <v>0</v>
          </cell>
        </row>
        <row r="135">
          <cell r="G135">
            <v>0</v>
          </cell>
          <cell r="K135">
            <v>-18642.080000000002</v>
          </cell>
          <cell r="L135">
            <v>0</v>
          </cell>
        </row>
        <row r="136">
          <cell r="G136">
            <v>0</v>
          </cell>
          <cell r="K136">
            <v>-11486.57</v>
          </cell>
          <cell r="L136">
            <v>0</v>
          </cell>
        </row>
        <row r="137">
          <cell r="G137">
            <v>0</v>
          </cell>
          <cell r="K137">
            <v>-57270.95</v>
          </cell>
          <cell r="L137">
            <v>0</v>
          </cell>
        </row>
        <row r="138">
          <cell r="G138">
            <v>0</v>
          </cell>
          <cell r="K138">
            <v>-18560</v>
          </cell>
          <cell r="L138">
            <v>0</v>
          </cell>
        </row>
        <row r="139">
          <cell r="G139">
            <v>0</v>
          </cell>
          <cell r="K139">
            <v>-61822.48</v>
          </cell>
          <cell r="L139">
            <v>0</v>
          </cell>
        </row>
        <row r="140">
          <cell r="G140">
            <v>0</v>
          </cell>
          <cell r="K140">
            <v>-63075.76</v>
          </cell>
          <cell r="L140">
            <v>0</v>
          </cell>
        </row>
        <row r="141">
          <cell r="G141">
            <v>0</v>
          </cell>
          <cell r="K141">
            <v>-63075.76</v>
          </cell>
          <cell r="L141">
            <v>0</v>
          </cell>
        </row>
        <row r="142">
          <cell r="G142">
            <v>0</v>
          </cell>
          <cell r="K142">
            <v>-92049.5</v>
          </cell>
          <cell r="L142">
            <v>0</v>
          </cell>
        </row>
        <row r="143">
          <cell r="G143">
            <v>0</v>
          </cell>
          <cell r="K143">
            <v>-25017.91</v>
          </cell>
          <cell r="L143">
            <v>0</v>
          </cell>
        </row>
        <row r="144">
          <cell r="G144">
            <v>0</v>
          </cell>
          <cell r="K144">
            <v>0</v>
          </cell>
          <cell r="L144">
            <v>0</v>
          </cell>
        </row>
        <row r="145">
          <cell r="G145">
            <v>0</v>
          </cell>
          <cell r="K145">
            <v>-60042.77</v>
          </cell>
          <cell r="L145">
            <v>0</v>
          </cell>
        </row>
        <row r="146">
          <cell r="G146">
            <v>0</v>
          </cell>
          <cell r="K146">
            <v>-14824.59</v>
          </cell>
          <cell r="L146">
            <v>0</v>
          </cell>
        </row>
        <row r="147">
          <cell r="G147">
            <v>0</v>
          </cell>
          <cell r="K147">
            <v>0</v>
          </cell>
          <cell r="L147">
            <v>0</v>
          </cell>
        </row>
        <row r="148">
          <cell r="G148">
            <v>0</v>
          </cell>
          <cell r="K148">
            <v>-62617.65</v>
          </cell>
          <cell r="L148">
            <v>0</v>
          </cell>
        </row>
        <row r="149">
          <cell r="G149">
            <v>0</v>
          </cell>
          <cell r="K149">
            <v>-20519.509999999998</v>
          </cell>
          <cell r="L149">
            <v>0</v>
          </cell>
        </row>
        <row r="150">
          <cell r="G150">
            <v>0</v>
          </cell>
          <cell r="K150">
            <v>-11942.02</v>
          </cell>
          <cell r="L150">
            <v>0</v>
          </cell>
        </row>
        <row r="151">
          <cell r="G151">
            <v>0</v>
          </cell>
          <cell r="K151">
            <v>-63075.76</v>
          </cell>
          <cell r="L151">
            <v>0</v>
          </cell>
        </row>
        <row r="152">
          <cell r="G152">
            <v>0</v>
          </cell>
          <cell r="K152">
            <v>-45142.11</v>
          </cell>
          <cell r="L152">
            <v>0</v>
          </cell>
        </row>
        <row r="153">
          <cell r="G153">
            <v>0</v>
          </cell>
          <cell r="K153">
            <v>-73298.429999999993</v>
          </cell>
          <cell r="L153">
            <v>0</v>
          </cell>
        </row>
        <row r="154">
          <cell r="G154">
            <v>0</v>
          </cell>
          <cell r="K154">
            <v>-21540.38</v>
          </cell>
          <cell r="L154">
            <v>0</v>
          </cell>
        </row>
        <row r="155">
          <cell r="G155">
            <v>0</v>
          </cell>
          <cell r="K155">
            <v>-21540.38</v>
          </cell>
          <cell r="L155">
            <v>0</v>
          </cell>
        </row>
        <row r="156">
          <cell r="G156">
            <v>0</v>
          </cell>
          <cell r="K156">
            <v>-37998.89</v>
          </cell>
          <cell r="L156">
            <v>0</v>
          </cell>
        </row>
        <row r="157">
          <cell r="G157">
            <v>0</v>
          </cell>
          <cell r="K157">
            <v>-21084</v>
          </cell>
          <cell r="L157">
            <v>0</v>
          </cell>
        </row>
        <row r="158">
          <cell r="G158">
            <v>0</v>
          </cell>
          <cell r="K158">
            <v>-71707.240000000005</v>
          </cell>
          <cell r="L158">
            <v>0</v>
          </cell>
        </row>
        <row r="159">
          <cell r="G159">
            <v>0</v>
          </cell>
          <cell r="K159">
            <v>-30439.74</v>
          </cell>
          <cell r="L159">
            <v>0</v>
          </cell>
        </row>
        <row r="160">
          <cell r="G160">
            <v>0</v>
          </cell>
          <cell r="K160">
            <v>-20831.34</v>
          </cell>
          <cell r="L160">
            <v>0</v>
          </cell>
        </row>
        <row r="161">
          <cell r="G161">
            <v>0</v>
          </cell>
          <cell r="K161">
            <v>-71686.259999999995</v>
          </cell>
          <cell r="L161">
            <v>0</v>
          </cell>
        </row>
        <row r="162">
          <cell r="G162">
            <v>0</v>
          </cell>
          <cell r="K162">
            <v>-23820.81</v>
          </cell>
          <cell r="L162">
            <v>0</v>
          </cell>
        </row>
        <row r="163">
          <cell r="G163">
            <v>0</v>
          </cell>
          <cell r="K163">
            <v>-31619.78</v>
          </cell>
          <cell r="L163">
            <v>0</v>
          </cell>
        </row>
        <row r="164">
          <cell r="G164">
            <v>0</v>
          </cell>
          <cell r="K164">
            <v>-23881.81</v>
          </cell>
          <cell r="L164">
            <v>0</v>
          </cell>
        </row>
        <row r="165">
          <cell r="G165">
            <v>0</v>
          </cell>
          <cell r="K165">
            <v>-50096.89</v>
          </cell>
          <cell r="L165">
            <v>0</v>
          </cell>
        </row>
        <row r="166">
          <cell r="G166">
            <v>0</v>
          </cell>
          <cell r="K166">
            <v>-31885.51</v>
          </cell>
          <cell r="L166">
            <v>0</v>
          </cell>
        </row>
        <row r="167">
          <cell r="G167">
            <v>0</v>
          </cell>
          <cell r="K167">
            <v>-3949.59</v>
          </cell>
          <cell r="L167">
            <v>0</v>
          </cell>
        </row>
        <row r="168">
          <cell r="G168">
            <v>0</v>
          </cell>
          <cell r="K168">
            <v>-56017.54</v>
          </cell>
          <cell r="L168">
            <v>0</v>
          </cell>
        </row>
        <row r="169">
          <cell r="G169">
            <v>0</v>
          </cell>
          <cell r="K169">
            <v>-25411</v>
          </cell>
          <cell r="L169">
            <v>0</v>
          </cell>
        </row>
        <row r="170">
          <cell r="G170">
            <v>0</v>
          </cell>
          <cell r="K170">
            <v>-15218.42</v>
          </cell>
          <cell r="L170">
            <v>0</v>
          </cell>
        </row>
        <row r="171">
          <cell r="G171">
            <v>0</v>
          </cell>
          <cell r="K171">
            <v>-56568.19</v>
          </cell>
          <cell r="L171">
            <v>0</v>
          </cell>
        </row>
        <row r="172">
          <cell r="G172">
            <v>0</v>
          </cell>
          <cell r="K172">
            <v>0</v>
          </cell>
          <cell r="L172">
            <v>0</v>
          </cell>
        </row>
        <row r="173">
          <cell r="G173">
            <v>0</v>
          </cell>
          <cell r="K173">
            <v>-14070.76</v>
          </cell>
          <cell r="L173">
            <v>0</v>
          </cell>
        </row>
        <row r="174">
          <cell r="G174">
            <v>0</v>
          </cell>
          <cell r="K174">
            <v>1741806.67</v>
          </cell>
          <cell r="L174">
            <v>0</v>
          </cell>
        </row>
        <row r="175">
          <cell r="G175">
            <v>0</v>
          </cell>
          <cell r="K175">
            <v>-106451.18</v>
          </cell>
          <cell r="L175">
            <v>0</v>
          </cell>
        </row>
        <row r="176">
          <cell r="G176">
            <v>0</v>
          </cell>
          <cell r="K176">
            <v>-2500</v>
          </cell>
          <cell r="L176">
            <v>0</v>
          </cell>
        </row>
        <row r="177">
          <cell r="G177">
            <v>0</v>
          </cell>
          <cell r="K177">
            <v>341.99</v>
          </cell>
          <cell r="L177">
            <v>0</v>
          </cell>
        </row>
        <row r="178">
          <cell r="G178">
            <v>0</v>
          </cell>
          <cell r="K178">
            <v>-120100</v>
          </cell>
          <cell r="L178">
            <v>0</v>
          </cell>
        </row>
        <row r="179">
          <cell r="G179">
            <v>0</v>
          </cell>
          <cell r="K179">
            <v>3923</v>
          </cell>
          <cell r="L179">
            <v>0</v>
          </cell>
        </row>
        <row r="180">
          <cell r="G180">
            <v>0</v>
          </cell>
          <cell r="K180">
            <v>71623</v>
          </cell>
          <cell r="L180">
            <v>0</v>
          </cell>
        </row>
        <row r="181">
          <cell r="G181">
            <v>0</v>
          </cell>
          <cell r="K181">
            <v>6358</v>
          </cell>
          <cell r="L181">
            <v>0</v>
          </cell>
        </row>
        <row r="182">
          <cell r="G182">
            <v>0</v>
          </cell>
          <cell r="K182">
            <v>-6932323.6699999999</v>
          </cell>
          <cell r="L182">
            <v>0</v>
          </cell>
        </row>
        <row r="183">
          <cell r="G183">
            <v>0</v>
          </cell>
          <cell r="K183">
            <v>-6596449.3600000003</v>
          </cell>
          <cell r="L183">
            <v>0</v>
          </cell>
        </row>
        <row r="184">
          <cell r="G184">
            <v>0</v>
          </cell>
          <cell r="K184">
            <v>0</v>
          </cell>
          <cell r="L184">
            <v>0</v>
          </cell>
        </row>
        <row r="185">
          <cell r="G185">
            <v>0</v>
          </cell>
          <cell r="K185">
            <v>0</v>
          </cell>
          <cell r="L185">
            <v>0</v>
          </cell>
        </row>
        <row r="186">
          <cell r="G186">
            <v>0</v>
          </cell>
          <cell r="K186">
            <v>0</v>
          </cell>
          <cell r="L186">
            <v>0</v>
          </cell>
        </row>
        <row r="187">
          <cell r="G187">
            <v>0</v>
          </cell>
          <cell r="K187">
            <v>0</v>
          </cell>
          <cell r="L187">
            <v>0</v>
          </cell>
        </row>
        <row r="188">
          <cell r="G188">
            <v>0</v>
          </cell>
          <cell r="K188">
            <v>667311.17000000004</v>
          </cell>
          <cell r="L188">
            <v>0</v>
          </cell>
        </row>
        <row r="189">
          <cell r="G189">
            <v>0</v>
          </cell>
          <cell r="K189">
            <v>0</v>
          </cell>
          <cell r="L189">
            <v>0</v>
          </cell>
        </row>
        <row r="190">
          <cell r="G190">
            <v>0</v>
          </cell>
          <cell r="K190">
            <v>0</v>
          </cell>
          <cell r="L190">
            <v>0</v>
          </cell>
        </row>
        <row r="191">
          <cell r="G191">
            <v>0</v>
          </cell>
          <cell r="K191">
            <v>0</v>
          </cell>
          <cell r="L191">
            <v>0</v>
          </cell>
        </row>
        <row r="192">
          <cell r="G192">
            <v>0</v>
          </cell>
          <cell r="K192">
            <v>0</v>
          </cell>
          <cell r="L192">
            <v>0</v>
          </cell>
        </row>
        <row r="193">
          <cell r="G193">
            <v>0</v>
          </cell>
          <cell r="K193">
            <v>0</v>
          </cell>
          <cell r="L193">
            <v>0</v>
          </cell>
        </row>
        <row r="194">
          <cell r="G194">
            <v>0</v>
          </cell>
          <cell r="K194">
            <v>0</v>
          </cell>
          <cell r="L194">
            <v>0</v>
          </cell>
        </row>
        <row r="195">
          <cell r="G195">
            <v>0</v>
          </cell>
          <cell r="K195">
            <v>0</v>
          </cell>
          <cell r="L195">
            <v>0</v>
          </cell>
        </row>
        <row r="196">
          <cell r="G196">
            <v>0</v>
          </cell>
          <cell r="K196">
            <v>0</v>
          </cell>
          <cell r="L196">
            <v>0</v>
          </cell>
        </row>
        <row r="197">
          <cell r="G197">
            <v>-471960</v>
          </cell>
          <cell r="K197">
            <v>-6670161.4500000002</v>
          </cell>
          <cell r="L197">
            <v>-5735625</v>
          </cell>
        </row>
        <row r="198">
          <cell r="G198">
            <v>0</v>
          </cell>
          <cell r="K198">
            <v>428348.87</v>
          </cell>
          <cell r="L198">
            <v>0</v>
          </cell>
        </row>
        <row r="199">
          <cell r="G199">
            <v>-248688</v>
          </cell>
          <cell r="K199">
            <v>-3165639.12</v>
          </cell>
          <cell r="L199">
            <v>-3022250</v>
          </cell>
        </row>
        <row r="200">
          <cell r="G200">
            <v>0</v>
          </cell>
          <cell r="K200">
            <v>33630.86</v>
          </cell>
          <cell r="L200">
            <v>0</v>
          </cell>
        </row>
        <row r="201">
          <cell r="G201">
            <v>648</v>
          </cell>
          <cell r="K201">
            <v>5462</v>
          </cell>
          <cell r="L201">
            <v>7875</v>
          </cell>
        </row>
        <row r="202">
          <cell r="G202">
            <v>0</v>
          </cell>
          <cell r="K202">
            <v>0</v>
          </cell>
          <cell r="L202">
            <v>0</v>
          </cell>
        </row>
        <row r="203">
          <cell r="G203">
            <v>0</v>
          </cell>
          <cell r="K203">
            <v>-13679.3</v>
          </cell>
          <cell r="L203">
            <v>0</v>
          </cell>
        </row>
        <row r="204">
          <cell r="G204">
            <v>0</v>
          </cell>
          <cell r="K204">
            <v>0</v>
          </cell>
          <cell r="L204">
            <v>0</v>
          </cell>
        </row>
        <row r="205">
          <cell r="G205">
            <v>362937</v>
          </cell>
          <cell r="K205">
            <v>4707012.8499999996</v>
          </cell>
          <cell r="L205">
            <v>4410697</v>
          </cell>
        </row>
        <row r="206">
          <cell r="G206">
            <v>0</v>
          </cell>
          <cell r="K206">
            <v>23507.439999999999</v>
          </cell>
          <cell r="L206">
            <v>0</v>
          </cell>
        </row>
        <row r="207">
          <cell r="G207">
            <v>0</v>
          </cell>
          <cell r="K207">
            <v>176.14</v>
          </cell>
          <cell r="L207">
            <v>0</v>
          </cell>
        </row>
        <row r="208">
          <cell r="G208">
            <v>0</v>
          </cell>
          <cell r="K208">
            <v>20063.43</v>
          </cell>
          <cell r="L208">
            <v>0</v>
          </cell>
        </row>
        <row r="209">
          <cell r="G209">
            <v>0</v>
          </cell>
          <cell r="K209">
            <v>-31896.65</v>
          </cell>
          <cell r="L209">
            <v>0</v>
          </cell>
        </row>
        <row r="210">
          <cell r="G210">
            <v>0</v>
          </cell>
          <cell r="K210">
            <v>-5707.9</v>
          </cell>
          <cell r="L210">
            <v>0</v>
          </cell>
        </row>
        <row r="211">
          <cell r="G211">
            <v>210763</v>
          </cell>
          <cell r="K211">
            <v>2558722.17</v>
          </cell>
          <cell r="L211">
            <v>2561356</v>
          </cell>
        </row>
        <row r="212">
          <cell r="G212">
            <v>1440</v>
          </cell>
          <cell r="K212">
            <v>50913.77</v>
          </cell>
          <cell r="L212">
            <v>17500</v>
          </cell>
        </row>
        <row r="213">
          <cell r="G213">
            <v>0</v>
          </cell>
          <cell r="K213">
            <v>0</v>
          </cell>
          <cell r="L213">
            <v>0</v>
          </cell>
        </row>
        <row r="214">
          <cell r="G214">
            <v>-7848</v>
          </cell>
          <cell r="K214">
            <v>-125258.54</v>
          </cell>
          <cell r="L214">
            <v>-95375</v>
          </cell>
        </row>
        <row r="215">
          <cell r="G215">
            <v>-2448</v>
          </cell>
          <cell r="K215">
            <v>-51407.9</v>
          </cell>
          <cell r="L215">
            <v>-29750</v>
          </cell>
        </row>
        <row r="216">
          <cell r="G216">
            <v>0</v>
          </cell>
          <cell r="K216">
            <v>10921.15</v>
          </cell>
          <cell r="L216">
            <v>100</v>
          </cell>
        </row>
        <row r="217">
          <cell r="G217">
            <v>300</v>
          </cell>
          <cell r="K217">
            <v>1994.86</v>
          </cell>
          <cell r="L217">
            <v>3600</v>
          </cell>
        </row>
        <row r="218">
          <cell r="G218">
            <v>500</v>
          </cell>
          <cell r="K218">
            <v>4767.2</v>
          </cell>
          <cell r="L218">
            <v>6000</v>
          </cell>
        </row>
        <row r="219">
          <cell r="G219">
            <v>800</v>
          </cell>
          <cell r="K219">
            <v>10177.02</v>
          </cell>
          <cell r="L219">
            <v>9600</v>
          </cell>
        </row>
        <row r="220">
          <cell r="G220">
            <v>700</v>
          </cell>
          <cell r="K220">
            <v>13738.57</v>
          </cell>
          <cell r="L220">
            <v>8400</v>
          </cell>
        </row>
        <row r="221">
          <cell r="G221">
            <v>600</v>
          </cell>
          <cell r="K221">
            <v>5956.63</v>
          </cell>
          <cell r="L221">
            <v>7200</v>
          </cell>
        </row>
        <row r="222">
          <cell r="G222">
            <v>180</v>
          </cell>
          <cell r="K222">
            <v>3806.08</v>
          </cell>
          <cell r="L222">
            <v>2160</v>
          </cell>
        </row>
        <row r="223">
          <cell r="G223">
            <v>0</v>
          </cell>
          <cell r="K223">
            <v>923.73</v>
          </cell>
          <cell r="L223">
            <v>0</v>
          </cell>
        </row>
        <row r="224">
          <cell r="G224">
            <v>1466</v>
          </cell>
          <cell r="K224">
            <v>20223.900000000001</v>
          </cell>
          <cell r="L224">
            <v>17592</v>
          </cell>
        </row>
        <row r="225">
          <cell r="G225">
            <v>100</v>
          </cell>
          <cell r="K225">
            <v>1819.28</v>
          </cell>
          <cell r="L225">
            <v>1200</v>
          </cell>
        </row>
        <row r="226">
          <cell r="G226">
            <v>4364</v>
          </cell>
          <cell r="K226">
            <v>39874.54</v>
          </cell>
          <cell r="L226">
            <v>46094</v>
          </cell>
        </row>
        <row r="227">
          <cell r="G227">
            <v>200</v>
          </cell>
          <cell r="K227">
            <v>6691.12</v>
          </cell>
          <cell r="L227">
            <v>2400</v>
          </cell>
        </row>
        <row r="228">
          <cell r="G228">
            <v>180</v>
          </cell>
          <cell r="K228">
            <v>2906.38</v>
          </cell>
          <cell r="L228">
            <v>2160</v>
          </cell>
        </row>
        <row r="229">
          <cell r="G229">
            <v>0</v>
          </cell>
          <cell r="K229">
            <v>0</v>
          </cell>
          <cell r="L229">
            <v>0</v>
          </cell>
        </row>
        <row r="230">
          <cell r="G230">
            <v>700</v>
          </cell>
          <cell r="K230">
            <v>2073.14</v>
          </cell>
          <cell r="L230">
            <v>8400</v>
          </cell>
        </row>
        <row r="231">
          <cell r="G231">
            <v>5450</v>
          </cell>
          <cell r="K231">
            <v>66000</v>
          </cell>
          <cell r="L231">
            <v>65400</v>
          </cell>
        </row>
        <row r="232">
          <cell r="G232">
            <v>0</v>
          </cell>
          <cell r="K232">
            <v>0</v>
          </cell>
          <cell r="L232">
            <v>0</v>
          </cell>
        </row>
        <row r="233">
          <cell r="G233">
            <v>1500</v>
          </cell>
          <cell r="K233">
            <v>18249.689999999999</v>
          </cell>
          <cell r="L233">
            <v>18000</v>
          </cell>
        </row>
        <row r="234">
          <cell r="G234">
            <v>1000</v>
          </cell>
          <cell r="K234">
            <v>4873.2</v>
          </cell>
          <cell r="L234">
            <v>12000</v>
          </cell>
        </row>
        <row r="235">
          <cell r="G235">
            <v>1000</v>
          </cell>
          <cell r="K235">
            <v>10746.06</v>
          </cell>
          <cell r="L235">
            <v>12000</v>
          </cell>
        </row>
        <row r="236">
          <cell r="G236">
            <v>550</v>
          </cell>
          <cell r="K236">
            <v>9746.94</v>
          </cell>
          <cell r="L236">
            <v>6600</v>
          </cell>
        </row>
        <row r="237">
          <cell r="G237">
            <v>50</v>
          </cell>
          <cell r="K237">
            <v>376.62</v>
          </cell>
          <cell r="L237">
            <v>600</v>
          </cell>
        </row>
        <row r="238">
          <cell r="G238">
            <v>0</v>
          </cell>
          <cell r="K238">
            <v>300</v>
          </cell>
          <cell r="L238">
            <v>0</v>
          </cell>
        </row>
        <row r="239">
          <cell r="G239">
            <v>0</v>
          </cell>
          <cell r="K239">
            <v>0</v>
          </cell>
          <cell r="L239">
            <v>0</v>
          </cell>
        </row>
        <row r="240">
          <cell r="G240">
            <v>10800</v>
          </cell>
          <cell r="K240">
            <v>141410.1</v>
          </cell>
          <cell r="L240">
            <v>131250</v>
          </cell>
        </row>
        <row r="241">
          <cell r="G241">
            <v>4320</v>
          </cell>
          <cell r="K241">
            <v>228.6</v>
          </cell>
          <cell r="L241">
            <v>52500</v>
          </cell>
        </row>
        <row r="242">
          <cell r="G242">
            <v>0</v>
          </cell>
          <cell r="K242">
            <v>-153.35</v>
          </cell>
          <cell r="L242">
            <v>0</v>
          </cell>
        </row>
        <row r="243">
          <cell r="G243">
            <v>2705</v>
          </cell>
          <cell r="K243">
            <v>61148.76</v>
          </cell>
          <cell r="L243">
            <v>34005</v>
          </cell>
        </row>
        <row r="244">
          <cell r="G244">
            <v>-2880</v>
          </cell>
          <cell r="K244">
            <v>-9598.5</v>
          </cell>
          <cell r="L244">
            <v>-35000</v>
          </cell>
        </row>
        <row r="245">
          <cell r="G245">
            <v>0</v>
          </cell>
          <cell r="K245">
            <v>0</v>
          </cell>
          <cell r="L245">
            <v>0</v>
          </cell>
        </row>
        <row r="246">
          <cell r="G246">
            <v>0</v>
          </cell>
          <cell r="K246">
            <v>0</v>
          </cell>
          <cell r="L246">
            <v>0</v>
          </cell>
        </row>
        <row r="247">
          <cell r="G247">
            <v>12240</v>
          </cell>
          <cell r="K247">
            <v>165697.45000000001</v>
          </cell>
          <cell r="L247">
            <v>148750</v>
          </cell>
        </row>
        <row r="248">
          <cell r="G248">
            <v>0</v>
          </cell>
          <cell r="K248">
            <v>0</v>
          </cell>
          <cell r="L248">
            <v>0</v>
          </cell>
        </row>
        <row r="249">
          <cell r="G249">
            <v>-1296</v>
          </cell>
          <cell r="K249">
            <v>-2397.88</v>
          </cell>
          <cell r="L249">
            <v>-15750</v>
          </cell>
        </row>
        <row r="250">
          <cell r="G250">
            <v>4032</v>
          </cell>
          <cell r="K250">
            <v>48531.61</v>
          </cell>
          <cell r="L250">
            <v>50869</v>
          </cell>
        </row>
        <row r="251">
          <cell r="G251">
            <v>0</v>
          </cell>
          <cell r="K251">
            <v>0</v>
          </cell>
          <cell r="L251">
            <v>0</v>
          </cell>
        </row>
        <row r="252">
          <cell r="G252">
            <v>605</v>
          </cell>
          <cell r="K252">
            <v>11489.76</v>
          </cell>
          <cell r="L252">
            <v>7631</v>
          </cell>
        </row>
        <row r="253">
          <cell r="G253">
            <v>355</v>
          </cell>
          <cell r="K253">
            <v>4617.03</v>
          </cell>
          <cell r="L253">
            <v>4476</v>
          </cell>
        </row>
        <row r="254">
          <cell r="G254">
            <v>10</v>
          </cell>
          <cell r="K254">
            <v>-1444.4</v>
          </cell>
          <cell r="L254">
            <v>120</v>
          </cell>
        </row>
        <row r="255">
          <cell r="G255">
            <v>0</v>
          </cell>
          <cell r="K255">
            <v>5643.54</v>
          </cell>
          <cell r="L255">
            <v>0</v>
          </cell>
        </row>
        <row r="256">
          <cell r="G256">
            <v>0</v>
          </cell>
          <cell r="K256">
            <v>0</v>
          </cell>
          <cell r="L256">
            <v>0</v>
          </cell>
        </row>
        <row r="257">
          <cell r="G257">
            <v>0</v>
          </cell>
          <cell r="K257">
            <v>0</v>
          </cell>
          <cell r="L257">
            <v>0</v>
          </cell>
        </row>
        <row r="258">
          <cell r="G258">
            <v>0</v>
          </cell>
          <cell r="K258">
            <v>593.78</v>
          </cell>
          <cell r="L258">
            <v>0</v>
          </cell>
        </row>
        <row r="259">
          <cell r="G259">
            <v>0</v>
          </cell>
          <cell r="K259">
            <v>0</v>
          </cell>
          <cell r="L259">
            <v>0</v>
          </cell>
        </row>
        <row r="260">
          <cell r="G260">
            <v>150</v>
          </cell>
          <cell r="K260">
            <v>216.08</v>
          </cell>
          <cell r="L260">
            <v>1800</v>
          </cell>
        </row>
        <row r="261">
          <cell r="G261">
            <v>0</v>
          </cell>
          <cell r="K261">
            <v>0</v>
          </cell>
          <cell r="L261">
            <v>0</v>
          </cell>
        </row>
        <row r="262">
          <cell r="G262">
            <v>0</v>
          </cell>
          <cell r="K262">
            <v>3761.92</v>
          </cell>
          <cell r="L262">
            <v>0</v>
          </cell>
        </row>
        <row r="263">
          <cell r="G263">
            <v>250</v>
          </cell>
          <cell r="K263">
            <v>3630.69</v>
          </cell>
          <cell r="L263">
            <v>3000</v>
          </cell>
        </row>
        <row r="264">
          <cell r="G264">
            <v>1053</v>
          </cell>
          <cell r="K264">
            <v>12615.47</v>
          </cell>
          <cell r="L264">
            <v>12636</v>
          </cell>
        </row>
        <row r="265">
          <cell r="G265">
            <v>200</v>
          </cell>
          <cell r="K265">
            <v>3620.11</v>
          </cell>
          <cell r="L265">
            <v>2400</v>
          </cell>
        </row>
        <row r="266">
          <cell r="G266">
            <v>0</v>
          </cell>
          <cell r="K266">
            <v>0</v>
          </cell>
          <cell r="L266">
            <v>0</v>
          </cell>
        </row>
        <row r="267">
          <cell r="G267">
            <v>0</v>
          </cell>
          <cell r="K267">
            <v>0</v>
          </cell>
          <cell r="L267">
            <v>0</v>
          </cell>
        </row>
        <row r="268">
          <cell r="G268">
            <v>0</v>
          </cell>
          <cell r="K268">
            <v>583.36</v>
          </cell>
          <cell r="L268">
            <v>0</v>
          </cell>
        </row>
        <row r="269">
          <cell r="G269">
            <v>0</v>
          </cell>
          <cell r="K269">
            <v>0</v>
          </cell>
          <cell r="L269">
            <v>0</v>
          </cell>
        </row>
        <row r="270">
          <cell r="G270">
            <v>0</v>
          </cell>
          <cell r="K270">
            <v>0</v>
          </cell>
          <cell r="L270">
            <v>0</v>
          </cell>
        </row>
        <row r="271">
          <cell r="G271">
            <v>0</v>
          </cell>
          <cell r="K271">
            <v>0</v>
          </cell>
          <cell r="L271">
            <v>0</v>
          </cell>
        </row>
        <row r="272">
          <cell r="G272">
            <v>0</v>
          </cell>
          <cell r="K272">
            <v>0</v>
          </cell>
          <cell r="L272">
            <v>0</v>
          </cell>
        </row>
        <row r="273">
          <cell r="G273">
            <v>0</v>
          </cell>
          <cell r="K273">
            <v>0</v>
          </cell>
          <cell r="L273">
            <v>0</v>
          </cell>
        </row>
        <row r="274">
          <cell r="G274">
            <v>0</v>
          </cell>
          <cell r="K274">
            <v>0</v>
          </cell>
          <cell r="L274">
            <v>0</v>
          </cell>
        </row>
        <row r="275">
          <cell r="G275">
            <v>0</v>
          </cell>
          <cell r="K275">
            <v>0</v>
          </cell>
          <cell r="L275">
            <v>0</v>
          </cell>
        </row>
        <row r="276">
          <cell r="G276">
            <v>0</v>
          </cell>
          <cell r="K276">
            <v>0</v>
          </cell>
          <cell r="L276">
            <v>0</v>
          </cell>
        </row>
        <row r="277">
          <cell r="G277">
            <v>0</v>
          </cell>
          <cell r="K277">
            <v>0</v>
          </cell>
          <cell r="L277">
            <v>0</v>
          </cell>
        </row>
        <row r="278">
          <cell r="G278">
            <v>120</v>
          </cell>
          <cell r="K278">
            <v>1779.84</v>
          </cell>
          <cell r="L278">
            <v>1440</v>
          </cell>
        </row>
        <row r="279">
          <cell r="G279">
            <v>4394</v>
          </cell>
          <cell r="K279">
            <v>59465.82</v>
          </cell>
          <cell r="L279">
            <v>56011</v>
          </cell>
        </row>
        <row r="280">
          <cell r="G280">
            <v>0</v>
          </cell>
          <cell r="K280">
            <v>0</v>
          </cell>
          <cell r="L280">
            <v>0</v>
          </cell>
        </row>
        <row r="281">
          <cell r="G281">
            <v>615</v>
          </cell>
          <cell r="K281">
            <v>5780.8</v>
          </cell>
          <cell r="L281">
            <v>7840</v>
          </cell>
        </row>
        <row r="282">
          <cell r="G282">
            <v>383</v>
          </cell>
          <cell r="K282">
            <v>4941.7299999999996</v>
          </cell>
          <cell r="L282">
            <v>4884</v>
          </cell>
        </row>
        <row r="283">
          <cell r="G283">
            <v>489</v>
          </cell>
          <cell r="K283">
            <v>6094.09</v>
          </cell>
          <cell r="L283">
            <v>5616</v>
          </cell>
        </row>
        <row r="284">
          <cell r="G284">
            <v>0</v>
          </cell>
          <cell r="K284">
            <v>0</v>
          </cell>
          <cell r="L284">
            <v>0</v>
          </cell>
        </row>
        <row r="285">
          <cell r="G285">
            <v>0</v>
          </cell>
          <cell r="K285">
            <v>0</v>
          </cell>
          <cell r="L285">
            <v>0</v>
          </cell>
        </row>
        <row r="286">
          <cell r="G286">
            <v>0</v>
          </cell>
          <cell r="K286">
            <v>0</v>
          </cell>
          <cell r="L286">
            <v>0</v>
          </cell>
        </row>
        <row r="287">
          <cell r="G287">
            <v>2324</v>
          </cell>
          <cell r="K287">
            <v>22045.439999999999</v>
          </cell>
          <cell r="L287">
            <v>20292</v>
          </cell>
        </row>
        <row r="288">
          <cell r="G288">
            <v>0</v>
          </cell>
          <cell r="K288">
            <v>0</v>
          </cell>
          <cell r="L288">
            <v>0</v>
          </cell>
        </row>
        <row r="289">
          <cell r="G289">
            <v>400</v>
          </cell>
          <cell r="K289">
            <v>693.56</v>
          </cell>
          <cell r="L289">
            <v>4800</v>
          </cell>
        </row>
        <row r="290">
          <cell r="G290">
            <v>0</v>
          </cell>
          <cell r="K290">
            <v>0</v>
          </cell>
          <cell r="L290">
            <v>0</v>
          </cell>
        </row>
        <row r="291">
          <cell r="G291">
            <v>0</v>
          </cell>
          <cell r="K291">
            <v>0</v>
          </cell>
          <cell r="L291">
            <v>0</v>
          </cell>
        </row>
        <row r="292">
          <cell r="G292">
            <v>0</v>
          </cell>
          <cell r="K292">
            <v>0</v>
          </cell>
          <cell r="L292">
            <v>0</v>
          </cell>
        </row>
        <row r="293">
          <cell r="G293">
            <v>0</v>
          </cell>
          <cell r="K293">
            <v>0</v>
          </cell>
          <cell r="L293">
            <v>0</v>
          </cell>
        </row>
        <row r="294">
          <cell r="G294">
            <v>0</v>
          </cell>
          <cell r="K294">
            <v>0</v>
          </cell>
          <cell r="L294">
            <v>0</v>
          </cell>
        </row>
        <row r="295">
          <cell r="G295">
            <v>80</v>
          </cell>
          <cell r="K295">
            <v>3333.26</v>
          </cell>
          <cell r="L295">
            <v>960</v>
          </cell>
        </row>
        <row r="296">
          <cell r="G296">
            <v>0</v>
          </cell>
          <cell r="K296">
            <v>0</v>
          </cell>
          <cell r="L296">
            <v>0</v>
          </cell>
        </row>
        <row r="297">
          <cell r="G297">
            <v>300</v>
          </cell>
          <cell r="K297">
            <v>3667.11</v>
          </cell>
          <cell r="L297">
            <v>3600</v>
          </cell>
        </row>
        <row r="298">
          <cell r="G298">
            <v>0</v>
          </cell>
          <cell r="K298">
            <v>0</v>
          </cell>
          <cell r="L298">
            <v>0</v>
          </cell>
        </row>
        <row r="299">
          <cell r="G299">
            <v>0</v>
          </cell>
          <cell r="K299">
            <v>0</v>
          </cell>
          <cell r="L299">
            <v>0</v>
          </cell>
        </row>
        <row r="300">
          <cell r="G300">
            <v>0</v>
          </cell>
          <cell r="K300">
            <v>0</v>
          </cell>
          <cell r="L300">
            <v>0</v>
          </cell>
        </row>
        <row r="301">
          <cell r="G301">
            <v>0</v>
          </cell>
          <cell r="K301">
            <v>0</v>
          </cell>
          <cell r="L301">
            <v>0</v>
          </cell>
        </row>
        <row r="302">
          <cell r="G302">
            <v>0</v>
          </cell>
          <cell r="K302">
            <v>0</v>
          </cell>
          <cell r="L302">
            <v>0</v>
          </cell>
        </row>
        <row r="303">
          <cell r="G303">
            <v>2880</v>
          </cell>
          <cell r="K303">
            <v>40268.25</v>
          </cell>
          <cell r="L303">
            <v>35000</v>
          </cell>
        </row>
        <row r="304">
          <cell r="G304">
            <v>1913</v>
          </cell>
          <cell r="K304">
            <v>32097.79</v>
          </cell>
          <cell r="L304">
            <v>35478</v>
          </cell>
        </row>
        <row r="305">
          <cell r="G305">
            <v>750</v>
          </cell>
          <cell r="K305">
            <v>3262.56</v>
          </cell>
          <cell r="L305">
            <v>9000</v>
          </cell>
        </row>
        <row r="306">
          <cell r="G306">
            <v>500</v>
          </cell>
          <cell r="K306">
            <v>7270.5</v>
          </cell>
          <cell r="L306">
            <v>6000</v>
          </cell>
        </row>
        <row r="307">
          <cell r="G307">
            <v>0</v>
          </cell>
          <cell r="K307">
            <v>0</v>
          </cell>
          <cell r="L307">
            <v>0</v>
          </cell>
        </row>
        <row r="308">
          <cell r="G308">
            <v>14564</v>
          </cell>
          <cell r="K308">
            <v>169161.65</v>
          </cell>
          <cell r="L308">
            <v>172766</v>
          </cell>
        </row>
        <row r="309">
          <cell r="G309">
            <v>0</v>
          </cell>
          <cell r="K309">
            <v>0</v>
          </cell>
          <cell r="L309">
            <v>0</v>
          </cell>
        </row>
        <row r="310">
          <cell r="G310">
            <v>0</v>
          </cell>
          <cell r="K310">
            <v>0</v>
          </cell>
          <cell r="L310">
            <v>0</v>
          </cell>
        </row>
        <row r="311">
          <cell r="G311">
            <v>1114</v>
          </cell>
          <cell r="K311">
            <v>14366.57</v>
          </cell>
          <cell r="L311">
            <v>12657</v>
          </cell>
        </row>
        <row r="312">
          <cell r="G312">
            <v>1275</v>
          </cell>
          <cell r="K312">
            <v>16651.759999999998</v>
          </cell>
          <cell r="L312">
            <v>14642</v>
          </cell>
        </row>
        <row r="313">
          <cell r="G313">
            <v>0</v>
          </cell>
          <cell r="K313">
            <v>0</v>
          </cell>
          <cell r="L313">
            <v>0</v>
          </cell>
        </row>
        <row r="314">
          <cell r="G314">
            <v>0</v>
          </cell>
          <cell r="K314">
            <v>76.39</v>
          </cell>
          <cell r="L314">
            <v>0</v>
          </cell>
        </row>
        <row r="315">
          <cell r="G315">
            <v>0</v>
          </cell>
          <cell r="K315">
            <v>0</v>
          </cell>
          <cell r="L315">
            <v>0</v>
          </cell>
        </row>
        <row r="316">
          <cell r="G316">
            <v>0</v>
          </cell>
          <cell r="K316">
            <v>0</v>
          </cell>
          <cell r="L316">
            <v>0</v>
          </cell>
        </row>
        <row r="317">
          <cell r="G317">
            <v>0</v>
          </cell>
          <cell r="K317">
            <v>0</v>
          </cell>
          <cell r="L317">
            <v>0</v>
          </cell>
        </row>
        <row r="318">
          <cell r="G318">
            <v>0</v>
          </cell>
          <cell r="K318">
            <v>0</v>
          </cell>
          <cell r="L318">
            <v>0</v>
          </cell>
        </row>
        <row r="319">
          <cell r="G319">
            <v>0</v>
          </cell>
          <cell r="K319">
            <v>0</v>
          </cell>
          <cell r="L319">
            <v>0</v>
          </cell>
        </row>
        <row r="320">
          <cell r="G320">
            <v>0</v>
          </cell>
          <cell r="K320">
            <v>0</v>
          </cell>
          <cell r="L320">
            <v>0</v>
          </cell>
        </row>
        <row r="321">
          <cell r="G321">
            <v>0</v>
          </cell>
          <cell r="K321">
            <v>0</v>
          </cell>
          <cell r="L321">
            <v>0</v>
          </cell>
        </row>
        <row r="322">
          <cell r="G322">
            <v>0</v>
          </cell>
          <cell r="K322">
            <v>0</v>
          </cell>
          <cell r="L322">
            <v>0</v>
          </cell>
        </row>
        <row r="323">
          <cell r="G323">
            <v>0</v>
          </cell>
          <cell r="K323">
            <v>0</v>
          </cell>
          <cell r="L323">
            <v>0</v>
          </cell>
        </row>
        <row r="324">
          <cell r="G324">
            <v>0</v>
          </cell>
          <cell r="K324">
            <v>0</v>
          </cell>
          <cell r="L324">
            <v>0</v>
          </cell>
        </row>
        <row r="325">
          <cell r="G325">
            <v>0</v>
          </cell>
          <cell r="K325">
            <v>30.54</v>
          </cell>
          <cell r="L325">
            <v>0</v>
          </cell>
        </row>
        <row r="326">
          <cell r="G326">
            <v>0</v>
          </cell>
          <cell r="K326">
            <v>626.36</v>
          </cell>
          <cell r="L326">
            <v>0</v>
          </cell>
        </row>
        <row r="327">
          <cell r="G327">
            <v>0</v>
          </cell>
          <cell r="K327">
            <v>0</v>
          </cell>
          <cell r="L327">
            <v>0</v>
          </cell>
        </row>
        <row r="328">
          <cell r="G328">
            <v>0</v>
          </cell>
          <cell r="K328">
            <v>0</v>
          </cell>
          <cell r="L328">
            <v>0</v>
          </cell>
        </row>
        <row r="329">
          <cell r="G329">
            <v>0</v>
          </cell>
          <cell r="K329">
            <v>0</v>
          </cell>
          <cell r="L329">
            <v>0</v>
          </cell>
        </row>
        <row r="330">
          <cell r="G330">
            <v>0</v>
          </cell>
          <cell r="K330">
            <v>0</v>
          </cell>
          <cell r="L330">
            <v>0</v>
          </cell>
        </row>
        <row r="331">
          <cell r="G331">
            <v>0</v>
          </cell>
          <cell r="K331">
            <v>0</v>
          </cell>
          <cell r="L331">
            <v>0</v>
          </cell>
        </row>
        <row r="332">
          <cell r="G332">
            <v>0</v>
          </cell>
          <cell r="K332">
            <v>0</v>
          </cell>
          <cell r="L332">
            <v>0</v>
          </cell>
        </row>
        <row r="333">
          <cell r="G333">
            <v>0</v>
          </cell>
          <cell r="K333">
            <v>0</v>
          </cell>
          <cell r="L333">
            <v>0</v>
          </cell>
        </row>
        <row r="334">
          <cell r="G334">
            <v>0</v>
          </cell>
          <cell r="K334">
            <v>0</v>
          </cell>
          <cell r="L334">
            <v>0</v>
          </cell>
        </row>
        <row r="335">
          <cell r="G335">
            <v>0</v>
          </cell>
          <cell r="K335">
            <v>0</v>
          </cell>
          <cell r="L335">
            <v>0</v>
          </cell>
        </row>
        <row r="336">
          <cell r="G336">
            <v>0</v>
          </cell>
          <cell r="K336">
            <v>0</v>
          </cell>
          <cell r="L336">
            <v>0</v>
          </cell>
        </row>
        <row r="337">
          <cell r="G337">
            <v>0</v>
          </cell>
          <cell r="K337">
            <v>0</v>
          </cell>
          <cell r="L337">
            <v>0</v>
          </cell>
        </row>
        <row r="338">
          <cell r="G338">
            <v>33942</v>
          </cell>
          <cell r="K338">
            <v>467921.04</v>
          </cell>
          <cell r="L338">
            <v>412484</v>
          </cell>
        </row>
        <row r="339">
          <cell r="G339">
            <v>0</v>
          </cell>
          <cell r="K339">
            <v>0</v>
          </cell>
          <cell r="L339">
            <v>0</v>
          </cell>
        </row>
        <row r="340">
          <cell r="G340">
            <v>2308</v>
          </cell>
          <cell r="K340">
            <v>20792.87</v>
          </cell>
          <cell r="L340">
            <v>28048</v>
          </cell>
        </row>
        <row r="341">
          <cell r="G341">
            <v>807</v>
          </cell>
          <cell r="K341">
            <v>7381.12</v>
          </cell>
          <cell r="L341">
            <v>9264</v>
          </cell>
        </row>
        <row r="342">
          <cell r="G342">
            <v>0</v>
          </cell>
          <cell r="K342">
            <v>0</v>
          </cell>
          <cell r="L342">
            <v>0</v>
          </cell>
        </row>
        <row r="343">
          <cell r="G343">
            <v>0</v>
          </cell>
          <cell r="K343">
            <v>56.89</v>
          </cell>
          <cell r="L343">
            <v>0</v>
          </cell>
        </row>
        <row r="344">
          <cell r="G344">
            <v>0</v>
          </cell>
          <cell r="K344">
            <v>0</v>
          </cell>
          <cell r="L344">
            <v>0</v>
          </cell>
        </row>
        <row r="345">
          <cell r="G345">
            <v>0</v>
          </cell>
          <cell r="K345">
            <v>0</v>
          </cell>
          <cell r="L345">
            <v>0</v>
          </cell>
        </row>
        <row r="346">
          <cell r="G346">
            <v>75</v>
          </cell>
          <cell r="K346">
            <v>0</v>
          </cell>
          <cell r="L346">
            <v>900</v>
          </cell>
        </row>
        <row r="347">
          <cell r="G347">
            <v>0</v>
          </cell>
          <cell r="K347">
            <v>0</v>
          </cell>
          <cell r="L347">
            <v>0</v>
          </cell>
        </row>
        <row r="348">
          <cell r="G348">
            <v>0</v>
          </cell>
          <cell r="K348">
            <v>0</v>
          </cell>
          <cell r="L348">
            <v>0</v>
          </cell>
        </row>
        <row r="349">
          <cell r="G349">
            <v>0</v>
          </cell>
          <cell r="K349">
            <v>0</v>
          </cell>
          <cell r="L349">
            <v>0</v>
          </cell>
        </row>
        <row r="350">
          <cell r="G350">
            <v>0</v>
          </cell>
          <cell r="K350">
            <v>0</v>
          </cell>
          <cell r="L350">
            <v>0</v>
          </cell>
        </row>
        <row r="351">
          <cell r="G351">
            <v>0</v>
          </cell>
          <cell r="K351">
            <v>0</v>
          </cell>
          <cell r="L351">
            <v>0</v>
          </cell>
        </row>
        <row r="352">
          <cell r="G352">
            <v>0</v>
          </cell>
          <cell r="K352">
            <v>0</v>
          </cell>
          <cell r="L352">
            <v>0</v>
          </cell>
        </row>
        <row r="353">
          <cell r="G353">
            <v>0</v>
          </cell>
          <cell r="K353">
            <v>0</v>
          </cell>
          <cell r="L353">
            <v>0</v>
          </cell>
        </row>
        <row r="354">
          <cell r="G354">
            <v>0</v>
          </cell>
          <cell r="K354">
            <v>93.3</v>
          </cell>
          <cell r="L354">
            <v>0</v>
          </cell>
        </row>
        <row r="355">
          <cell r="G355">
            <v>0</v>
          </cell>
          <cell r="K355">
            <v>1890.8</v>
          </cell>
          <cell r="L355">
            <v>0</v>
          </cell>
        </row>
        <row r="356">
          <cell r="G356">
            <v>0</v>
          </cell>
          <cell r="K356">
            <v>230.7</v>
          </cell>
          <cell r="L356">
            <v>0</v>
          </cell>
        </row>
        <row r="357">
          <cell r="G357">
            <v>425</v>
          </cell>
          <cell r="K357">
            <v>6108.27</v>
          </cell>
          <cell r="L357">
            <v>5100</v>
          </cell>
        </row>
        <row r="358">
          <cell r="G358">
            <v>0</v>
          </cell>
          <cell r="K358">
            <v>0</v>
          </cell>
          <cell r="L358">
            <v>0</v>
          </cell>
        </row>
        <row r="359">
          <cell r="G359">
            <v>0</v>
          </cell>
          <cell r="K359">
            <v>0</v>
          </cell>
          <cell r="L359">
            <v>0</v>
          </cell>
        </row>
        <row r="360">
          <cell r="G360">
            <v>0</v>
          </cell>
          <cell r="K360">
            <v>0</v>
          </cell>
          <cell r="L360">
            <v>0</v>
          </cell>
        </row>
        <row r="361">
          <cell r="G361">
            <v>0</v>
          </cell>
          <cell r="K361">
            <v>0</v>
          </cell>
          <cell r="L361">
            <v>0</v>
          </cell>
        </row>
        <row r="362">
          <cell r="G362">
            <v>0</v>
          </cell>
          <cell r="K362">
            <v>0</v>
          </cell>
          <cell r="L362">
            <v>0</v>
          </cell>
        </row>
        <row r="363">
          <cell r="G363">
            <v>0</v>
          </cell>
          <cell r="K363">
            <v>0</v>
          </cell>
          <cell r="L363">
            <v>0</v>
          </cell>
        </row>
        <row r="364">
          <cell r="G364">
            <v>0</v>
          </cell>
          <cell r="K364">
            <v>0</v>
          </cell>
          <cell r="L364">
            <v>0</v>
          </cell>
        </row>
        <row r="365">
          <cell r="G365">
            <v>0</v>
          </cell>
          <cell r="K365">
            <v>0</v>
          </cell>
          <cell r="L365">
            <v>0</v>
          </cell>
        </row>
        <row r="366">
          <cell r="G366">
            <v>0</v>
          </cell>
          <cell r="K366">
            <v>0</v>
          </cell>
          <cell r="L366">
            <v>0</v>
          </cell>
        </row>
        <row r="367">
          <cell r="G367">
            <v>7000</v>
          </cell>
          <cell r="K367">
            <v>79999.92</v>
          </cell>
          <cell r="L367">
            <v>81336</v>
          </cell>
        </row>
        <row r="368">
          <cell r="G368">
            <v>0</v>
          </cell>
          <cell r="K368">
            <v>0</v>
          </cell>
          <cell r="L368">
            <v>0</v>
          </cell>
        </row>
        <row r="369">
          <cell r="G369">
            <v>0</v>
          </cell>
          <cell r="K369">
            <v>0</v>
          </cell>
          <cell r="L369">
            <v>0</v>
          </cell>
        </row>
        <row r="370">
          <cell r="G370">
            <v>536</v>
          </cell>
          <cell r="K370">
            <v>7825.19</v>
          </cell>
          <cell r="L370">
            <v>6224</v>
          </cell>
        </row>
        <row r="371">
          <cell r="G371">
            <v>326</v>
          </cell>
          <cell r="K371">
            <v>4248.49</v>
          </cell>
          <cell r="L371">
            <v>3744</v>
          </cell>
        </row>
        <row r="372">
          <cell r="G372">
            <v>0</v>
          </cell>
          <cell r="K372">
            <v>0</v>
          </cell>
          <cell r="L372">
            <v>0</v>
          </cell>
        </row>
        <row r="373">
          <cell r="G373">
            <v>200</v>
          </cell>
          <cell r="K373">
            <v>412.46</v>
          </cell>
          <cell r="L373">
            <v>2400</v>
          </cell>
        </row>
        <row r="374">
          <cell r="G374">
            <v>0</v>
          </cell>
          <cell r="K374">
            <v>0</v>
          </cell>
          <cell r="L374">
            <v>0</v>
          </cell>
        </row>
        <row r="375">
          <cell r="G375">
            <v>0</v>
          </cell>
          <cell r="K375">
            <v>0</v>
          </cell>
          <cell r="L375">
            <v>0</v>
          </cell>
        </row>
        <row r="376">
          <cell r="G376">
            <v>25</v>
          </cell>
          <cell r="K376">
            <v>561.5</v>
          </cell>
          <cell r="L376">
            <v>300</v>
          </cell>
        </row>
        <row r="377">
          <cell r="G377">
            <v>0</v>
          </cell>
          <cell r="K377">
            <v>0</v>
          </cell>
          <cell r="L377">
            <v>0</v>
          </cell>
        </row>
        <row r="378">
          <cell r="G378">
            <v>0</v>
          </cell>
          <cell r="K378">
            <v>0</v>
          </cell>
          <cell r="L378">
            <v>0</v>
          </cell>
        </row>
        <row r="379">
          <cell r="G379">
            <v>0</v>
          </cell>
          <cell r="K379">
            <v>0</v>
          </cell>
          <cell r="L379">
            <v>0</v>
          </cell>
        </row>
        <row r="380">
          <cell r="G380">
            <v>0</v>
          </cell>
          <cell r="K380">
            <v>0</v>
          </cell>
          <cell r="L380">
            <v>0</v>
          </cell>
        </row>
        <row r="381">
          <cell r="G381">
            <v>0</v>
          </cell>
          <cell r="K381">
            <v>0</v>
          </cell>
          <cell r="L381">
            <v>0</v>
          </cell>
        </row>
        <row r="382">
          <cell r="G382">
            <v>0</v>
          </cell>
          <cell r="K382">
            <v>0</v>
          </cell>
          <cell r="L382">
            <v>0</v>
          </cell>
        </row>
        <row r="383">
          <cell r="G383">
            <v>0</v>
          </cell>
          <cell r="K383">
            <v>0</v>
          </cell>
          <cell r="L383">
            <v>0</v>
          </cell>
        </row>
        <row r="384">
          <cell r="G384">
            <v>400</v>
          </cell>
          <cell r="K384">
            <v>2960.59</v>
          </cell>
          <cell r="L384">
            <v>4800</v>
          </cell>
        </row>
        <row r="385">
          <cell r="G385">
            <v>180</v>
          </cell>
          <cell r="K385">
            <v>1682.42</v>
          </cell>
          <cell r="L385">
            <v>2160</v>
          </cell>
        </row>
        <row r="386">
          <cell r="G386">
            <v>0</v>
          </cell>
          <cell r="K386">
            <v>0</v>
          </cell>
          <cell r="L386">
            <v>0</v>
          </cell>
        </row>
        <row r="387">
          <cell r="G387">
            <v>0</v>
          </cell>
          <cell r="K387">
            <v>0</v>
          </cell>
          <cell r="L387">
            <v>0</v>
          </cell>
        </row>
        <row r="388">
          <cell r="G388">
            <v>0</v>
          </cell>
          <cell r="K388">
            <v>0</v>
          </cell>
          <cell r="L388">
            <v>0</v>
          </cell>
        </row>
        <row r="389">
          <cell r="G389">
            <v>0</v>
          </cell>
          <cell r="K389">
            <v>0</v>
          </cell>
          <cell r="L389">
            <v>0</v>
          </cell>
        </row>
        <row r="390">
          <cell r="G390">
            <v>300</v>
          </cell>
          <cell r="K390">
            <v>1997.74</v>
          </cell>
          <cell r="L390">
            <v>3600</v>
          </cell>
        </row>
        <row r="391">
          <cell r="G391">
            <v>0</v>
          </cell>
          <cell r="K391">
            <v>0</v>
          </cell>
          <cell r="L391">
            <v>0</v>
          </cell>
        </row>
        <row r="392">
          <cell r="G392">
            <v>0</v>
          </cell>
          <cell r="K392">
            <v>0</v>
          </cell>
          <cell r="L392">
            <v>0</v>
          </cell>
        </row>
        <row r="393">
          <cell r="G393">
            <v>0</v>
          </cell>
          <cell r="K393">
            <v>0</v>
          </cell>
          <cell r="L393">
            <v>0</v>
          </cell>
        </row>
        <row r="394">
          <cell r="G394">
            <v>0</v>
          </cell>
          <cell r="K394">
            <v>0</v>
          </cell>
          <cell r="L394">
            <v>0</v>
          </cell>
        </row>
        <row r="395">
          <cell r="G395">
            <v>0</v>
          </cell>
          <cell r="K395">
            <v>0</v>
          </cell>
          <cell r="L395">
            <v>0</v>
          </cell>
        </row>
        <row r="396">
          <cell r="G396">
            <v>0</v>
          </cell>
          <cell r="K396">
            <v>0</v>
          </cell>
          <cell r="L396">
            <v>0</v>
          </cell>
        </row>
        <row r="397">
          <cell r="G397">
            <v>0</v>
          </cell>
          <cell r="K397">
            <v>0</v>
          </cell>
          <cell r="L397">
            <v>0</v>
          </cell>
        </row>
        <row r="398">
          <cell r="G398">
            <v>0</v>
          </cell>
          <cell r="K398">
            <v>832842.08</v>
          </cell>
          <cell r="L398">
            <v>0</v>
          </cell>
        </row>
        <row r="399">
          <cell r="G399">
            <v>0</v>
          </cell>
          <cell r="K399">
            <v>0</v>
          </cell>
          <cell r="L399">
            <v>0</v>
          </cell>
        </row>
        <row r="400">
          <cell r="G400">
            <v>0</v>
          </cell>
          <cell r="K400">
            <v>0</v>
          </cell>
          <cell r="L400">
            <v>0</v>
          </cell>
        </row>
        <row r="401">
          <cell r="G401">
            <v>0</v>
          </cell>
          <cell r="K401">
            <v>0</v>
          </cell>
          <cell r="L401">
            <v>0</v>
          </cell>
        </row>
        <row r="402">
          <cell r="G402">
            <v>0</v>
          </cell>
          <cell r="K402">
            <v>0</v>
          </cell>
          <cell r="L402">
            <v>0</v>
          </cell>
        </row>
        <row r="403">
          <cell r="G403">
            <v>0</v>
          </cell>
          <cell r="K403">
            <v>0</v>
          </cell>
          <cell r="L403">
            <v>0</v>
          </cell>
        </row>
        <row r="404">
          <cell r="G404">
            <v>0</v>
          </cell>
          <cell r="K404">
            <v>0</v>
          </cell>
          <cell r="L404">
            <v>0</v>
          </cell>
        </row>
        <row r="405">
          <cell r="G405">
            <v>0</v>
          </cell>
          <cell r="K405">
            <v>0</v>
          </cell>
          <cell r="L405">
            <v>0</v>
          </cell>
        </row>
        <row r="406">
          <cell r="G406">
            <v>-576525</v>
          </cell>
          <cell r="K406">
            <v>-6214214.46</v>
          </cell>
          <cell r="L406">
            <v>-8455700</v>
          </cell>
        </row>
        <row r="407">
          <cell r="G407">
            <v>0</v>
          </cell>
          <cell r="K407">
            <v>253804.66</v>
          </cell>
          <cell r="L407">
            <v>0</v>
          </cell>
        </row>
        <row r="408">
          <cell r="G408">
            <v>-173700</v>
          </cell>
          <cell r="K408">
            <v>-1833336.76</v>
          </cell>
          <cell r="L408">
            <v>-2547600</v>
          </cell>
        </row>
        <row r="409">
          <cell r="G409">
            <v>0</v>
          </cell>
          <cell r="K409">
            <v>0</v>
          </cell>
          <cell r="L409">
            <v>0</v>
          </cell>
        </row>
        <row r="410">
          <cell r="G410">
            <v>225</v>
          </cell>
          <cell r="K410">
            <v>2194.16</v>
          </cell>
          <cell r="L410">
            <v>3300</v>
          </cell>
        </row>
        <row r="411">
          <cell r="G411">
            <v>0</v>
          </cell>
          <cell r="K411">
            <v>0</v>
          </cell>
          <cell r="L411">
            <v>0</v>
          </cell>
        </row>
        <row r="412">
          <cell r="G412">
            <v>0</v>
          </cell>
          <cell r="K412">
            <v>-481.95</v>
          </cell>
          <cell r="L412">
            <v>0</v>
          </cell>
        </row>
        <row r="413">
          <cell r="G413">
            <v>0</v>
          </cell>
          <cell r="K413">
            <v>0</v>
          </cell>
          <cell r="L413">
            <v>0</v>
          </cell>
        </row>
        <row r="414">
          <cell r="G414">
            <v>456608</v>
          </cell>
          <cell r="K414">
            <v>4516339.17</v>
          </cell>
          <cell r="L414">
            <v>6696913</v>
          </cell>
        </row>
        <row r="415">
          <cell r="G415">
            <v>0</v>
          </cell>
          <cell r="K415">
            <v>-48922</v>
          </cell>
          <cell r="L415">
            <v>0</v>
          </cell>
        </row>
        <row r="416">
          <cell r="G416">
            <v>0</v>
          </cell>
          <cell r="K416">
            <v>34.22</v>
          </cell>
          <cell r="L416">
            <v>0</v>
          </cell>
        </row>
        <row r="417">
          <cell r="G417">
            <v>0</v>
          </cell>
          <cell r="K417">
            <v>-7797.37</v>
          </cell>
          <cell r="L417">
            <v>0</v>
          </cell>
        </row>
        <row r="418">
          <cell r="G418">
            <v>0</v>
          </cell>
          <cell r="K418">
            <v>15312.11</v>
          </cell>
          <cell r="L418">
            <v>0</v>
          </cell>
        </row>
        <row r="419">
          <cell r="G419">
            <v>0</v>
          </cell>
          <cell r="K419">
            <v>391.32</v>
          </cell>
          <cell r="L419">
            <v>0</v>
          </cell>
        </row>
        <row r="420">
          <cell r="G420">
            <v>153811</v>
          </cell>
          <cell r="K420">
            <v>1536902.3</v>
          </cell>
          <cell r="L420">
            <v>2255901</v>
          </cell>
        </row>
        <row r="421">
          <cell r="G421">
            <v>1500</v>
          </cell>
          <cell r="K421">
            <v>15018.49</v>
          </cell>
          <cell r="L421">
            <v>22000</v>
          </cell>
        </row>
        <row r="422">
          <cell r="G422">
            <v>0</v>
          </cell>
          <cell r="K422">
            <v>350.82</v>
          </cell>
          <cell r="L422">
            <v>0</v>
          </cell>
        </row>
        <row r="423">
          <cell r="G423">
            <v>-8175</v>
          </cell>
          <cell r="K423">
            <v>-66200.25</v>
          </cell>
          <cell r="L423">
            <v>-119900</v>
          </cell>
        </row>
        <row r="424">
          <cell r="G424">
            <v>-2550</v>
          </cell>
          <cell r="K424">
            <v>-51298.33</v>
          </cell>
          <cell r="L424">
            <v>-37400</v>
          </cell>
        </row>
        <row r="425">
          <cell r="G425">
            <v>0</v>
          </cell>
          <cell r="K425">
            <v>6107.19</v>
          </cell>
          <cell r="L425">
            <v>200</v>
          </cell>
        </row>
        <row r="426">
          <cell r="G426">
            <v>200</v>
          </cell>
          <cell r="K426">
            <v>3121.52</v>
          </cell>
          <cell r="L426">
            <v>2400</v>
          </cell>
        </row>
        <row r="427">
          <cell r="G427">
            <v>550</v>
          </cell>
          <cell r="K427">
            <v>4567.7</v>
          </cell>
          <cell r="L427">
            <v>6600</v>
          </cell>
        </row>
        <row r="428">
          <cell r="G428">
            <v>800</v>
          </cell>
          <cell r="K428">
            <v>10177.02</v>
          </cell>
          <cell r="L428">
            <v>9600</v>
          </cell>
        </row>
        <row r="429">
          <cell r="G429">
            <v>300</v>
          </cell>
          <cell r="K429">
            <v>13231.93</v>
          </cell>
          <cell r="L429">
            <v>3600</v>
          </cell>
        </row>
        <row r="430">
          <cell r="G430">
            <v>800</v>
          </cell>
          <cell r="K430">
            <v>6025.92</v>
          </cell>
          <cell r="L430">
            <v>9600</v>
          </cell>
        </row>
        <row r="431">
          <cell r="G431">
            <v>150</v>
          </cell>
          <cell r="K431">
            <v>2853.35</v>
          </cell>
          <cell r="L431">
            <v>1800</v>
          </cell>
        </row>
        <row r="432">
          <cell r="G432">
            <v>0</v>
          </cell>
          <cell r="K432">
            <v>653.87</v>
          </cell>
          <cell r="L432">
            <v>0</v>
          </cell>
        </row>
        <row r="433">
          <cell r="G433">
            <v>1506</v>
          </cell>
          <cell r="K433">
            <v>22111.94</v>
          </cell>
          <cell r="L433">
            <v>18072</v>
          </cell>
        </row>
        <row r="434">
          <cell r="G434">
            <v>75</v>
          </cell>
          <cell r="K434">
            <v>369.28</v>
          </cell>
          <cell r="L434">
            <v>900</v>
          </cell>
        </row>
        <row r="435">
          <cell r="G435">
            <v>3812</v>
          </cell>
          <cell r="K435">
            <v>34463.75</v>
          </cell>
          <cell r="L435">
            <v>40184</v>
          </cell>
        </row>
        <row r="436">
          <cell r="G436">
            <v>1000</v>
          </cell>
          <cell r="K436">
            <v>350</v>
          </cell>
          <cell r="L436">
            <v>12000</v>
          </cell>
        </row>
        <row r="437">
          <cell r="G437">
            <v>200</v>
          </cell>
          <cell r="K437">
            <v>2483.62</v>
          </cell>
          <cell r="L437">
            <v>2400</v>
          </cell>
        </row>
        <row r="438">
          <cell r="G438">
            <v>0</v>
          </cell>
          <cell r="K438">
            <v>0</v>
          </cell>
          <cell r="L438">
            <v>0</v>
          </cell>
        </row>
        <row r="439">
          <cell r="G439">
            <v>500</v>
          </cell>
          <cell r="K439">
            <v>1884.08</v>
          </cell>
          <cell r="L439">
            <v>6000</v>
          </cell>
        </row>
        <row r="440">
          <cell r="G440">
            <v>5500</v>
          </cell>
          <cell r="K440">
            <v>71709.679999999993</v>
          </cell>
          <cell r="L440">
            <v>66000</v>
          </cell>
        </row>
        <row r="441">
          <cell r="G441">
            <v>0</v>
          </cell>
          <cell r="K441">
            <v>0</v>
          </cell>
          <cell r="L441">
            <v>0</v>
          </cell>
        </row>
        <row r="442">
          <cell r="G442">
            <v>1500</v>
          </cell>
          <cell r="K442">
            <v>15199.01</v>
          </cell>
          <cell r="L442">
            <v>18000</v>
          </cell>
        </row>
        <row r="443">
          <cell r="G443">
            <v>450</v>
          </cell>
          <cell r="K443">
            <v>10126.33</v>
          </cell>
          <cell r="L443">
            <v>5400</v>
          </cell>
        </row>
        <row r="444">
          <cell r="G444">
            <v>750</v>
          </cell>
          <cell r="K444">
            <v>9853.65</v>
          </cell>
          <cell r="L444">
            <v>9000</v>
          </cell>
        </row>
        <row r="445">
          <cell r="G445">
            <v>900</v>
          </cell>
          <cell r="K445">
            <v>10079.33</v>
          </cell>
          <cell r="L445">
            <v>10800</v>
          </cell>
        </row>
        <row r="446">
          <cell r="G446">
            <v>50</v>
          </cell>
          <cell r="K446">
            <v>659.45</v>
          </cell>
          <cell r="L446">
            <v>600</v>
          </cell>
        </row>
        <row r="447">
          <cell r="G447">
            <v>0</v>
          </cell>
          <cell r="K447">
            <v>0</v>
          </cell>
          <cell r="L447">
            <v>0</v>
          </cell>
        </row>
        <row r="448">
          <cell r="G448">
            <v>0</v>
          </cell>
          <cell r="K448">
            <v>0</v>
          </cell>
          <cell r="L448">
            <v>0</v>
          </cell>
        </row>
        <row r="449">
          <cell r="G449">
            <v>11250</v>
          </cell>
          <cell r="K449">
            <v>117588.47</v>
          </cell>
          <cell r="L449">
            <v>165000</v>
          </cell>
        </row>
        <row r="450">
          <cell r="G450">
            <v>4500</v>
          </cell>
          <cell r="K450">
            <v>-3551.76</v>
          </cell>
          <cell r="L450">
            <v>66000</v>
          </cell>
        </row>
        <row r="451">
          <cell r="G451">
            <v>0</v>
          </cell>
          <cell r="K451">
            <v>0</v>
          </cell>
          <cell r="L451">
            <v>0</v>
          </cell>
        </row>
        <row r="452">
          <cell r="G452">
            <v>1616</v>
          </cell>
          <cell r="K452">
            <v>31476.12</v>
          </cell>
          <cell r="L452">
            <v>42323</v>
          </cell>
        </row>
        <row r="453">
          <cell r="G453">
            <v>-2850</v>
          </cell>
          <cell r="K453">
            <v>-12868.29</v>
          </cell>
          <cell r="L453">
            <v>-41800</v>
          </cell>
        </row>
        <row r="454">
          <cell r="G454">
            <v>0</v>
          </cell>
          <cell r="K454">
            <v>0</v>
          </cell>
          <cell r="L454">
            <v>0</v>
          </cell>
        </row>
        <row r="455">
          <cell r="G455">
            <v>0</v>
          </cell>
          <cell r="K455">
            <v>0</v>
          </cell>
          <cell r="L455">
            <v>0</v>
          </cell>
        </row>
        <row r="456">
          <cell r="G456">
            <v>14250</v>
          </cell>
          <cell r="K456">
            <v>151524.53</v>
          </cell>
          <cell r="L456">
            <v>209000</v>
          </cell>
        </row>
        <row r="457">
          <cell r="G457">
            <v>0</v>
          </cell>
          <cell r="K457">
            <v>0</v>
          </cell>
          <cell r="L457">
            <v>0</v>
          </cell>
        </row>
        <row r="458">
          <cell r="G458">
            <v>-1350</v>
          </cell>
          <cell r="K458">
            <v>-402.09</v>
          </cell>
          <cell r="L458">
            <v>-19800</v>
          </cell>
        </row>
        <row r="459">
          <cell r="G459">
            <v>2805</v>
          </cell>
          <cell r="K459">
            <v>36748.36</v>
          </cell>
          <cell r="L459">
            <v>35605</v>
          </cell>
        </row>
        <row r="460">
          <cell r="G460">
            <v>0</v>
          </cell>
          <cell r="K460">
            <v>0</v>
          </cell>
          <cell r="L460">
            <v>0</v>
          </cell>
        </row>
        <row r="461">
          <cell r="G461">
            <v>701</v>
          </cell>
          <cell r="K461">
            <v>9663.1</v>
          </cell>
          <cell r="L461">
            <v>8902</v>
          </cell>
        </row>
        <row r="462">
          <cell r="G462">
            <v>268</v>
          </cell>
          <cell r="K462">
            <v>3508.13</v>
          </cell>
          <cell r="L462">
            <v>3404</v>
          </cell>
        </row>
        <row r="463">
          <cell r="G463">
            <v>497</v>
          </cell>
          <cell r="K463">
            <v>5826.6</v>
          </cell>
          <cell r="L463">
            <v>5705</v>
          </cell>
        </row>
        <row r="464">
          <cell r="G464">
            <v>0</v>
          </cell>
          <cell r="K464">
            <v>0</v>
          </cell>
          <cell r="L464">
            <v>0</v>
          </cell>
        </row>
        <row r="465">
          <cell r="G465">
            <v>0</v>
          </cell>
          <cell r="K465">
            <v>0</v>
          </cell>
          <cell r="L465">
            <v>0</v>
          </cell>
        </row>
        <row r="466">
          <cell r="G466">
            <v>0</v>
          </cell>
          <cell r="K466">
            <v>0</v>
          </cell>
          <cell r="L466">
            <v>0</v>
          </cell>
        </row>
        <row r="467">
          <cell r="G467">
            <v>62</v>
          </cell>
          <cell r="K467">
            <v>990.37</v>
          </cell>
          <cell r="L467">
            <v>744</v>
          </cell>
        </row>
        <row r="468">
          <cell r="G468">
            <v>0</v>
          </cell>
          <cell r="K468">
            <v>0</v>
          </cell>
          <cell r="L468">
            <v>0</v>
          </cell>
        </row>
        <row r="469">
          <cell r="G469">
            <v>200</v>
          </cell>
          <cell r="K469">
            <v>89.78</v>
          </cell>
          <cell r="L469">
            <v>2400</v>
          </cell>
        </row>
        <row r="470">
          <cell r="G470">
            <v>0</v>
          </cell>
          <cell r="K470">
            <v>0</v>
          </cell>
          <cell r="L470">
            <v>0</v>
          </cell>
        </row>
        <row r="471">
          <cell r="G471">
            <v>0</v>
          </cell>
          <cell r="K471">
            <v>0</v>
          </cell>
          <cell r="L471">
            <v>0</v>
          </cell>
        </row>
        <row r="472">
          <cell r="G472">
            <v>200</v>
          </cell>
          <cell r="K472">
            <v>3101.55</v>
          </cell>
          <cell r="L472">
            <v>2400</v>
          </cell>
        </row>
        <row r="473">
          <cell r="G473">
            <v>520</v>
          </cell>
          <cell r="K473">
            <v>6241.44</v>
          </cell>
          <cell r="L473">
            <v>6240</v>
          </cell>
        </row>
        <row r="474">
          <cell r="G474">
            <v>100</v>
          </cell>
          <cell r="K474">
            <v>1813.89</v>
          </cell>
          <cell r="L474">
            <v>1200</v>
          </cell>
        </row>
        <row r="475">
          <cell r="G475">
            <v>0</v>
          </cell>
          <cell r="K475">
            <v>0</v>
          </cell>
          <cell r="L475">
            <v>0</v>
          </cell>
        </row>
        <row r="476">
          <cell r="G476">
            <v>0</v>
          </cell>
          <cell r="K476">
            <v>0</v>
          </cell>
          <cell r="L476">
            <v>0</v>
          </cell>
        </row>
        <row r="477">
          <cell r="G477">
            <v>45</v>
          </cell>
          <cell r="K477">
            <v>428.05</v>
          </cell>
          <cell r="L477">
            <v>540</v>
          </cell>
        </row>
        <row r="478">
          <cell r="G478">
            <v>0</v>
          </cell>
          <cell r="K478">
            <v>0</v>
          </cell>
          <cell r="L478">
            <v>0</v>
          </cell>
        </row>
        <row r="479">
          <cell r="G479">
            <v>0</v>
          </cell>
          <cell r="K479">
            <v>0</v>
          </cell>
          <cell r="L479">
            <v>0</v>
          </cell>
        </row>
        <row r="480">
          <cell r="G480">
            <v>0</v>
          </cell>
          <cell r="K480">
            <v>0</v>
          </cell>
          <cell r="L480">
            <v>0</v>
          </cell>
        </row>
        <row r="481">
          <cell r="G481">
            <v>0</v>
          </cell>
          <cell r="K481">
            <v>0</v>
          </cell>
          <cell r="L481">
            <v>0</v>
          </cell>
        </row>
        <row r="482">
          <cell r="G482">
            <v>0</v>
          </cell>
          <cell r="K482">
            <v>0</v>
          </cell>
          <cell r="L482">
            <v>0</v>
          </cell>
        </row>
        <row r="483">
          <cell r="G483">
            <v>0</v>
          </cell>
          <cell r="K483">
            <v>0</v>
          </cell>
          <cell r="L483">
            <v>0</v>
          </cell>
        </row>
        <row r="484">
          <cell r="G484">
            <v>0</v>
          </cell>
          <cell r="K484">
            <v>0</v>
          </cell>
          <cell r="L484">
            <v>0</v>
          </cell>
        </row>
        <row r="485">
          <cell r="G485">
            <v>0</v>
          </cell>
          <cell r="K485">
            <v>0</v>
          </cell>
          <cell r="L485">
            <v>0</v>
          </cell>
        </row>
        <row r="486">
          <cell r="G486">
            <v>0</v>
          </cell>
          <cell r="K486">
            <v>0</v>
          </cell>
          <cell r="L486">
            <v>0</v>
          </cell>
        </row>
        <row r="487">
          <cell r="G487">
            <v>150</v>
          </cell>
          <cell r="K487">
            <v>1054.08</v>
          </cell>
          <cell r="L487">
            <v>1800</v>
          </cell>
        </row>
        <row r="488">
          <cell r="G488">
            <v>6392</v>
          </cell>
          <cell r="K488">
            <v>45910.54</v>
          </cell>
          <cell r="L488">
            <v>83008</v>
          </cell>
        </row>
        <row r="489">
          <cell r="G489">
            <v>0</v>
          </cell>
          <cell r="K489">
            <v>0</v>
          </cell>
          <cell r="L489">
            <v>0</v>
          </cell>
        </row>
        <row r="490">
          <cell r="G490">
            <v>1598</v>
          </cell>
          <cell r="K490">
            <v>4129.58</v>
          </cell>
          <cell r="L490">
            <v>20752</v>
          </cell>
        </row>
        <row r="491">
          <cell r="G491">
            <v>611</v>
          </cell>
          <cell r="K491">
            <v>4063.37</v>
          </cell>
          <cell r="L491">
            <v>7935</v>
          </cell>
        </row>
        <row r="492">
          <cell r="G492">
            <v>146</v>
          </cell>
          <cell r="K492">
            <v>276.87</v>
          </cell>
          <cell r="L492">
            <v>1675</v>
          </cell>
        </row>
        <row r="493">
          <cell r="G493">
            <v>675</v>
          </cell>
          <cell r="K493">
            <v>36612.31</v>
          </cell>
          <cell r="L493">
            <v>9900</v>
          </cell>
        </row>
        <row r="494">
          <cell r="G494">
            <v>0</v>
          </cell>
          <cell r="K494">
            <v>0</v>
          </cell>
          <cell r="L494">
            <v>0</v>
          </cell>
        </row>
        <row r="495">
          <cell r="G495">
            <v>0</v>
          </cell>
          <cell r="K495">
            <v>0</v>
          </cell>
          <cell r="L495">
            <v>0</v>
          </cell>
        </row>
        <row r="496">
          <cell r="G496">
            <v>2210</v>
          </cell>
          <cell r="K496">
            <v>11195.14</v>
          </cell>
          <cell r="L496">
            <v>9998</v>
          </cell>
        </row>
        <row r="497">
          <cell r="G497">
            <v>0</v>
          </cell>
          <cell r="K497">
            <v>0</v>
          </cell>
          <cell r="L497">
            <v>0</v>
          </cell>
        </row>
        <row r="498">
          <cell r="G498">
            <v>25</v>
          </cell>
          <cell r="K498">
            <v>0</v>
          </cell>
          <cell r="L498">
            <v>300</v>
          </cell>
        </row>
        <row r="499">
          <cell r="G499">
            <v>0</v>
          </cell>
          <cell r="K499">
            <v>0</v>
          </cell>
          <cell r="L499">
            <v>0</v>
          </cell>
        </row>
        <row r="500">
          <cell r="G500">
            <v>0</v>
          </cell>
          <cell r="K500">
            <v>0</v>
          </cell>
          <cell r="L500">
            <v>0</v>
          </cell>
        </row>
        <row r="501">
          <cell r="G501">
            <v>0</v>
          </cell>
          <cell r="K501">
            <v>0</v>
          </cell>
          <cell r="L501">
            <v>0</v>
          </cell>
        </row>
        <row r="502">
          <cell r="G502">
            <v>0</v>
          </cell>
          <cell r="K502">
            <v>0</v>
          </cell>
          <cell r="L502">
            <v>0</v>
          </cell>
        </row>
        <row r="503">
          <cell r="G503">
            <v>0</v>
          </cell>
          <cell r="K503">
            <v>0</v>
          </cell>
          <cell r="L503">
            <v>0</v>
          </cell>
        </row>
        <row r="504">
          <cell r="G504">
            <v>75</v>
          </cell>
          <cell r="K504">
            <v>2102.1999999999998</v>
          </cell>
          <cell r="L504">
            <v>900</v>
          </cell>
        </row>
        <row r="505">
          <cell r="G505">
            <v>0</v>
          </cell>
          <cell r="K505">
            <v>0</v>
          </cell>
          <cell r="L505">
            <v>0</v>
          </cell>
        </row>
        <row r="506">
          <cell r="G506">
            <v>145</v>
          </cell>
          <cell r="K506">
            <v>1452.56</v>
          </cell>
          <cell r="L506">
            <v>1740</v>
          </cell>
        </row>
        <row r="507">
          <cell r="G507">
            <v>0</v>
          </cell>
          <cell r="K507">
            <v>0</v>
          </cell>
          <cell r="L507">
            <v>0</v>
          </cell>
        </row>
        <row r="508">
          <cell r="G508">
            <v>0</v>
          </cell>
          <cell r="K508">
            <v>0</v>
          </cell>
          <cell r="L508">
            <v>0</v>
          </cell>
        </row>
        <row r="509">
          <cell r="G509">
            <v>0</v>
          </cell>
          <cell r="K509">
            <v>0</v>
          </cell>
          <cell r="L509">
            <v>0</v>
          </cell>
        </row>
        <row r="510">
          <cell r="G510">
            <v>0</v>
          </cell>
          <cell r="K510">
            <v>0</v>
          </cell>
          <cell r="L510">
            <v>0</v>
          </cell>
        </row>
        <row r="511">
          <cell r="G511">
            <v>0</v>
          </cell>
          <cell r="K511">
            <v>0</v>
          </cell>
          <cell r="L511">
            <v>0</v>
          </cell>
        </row>
        <row r="512">
          <cell r="G512">
            <v>3000</v>
          </cell>
          <cell r="K512">
            <v>26784.959999999999</v>
          </cell>
          <cell r="L512">
            <v>44000</v>
          </cell>
        </row>
        <row r="513">
          <cell r="G513">
            <v>810</v>
          </cell>
          <cell r="K513">
            <v>28437.73</v>
          </cell>
          <cell r="L513">
            <v>25560</v>
          </cell>
        </row>
        <row r="514">
          <cell r="G514">
            <v>300</v>
          </cell>
          <cell r="K514">
            <v>7121.04</v>
          </cell>
          <cell r="L514">
            <v>3600</v>
          </cell>
        </row>
        <row r="515">
          <cell r="G515">
            <v>400</v>
          </cell>
          <cell r="K515">
            <v>4722.6400000000003</v>
          </cell>
          <cell r="L515">
            <v>4800</v>
          </cell>
        </row>
        <row r="516">
          <cell r="G516">
            <v>0</v>
          </cell>
          <cell r="K516">
            <v>0</v>
          </cell>
          <cell r="L516">
            <v>0</v>
          </cell>
        </row>
        <row r="517">
          <cell r="G517">
            <v>19761</v>
          </cell>
          <cell r="K517">
            <v>176096.6</v>
          </cell>
          <cell r="L517">
            <v>228628</v>
          </cell>
        </row>
        <row r="518">
          <cell r="G518">
            <v>0</v>
          </cell>
          <cell r="K518">
            <v>0</v>
          </cell>
          <cell r="L518">
            <v>0</v>
          </cell>
        </row>
        <row r="519">
          <cell r="G519">
            <v>0</v>
          </cell>
          <cell r="K519">
            <v>0</v>
          </cell>
          <cell r="L519">
            <v>0</v>
          </cell>
        </row>
        <row r="520">
          <cell r="G520">
            <v>1502</v>
          </cell>
          <cell r="K520">
            <v>15179.94</v>
          </cell>
          <cell r="L520">
            <v>17377</v>
          </cell>
        </row>
        <row r="521">
          <cell r="G521">
            <v>1202</v>
          </cell>
          <cell r="K521">
            <v>17754.18</v>
          </cell>
          <cell r="L521">
            <v>13801</v>
          </cell>
        </row>
        <row r="522">
          <cell r="G522">
            <v>0</v>
          </cell>
          <cell r="K522">
            <v>0</v>
          </cell>
          <cell r="L522">
            <v>0</v>
          </cell>
        </row>
        <row r="523">
          <cell r="G523">
            <v>0</v>
          </cell>
          <cell r="K523">
            <v>321.52999999999997</v>
          </cell>
          <cell r="L523">
            <v>0</v>
          </cell>
        </row>
        <row r="524">
          <cell r="G524">
            <v>0</v>
          </cell>
          <cell r="K524">
            <v>0</v>
          </cell>
          <cell r="L524">
            <v>0</v>
          </cell>
        </row>
        <row r="525">
          <cell r="G525">
            <v>0</v>
          </cell>
          <cell r="K525">
            <v>0</v>
          </cell>
          <cell r="L525">
            <v>0</v>
          </cell>
        </row>
        <row r="526">
          <cell r="G526">
            <v>0</v>
          </cell>
          <cell r="K526">
            <v>0</v>
          </cell>
          <cell r="L526">
            <v>0</v>
          </cell>
        </row>
        <row r="527">
          <cell r="G527">
            <v>0</v>
          </cell>
          <cell r="K527">
            <v>0</v>
          </cell>
          <cell r="L527">
            <v>0</v>
          </cell>
        </row>
        <row r="528">
          <cell r="G528">
            <v>0</v>
          </cell>
          <cell r="K528">
            <v>0</v>
          </cell>
          <cell r="L528">
            <v>0</v>
          </cell>
        </row>
        <row r="529">
          <cell r="G529">
            <v>0</v>
          </cell>
          <cell r="K529">
            <v>0</v>
          </cell>
          <cell r="L529">
            <v>0</v>
          </cell>
        </row>
        <row r="530">
          <cell r="G530">
            <v>0</v>
          </cell>
          <cell r="K530">
            <v>0</v>
          </cell>
          <cell r="L530">
            <v>0</v>
          </cell>
        </row>
        <row r="531">
          <cell r="G531">
            <v>0</v>
          </cell>
          <cell r="K531">
            <v>0</v>
          </cell>
          <cell r="L531">
            <v>0</v>
          </cell>
        </row>
        <row r="532">
          <cell r="G532">
            <v>0</v>
          </cell>
          <cell r="K532">
            <v>0</v>
          </cell>
          <cell r="L532">
            <v>0</v>
          </cell>
        </row>
        <row r="533">
          <cell r="G533">
            <v>0</v>
          </cell>
          <cell r="K533">
            <v>0</v>
          </cell>
          <cell r="L533">
            <v>0</v>
          </cell>
        </row>
        <row r="534">
          <cell r="G534">
            <v>0</v>
          </cell>
          <cell r="K534">
            <v>0</v>
          </cell>
          <cell r="L534">
            <v>0</v>
          </cell>
        </row>
        <row r="535">
          <cell r="G535">
            <v>360</v>
          </cell>
          <cell r="K535">
            <v>1956.43</v>
          </cell>
          <cell r="L535">
            <v>4320</v>
          </cell>
        </row>
        <row r="536">
          <cell r="G536">
            <v>0</v>
          </cell>
          <cell r="K536">
            <v>0</v>
          </cell>
          <cell r="L536">
            <v>0</v>
          </cell>
        </row>
        <row r="537">
          <cell r="G537">
            <v>0</v>
          </cell>
          <cell r="K537">
            <v>0</v>
          </cell>
          <cell r="L537">
            <v>0</v>
          </cell>
        </row>
        <row r="538">
          <cell r="G538">
            <v>0</v>
          </cell>
          <cell r="K538">
            <v>0</v>
          </cell>
          <cell r="L538">
            <v>0</v>
          </cell>
        </row>
        <row r="539">
          <cell r="G539">
            <v>0</v>
          </cell>
          <cell r="K539">
            <v>0</v>
          </cell>
          <cell r="L539">
            <v>0</v>
          </cell>
        </row>
        <row r="540">
          <cell r="G540">
            <v>0</v>
          </cell>
          <cell r="K540">
            <v>0</v>
          </cell>
          <cell r="L540">
            <v>0</v>
          </cell>
        </row>
        <row r="541">
          <cell r="G541">
            <v>0</v>
          </cell>
          <cell r="K541">
            <v>0</v>
          </cell>
          <cell r="L541">
            <v>0</v>
          </cell>
        </row>
        <row r="542">
          <cell r="G542">
            <v>0</v>
          </cell>
          <cell r="K542">
            <v>0</v>
          </cell>
          <cell r="L542">
            <v>0</v>
          </cell>
        </row>
        <row r="543">
          <cell r="G543">
            <v>0</v>
          </cell>
          <cell r="K543">
            <v>0</v>
          </cell>
          <cell r="L543">
            <v>0</v>
          </cell>
        </row>
        <row r="544">
          <cell r="G544">
            <v>0</v>
          </cell>
          <cell r="K544">
            <v>0</v>
          </cell>
          <cell r="L544">
            <v>0</v>
          </cell>
        </row>
        <row r="545">
          <cell r="G545">
            <v>0</v>
          </cell>
          <cell r="K545">
            <v>0</v>
          </cell>
          <cell r="L545">
            <v>0</v>
          </cell>
        </row>
        <row r="546">
          <cell r="G546">
            <v>0</v>
          </cell>
          <cell r="K546">
            <v>9025.02</v>
          </cell>
          <cell r="L546">
            <v>0</v>
          </cell>
        </row>
        <row r="547">
          <cell r="G547">
            <v>33499</v>
          </cell>
          <cell r="K547">
            <v>392869.52</v>
          </cell>
          <cell r="L547">
            <v>491323</v>
          </cell>
        </row>
        <row r="548">
          <cell r="G548">
            <v>0</v>
          </cell>
          <cell r="K548">
            <v>0</v>
          </cell>
          <cell r="L548">
            <v>0</v>
          </cell>
        </row>
        <row r="549">
          <cell r="G549">
            <v>2010</v>
          </cell>
          <cell r="K549">
            <v>20814.560000000001</v>
          </cell>
          <cell r="L549">
            <v>29480</v>
          </cell>
        </row>
        <row r="550">
          <cell r="G550">
            <v>618</v>
          </cell>
          <cell r="K550">
            <v>472.22</v>
          </cell>
          <cell r="L550">
            <v>7094</v>
          </cell>
        </row>
        <row r="551">
          <cell r="G551">
            <v>0</v>
          </cell>
          <cell r="K551">
            <v>0</v>
          </cell>
          <cell r="L551">
            <v>0</v>
          </cell>
        </row>
        <row r="552">
          <cell r="G552">
            <v>0</v>
          </cell>
          <cell r="K552">
            <v>1347.47</v>
          </cell>
          <cell r="L552">
            <v>0</v>
          </cell>
        </row>
        <row r="553">
          <cell r="G553">
            <v>0</v>
          </cell>
          <cell r="K553">
            <v>0</v>
          </cell>
          <cell r="L553">
            <v>0</v>
          </cell>
        </row>
        <row r="554">
          <cell r="G554">
            <v>582</v>
          </cell>
          <cell r="K554">
            <v>6988.25</v>
          </cell>
          <cell r="L554">
            <v>6988</v>
          </cell>
        </row>
        <row r="555">
          <cell r="G555">
            <v>73</v>
          </cell>
          <cell r="K555">
            <v>0</v>
          </cell>
          <cell r="L555">
            <v>876</v>
          </cell>
        </row>
        <row r="556">
          <cell r="G556">
            <v>0</v>
          </cell>
          <cell r="K556">
            <v>0</v>
          </cell>
          <cell r="L556">
            <v>0</v>
          </cell>
        </row>
        <row r="557">
          <cell r="G557">
            <v>0</v>
          </cell>
          <cell r="K557">
            <v>0</v>
          </cell>
          <cell r="L557">
            <v>0</v>
          </cell>
        </row>
        <row r="558">
          <cell r="G558">
            <v>0</v>
          </cell>
          <cell r="K558">
            <v>0</v>
          </cell>
          <cell r="L558">
            <v>0</v>
          </cell>
        </row>
        <row r="559">
          <cell r="G559">
            <v>0</v>
          </cell>
          <cell r="K559">
            <v>0</v>
          </cell>
          <cell r="L559">
            <v>0</v>
          </cell>
        </row>
        <row r="560">
          <cell r="G560">
            <v>0</v>
          </cell>
          <cell r="K560">
            <v>0</v>
          </cell>
          <cell r="L560">
            <v>0</v>
          </cell>
        </row>
        <row r="561">
          <cell r="G561">
            <v>0</v>
          </cell>
          <cell r="K561">
            <v>0</v>
          </cell>
          <cell r="L561">
            <v>0</v>
          </cell>
        </row>
        <row r="562">
          <cell r="G562">
            <v>0</v>
          </cell>
          <cell r="K562">
            <v>523.22</v>
          </cell>
          <cell r="L562">
            <v>0</v>
          </cell>
        </row>
        <row r="563">
          <cell r="G563">
            <v>0</v>
          </cell>
          <cell r="K563">
            <v>287.12</v>
          </cell>
          <cell r="L563">
            <v>0</v>
          </cell>
        </row>
        <row r="564">
          <cell r="G564">
            <v>0</v>
          </cell>
          <cell r="K564">
            <v>862.98</v>
          </cell>
          <cell r="L564">
            <v>0</v>
          </cell>
        </row>
        <row r="565">
          <cell r="G565">
            <v>0</v>
          </cell>
          <cell r="K565">
            <v>1270.95</v>
          </cell>
          <cell r="L565">
            <v>0</v>
          </cell>
        </row>
        <row r="566">
          <cell r="G566">
            <v>300</v>
          </cell>
          <cell r="K566">
            <v>5187.87</v>
          </cell>
          <cell r="L566">
            <v>3600</v>
          </cell>
        </row>
        <row r="567">
          <cell r="G567">
            <v>0</v>
          </cell>
          <cell r="K567">
            <v>0</v>
          </cell>
          <cell r="L567">
            <v>0</v>
          </cell>
        </row>
        <row r="568">
          <cell r="G568">
            <v>0</v>
          </cell>
          <cell r="K568">
            <v>0</v>
          </cell>
          <cell r="L568">
            <v>0</v>
          </cell>
        </row>
        <row r="569">
          <cell r="G569">
            <v>0</v>
          </cell>
          <cell r="K569">
            <v>30.9</v>
          </cell>
          <cell r="L569">
            <v>0</v>
          </cell>
        </row>
        <row r="570">
          <cell r="G570">
            <v>0</v>
          </cell>
          <cell r="K570">
            <v>0</v>
          </cell>
          <cell r="L570">
            <v>0</v>
          </cell>
        </row>
        <row r="571">
          <cell r="G571">
            <v>0</v>
          </cell>
          <cell r="K571">
            <v>0</v>
          </cell>
          <cell r="L571">
            <v>0</v>
          </cell>
        </row>
        <row r="572">
          <cell r="G572">
            <v>0</v>
          </cell>
          <cell r="K572">
            <v>0</v>
          </cell>
          <cell r="L572">
            <v>0</v>
          </cell>
        </row>
        <row r="573">
          <cell r="G573">
            <v>0</v>
          </cell>
          <cell r="K573">
            <v>0</v>
          </cell>
          <cell r="L573">
            <v>0</v>
          </cell>
        </row>
        <row r="574">
          <cell r="G574">
            <v>0</v>
          </cell>
          <cell r="K574">
            <v>0</v>
          </cell>
          <cell r="L574">
            <v>0</v>
          </cell>
        </row>
        <row r="575">
          <cell r="G575">
            <v>0</v>
          </cell>
          <cell r="K575">
            <v>0</v>
          </cell>
          <cell r="L575">
            <v>0</v>
          </cell>
        </row>
        <row r="576">
          <cell r="G576">
            <v>4725</v>
          </cell>
          <cell r="K576">
            <v>58374.93</v>
          </cell>
          <cell r="L576">
            <v>56475</v>
          </cell>
        </row>
        <row r="577">
          <cell r="G577">
            <v>0</v>
          </cell>
          <cell r="K577">
            <v>0</v>
          </cell>
          <cell r="L577">
            <v>0</v>
          </cell>
        </row>
        <row r="578">
          <cell r="G578">
            <v>0</v>
          </cell>
          <cell r="K578">
            <v>0</v>
          </cell>
          <cell r="L578">
            <v>0</v>
          </cell>
        </row>
        <row r="579">
          <cell r="G579">
            <v>361</v>
          </cell>
          <cell r="K579">
            <v>6351.67</v>
          </cell>
          <cell r="L579">
            <v>4315</v>
          </cell>
        </row>
        <row r="580">
          <cell r="G580">
            <v>261</v>
          </cell>
          <cell r="K580">
            <v>6889.57</v>
          </cell>
          <cell r="L580">
            <v>2999</v>
          </cell>
        </row>
        <row r="581">
          <cell r="G581">
            <v>0</v>
          </cell>
          <cell r="K581">
            <v>0</v>
          </cell>
          <cell r="L581">
            <v>0</v>
          </cell>
        </row>
        <row r="582">
          <cell r="G582">
            <v>100</v>
          </cell>
          <cell r="K582">
            <v>417.62</v>
          </cell>
          <cell r="L582">
            <v>1200</v>
          </cell>
        </row>
        <row r="583">
          <cell r="G583">
            <v>0</v>
          </cell>
          <cell r="K583">
            <v>0</v>
          </cell>
          <cell r="L583">
            <v>0</v>
          </cell>
        </row>
        <row r="584">
          <cell r="G584">
            <v>0</v>
          </cell>
          <cell r="K584">
            <v>0</v>
          </cell>
          <cell r="L584">
            <v>0</v>
          </cell>
        </row>
        <row r="585">
          <cell r="G585">
            <v>0</v>
          </cell>
          <cell r="K585">
            <v>40</v>
          </cell>
          <cell r="L585">
            <v>0</v>
          </cell>
        </row>
        <row r="586">
          <cell r="G586">
            <v>0</v>
          </cell>
          <cell r="K586">
            <v>0</v>
          </cell>
          <cell r="L586">
            <v>0</v>
          </cell>
        </row>
        <row r="587">
          <cell r="G587">
            <v>0</v>
          </cell>
          <cell r="K587">
            <v>0</v>
          </cell>
          <cell r="L587">
            <v>0</v>
          </cell>
        </row>
        <row r="588">
          <cell r="G588">
            <v>0</v>
          </cell>
          <cell r="K588">
            <v>0</v>
          </cell>
          <cell r="L588">
            <v>0</v>
          </cell>
        </row>
        <row r="589">
          <cell r="G589">
            <v>0</v>
          </cell>
          <cell r="K589">
            <v>0</v>
          </cell>
          <cell r="L589">
            <v>0</v>
          </cell>
        </row>
        <row r="590">
          <cell r="G590">
            <v>0</v>
          </cell>
          <cell r="K590">
            <v>0</v>
          </cell>
          <cell r="L590">
            <v>0</v>
          </cell>
        </row>
        <row r="591">
          <cell r="G591">
            <v>0</v>
          </cell>
          <cell r="K591">
            <v>0</v>
          </cell>
          <cell r="L591">
            <v>0</v>
          </cell>
        </row>
        <row r="592">
          <cell r="G592">
            <v>0</v>
          </cell>
          <cell r="K592">
            <v>0</v>
          </cell>
          <cell r="L592">
            <v>0</v>
          </cell>
        </row>
        <row r="593">
          <cell r="G593">
            <v>160</v>
          </cell>
          <cell r="K593">
            <v>1747.97</v>
          </cell>
          <cell r="L593">
            <v>1920</v>
          </cell>
        </row>
        <row r="594">
          <cell r="G594">
            <v>100</v>
          </cell>
          <cell r="K594">
            <v>468.13</v>
          </cell>
          <cell r="L594">
            <v>1200</v>
          </cell>
        </row>
        <row r="595">
          <cell r="G595">
            <v>0</v>
          </cell>
          <cell r="K595">
            <v>0</v>
          </cell>
          <cell r="L595">
            <v>0</v>
          </cell>
        </row>
        <row r="596">
          <cell r="G596">
            <v>0</v>
          </cell>
          <cell r="K596">
            <v>0</v>
          </cell>
          <cell r="L596">
            <v>0</v>
          </cell>
        </row>
        <row r="597">
          <cell r="G597">
            <v>0</v>
          </cell>
          <cell r="K597">
            <v>0</v>
          </cell>
          <cell r="L597">
            <v>0</v>
          </cell>
        </row>
        <row r="598">
          <cell r="G598">
            <v>0</v>
          </cell>
          <cell r="K598">
            <v>0</v>
          </cell>
          <cell r="L598">
            <v>0</v>
          </cell>
        </row>
        <row r="599">
          <cell r="G599">
            <v>250</v>
          </cell>
          <cell r="K599">
            <v>1047.1199999999999</v>
          </cell>
          <cell r="L599">
            <v>3000</v>
          </cell>
        </row>
        <row r="600">
          <cell r="G600">
            <v>0</v>
          </cell>
          <cell r="K600">
            <v>0</v>
          </cell>
          <cell r="L600">
            <v>0</v>
          </cell>
        </row>
        <row r="601">
          <cell r="G601">
            <v>0</v>
          </cell>
          <cell r="K601">
            <v>0</v>
          </cell>
          <cell r="L601">
            <v>0</v>
          </cell>
        </row>
        <row r="602">
          <cell r="G602">
            <v>0</v>
          </cell>
          <cell r="K602">
            <v>0</v>
          </cell>
          <cell r="L602">
            <v>0</v>
          </cell>
        </row>
        <row r="603">
          <cell r="G603">
            <v>0</v>
          </cell>
          <cell r="K603">
            <v>0</v>
          </cell>
          <cell r="L603">
            <v>0</v>
          </cell>
        </row>
        <row r="604">
          <cell r="G604">
            <v>0</v>
          </cell>
          <cell r="K604">
            <v>0</v>
          </cell>
          <cell r="L604">
            <v>0</v>
          </cell>
        </row>
        <row r="605">
          <cell r="G605">
            <v>0</v>
          </cell>
          <cell r="K605">
            <v>0</v>
          </cell>
          <cell r="L605">
            <v>0</v>
          </cell>
        </row>
        <row r="606">
          <cell r="G606">
            <v>0</v>
          </cell>
          <cell r="K606">
            <v>0</v>
          </cell>
          <cell r="L606">
            <v>0</v>
          </cell>
        </row>
        <row r="607">
          <cell r="G607">
            <v>0</v>
          </cell>
          <cell r="K607">
            <v>724176.29</v>
          </cell>
          <cell r="L607">
            <v>0</v>
          </cell>
        </row>
        <row r="608">
          <cell r="G608">
            <v>0</v>
          </cell>
          <cell r="K608">
            <v>0</v>
          </cell>
          <cell r="L608">
            <v>0</v>
          </cell>
        </row>
        <row r="609">
          <cell r="G609">
            <v>0</v>
          </cell>
          <cell r="K609">
            <v>0</v>
          </cell>
          <cell r="L609">
            <v>0</v>
          </cell>
        </row>
        <row r="610">
          <cell r="G610">
            <v>0</v>
          </cell>
          <cell r="K610">
            <v>0</v>
          </cell>
          <cell r="L610">
            <v>0</v>
          </cell>
        </row>
        <row r="611">
          <cell r="G611">
            <v>0</v>
          </cell>
          <cell r="K611">
            <v>0</v>
          </cell>
          <cell r="L611">
            <v>0</v>
          </cell>
        </row>
        <row r="612">
          <cell r="G612">
            <v>0</v>
          </cell>
          <cell r="K612">
            <v>0</v>
          </cell>
          <cell r="L612">
            <v>0</v>
          </cell>
        </row>
        <row r="613">
          <cell r="G613">
            <v>0</v>
          </cell>
          <cell r="K613">
            <v>0</v>
          </cell>
          <cell r="L613">
            <v>0</v>
          </cell>
        </row>
        <row r="614">
          <cell r="G614">
            <v>0</v>
          </cell>
          <cell r="K614">
            <v>0</v>
          </cell>
          <cell r="L614">
            <v>0</v>
          </cell>
        </row>
        <row r="615">
          <cell r="G615">
            <v>-337860</v>
          </cell>
          <cell r="K615">
            <v>-5043145.01</v>
          </cell>
          <cell r="L615">
            <v>-5394225</v>
          </cell>
        </row>
        <row r="616">
          <cell r="G616">
            <v>0</v>
          </cell>
          <cell r="K616">
            <v>343179.19</v>
          </cell>
          <cell r="L616">
            <v>0</v>
          </cell>
        </row>
        <row r="617">
          <cell r="G617">
            <v>-112230</v>
          </cell>
          <cell r="K617">
            <v>-2641964.46</v>
          </cell>
          <cell r="L617">
            <v>-1791848</v>
          </cell>
        </row>
        <row r="618">
          <cell r="G618">
            <v>0</v>
          </cell>
          <cell r="K618">
            <v>101907</v>
          </cell>
          <cell r="L618">
            <v>0</v>
          </cell>
        </row>
        <row r="619">
          <cell r="G619">
            <v>90</v>
          </cell>
          <cell r="K619">
            <v>6438.71</v>
          </cell>
          <cell r="L619">
            <v>1437</v>
          </cell>
        </row>
        <row r="620">
          <cell r="G620">
            <v>0</v>
          </cell>
          <cell r="K620">
            <v>0</v>
          </cell>
          <cell r="L620">
            <v>0</v>
          </cell>
        </row>
        <row r="621">
          <cell r="G621">
            <v>0</v>
          </cell>
          <cell r="K621">
            <v>-9700.98</v>
          </cell>
          <cell r="L621">
            <v>0</v>
          </cell>
        </row>
        <row r="622">
          <cell r="G622">
            <v>0</v>
          </cell>
          <cell r="K622">
            <v>0</v>
          </cell>
          <cell r="L622">
            <v>0</v>
          </cell>
        </row>
        <row r="623">
          <cell r="G623">
            <v>279072</v>
          </cell>
          <cell r="K623">
            <v>3797323.59</v>
          </cell>
          <cell r="L623">
            <v>4455628</v>
          </cell>
        </row>
        <row r="624">
          <cell r="G624">
            <v>0</v>
          </cell>
          <cell r="K624">
            <v>-9493.73</v>
          </cell>
          <cell r="L624">
            <v>0</v>
          </cell>
        </row>
        <row r="625">
          <cell r="G625">
            <v>0</v>
          </cell>
          <cell r="K625">
            <v>450.04</v>
          </cell>
          <cell r="L625">
            <v>0</v>
          </cell>
        </row>
        <row r="626">
          <cell r="G626">
            <v>0</v>
          </cell>
          <cell r="K626">
            <v>-27030.7</v>
          </cell>
          <cell r="L626">
            <v>0</v>
          </cell>
        </row>
        <row r="627">
          <cell r="G627">
            <v>0</v>
          </cell>
          <cell r="K627">
            <v>27242.01</v>
          </cell>
          <cell r="L627">
            <v>0</v>
          </cell>
        </row>
        <row r="628">
          <cell r="G628">
            <v>0</v>
          </cell>
          <cell r="K628">
            <v>-756.82</v>
          </cell>
          <cell r="L628">
            <v>0</v>
          </cell>
        </row>
        <row r="629">
          <cell r="G629">
            <v>101546</v>
          </cell>
          <cell r="K629">
            <v>2274668.92</v>
          </cell>
          <cell r="L629">
            <v>1621265</v>
          </cell>
        </row>
        <row r="630">
          <cell r="G630">
            <v>900</v>
          </cell>
          <cell r="K630">
            <v>40911.5</v>
          </cell>
          <cell r="L630">
            <v>14369</v>
          </cell>
        </row>
        <row r="631">
          <cell r="G631">
            <v>0</v>
          </cell>
          <cell r="K631">
            <v>86.6</v>
          </cell>
          <cell r="L631">
            <v>0</v>
          </cell>
        </row>
        <row r="632">
          <cell r="G632">
            <v>-4905</v>
          </cell>
          <cell r="K632">
            <v>-90636.91</v>
          </cell>
          <cell r="L632">
            <v>-78313</v>
          </cell>
        </row>
        <row r="633">
          <cell r="G633">
            <v>-1530</v>
          </cell>
          <cell r="K633">
            <v>-39522.86</v>
          </cell>
          <cell r="L633">
            <v>-24428</v>
          </cell>
        </row>
        <row r="634">
          <cell r="G634">
            <v>0</v>
          </cell>
          <cell r="K634">
            <v>4913.58</v>
          </cell>
          <cell r="L634">
            <v>200</v>
          </cell>
        </row>
        <row r="635">
          <cell r="G635">
            <v>140</v>
          </cell>
          <cell r="K635">
            <v>2630.22</v>
          </cell>
          <cell r="L635">
            <v>1680</v>
          </cell>
        </row>
        <row r="636">
          <cell r="G636">
            <v>520</v>
          </cell>
          <cell r="K636">
            <v>4870.6000000000004</v>
          </cell>
          <cell r="L636">
            <v>6240</v>
          </cell>
        </row>
        <row r="637">
          <cell r="G637">
            <v>800</v>
          </cell>
          <cell r="K637">
            <v>10177.02</v>
          </cell>
          <cell r="L637">
            <v>9600</v>
          </cell>
        </row>
        <row r="638">
          <cell r="G638">
            <v>100</v>
          </cell>
          <cell r="K638">
            <v>7261.87</v>
          </cell>
          <cell r="L638">
            <v>1200</v>
          </cell>
        </row>
        <row r="639">
          <cell r="G639">
            <v>600</v>
          </cell>
          <cell r="K639">
            <v>6810.02</v>
          </cell>
          <cell r="L639">
            <v>7200</v>
          </cell>
        </row>
        <row r="640">
          <cell r="G640">
            <v>250</v>
          </cell>
          <cell r="K640">
            <v>2998.58</v>
          </cell>
          <cell r="L640">
            <v>3000</v>
          </cell>
        </row>
        <row r="641">
          <cell r="G641">
            <v>10</v>
          </cell>
          <cell r="K641">
            <v>653.87</v>
          </cell>
          <cell r="L641">
            <v>120</v>
          </cell>
        </row>
        <row r="642">
          <cell r="G642">
            <v>955</v>
          </cell>
          <cell r="K642">
            <v>14175.56</v>
          </cell>
          <cell r="L642">
            <v>11460</v>
          </cell>
        </row>
        <row r="643">
          <cell r="G643">
            <v>100</v>
          </cell>
          <cell r="K643">
            <v>619.28</v>
          </cell>
          <cell r="L643">
            <v>1200</v>
          </cell>
        </row>
        <row r="644">
          <cell r="G644">
            <v>2501</v>
          </cell>
          <cell r="K644">
            <v>26430.1</v>
          </cell>
          <cell r="L644">
            <v>26795</v>
          </cell>
        </row>
        <row r="645">
          <cell r="G645">
            <v>400</v>
          </cell>
          <cell r="K645">
            <v>875</v>
          </cell>
          <cell r="L645">
            <v>4800</v>
          </cell>
        </row>
        <row r="646">
          <cell r="G646">
            <v>50</v>
          </cell>
          <cell r="K646">
            <v>1034.74</v>
          </cell>
          <cell r="L646">
            <v>600</v>
          </cell>
        </row>
        <row r="647">
          <cell r="G647">
            <v>0</v>
          </cell>
          <cell r="K647">
            <v>0</v>
          </cell>
          <cell r="L647">
            <v>0</v>
          </cell>
        </row>
        <row r="648">
          <cell r="G648">
            <v>250</v>
          </cell>
          <cell r="K648">
            <v>1385.61</v>
          </cell>
          <cell r="L648">
            <v>3000</v>
          </cell>
        </row>
        <row r="649">
          <cell r="G649">
            <v>5500</v>
          </cell>
          <cell r="K649">
            <v>66000</v>
          </cell>
          <cell r="L649">
            <v>66000</v>
          </cell>
        </row>
        <row r="650">
          <cell r="G650">
            <v>0</v>
          </cell>
          <cell r="K650">
            <v>0</v>
          </cell>
          <cell r="L650">
            <v>0</v>
          </cell>
        </row>
        <row r="651">
          <cell r="G651">
            <v>900</v>
          </cell>
          <cell r="K651">
            <v>13341.35</v>
          </cell>
          <cell r="L651">
            <v>10800</v>
          </cell>
        </row>
        <row r="652">
          <cell r="G652">
            <v>300</v>
          </cell>
          <cell r="K652">
            <v>5418.37</v>
          </cell>
          <cell r="L652">
            <v>3600</v>
          </cell>
        </row>
        <row r="653">
          <cell r="G653">
            <v>1100</v>
          </cell>
          <cell r="K653">
            <v>12816.36</v>
          </cell>
          <cell r="L653">
            <v>13200</v>
          </cell>
        </row>
        <row r="654">
          <cell r="G654">
            <v>400</v>
          </cell>
          <cell r="K654">
            <v>3862.2</v>
          </cell>
          <cell r="L654">
            <v>4800</v>
          </cell>
        </row>
        <row r="655">
          <cell r="G655">
            <v>50</v>
          </cell>
          <cell r="K655">
            <v>418.08</v>
          </cell>
          <cell r="L655">
            <v>600</v>
          </cell>
        </row>
        <row r="656">
          <cell r="G656">
            <v>0</v>
          </cell>
          <cell r="K656">
            <v>0</v>
          </cell>
          <cell r="L656">
            <v>0</v>
          </cell>
        </row>
        <row r="657">
          <cell r="G657">
            <v>0</v>
          </cell>
          <cell r="K657">
            <v>0</v>
          </cell>
          <cell r="L657">
            <v>0</v>
          </cell>
        </row>
        <row r="658">
          <cell r="G658">
            <v>6750</v>
          </cell>
          <cell r="K658">
            <v>108676.37</v>
          </cell>
          <cell r="L658">
            <v>107770</v>
          </cell>
        </row>
        <row r="659">
          <cell r="G659">
            <v>2700</v>
          </cell>
          <cell r="K659">
            <v>3975.45</v>
          </cell>
          <cell r="L659">
            <v>43108</v>
          </cell>
        </row>
        <row r="660">
          <cell r="G660">
            <v>0</v>
          </cell>
          <cell r="K660">
            <v>0</v>
          </cell>
          <cell r="L660">
            <v>0</v>
          </cell>
        </row>
        <row r="661">
          <cell r="G661">
            <v>-446</v>
          </cell>
          <cell r="K661">
            <v>16063.89</v>
          </cell>
          <cell r="L661">
            <v>8041</v>
          </cell>
        </row>
        <row r="662">
          <cell r="G662">
            <v>-1350</v>
          </cell>
          <cell r="K662">
            <v>-63086.75</v>
          </cell>
          <cell r="L662">
            <v>-21554</v>
          </cell>
        </row>
        <row r="663">
          <cell r="G663">
            <v>0</v>
          </cell>
          <cell r="K663">
            <v>-1274.9000000000001</v>
          </cell>
          <cell r="L663">
            <v>0</v>
          </cell>
        </row>
        <row r="664">
          <cell r="G664">
            <v>0</v>
          </cell>
          <cell r="K664">
            <v>0</v>
          </cell>
          <cell r="L664">
            <v>0</v>
          </cell>
        </row>
        <row r="665">
          <cell r="G665">
            <v>9090</v>
          </cell>
          <cell r="K665">
            <v>166372.18</v>
          </cell>
          <cell r="L665">
            <v>145130</v>
          </cell>
        </row>
        <row r="666">
          <cell r="G666">
            <v>0</v>
          </cell>
          <cell r="K666">
            <v>0</v>
          </cell>
          <cell r="L666">
            <v>0</v>
          </cell>
        </row>
        <row r="667">
          <cell r="G667">
            <v>-450</v>
          </cell>
          <cell r="K667">
            <v>-271.49</v>
          </cell>
          <cell r="L667">
            <v>-7185</v>
          </cell>
        </row>
        <row r="668">
          <cell r="G668">
            <v>2280</v>
          </cell>
          <cell r="K668">
            <v>29485.63</v>
          </cell>
          <cell r="L668">
            <v>29640</v>
          </cell>
        </row>
        <row r="669">
          <cell r="G669">
            <v>0</v>
          </cell>
          <cell r="K669">
            <v>0</v>
          </cell>
          <cell r="L669">
            <v>0</v>
          </cell>
        </row>
        <row r="670">
          <cell r="G670">
            <v>570</v>
          </cell>
          <cell r="K670">
            <v>9951.75</v>
          </cell>
          <cell r="L670">
            <v>7412</v>
          </cell>
        </row>
        <row r="671">
          <cell r="G671">
            <v>218</v>
          </cell>
          <cell r="K671">
            <v>3114.75</v>
          </cell>
          <cell r="L671">
            <v>2836</v>
          </cell>
        </row>
        <row r="672">
          <cell r="G672">
            <v>25</v>
          </cell>
          <cell r="K672">
            <v>1398.12</v>
          </cell>
          <cell r="L672">
            <v>300</v>
          </cell>
        </row>
        <row r="673">
          <cell r="G673">
            <v>0</v>
          </cell>
          <cell r="K673">
            <v>0</v>
          </cell>
          <cell r="L673">
            <v>0</v>
          </cell>
        </row>
        <row r="674">
          <cell r="G674">
            <v>0</v>
          </cell>
          <cell r="K674">
            <v>0</v>
          </cell>
          <cell r="L674">
            <v>0</v>
          </cell>
        </row>
        <row r="675">
          <cell r="G675">
            <v>0</v>
          </cell>
          <cell r="K675">
            <v>0</v>
          </cell>
          <cell r="L675">
            <v>0</v>
          </cell>
        </row>
        <row r="676">
          <cell r="G676">
            <v>1100</v>
          </cell>
          <cell r="K676">
            <v>602.73</v>
          </cell>
          <cell r="L676">
            <v>9004</v>
          </cell>
        </row>
        <row r="677">
          <cell r="G677">
            <v>0</v>
          </cell>
          <cell r="K677">
            <v>0</v>
          </cell>
          <cell r="L677">
            <v>0</v>
          </cell>
        </row>
        <row r="678">
          <cell r="G678">
            <v>300</v>
          </cell>
          <cell r="K678">
            <v>55.57</v>
          </cell>
          <cell r="L678">
            <v>3600</v>
          </cell>
        </row>
        <row r="679">
          <cell r="G679">
            <v>0</v>
          </cell>
          <cell r="K679">
            <v>0</v>
          </cell>
          <cell r="L679">
            <v>0</v>
          </cell>
        </row>
        <row r="680">
          <cell r="G680">
            <v>0</v>
          </cell>
          <cell r="K680">
            <v>0</v>
          </cell>
          <cell r="L680">
            <v>0</v>
          </cell>
        </row>
        <row r="681">
          <cell r="G681">
            <v>200</v>
          </cell>
          <cell r="K681">
            <v>2737.97</v>
          </cell>
          <cell r="L681">
            <v>2400</v>
          </cell>
        </row>
        <row r="682">
          <cell r="G682">
            <v>0</v>
          </cell>
          <cell r="K682">
            <v>3116.8</v>
          </cell>
          <cell r="L682">
            <v>2492</v>
          </cell>
        </row>
        <row r="683">
          <cell r="G683">
            <v>60</v>
          </cell>
          <cell r="K683">
            <v>3207.18</v>
          </cell>
          <cell r="L683">
            <v>720</v>
          </cell>
        </row>
        <row r="684">
          <cell r="G684">
            <v>0</v>
          </cell>
          <cell r="K684">
            <v>0</v>
          </cell>
          <cell r="L684">
            <v>0</v>
          </cell>
        </row>
        <row r="685">
          <cell r="G685">
            <v>0</v>
          </cell>
          <cell r="K685">
            <v>0</v>
          </cell>
          <cell r="L685">
            <v>0</v>
          </cell>
        </row>
        <row r="686">
          <cell r="G686">
            <v>100</v>
          </cell>
          <cell r="K686">
            <v>406.07</v>
          </cell>
          <cell r="L686">
            <v>1200</v>
          </cell>
        </row>
        <row r="687">
          <cell r="G687">
            <v>0</v>
          </cell>
          <cell r="K687">
            <v>0</v>
          </cell>
          <cell r="L687">
            <v>0</v>
          </cell>
        </row>
        <row r="688">
          <cell r="G688">
            <v>0</v>
          </cell>
          <cell r="K688">
            <v>0</v>
          </cell>
          <cell r="L688">
            <v>0</v>
          </cell>
        </row>
        <row r="689">
          <cell r="G689">
            <v>0</v>
          </cell>
          <cell r="K689">
            <v>0</v>
          </cell>
          <cell r="L689">
            <v>0</v>
          </cell>
        </row>
        <row r="690">
          <cell r="G690">
            <v>0</v>
          </cell>
          <cell r="K690">
            <v>0</v>
          </cell>
          <cell r="L690">
            <v>0</v>
          </cell>
        </row>
        <row r="691">
          <cell r="G691">
            <v>0</v>
          </cell>
          <cell r="K691">
            <v>0</v>
          </cell>
          <cell r="L691">
            <v>0</v>
          </cell>
        </row>
        <row r="692">
          <cell r="G692">
            <v>0</v>
          </cell>
          <cell r="K692">
            <v>0</v>
          </cell>
          <cell r="L692">
            <v>0</v>
          </cell>
        </row>
        <row r="693">
          <cell r="G693">
            <v>0</v>
          </cell>
          <cell r="K693">
            <v>0</v>
          </cell>
          <cell r="L693">
            <v>0</v>
          </cell>
        </row>
        <row r="694">
          <cell r="G694">
            <v>0</v>
          </cell>
          <cell r="K694">
            <v>0</v>
          </cell>
          <cell r="L694">
            <v>0</v>
          </cell>
        </row>
        <row r="695">
          <cell r="G695">
            <v>0</v>
          </cell>
          <cell r="K695">
            <v>0</v>
          </cell>
          <cell r="L695">
            <v>0</v>
          </cell>
        </row>
        <row r="696">
          <cell r="G696">
            <v>110</v>
          </cell>
          <cell r="K696">
            <v>980.77</v>
          </cell>
          <cell r="L696">
            <v>1320</v>
          </cell>
        </row>
        <row r="697">
          <cell r="G697">
            <v>3800</v>
          </cell>
          <cell r="K697">
            <v>33270.25</v>
          </cell>
          <cell r="L697">
            <v>62192</v>
          </cell>
        </row>
        <row r="698">
          <cell r="G698">
            <v>0</v>
          </cell>
          <cell r="K698">
            <v>0</v>
          </cell>
          <cell r="L698">
            <v>0</v>
          </cell>
        </row>
        <row r="699">
          <cell r="G699">
            <v>684</v>
          </cell>
          <cell r="K699">
            <v>6958.7</v>
          </cell>
          <cell r="L699">
            <v>11196</v>
          </cell>
        </row>
        <row r="700">
          <cell r="G700">
            <v>343</v>
          </cell>
          <cell r="K700">
            <v>3197.32</v>
          </cell>
          <cell r="L700">
            <v>5613</v>
          </cell>
        </row>
        <row r="701">
          <cell r="G701">
            <v>724</v>
          </cell>
          <cell r="K701">
            <v>4454.8999999999996</v>
          </cell>
          <cell r="L701">
            <v>8310</v>
          </cell>
        </row>
        <row r="702">
          <cell r="G702">
            <v>450</v>
          </cell>
          <cell r="K702">
            <v>0</v>
          </cell>
          <cell r="L702">
            <v>7185</v>
          </cell>
        </row>
        <row r="703">
          <cell r="G703">
            <v>0</v>
          </cell>
          <cell r="K703">
            <v>0</v>
          </cell>
          <cell r="L703">
            <v>0</v>
          </cell>
        </row>
        <row r="704">
          <cell r="G704">
            <v>0</v>
          </cell>
          <cell r="K704">
            <v>0</v>
          </cell>
          <cell r="L704">
            <v>0</v>
          </cell>
        </row>
        <row r="705">
          <cell r="G705">
            <v>5</v>
          </cell>
          <cell r="K705">
            <v>3807.84</v>
          </cell>
          <cell r="L705">
            <v>60</v>
          </cell>
        </row>
        <row r="706">
          <cell r="G706">
            <v>0</v>
          </cell>
          <cell r="K706">
            <v>0</v>
          </cell>
          <cell r="L706">
            <v>0</v>
          </cell>
        </row>
        <row r="707">
          <cell r="G707">
            <v>0</v>
          </cell>
          <cell r="K707">
            <v>197.01</v>
          </cell>
          <cell r="L707">
            <v>0</v>
          </cell>
        </row>
        <row r="708">
          <cell r="G708">
            <v>0</v>
          </cell>
          <cell r="K708">
            <v>0</v>
          </cell>
          <cell r="L708">
            <v>0</v>
          </cell>
        </row>
        <row r="709">
          <cell r="G709">
            <v>0</v>
          </cell>
          <cell r="K709">
            <v>0</v>
          </cell>
          <cell r="L709">
            <v>0</v>
          </cell>
        </row>
        <row r="710">
          <cell r="G710">
            <v>0</v>
          </cell>
          <cell r="K710">
            <v>0</v>
          </cell>
          <cell r="L710">
            <v>0</v>
          </cell>
        </row>
        <row r="711">
          <cell r="G711">
            <v>0</v>
          </cell>
          <cell r="K711">
            <v>0</v>
          </cell>
          <cell r="L711">
            <v>0</v>
          </cell>
        </row>
        <row r="712">
          <cell r="G712">
            <v>0</v>
          </cell>
          <cell r="K712">
            <v>0</v>
          </cell>
          <cell r="L712">
            <v>0</v>
          </cell>
        </row>
        <row r="713">
          <cell r="G713">
            <v>50</v>
          </cell>
          <cell r="K713">
            <v>520.05999999999995</v>
          </cell>
          <cell r="L713">
            <v>600</v>
          </cell>
        </row>
        <row r="714">
          <cell r="G714">
            <v>0</v>
          </cell>
          <cell r="K714">
            <v>0</v>
          </cell>
          <cell r="L714">
            <v>0</v>
          </cell>
        </row>
        <row r="715">
          <cell r="G715">
            <v>130</v>
          </cell>
          <cell r="K715">
            <v>1071.02</v>
          </cell>
          <cell r="L715">
            <v>1560</v>
          </cell>
        </row>
        <row r="716">
          <cell r="G716">
            <v>0</v>
          </cell>
          <cell r="K716">
            <v>0</v>
          </cell>
          <cell r="L716">
            <v>0</v>
          </cell>
        </row>
        <row r="717">
          <cell r="G717">
            <v>0</v>
          </cell>
          <cell r="K717">
            <v>0</v>
          </cell>
          <cell r="L717">
            <v>0</v>
          </cell>
        </row>
        <row r="718">
          <cell r="G718">
            <v>0</v>
          </cell>
          <cell r="K718">
            <v>0</v>
          </cell>
          <cell r="L718">
            <v>0</v>
          </cell>
        </row>
        <row r="719">
          <cell r="G719">
            <v>0</v>
          </cell>
          <cell r="K719">
            <v>0</v>
          </cell>
          <cell r="L719">
            <v>0</v>
          </cell>
        </row>
        <row r="720">
          <cell r="G720">
            <v>0</v>
          </cell>
          <cell r="K720">
            <v>0</v>
          </cell>
          <cell r="L720">
            <v>0</v>
          </cell>
        </row>
        <row r="721">
          <cell r="G721">
            <v>1800</v>
          </cell>
          <cell r="K721">
            <v>19166.580000000002</v>
          </cell>
          <cell r="L721">
            <v>28739</v>
          </cell>
        </row>
        <row r="722">
          <cell r="G722">
            <v>1486</v>
          </cell>
          <cell r="K722">
            <v>18450.12</v>
          </cell>
          <cell r="L722">
            <v>17832</v>
          </cell>
        </row>
        <row r="723">
          <cell r="G723">
            <v>300</v>
          </cell>
          <cell r="K723">
            <v>4349.3100000000004</v>
          </cell>
          <cell r="L723">
            <v>3600</v>
          </cell>
        </row>
        <row r="724">
          <cell r="G724">
            <v>200</v>
          </cell>
          <cell r="K724">
            <v>1448</v>
          </cell>
          <cell r="L724">
            <v>2400</v>
          </cell>
        </row>
        <row r="725">
          <cell r="G725">
            <v>0</v>
          </cell>
          <cell r="K725">
            <v>0</v>
          </cell>
          <cell r="L725">
            <v>0</v>
          </cell>
        </row>
        <row r="726">
          <cell r="G726">
            <v>6189</v>
          </cell>
          <cell r="K726">
            <v>104745.16</v>
          </cell>
          <cell r="L726">
            <v>73504</v>
          </cell>
        </row>
        <row r="727">
          <cell r="G727">
            <v>0</v>
          </cell>
          <cell r="K727">
            <v>0</v>
          </cell>
          <cell r="L727">
            <v>0</v>
          </cell>
        </row>
        <row r="728">
          <cell r="G728">
            <v>0</v>
          </cell>
          <cell r="K728">
            <v>0</v>
          </cell>
          <cell r="L728">
            <v>0</v>
          </cell>
        </row>
        <row r="729">
          <cell r="G729">
            <v>473</v>
          </cell>
          <cell r="K729">
            <v>8718.02</v>
          </cell>
          <cell r="L729">
            <v>5619</v>
          </cell>
        </row>
        <row r="730">
          <cell r="G730">
            <v>366</v>
          </cell>
          <cell r="K730">
            <v>7003.72</v>
          </cell>
          <cell r="L730">
            <v>4203</v>
          </cell>
        </row>
        <row r="731">
          <cell r="G731">
            <v>0</v>
          </cell>
          <cell r="K731">
            <v>0</v>
          </cell>
          <cell r="L731">
            <v>0</v>
          </cell>
        </row>
        <row r="732">
          <cell r="G732">
            <v>0</v>
          </cell>
          <cell r="K732">
            <v>109.5</v>
          </cell>
          <cell r="L732">
            <v>0</v>
          </cell>
        </row>
        <row r="733">
          <cell r="G733">
            <v>0</v>
          </cell>
          <cell r="K733">
            <v>0</v>
          </cell>
          <cell r="L733">
            <v>0</v>
          </cell>
        </row>
        <row r="734">
          <cell r="G734">
            <v>0</v>
          </cell>
          <cell r="K734">
            <v>0</v>
          </cell>
          <cell r="L734">
            <v>0</v>
          </cell>
        </row>
        <row r="735">
          <cell r="G735">
            <v>0</v>
          </cell>
          <cell r="K735">
            <v>0</v>
          </cell>
          <cell r="L735">
            <v>0</v>
          </cell>
        </row>
        <row r="736">
          <cell r="G736">
            <v>0</v>
          </cell>
          <cell r="K736">
            <v>0</v>
          </cell>
          <cell r="L736">
            <v>0</v>
          </cell>
        </row>
        <row r="737">
          <cell r="G737">
            <v>0</v>
          </cell>
          <cell r="K737">
            <v>0</v>
          </cell>
          <cell r="L737">
            <v>0</v>
          </cell>
        </row>
        <row r="738">
          <cell r="G738">
            <v>0</v>
          </cell>
          <cell r="K738">
            <v>0</v>
          </cell>
          <cell r="L738">
            <v>0</v>
          </cell>
        </row>
        <row r="739">
          <cell r="G739">
            <v>0</v>
          </cell>
          <cell r="K739">
            <v>0</v>
          </cell>
          <cell r="L739">
            <v>0</v>
          </cell>
        </row>
        <row r="740">
          <cell r="G740">
            <v>0</v>
          </cell>
          <cell r="K740">
            <v>0</v>
          </cell>
          <cell r="L740">
            <v>0</v>
          </cell>
        </row>
        <row r="741">
          <cell r="G741">
            <v>0</v>
          </cell>
          <cell r="K741">
            <v>0</v>
          </cell>
          <cell r="L741">
            <v>0</v>
          </cell>
        </row>
        <row r="742">
          <cell r="G742">
            <v>0</v>
          </cell>
          <cell r="K742">
            <v>0</v>
          </cell>
          <cell r="L742">
            <v>0</v>
          </cell>
        </row>
        <row r="743">
          <cell r="G743">
            <v>0</v>
          </cell>
          <cell r="K743">
            <v>116.54</v>
          </cell>
          <cell r="L743">
            <v>0</v>
          </cell>
        </row>
        <row r="744">
          <cell r="G744">
            <v>65</v>
          </cell>
          <cell r="K744">
            <v>868.55</v>
          </cell>
          <cell r="L744">
            <v>780</v>
          </cell>
        </row>
        <row r="745">
          <cell r="G745">
            <v>0</v>
          </cell>
          <cell r="K745">
            <v>0</v>
          </cell>
          <cell r="L745">
            <v>0</v>
          </cell>
        </row>
        <row r="746">
          <cell r="G746">
            <v>0</v>
          </cell>
          <cell r="K746">
            <v>0</v>
          </cell>
          <cell r="L746">
            <v>0</v>
          </cell>
        </row>
        <row r="747">
          <cell r="G747">
            <v>0</v>
          </cell>
          <cell r="K747">
            <v>0</v>
          </cell>
          <cell r="L747">
            <v>0</v>
          </cell>
        </row>
        <row r="748">
          <cell r="G748">
            <v>0</v>
          </cell>
          <cell r="K748">
            <v>0</v>
          </cell>
          <cell r="L748">
            <v>0</v>
          </cell>
        </row>
        <row r="749">
          <cell r="G749">
            <v>0</v>
          </cell>
          <cell r="K749">
            <v>0</v>
          </cell>
          <cell r="L749">
            <v>0</v>
          </cell>
        </row>
        <row r="750">
          <cell r="G750">
            <v>0</v>
          </cell>
          <cell r="K750">
            <v>0</v>
          </cell>
          <cell r="L750">
            <v>0</v>
          </cell>
        </row>
        <row r="751">
          <cell r="G751">
            <v>0</v>
          </cell>
          <cell r="K751">
            <v>0</v>
          </cell>
          <cell r="L751">
            <v>0</v>
          </cell>
        </row>
        <row r="752">
          <cell r="G752">
            <v>0</v>
          </cell>
          <cell r="K752">
            <v>0</v>
          </cell>
          <cell r="L752">
            <v>0</v>
          </cell>
        </row>
        <row r="753">
          <cell r="G753">
            <v>0</v>
          </cell>
          <cell r="K753">
            <v>0</v>
          </cell>
          <cell r="L753">
            <v>0</v>
          </cell>
        </row>
        <row r="754">
          <cell r="G754">
            <v>0</v>
          </cell>
          <cell r="K754">
            <v>0</v>
          </cell>
          <cell r="L754">
            <v>0</v>
          </cell>
        </row>
        <row r="755">
          <cell r="G755">
            <v>0</v>
          </cell>
          <cell r="K755">
            <v>19083.330000000002</v>
          </cell>
          <cell r="L755">
            <v>0</v>
          </cell>
        </row>
        <row r="756">
          <cell r="G756">
            <v>16652</v>
          </cell>
          <cell r="K756">
            <v>275423.84999999998</v>
          </cell>
          <cell r="L756">
            <v>265859</v>
          </cell>
        </row>
        <row r="757">
          <cell r="G757">
            <v>0</v>
          </cell>
          <cell r="K757">
            <v>0</v>
          </cell>
          <cell r="L757">
            <v>0</v>
          </cell>
        </row>
        <row r="758">
          <cell r="G758">
            <v>1274</v>
          </cell>
          <cell r="K758">
            <v>14282.84</v>
          </cell>
          <cell r="L758">
            <v>20337</v>
          </cell>
        </row>
        <row r="759">
          <cell r="G759">
            <v>677</v>
          </cell>
          <cell r="K759">
            <v>7318.42</v>
          </cell>
          <cell r="L759">
            <v>7774</v>
          </cell>
        </row>
        <row r="760">
          <cell r="G760">
            <v>0</v>
          </cell>
          <cell r="K760">
            <v>0</v>
          </cell>
          <cell r="L760">
            <v>0</v>
          </cell>
        </row>
        <row r="761">
          <cell r="G761">
            <v>0</v>
          </cell>
          <cell r="K761">
            <v>1984.71</v>
          </cell>
          <cell r="L761">
            <v>0</v>
          </cell>
        </row>
        <row r="762">
          <cell r="G762">
            <v>0</v>
          </cell>
          <cell r="K762">
            <v>0</v>
          </cell>
          <cell r="L762">
            <v>0</v>
          </cell>
        </row>
        <row r="763">
          <cell r="G763">
            <v>0</v>
          </cell>
          <cell r="K763">
            <v>0</v>
          </cell>
          <cell r="L763">
            <v>0</v>
          </cell>
        </row>
        <row r="764">
          <cell r="G764">
            <v>73</v>
          </cell>
          <cell r="K764">
            <v>220</v>
          </cell>
          <cell r="L764">
            <v>876</v>
          </cell>
        </row>
        <row r="765">
          <cell r="G765">
            <v>0</v>
          </cell>
          <cell r="K765">
            <v>0</v>
          </cell>
          <cell r="L765">
            <v>0</v>
          </cell>
        </row>
        <row r="766">
          <cell r="G766">
            <v>0</v>
          </cell>
          <cell r="K766">
            <v>0</v>
          </cell>
          <cell r="L766">
            <v>0</v>
          </cell>
        </row>
        <row r="767">
          <cell r="G767">
            <v>0</v>
          </cell>
          <cell r="K767">
            <v>0</v>
          </cell>
          <cell r="L767">
            <v>0</v>
          </cell>
        </row>
        <row r="768">
          <cell r="G768">
            <v>0</v>
          </cell>
          <cell r="K768">
            <v>0</v>
          </cell>
          <cell r="L768">
            <v>0</v>
          </cell>
        </row>
        <row r="769">
          <cell r="G769">
            <v>0</v>
          </cell>
          <cell r="K769">
            <v>0</v>
          </cell>
          <cell r="L769">
            <v>0</v>
          </cell>
        </row>
        <row r="770">
          <cell r="G770">
            <v>0</v>
          </cell>
          <cell r="K770">
            <v>0</v>
          </cell>
          <cell r="L770">
            <v>0</v>
          </cell>
        </row>
        <row r="771">
          <cell r="G771">
            <v>0</v>
          </cell>
          <cell r="K771">
            <v>0</v>
          </cell>
          <cell r="L771">
            <v>0</v>
          </cell>
        </row>
        <row r="772">
          <cell r="G772">
            <v>0</v>
          </cell>
          <cell r="K772">
            <v>677.1</v>
          </cell>
          <cell r="L772">
            <v>0</v>
          </cell>
        </row>
        <row r="773">
          <cell r="G773">
            <v>0</v>
          </cell>
          <cell r="K773">
            <v>660.71</v>
          </cell>
          <cell r="L773">
            <v>0</v>
          </cell>
        </row>
        <row r="774">
          <cell r="G774">
            <v>0</v>
          </cell>
          <cell r="K774">
            <v>2239.11</v>
          </cell>
          <cell r="L774">
            <v>0</v>
          </cell>
        </row>
        <row r="775">
          <cell r="G775">
            <v>425</v>
          </cell>
          <cell r="K775">
            <v>5486.65</v>
          </cell>
          <cell r="L775">
            <v>5100</v>
          </cell>
        </row>
        <row r="776">
          <cell r="G776">
            <v>0</v>
          </cell>
          <cell r="K776">
            <v>0</v>
          </cell>
          <cell r="L776">
            <v>0</v>
          </cell>
        </row>
        <row r="777">
          <cell r="G777">
            <v>0</v>
          </cell>
          <cell r="K777">
            <v>0</v>
          </cell>
          <cell r="L777">
            <v>0</v>
          </cell>
        </row>
        <row r="778">
          <cell r="G778">
            <v>0</v>
          </cell>
          <cell r="K778">
            <v>0</v>
          </cell>
          <cell r="L778">
            <v>0</v>
          </cell>
        </row>
        <row r="779">
          <cell r="G779">
            <v>0</v>
          </cell>
          <cell r="K779">
            <v>0</v>
          </cell>
          <cell r="L779">
            <v>0</v>
          </cell>
        </row>
        <row r="780">
          <cell r="G780">
            <v>0</v>
          </cell>
          <cell r="K780">
            <v>0</v>
          </cell>
          <cell r="L780">
            <v>0</v>
          </cell>
        </row>
        <row r="781">
          <cell r="G781">
            <v>0</v>
          </cell>
          <cell r="K781">
            <v>0</v>
          </cell>
          <cell r="L781">
            <v>0</v>
          </cell>
        </row>
        <row r="782">
          <cell r="G782">
            <v>0</v>
          </cell>
          <cell r="K782">
            <v>0</v>
          </cell>
          <cell r="L782">
            <v>0</v>
          </cell>
        </row>
        <row r="783">
          <cell r="G783">
            <v>0</v>
          </cell>
          <cell r="K783">
            <v>0</v>
          </cell>
          <cell r="L783">
            <v>0</v>
          </cell>
        </row>
        <row r="784">
          <cell r="G784">
            <v>0</v>
          </cell>
          <cell r="K784">
            <v>0</v>
          </cell>
          <cell r="L784">
            <v>0</v>
          </cell>
        </row>
        <row r="785">
          <cell r="G785">
            <v>4462</v>
          </cell>
          <cell r="K785">
            <v>65394.06</v>
          </cell>
          <cell r="L785">
            <v>52912</v>
          </cell>
        </row>
        <row r="786">
          <cell r="G786">
            <v>0</v>
          </cell>
          <cell r="K786">
            <v>0</v>
          </cell>
          <cell r="L786">
            <v>0</v>
          </cell>
        </row>
        <row r="787">
          <cell r="G787">
            <v>0</v>
          </cell>
          <cell r="K787">
            <v>0</v>
          </cell>
          <cell r="L787">
            <v>0</v>
          </cell>
        </row>
        <row r="788">
          <cell r="G788">
            <v>341</v>
          </cell>
          <cell r="K788">
            <v>5827.69</v>
          </cell>
          <cell r="L788">
            <v>4044</v>
          </cell>
        </row>
        <row r="789">
          <cell r="G789">
            <v>324</v>
          </cell>
          <cell r="K789">
            <v>4862.21</v>
          </cell>
          <cell r="L789">
            <v>3720</v>
          </cell>
        </row>
        <row r="790">
          <cell r="G790">
            <v>0</v>
          </cell>
          <cell r="K790">
            <v>0</v>
          </cell>
          <cell r="L790">
            <v>0</v>
          </cell>
        </row>
        <row r="791">
          <cell r="G791">
            <v>400</v>
          </cell>
          <cell r="K791">
            <v>2192.71</v>
          </cell>
          <cell r="L791">
            <v>4800</v>
          </cell>
        </row>
        <row r="792">
          <cell r="G792">
            <v>0</v>
          </cell>
          <cell r="K792">
            <v>0</v>
          </cell>
          <cell r="L792">
            <v>0</v>
          </cell>
        </row>
        <row r="793">
          <cell r="G793">
            <v>0</v>
          </cell>
          <cell r="K793">
            <v>0</v>
          </cell>
          <cell r="L793">
            <v>0</v>
          </cell>
        </row>
        <row r="794">
          <cell r="G794">
            <v>50</v>
          </cell>
          <cell r="K794">
            <v>480</v>
          </cell>
          <cell r="L794">
            <v>600</v>
          </cell>
        </row>
        <row r="795">
          <cell r="G795">
            <v>0</v>
          </cell>
          <cell r="K795">
            <v>0</v>
          </cell>
          <cell r="L795">
            <v>0</v>
          </cell>
        </row>
        <row r="796">
          <cell r="G796">
            <v>0</v>
          </cell>
          <cell r="K796">
            <v>0</v>
          </cell>
          <cell r="L796">
            <v>0</v>
          </cell>
        </row>
        <row r="797">
          <cell r="G797">
            <v>0</v>
          </cell>
          <cell r="K797">
            <v>0</v>
          </cell>
          <cell r="L797">
            <v>0</v>
          </cell>
        </row>
        <row r="798">
          <cell r="G798">
            <v>0</v>
          </cell>
          <cell r="K798">
            <v>0</v>
          </cell>
          <cell r="L798">
            <v>0</v>
          </cell>
        </row>
        <row r="799">
          <cell r="G799">
            <v>0</v>
          </cell>
          <cell r="K799">
            <v>0</v>
          </cell>
          <cell r="L799">
            <v>0</v>
          </cell>
        </row>
        <row r="800">
          <cell r="G800">
            <v>0</v>
          </cell>
          <cell r="K800">
            <v>0</v>
          </cell>
          <cell r="L800">
            <v>0</v>
          </cell>
        </row>
        <row r="801">
          <cell r="G801">
            <v>0</v>
          </cell>
          <cell r="K801">
            <v>0</v>
          </cell>
          <cell r="L801">
            <v>0</v>
          </cell>
        </row>
        <row r="802">
          <cell r="G802">
            <v>450</v>
          </cell>
          <cell r="K802">
            <v>9018.5300000000007</v>
          </cell>
          <cell r="L802">
            <v>5400</v>
          </cell>
        </row>
        <row r="803">
          <cell r="G803">
            <v>100</v>
          </cell>
          <cell r="K803">
            <v>960.68</v>
          </cell>
          <cell r="L803">
            <v>1200</v>
          </cell>
        </row>
        <row r="804">
          <cell r="G804">
            <v>0</v>
          </cell>
          <cell r="K804">
            <v>0</v>
          </cell>
          <cell r="L804">
            <v>0</v>
          </cell>
        </row>
        <row r="805">
          <cell r="G805">
            <v>0</v>
          </cell>
          <cell r="K805">
            <v>0</v>
          </cell>
          <cell r="L805">
            <v>0</v>
          </cell>
        </row>
        <row r="806">
          <cell r="G806">
            <v>0</v>
          </cell>
          <cell r="K806">
            <v>0</v>
          </cell>
          <cell r="L806">
            <v>0</v>
          </cell>
        </row>
        <row r="807">
          <cell r="G807">
            <v>0</v>
          </cell>
          <cell r="K807">
            <v>0</v>
          </cell>
          <cell r="L807">
            <v>0</v>
          </cell>
        </row>
        <row r="808">
          <cell r="G808">
            <v>450</v>
          </cell>
          <cell r="K808">
            <v>5399.49</v>
          </cell>
          <cell r="L808">
            <v>5400</v>
          </cell>
        </row>
        <row r="809">
          <cell r="G809">
            <v>0</v>
          </cell>
          <cell r="K809">
            <v>0</v>
          </cell>
          <cell r="L809">
            <v>0</v>
          </cell>
        </row>
        <row r="810">
          <cell r="G810">
            <v>0</v>
          </cell>
          <cell r="K810">
            <v>0</v>
          </cell>
          <cell r="L810">
            <v>0</v>
          </cell>
        </row>
        <row r="811">
          <cell r="G811">
            <v>0</v>
          </cell>
          <cell r="K811">
            <v>0</v>
          </cell>
          <cell r="L811">
            <v>0</v>
          </cell>
        </row>
        <row r="812">
          <cell r="G812">
            <v>0</v>
          </cell>
          <cell r="K812">
            <v>0</v>
          </cell>
          <cell r="L812">
            <v>0</v>
          </cell>
        </row>
        <row r="813">
          <cell r="G813">
            <v>0</v>
          </cell>
          <cell r="K813">
            <v>0</v>
          </cell>
          <cell r="L813">
            <v>0</v>
          </cell>
        </row>
        <row r="814">
          <cell r="G814">
            <v>0</v>
          </cell>
          <cell r="K814">
            <v>0</v>
          </cell>
          <cell r="L814">
            <v>0</v>
          </cell>
        </row>
        <row r="815">
          <cell r="G815">
            <v>0</v>
          </cell>
          <cell r="K815">
            <v>0</v>
          </cell>
          <cell r="L815">
            <v>0</v>
          </cell>
        </row>
        <row r="816">
          <cell r="G816">
            <v>0</v>
          </cell>
          <cell r="K816">
            <v>1781944.3</v>
          </cell>
          <cell r="L816">
            <v>0</v>
          </cell>
        </row>
        <row r="817">
          <cell r="G817">
            <v>0</v>
          </cell>
          <cell r="K817">
            <v>0</v>
          </cell>
          <cell r="L817">
            <v>0</v>
          </cell>
        </row>
        <row r="818">
          <cell r="G818">
            <v>0</v>
          </cell>
          <cell r="K818">
            <v>0</v>
          </cell>
          <cell r="L818">
            <v>0</v>
          </cell>
        </row>
        <row r="819">
          <cell r="G819">
            <v>0</v>
          </cell>
          <cell r="K819">
            <v>0</v>
          </cell>
          <cell r="L819">
            <v>0</v>
          </cell>
        </row>
        <row r="820">
          <cell r="G820">
            <v>0</v>
          </cell>
          <cell r="K820">
            <v>0</v>
          </cell>
          <cell r="L820">
            <v>0</v>
          </cell>
        </row>
        <row r="821">
          <cell r="G821">
            <v>0</v>
          </cell>
          <cell r="K821">
            <v>0</v>
          </cell>
          <cell r="L821">
            <v>0</v>
          </cell>
        </row>
        <row r="822">
          <cell r="G822">
            <v>0</v>
          </cell>
          <cell r="K822">
            <v>0</v>
          </cell>
          <cell r="L822">
            <v>0</v>
          </cell>
        </row>
        <row r="823">
          <cell r="G823">
            <v>0</v>
          </cell>
          <cell r="K823">
            <v>0</v>
          </cell>
          <cell r="L823">
            <v>0</v>
          </cell>
        </row>
        <row r="824">
          <cell r="G824">
            <v>-590040</v>
          </cell>
          <cell r="K824">
            <v>-10871365.5</v>
          </cell>
          <cell r="L824">
            <v>-10358480</v>
          </cell>
        </row>
        <row r="825">
          <cell r="G825">
            <v>0</v>
          </cell>
          <cell r="K825">
            <v>851308.76</v>
          </cell>
          <cell r="L825">
            <v>0</v>
          </cell>
        </row>
        <row r="826">
          <cell r="G826">
            <v>-310950</v>
          </cell>
          <cell r="K826">
            <v>-5302983.7300000004</v>
          </cell>
          <cell r="L826">
            <v>-5458900</v>
          </cell>
        </row>
        <row r="827">
          <cell r="G827">
            <v>0</v>
          </cell>
          <cell r="K827">
            <v>65100.3</v>
          </cell>
          <cell r="L827">
            <v>0</v>
          </cell>
        </row>
        <row r="828">
          <cell r="G828">
            <v>990</v>
          </cell>
          <cell r="K828">
            <v>6780.64</v>
          </cell>
          <cell r="L828">
            <v>17380</v>
          </cell>
        </row>
        <row r="829">
          <cell r="G829">
            <v>0</v>
          </cell>
          <cell r="K829">
            <v>0</v>
          </cell>
          <cell r="L829">
            <v>0</v>
          </cell>
        </row>
        <row r="830">
          <cell r="G830">
            <v>0</v>
          </cell>
          <cell r="K830">
            <v>-24285.46</v>
          </cell>
          <cell r="L830">
            <v>0</v>
          </cell>
        </row>
        <row r="831">
          <cell r="G831">
            <v>0</v>
          </cell>
          <cell r="K831">
            <v>0</v>
          </cell>
          <cell r="L831">
            <v>0</v>
          </cell>
        </row>
        <row r="832">
          <cell r="G832">
            <v>448430</v>
          </cell>
          <cell r="K832">
            <v>7679782.6600000001</v>
          </cell>
          <cell r="L832">
            <v>7872445</v>
          </cell>
        </row>
        <row r="833">
          <cell r="G833">
            <v>0</v>
          </cell>
          <cell r="K833">
            <v>134885.42000000001</v>
          </cell>
          <cell r="L833">
            <v>0</v>
          </cell>
        </row>
        <row r="834">
          <cell r="G834">
            <v>0</v>
          </cell>
          <cell r="K834">
            <v>-702.83</v>
          </cell>
          <cell r="L834">
            <v>0</v>
          </cell>
        </row>
        <row r="835">
          <cell r="G835">
            <v>0</v>
          </cell>
          <cell r="K835">
            <v>-839.11</v>
          </cell>
          <cell r="L835">
            <v>0</v>
          </cell>
        </row>
        <row r="836">
          <cell r="G836">
            <v>0</v>
          </cell>
          <cell r="K836">
            <v>2870.95</v>
          </cell>
          <cell r="L836">
            <v>0</v>
          </cell>
        </row>
        <row r="837">
          <cell r="G837">
            <v>0</v>
          </cell>
          <cell r="K837">
            <v>3789.5</v>
          </cell>
          <cell r="L837">
            <v>0</v>
          </cell>
        </row>
        <row r="838">
          <cell r="G838">
            <v>270837</v>
          </cell>
          <cell r="K838">
            <v>4404860.66</v>
          </cell>
          <cell r="L838">
            <v>4754703</v>
          </cell>
        </row>
        <row r="839">
          <cell r="G839">
            <v>1800</v>
          </cell>
          <cell r="K839">
            <v>7085.22</v>
          </cell>
          <cell r="L839">
            <v>31600</v>
          </cell>
        </row>
        <row r="840">
          <cell r="G840">
            <v>0</v>
          </cell>
          <cell r="K840">
            <v>7.23</v>
          </cell>
          <cell r="L840">
            <v>0</v>
          </cell>
        </row>
        <row r="841">
          <cell r="G841">
            <v>-9810</v>
          </cell>
          <cell r="K841">
            <v>-129850.5</v>
          </cell>
          <cell r="L841">
            <v>-172220</v>
          </cell>
        </row>
        <row r="842">
          <cell r="G842">
            <v>-3060</v>
          </cell>
          <cell r="K842">
            <v>-44880.61</v>
          </cell>
          <cell r="L842">
            <v>-53720</v>
          </cell>
        </row>
        <row r="843">
          <cell r="G843">
            <v>0</v>
          </cell>
          <cell r="K843">
            <v>6145.69</v>
          </cell>
          <cell r="L843">
            <v>250</v>
          </cell>
        </row>
        <row r="844">
          <cell r="G844">
            <v>185</v>
          </cell>
          <cell r="K844">
            <v>3709.46</v>
          </cell>
          <cell r="L844">
            <v>2220</v>
          </cell>
        </row>
        <row r="845">
          <cell r="G845">
            <v>1200</v>
          </cell>
          <cell r="K845">
            <v>9096.4699999999993</v>
          </cell>
          <cell r="L845">
            <v>14400</v>
          </cell>
        </row>
        <row r="846">
          <cell r="G846">
            <v>800</v>
          </cell>
          <cell r="K846">
            <v>10177.02</v>
          </cell>
          <cell r="L846">
            <v>9600</v>
          </cell>
        </row>
        <row r="847">
          <cell r="G847">
            <v>300</v>
          </cell>
          <cell r="K847">
            <v>14929.92</v>
          </cell>
          <cell r="L847">
            <v>3600</v>
          </cell>
        </row>
        <row r="848">
          <cell r="G848">
            <v>1400</v>
          </cell>
          <cell r="K848">
            <v>15355.85</v>
          </cell>
          <cell r="L848">
            <v>16800</v>
          </cell>
        </row>
        <row r="849">
          <cell r="G849">
            <v>150</v>
          </cell>
          <cell r="K849">
            <v>3030.63</v>
          </cell>
          <cell r="L849">
            <v>1800</v>
          </cell>
        </row>
        <row r="850">
          <cell r="G850">
            <v>0</v>
          </cell>
          <cell r="K850">
            <v>810.59</v>
          </cell>
          <cell r="L850">
            <v>0</v>
          </cell>
        </row>
        <row r="851">
          <cell r="G851">
            <v>2380</v>
          </cell>
          <cell r="K851">
            <v>25465.98</v>
          </cell>
          <cell r="L851">
            <v>28560</v>
          </cell>
        </row>
        <row r="852">
          <cell r="G852">
            <v>100</v>
          </cell>
          <cell r="K852">
            <v>1108.75</v>
          </cell>
          <cell r="L852">
            <v>1200</v>
          </cell>
        </row>
        <row r="853">
          <cell r="G853">
            <v>6887</v>
          </cell>
          <cell r="K853">
            <v>63812.31</v>
          </cell>
          <cell r="L853">
            <v>73619</v>
          </cell>
        </row>
        <row r="854">
          <cell r="G854">
            <v>2000</v>
          </cell>
          <cell r="K854">
            <v>15170.57</v>
          </cell>
          <cell r="L854">
            <v>24000</v>
          </cell>
        </row>
        <row r="855">
          <cell r="G855">
            <v>250</v>
          </cell>
          <cell r="K855">
            <v>2646.94</v>
          </cell>
          <cell r="L855">
            <v>3000</v>
          </cell>
        </row>
        <row r="856">
          <cell r="G856">
            <v>0</v>
          </cell>
          <cell r="K856">
            <v>0</v>
          </cell>
          <cell r="L856">
            <v>0</v>
          </cell>
        </row>
        <row r="857">
          <cell r="G857">
            <v>250</v>
          </cell>
          <cell r="K857">
            <v>2141.44</v>
          </cell>
          <cell r="L857">
            <v>3000</v>
          </cell>
        </row>
        <row r="858">
          <cell r="G858">
            <v>9500</v>
          </cell>
          <cell r="K858">
            <v>114000</v>
          </cell>
          <cell r="L858">
            <v>114000</v>
          </cell>
        </row>
        <row r="859">
          <cell r="G859">
            <v>0</v>
          </cell>
          <cell r="K859">
            <v>0</v>
          </cell>
          <cell r="L859">
            <v>0</v>
          </cell>
        </row>
        <row r="860">
          <cell r="G860">
            <v>2800</v>
          </cell>
          <cell r="K860">
            <v>35374.33</v>
          </cell>
          <cell r="L860">
            <v>33600</v>
          </cell>
        </row>
        <row r="861">
          <cell r="G861">
            <v>1500</v>
          </cell>
          <cell r="K861">
            <v>20738.490000000002</v>
          </cell>
          <cell r="L861">
            <v>18000</v>
          </cell>
        </row>
        <row r="862">
          <cell r="G862">
            <v>900</v>
          </cell>
          <cell r="K862">
            <v>10713.16</v>
          </cell>
          <cell r="L862">
            <v>10800</v>
          </cell>
        </row>
        <row r="863">
          <cell r="G863">
            <v>1100</v>
          </cell>
          <cell r="K863">
            <v>11050.26</v>
          </cell>
          <cell r="L863">
            <v>13200</v>
          </cell>
        </row>
        <row r="864">
          <cell r="G864">
            <v>200</v>
          </cell>
          <cell r="K864">
            <v>855.79</v>
          </cell>
          <cell r="L864">
            <v>2400</v>
          </cell>
        </row>
        <row r="865">
          <cell r="G865">
            <v>0</v>
          </cell>
          <cell r="K865">
            <v>0</v>
          </cell>
          <cell r="L865">
            <v>0</v>
          </cell>
        </row>
        <row r="866">
          <cell r="G866">
            <v>0</v>
          </cell>
          <cell r="K866">
            <v>0</v>
          </cell>
          <cell r="L866">
            <v>0</v>
          </cell>
        </row>
        <row r="867">
          <cell r="G867">
            <v>13500</v>
          </cell>
          <cell r="K867">
            <v>229052.01</v>
          </cell>
          <cell r="L867">
            <v>237000</v>
          </cell>
        </row>
        <row r="868">
          <cell r="G868">
            <v>5400</v>
          </cell>
          <cell r="K868">
            <v>37756.129999999997</v>
          </cell>
          <cell r="L868">
            <v>94800</v>
          </cell>
        </row>
        <row r="869">
          <cell r="G869">
            <v>0</v>
          </cell>
          <cell r="K869">
            <v>-17063.689999999999</v>
          </cell>
          <cell r="L869">
            <v>0</v>
          </cell>
        </row>
        <row r="870">
          <cell r="G870">
            <v>-315</v>
          </cell>
          <cell r="K870">
            <v>23518.04</v>
          </cell>
          <cell r="L870">
            <v>53722</v>
          </cell>
        </row>
        <row r="871">
          <cell r="G871">
            <v>-2070</v>
          </cell>
          <cell r="K871">
            <v>-46589.81</v>
          </cell>
          <cell r="L871">
            <v>-36340</v>
          </cell>
        </row>
        <row r="872">
          <cell r="G872">
            <v>0</v>
          </cell>
          <cell r="K872">
            <v>8790.74</v>
          </cell>
          <cell r="L872">
            <v>0</v>
          </cell>
        </row>
        <row r="873">
          <cell r="G873">
            <v>0</v>
          </cell>
          <cell r="K873">
            <v>0</v>
          </cell>
          <cell r="L873">
            <v>0</v>
          </cell>
        </row>
        <row r="874">
          <cell r="G874">
            <v>18000</v>
          </cell>
          <cell r="K874">
            <v>343967.5</v>
          </cell>
          <cell r="L874">
            <v>316000</v>
          </cell>
        </row>
        <row r="875">
          <cell r="G875">
            <v>0</v>
          </cell>
          <cell r="K875">
            <v>0</v>
          </cell>
          <cell r="L875">
            <v>0</v>
          </cell>
        </row>
        <row r="876">
          <cell r="G876">
            <v>-2250</v>
          </cell>
          <cell r="K876">
            <v>-3054.36</v>
          </cell>
          <cell r="L876">
            <v>-39500</v>
          </cell>
        </row>
        <row r="877">
          <cell r="G877">
            <v>9030</v>
          </cell>
          <cell r="K877">
            <v>118018.62</v>
          </cell>
          <cell r="L877">
            <v>117015</v>
          </cell>
        </row>
        <row r="878">
          <cell r="G878">
            <v>0</v>
          </cell>
          <cell r="K878">
            <v>0</v>
          </cell>
          <cell r="L878">
            <v>0</v>
          </cell>
        </row>
        <row r="879">
          <cell r="G879">
            <v>2348</v>
          </cell>
          <cell r="K879">
            <v>31031.01</v>
          </cell>
          <cell r="L879">
            <v>30426</v>
          </cell>
        </row>
        <row r="880">
          <cell r="G880">
            <v>796</v>
          </cell>
          <cell r="K880">
            <v>10954.21</v>
          </cell>
          <cell r="L880">
            <v>10319</v>
          </cell>
        </row>
        <row r="881">
          <cell r="G881">
            <v>1169</v>
          </cell>
          <cell r="K881">
            <v>14257.34</v>
          </cell>
          <cell r="L881">
            <v>13286</v>
          </cell>
        </row>
        <row r="882">
          <cell r="G882">
            <v>0</v>
          </cell>
          <cell r="K882">
            <v>0</v>
          </cell>
          <cell r="L882">
            <v>0</v>
          </cell>
        </row>
        <row r="883">
          <cell r="G883">
            <v>0</v>
          </cell>
          <cell r="K883">
            <v>0</v>
          </cell>
          <cell r="L883">
            <v>0</v>
          </cell>
        </row>
        <row r="884">
          <cell r="G884">
            <v>0</v>
          </cell>
          <cell r="K884">
            <v>0</v>
          </cell>
          <cell r="L884">
            <v>0</v>
          </cell>
        </row>
        <row r="885">
          <cell r="G885">
            <v>319</v>
          </cell>
          <cell r="K885">
            <v>3825.78</v>
          </cell>
          <cell r="L885">
            <v>3828</v>
          </cell>
        </row>
        <row r="886">
          <cell r="G886">
            <v>0</v>
          </cell>
          <cell r="K886">
            <v>0</v>
          </cell>
          <cell r="L886">
            <v>0</v>
          </cell>
        </row>
        <row r="887">
          <cell r="G887">
            <v>500</v>
          </cell>
          <cell r="K887">
            <v>328</v>
          </cell>
          <cell r="L887">
            <v>6000</v>
          </cell>
        </row>
        <row r="888">
          <cell r="G888">
            <v>0</v>
          </cell>
          <cell r="K888">
            <v>0</v>
          </cell>
          <cell r="L888">
            <v>0</v>
          </cell>
        </row>
        <row r="889">
          <cell r="G889">
            <v>0</v>
          </cell>
          <cell r="K889">
            <v>0</v>
          </cell>
          <cell r="L889">
            <v>0</v>
          </cell>
        </row>
        <row r="890">
          <cell r="G890">
            <v>350</v>
          </cell>
          <cell r="K890">
            <v>4751.62</v>
          </cell>
          <cell r="L890">
            <v>4200</v>
          </cell>
        </row>
        <row r="891">
          <cell r="G891">
            <v>1292</v>
          </cell>
          <cell r="K891">
            <v>15496.91</v>
          </cell>
          <cell r="L891">
            <v>15504</v>
          </cell>
        </row>
        <row r="892">
          <cell r="G892">
            <v>500</v>
          </cell>
          <cell r="K892">
            <v>10448.41</v>
          </cell>
          <cell r="L892">
            <v>6000</v>
          </cell>
        </row>
        <row r="893">
          <cell r="G893">
            <v>0</v>
          </cell>
          <cell r="K893">
            <v>0</v>
          </cell>
          <cell r="L893">
            <v>0</v>
          </cell>
        </row>
        <row r="894">
          <cell r="G894">
            <v>0</v>
          </cell>
          <cell r="K894">
            <v>0</v>
          </cell>
          <cell r="L894">
            <v>0</v>
          </cell>
        </row>
        <row r="895">
          <cell r="G895">
            <v>240</v>
          </cell>
          <cell r="K895">
            <v>1544.29</v>
          </cell>
          <cell r="L895">
            <v>2880</v>
          </cell>
        </row>
        <row r="896">
          <cell r="G896">
            <v>0</v>
          </cell>
          <cell r="K896">
            <v>0</v>
          </cell>
          <cell r="L896">
            <v>0</v>
          </cell>
        </row>
        <row r="897">
          <cell r="G897">
            <v>0</v>
          </cell>
          <cell r="K897">
            <v>0</v>
          </cell>
          <cell r="L897">
            <v>0</v>
          </cell>
        </row>
        <row r="898">
          <cell r="G898">
            <v>0</v>
          </cell>
          <cell r="K898">
            <v>0</v>
          </cell>
          <cell r="L898">
            <v>0</v>
          </cell>
        </row>
        <row r="899">
          <cell r="G899">
            <v>0</v>
          </cell>
          <cell r="K899">
            <v>0</v>
          </cell>
          <cell r="L899">
            <v>0</v>
          </cell>
        </row>
        <row r="900">
          <cell r="G900">
            <v>0</v>
          </cell>
          <cell r="K900">
            <v>0</v>
          </cell>
          <cell r="L900">
            <v>0</v>
          </cell>
        </row>
        <row r="901">
          <cell r="G901">
            <v>0</v>
          </cell>
          <cell r="K901">
            <v>0</v>
          </cell>
          <cell r="L901">
            <v>0</v>
          </cell>
        </row>
        <row r="902">
          <cell r="G902">
            <v>0</v>
          </cell>
          <cell r="K902">
            <v>0</v>
          </cell>
          <cell r="L902">
            <v>0</v>
          </cell>
        </row>
        <row r="903">
          <cell r="G903">
            <v>0</v>
          </cell>
          <cell r="K903">
            <v>0</v>
          </cell>
          <cell r="L903">
            <v>0</v>
          </cell>
        </row>
        <row r="904">
          <cell r="G904">
            <v>0</v>
          </cell>
          <cell r="K904">
            <v>0</v>
          </cell>
          <cell r="L904">
            <v>0</v>
          </cell>
        </row>
        <row r="905">
          <cell r="G905">
            <v>250</v>
          </cell>
          <cell r="K905">
            <v>2440.54</v>
          </cell>
          <cell r="L905">
            <v>3000</v>
          </cell>
        </row>
        <row r="906">
          <cell r="G906">
            <v>12920</v>
          </cell>
          <cell r="K906">
            <v>92494.29</v>
          </cell>
          <cell r="L906">
            <v>167388</v>
          </cell>
        </row>
        <row r="907">
          <cell r="G907">
            <v>0</v>
          </cell>
          <cell r="K907">
            <v>0</v>
          </cell>
          <cell r="L907">
            <v>0</v>
          </cell>
        </row>
        <row r="908">
          <cell r="G908">
            <v>1938</v>
          </cell>
          <cell r="K908">
            <v>21586.02</v>
          </cell>
          <cell r="L908">
            <v>25110</v>
          </cell>
        </row>
        <row r="909">
          <cell r="G909">
            <v>1040</v>
          </cell>
          <cell r="K909">
            <v>8456.5400000000009</v>
          </cell>
          <cell r="L909">
            <v>13474</v>
          </cell>
        </row>
        <row r="910">
          <cell r="G910">
            <v>1370</v>
          </cell>
          <cell r="K910">
            <v>14836.74</v>
          </cell>
          <cell r="L910">
            <v>16440</v>
          </cell>
        </row>
        <row r="911">
          <cell r="G911">
            <v>450</v>
          </cell>
          <cell r="K911">
            <v>79773.179999999993</v>
          </cell>
          <cell r="L911">
            <v>7900</v>
          </cell>
        </row>
        <row r="912">
          <cell r="G912">
            <v>0</v>
          </cell>
          <cell r="K912">
            <v>0</v>
          </cell>
          <cell r="L912">
            <v>0</v>
          </cell>
        </row>
        <row r="913">
          <cell r="G913">
            <v>0</v>
          </cell>
          <cell r="K913">
            <v>0</v>
          </cell>
          <cell r="L913">
            <v>0</v>
          </cell>
        </row>
        <row r="914">
          <cell r="G914">
            <v>4450</v>
          </cell>
          <cell r="K914">
            <v>49226.9</v>
          </cell>
          <cell r="L914">
            <v>53400</v>
          </cell>
        </row>
        <row r="915">
          <cell r="G915">
            <v>0</v>
          </cell>
          <cell r="K915">
            <v>0</v>
          </cell>
          <cell r="L915">
            <v>0</v>
          </cell>
        </row>
        <row r="916">
          <cell r="G916">
            <v>0</v>
          </cell>
          <cell r="K916">
            <v>1908.62</v>
          </cell>
          <cell r="L916">
            <v>0</v>
          </cell>
        </row>
        <row r="917">
          <cell r="G917">
            <v>0</v>
          </cell>
          <cell r="K917">
            <v>0</v>
          </cell>
          <cell r="L917">
            <v>0</v>
          </cell>
        </row>
        <row r="918">
          <cell r="G918">
            <v>0</v>
          </cell>
          <cell r="K918">
            <v>0</v>
          </cell>
          <cell r="L918">
            <v>0</v>
          </cell>
        </row>
        <row r="919">
          <cell r="G919">
            <v>0</v>
          </cell>
          <cell r="K919">
            <v>0</v>
          </cell>
          <cell r="L919">
            <v>0</v>
          </cell>
        </row>
        <row r="920">
          <cell r="G920">
            <v>0</v>
          </cell>
          <cell r="K920">
            <v>0</v>
          </cell>
          <cell r="L920">
            <v>0</v>
          </cell>
        </row>
        <row r="921">
          <cell r="G921">
            <v>0</v>
          </cell>
          <cell r="K921">
            <v>0</v>
          </cell>
          <cell r="L921">
            <v>0</v>
          </cell>
        </row>
        <row r="922">
          <cell r="G922">
            <v>210</v>
          </cell>
          <cell r="K922">
            <v>1810.58</v>
          </cell>
          <cell r="L922">
            <v>2520</v>
          </cell>
        </row>
        <row r="923">
          <cell r="G923">
            <v>0</v>
          </cell>
          <cell r="K923">
            <v>0</v>
          </cell>
          <cell r="L923">
            <v>0</v>
          </cell>
        </row>
        <row r="924">
          <cell r="G924">
            <v>500</v>
          </cell>
          <cell r="K924">
            <v>2573.9499999999998</v>
          </cell>
          <cell r="L924">
            <v>6000</v>
          </cell>
        </row>
        <row r="925">
          <cell r="G925">
            <v>0</v>
          </cell>
          <cell r="K925">
            <v>0</v>
          </cell>
          <cell r="L925">
            <v>0</v>
          </cell>
        </row>
        <row r="926">
          <cell r="G926">
            <v>0</v>
          </cell>
          <cell r="K926">
            <v>0</v>
          </cell>
          <cell r="L926">
            <v>0</v>
          </cell>
        </row>
        <row r="927">
          <cell r="G927">
            <v>0</v>
          </cell>
          <cell r="K927">
            <v>0</v>
          </cell>
          <cell r="L927">
            <v>0</v>
          </cell>
        </row>
        <row r="928">
          <cell r="G928">
            <v>0</v>
          </cell>
          <cell r="K928">
            <v>0</v>
          </cell>
          <cell r="L928">
            <v>0</v>
          </cell>
        </row>
        <row r="929">
          <cell r="G929">
            <v>0</v>
          </cell>
          <cell r="K929">
            <v>0</v>
          </cell>
          <cell r="L929">
            <v>0</v>
          </cell>
        </row>
        <row r="930">
          <cell r="G930">
            <v>3600</v>
          </cell>
          <cell r="K930">
            <v>60651.27</v>
          </cell>
          <cell r="L930">
            <v>63200</v>
          </cell>
        </row>
        <row r="931">
          <cell r="G931">
            <v>2950</v>
          </cell>
          <cell r="K931">
            <v>39347.07</v>
          </cell>
          <cell r="L931">
            <v>36467</v>
          </cell>
        </row>
        <row r="932">
          <cell r="G932">
            <v>300</v>
          </cell>
          <cell r="K932">
            <v>5097.08</v>
          </cell>
          <cell r="L932">
            <v>3600</v>
          </cell>
        </row>
        <row r="933">
          <cell r="G933">
            <v>750</v>
          </cell>
          <cell r="K933">
            <v>11479.86</v>
          </cell>
          <cell r="L933">
            <v>9000</v>
          </cell>
        </row>
        <row r="934">
          <cell r="G934">
            <v>0</v>
          </cell>
          <cell r="K934">
            <v>0</v>
          </cell>
          <cell r="L934">
            <v>0</v>
          </cell>
        </row>
        <row r="935">
          <cell r="G935">
            <v>17990</v>
          </cell>
          <cell r="K935">
            <v>173509.03</v>
          </cell>
          <cell r="L935">
            <v>212795</v>
          </cell>
        </row>
        <row r="936">
          <cell r="G936">
            <v>0</v>
          </cell>
          <cell r="K936">
            <v>0</v>
          </cell>
          <cell r="L936">
            <v>0</v>
          </cell>
        </row>
        <row r="937">
          <cell r="G937">
            <v>0</v>
          </cell>
          <cell r="K937">
            <v>1058.07</v>
          </cell>
          <cell r="L937">
            <v>0</v>
          </cell>
        </row>
        <row r="938">
          <cell r="G938">
            <v>1259</v>
          </cell>
          <cell r="K938">
            <v>14516.4</v>
          </cell>
          <cell r="L938">
            <v>14892</v>
          </cell>
        </row>
        <row r="939">
          <cell r="G939">
            <v>774</v>
          </cell>
          <cell r="K939">
            <v>8782.94</v>
          </cell>
          <cell r="L939">
            <v>8889</v>
          </cell>
        </row>
        <row r="940">
          <cell r="G940">
            <v>0</v>
          </cell>
          <cell r="K940">
            <v>0</v>
          </cell>
          <cell r="L940">
            <v>0</v>
          </cell>
        </row>
        <row r="941">
          <cell r="G941">
            <v>0</v>
          </cell>
          <cell r="K941">
            <v>0</v>
          </cell>
          <cell r="L941">
            <v>0</v>
          </cell>
        </row>
        <row r="942">
          <cell r="G942">
            <v>0</v>
          </cell>
          <cell r="K942">
            <v>0</v>
          </cell>
          <cell r="L942">
            <v>0</v>
          </cell>
        </row>
        <row r="943">
          <cell r="G943">
            <v>0</v>
          </cell>
          <cell r="K943">
            <v>0</v>
          </cell>
          <cell r="L943">
            <v>0</v>
          </cell>
        </row>
        <row r="944">
          <cell r="G944">
            <v>0</v>
          </cell>
          <cell r="K944">
            <v>0</v>
          </cell>
          <cell r="L944">
            <v>0</v>
          </cell>
        </row>
        <row r="945">
          <cell r="G945">
            <v>0</v>
          </cell>
          <cell r="K945">
            <v>0</v>
          </cell>
          <cell r="L945">
            <v>0</v>
          </cell>
        </row>
        <row r="946">
          <cell r="G946">
            <v>0</v>
          </cell>
          <cell r="K946">
            <v>0</v>
          </cell>
          <cell r="L946">
            <v>0</v>
          </cell>
        </row>
        <row r="947">
          <cell r="G947">
            <v>0</v>
          </cell>
          <cell r="K947">
            <v>0</v>
          </cell>
          <cell r="L947">
            <v>0</v>
          </cell>
        </row>
        <row r="948">
          <cell r="G948">
            <v>0</v>
          </cell>
          <cell r="K948">
            <v>0</v>
          </cell>
          <cell r="L948">
            <v>0</v>
          </cell>
        </row>
        <row r="949">
          <cell r="G949">
            <v>0</v>
          </cell>
          <cell r="K949">
            <v>0</v>
          </cell>
          <cell r="L949">
            <v>0</v>
          </cell>
        </row>
        <row r="950">
          <cell r="G950">
            <v>0</v>
          </cell>
          <cell r="K950">
            <v>0</v>
          </cell>
          <cell r="L950">
            <v>0</v>
          </cell>
        </row>
        <row r="951">
          <cell r="G951">
            <v>0</v>
          </cell>
          <cell r="K951">
            <v>0</v>
          </cell>
          <cell r="L951">
            <v>0</v>
          </cell>
        </row>
        <row r="952">
          <cell r="G952">
            <v>0</v>
          </cell>
          <cell r="K952">
            <v>0</v>
          </cell>
          <cell r="L952">
            <v>0</v>
          </cell>
        </row>
        <row r="953">
          <cell r="G953">
            <v>190</v>
          </cell>
          <cell r="K953">
            <v>1746.5</v>
          </cell>
          <cell r="L953">
            <v>3193</v>
          </cell>
        </row>
        <row r="954">
          <cell r="G954">
            <v>0</v>
          </cell>
          <cell r="K954">
            <v>0</v>
          </cell>
          <cell r="L954">
            <v>0</v>
          </cell>
        </row>
        <row r="955">
          <cell r="G955">
            <v>0</v>
          </cell>
          <cell r="K955">
            <v>0</v>
          </cell>
          <cell r="L955">
            <v>0</v>
          </cell>
        </row>
        <row r="956">
          <cell r="G956">
            <v>0</v>
          </cell>
          <cell r="K956">
            <v>0</v>
          </cell>
          <cell r="L956">
            <v>0</v>
          </cell>
        </row>
        <row r="957">
          <cell r="G957">
            <v>0</v>
          </cell>
          <cell r="K957">
            <v>0</v>
          </cell>
          <cell r="L957">
            <v>0</v>
          </cell>
        </row>
        <row r="958">
          <cell r="G958">
            <v>0</v>
          </cell>
          <cell r="K958">
            <v>0</v>
          </cell>
          <cell r="L958">
            <v>0</v>
          </cell>
        </row>
        <row r="959">
          <cell r="G959">
            <v>0</v>
          </cell>
          <cell r="K959">
            <v>0</v>
          </cell>
          <cell r="L959">
            <v>0</v>
          </cell>
        </row>
        <row r="960">
          <cell r="G960">
            <v>0</v>
          </cell>
          <cell r="K960">
            <v>0</v>
          </cell>
          <cell r="L960">
            <v>0</v>
          </cell>
        </row>
        <row r="961">
          <cell r="G961">
            <v>0</v>
          </cell>
          <cell r="K961">
            <v>0</v>
          </cell>
          <cell r="L961">
            <v>0</v>
          </cell>
        </row>
        <row r="962">
          <cell r="G962">
            <v>0</v>
          </cell>
          <cell r="K962">
            <v>0</v>
          </cell>
          <cell r="L962">
            <v>0</v>
          </cell>
        </row>
        <row r="963">
          <cell r="G963">
            <v>0</v>
          </cell>
          <cell r="K963">
            <v>0</v>
          </cell>
          <cell r="L963">
            <v>0</v>
          </cell>
        </row>
        <row r="964">
          <cell r="G964">
            <v>0</v>
          </cell>
          <cell r="K964">
            <v>90000</v>
          </cell>
          <cell r="L964">
            <v>0</v>
          </cell>
        </row>
        <row r="965">
          <cell r="G965">
            <v>46990</v>
          </cell>
          <cell r="K965">
            <v>752201.35</v>
          </cell>
          <cell r="L965">
            <v>824943</v>
          </cell>
        </row>
        <row r="966">
          <cell r="G966">
            <v>0</v>
          </cell>
          <cell r="K966">
            <v>0</v>
          </cell>
          <cell r="L966">
            <v>0</v>
          </cell>
        </row>
        <row r="967">
          <cell r="G967">
            <v>2350</v>
          </cell>
          <cell r="K967">
            <v>28987.83</v>
          </cell>
          <cell r="L967">
            <v>41248</v>
          </cell>
        </row>
        <row r="968">
          <cell r="G968">
            <v>1104</v>
          </cell>
          <cell r="K968">
            <v>9351.7900000000009</v>
          </cell>
          <cell r="L968">
            <v>12674</v>
          </cell>
        </row>
        <row r="969">
          <cell r="G969">
            <v>0</v>
          </cell>
          <cell r="K969">
            <v>0</v>
          </cell>
          <cell r="L969">
            <v>0</v>
          </cell>
        </row>
        <row r="970">
          <cell r="G970">
            <v>0</v>
          </cell>
          <cell r="K970">
            <v>791.36</v>
          </cell>
          <cell r="L970">
            <v>0</v>
          </cell>
        </row>
        <row r="971">
          <cell r="G971">
            <v>0</v>
          </cell>
          <cell r="K971">
            <v>0</v>
          </cell>
          <cell r="L971">
            <v>0</v>
          </cell>
        </row>
        <row r="972">
          <cell r="G972">
            <v>665</v>
          </cell>
          <cell r="K972">
            <v>9122.2099999999991</v>
          </cell>
          <cell r="L972">
            <v>7980</v>
          </cell>
        </row>
        <row r="973">
          <cell r="G973">
            <v>73</v>
          </cell>
          <cell r="K973">
            <v>0</v>
          </cell>
          <cell r="L973">
            <v>876</v>
          </cell>
        </row>
        <row r="974">
          <cell r="G974">
            <v>0</v>
          </cell>
          <cell r="K974">
            <v>0</v>
          </cell>
          <cell r="L974">
            <v>0</v>
          </cell>
        </row>
        <row r="975">
          <cell r="G975">
            <v>0</v>
          </cell>
          <cell r="K975">
            <v>0</v>
          </cell>
          <cell r="L975">
            <v>0</v>
          </cell>
        </row>
        <row r="976">
          <cell r="G976">
            <v>0</v>
          </cell>
          <cell r="K976">
            <v>0</v>
          </cell>
          <cell r="L976">
            <v>0</v>
          </cell>
        </row>
        <row r="977">
          <cell r="G977">
            <v>0</v>
          </cell>
          <cell r="K977">
            <v>0</v>
          </cell>
          <cell r="L977">
            <v>0</v>
          </cell>
        </row>
        <row r="978">
          <cell r="G978">
            <v>0</v>
          </cell>
          <cell r="K978">
            <v>0</v>
          </cell>
          <cell r="L978">
            <v>0</v>
          </cell>
        </row>
        <row r="979">
          <cell r="G979">
            <v>0</v>
          </cell>
          <cell r="K979">
            <v>0</v>
          </cell>
          <cell r="L979">
            <v>0</v>
          </cell>
        </row>
        <row r="980">
          <cell r="G980">
            <v>0</v>
          </cell>
          <cell r="K980">
            <v>0</v>
          </cell>
          <cell r="L980">
            <v>0</v>
          </cell>
        </row>
        <row r="981">
          <cell r="G981">
            <v>0</v>
          </cell>
          <cell r="K981">
            <v>361.83</v>
          </cell>
          <cell r="L981">
            <v>0</v>
          </cell>
        </row>
        <row r="982">
          <cell r="G982">
            <v>120</v>
          </cell>
          <cell r="K982">
            <v>4661.33</v>
          </cell>
          <cell r="L982">
            <v>1440</v>
          </cell>
        </row>
        <row r="983">
          <cell r="G983">
            <v>2800</v>
          </cell>
          <cell r="K983">
            <v>33259.35</v>
          </cell>
          <cell r="L983">
            <v>33600</v>
          </cell>
        </row>
        <row r="984">
          <cell r="G984">
            <v>275</v>
          </cell>
          <cell r="K984">
            <v>7349.15</v>
          </cell>
          <cell r="L984">
            <v>3300</v>
          </cell>
        </row>
        <row r="985">
          <cell r="G985">
            <v>0</v>
          </cell>
          <cell r="K985">
            <v>0</v>
          </cell>
          <cell r="L985">
            <v>0</v>
          </cell>
        </row>
        <row r="986">
          <cell r="G986">
            <v>0</v>
          </cell>
          <cell r="K986">
            <v>0</v>
          </cell>
          <cell r="L986">
            <v>0</v>
          </cell>
        </row>
        <row r="987">
          <cell r="G987">
            <v>0</v>
          </cell>
          <cell r="K987">
            <v>0</v>
          </cell>
          <cell r="L987">
            <v>0</v>
          </cell>
        </row>
        <row r="988">
          <cell r="G988">
            <v>0</v>
          </cell>
          <cell r="K988">
            <v>0</v>
          </cell>
          <cell r="L988">
            <v>0</v>
          </cell>
        </row>
        <row r="989">
          <cell r="G989">
            <v>0</v>
          </cell>
          <cell r="K989">
            <v>0</v>
          </cell>
          <cell r="L989">
            <v>0</v>
          </cell>
        </row>
        <row r="990">
          <cell r="G990">
            <v>0</v>
          </cell>
          <cell r="K990">
            <v>0</v>
          </cell>
          <cell r="L990">
            <v>0</v>
          </cell>
        </row>
        <row r="991">
          <cell r="G991">
            <v>0</v>
          </cell>
          <cell r="K991">
            <v>0</v>
          </cell>
          <cell r="L991">
            <v>0</v>
          </cell>
        </row>
        <row r="992">
          <cell r="G992">
            <v>0</v>
          </cell>
          <cell r="K992">
            <v>0</v>
          </cell>
          <cell r="L992">
            <v>0</v>
          </cell>
        </row>
        <row r="993">
          <cell r="G993">
            <v>0</v>
          </cell>
          <cell r="K993">
            <v>0</v>
          </cell>
          <cell r="L993">
            <v>0</v>
          </cell>
        </row>
        <row r="994">
          <cell r="G994">
            <v>7000</v>
          </cell>
          <cell r="K994">
            <v>69999.360000000001</v>
          </cell>
          <cell r="L994">
            <v>82002</v>
          </cell>
        </row>
        <row r="995">
          <cell r="G995">
            <v>0</v>
          </cell>
          <cell r="K995">
            <v>0</v>
          </cell>
          <cell r="L995">
            <v>0</v>
          </cell>
        </row>
        <row r="996">
          <cell r="G996">
            <v>0</v>
          </cell>
          <cell r="K996">
            <v>0</v>
          </cell>
          <cell r="L996">
            <v>0</v>
          </cell>
        </row>
        <row r="997">
          <cell r="G997">
            <v>536</v>
          </cell>
          <cell r="K997">
            <v>7964.29</v>
          </cell>
          <cell r="L997">
            <v>6276</v>
          </cell>
        </row>
        <row r="998">
          <cell r="G998">
            <v>25</v>
          </cell>
          <cell r="K998">
            <v>-551.27</v>
          </cell>
          <cell r="L998">
            <v>300</v>
          </cell>
        </row>
        <row r="999">
          <cell r="G999">
            <v>0</v>
          </cell>
          <cell r="K999">
            <v>0</v>
          </cell>
          <cell r="L999">
            <v>0</v>
          </cell>
        </row>
        <row r="1000">
          <cell r="G1000">
            <v>450</v>
          </cell>
          <cell r="K1000">
            <v>3111.49</v>
          </cell>
          <cell r="L1000">
            <v>5400</v>
          </cell>
        </row>
        <row r="1001">
          <cell r="G1001">
            <v>0</v>
          </cell>
          <cell r="K1001">
            <v>0</v>
          </cell>
          <cell r="L1001">
            <v>0</v>
          </cell>
        </row>
        <row r="1002">
          <cell r="G1002">
            <v>0</v>
          </cell>
          <cell r="K1002">
            <v>0</v>
          </cell>
          <cell r="L1002">
            <v>0</v>
          </cell>
        </row>
        <row r="1003">
          <cell r="G1003">
            <v>0</v>
          </cell>
          <cell r="K1003">
            <v>40</v>
          </cell>
          <cell r="L1003">
            <v>0</v>
          </cell>
        </row>
        <row r="1004">
          <cell r="G1004">
            <v>0</v>
          </cell>
          <cell r="K1004">
            <v>0</v>
          </cell>
          <cell r="L1004">
            <v>0</v>
          </cell>
        </row>
        <row r="1005">
          <cell r="G1005">
            <v>0</v>
          </cell>
          <cell r="K1005">
            <v>0</v>
          </cell>
          <cell r="L1005">
            <v>0</v>
          </cell>
        </row>
        <row r="1006">
          <cell r="G1006">
            <v>0</v>
          </cell>
          <cell r="K1006">
            <v>0</v>
          </cell>
          <cell r="L1006">
            <v>0</v>
          </cell>
        </row>
        <row r="1007">
          <cell r="G1007">
            <v>0</v>
          </cell>
          <cell r="K1007">
            <v>0</v>
          </cell>
          <cell r="L1007">
            <v>0</v>
          </cell>
        </row>
        <row r="1008">
          <cell r="G1008">
            <v>0</v>
          </cell>
          <cell r="K1008">
            <v>0</v>
          </cell>
          <cell r="L1008">
            <v>0</v>
          </cell>
        </row>
        <row r="1009">
          <cell r="G1009">
            <v>0</v>
          </cell>
          <cell r="K1009">
            <v>0</v>
          </cell>
          <cell r="L1009">
            <v>0</v>
          </cell>
        </row>
        <row r="1010">
          <cell r="G1010">
            <v>0</v>
          </cell>
          <cell r="K1010">
            <v>0</v>
          </cell>
          <cell r="L1010">
            <v>0</v>
          </cell>
        </row>
        <row r="1011">
          <cell r="G1011">
            <v>400</v>
          </cell>
          <cell r="K1011">
            <v>6785.15</v>
          </cell>
          <cell r="L1011">
            <v>4800</v>
          </cell>
        </row>
        <row r="1012">
          <cell r="G1012">
            <v>100</v>
          </cell>
          <cell r="K1012">
            <v>578.77</v>
          </cell>
          <cell r="L1012">
            <v>1200</v>
          </cell>
        </row>
        <row r="1013">
          <cell r="G1013">
            <v>0</v>
          </cell>
          <cell r="K1013">
            <v>0</v>
          </cell>
          <cell r="L1013">
            <v>0</v>
          </cell>
        </row>
        <row r="1014">
          <cell r="G1014">
            <v>0</v>
          </cell>
          <cell r="K1014">
            <v>0</v>
          </cell>
          <cell r="L1014">
            <v>0</v>
          </cell>
        </row>
        <row r="1015">
          <cell r="G1015">
            <v>0</v>
          </cell>
          <cell r="K1015">
            <v>0</v>
          </cell>
          <cell r="L1015">
            <v>0</v>
          </cell>
        </row>
        <row r="1016">
          <cell r="G1016">
            <v>0</v>
          </cell>
          <cell r="K1016">
            <v>0</v>
          </cell>
          <cell r="L1016">
            <v>0</v>
          </cell>
        </row>
        <row r="1017">
          <cell r="G1017">
            <v>100</v>
          </cell>
          <cell r="K1017">
            <v>529.70000000000005</v>
          </cell>
          <cell r="L1017">
            <v>1200</v>
          </cell>
        </row>
        <row r="1018">
          <cell r="G1018">
            <v>0</v>
          </cell>
          <cell r="K1018">
            <v>0</v>
          </cell>
          <cell r="L1018">
            <v>0</v>
          </cell>
        </row>
        <row r="1019">
          <cell r="G1019">
            <v>0</v>
          </cell>
          <cell r="K1019">
            <v>0</v>
          </cell>
          <cell r="L1019">
            <v>0</v>
          </cell>
        </row>
        <row r="1020">
          <cell r="G1020">
            <v>0</v>
          </cell>
          <cell r="K1020">
            <v>0</v>
          </cell>
          <cell r="L1020">
            <v>0</v>
          </cell>
        </row>
        <row r="1021">
          <cell r="G1021">
            <v>0</v>
          </cell>
          <cell r="K1021">
            <v>0</v>
          </cell>
          <cell r="L1021">
            <v>0</v>
          </cell>
        </row>
        <row r="1022">
          <cell r="G1022">
            <v>0</v>
          </cell>
          <cell r="K1022">
            <v>0</v>
          </cell>
          <cell r="L1022">
            <v>0</v>
          </cell>
        </row>
        <row r="1023">
          <cell r="G1023">
            <v>0</v>
          </cell>
          <cell r="K1023">
            <v>0</v>
          </cell>
          <cell r="L1023">
            <v>0</v>
          </cell>
        </row>
        <row r="1024">
          <cell r="G1024">
            <v>0</v>
          </cell>
          <cell r="K1024">
            <v>0</v>
          </cell>
          <cell r="L1024">
            <v>0</v>
          </cell>
        </row>
        <row r="1025">
          <cell r="G1025">
            <v>0</v>
          </cell>
          <cell r="K1025">
            <v>1601946.06</v>
          </cell>
          <cell r="L1025">
            <v>0</v>
          </cell>
        </row>
        <row r="1026">
          <cell r="G1026">
            <v>0</v>
          </cell>
          <cell r="K1026">
            <v>0</v>
          </cell>
          <cell r="L1026">
            <v>0</v>
          </cell>
        </row>
        <row r="1027">
          <cell r="G1027">
            <v>0</v>
          </cell>
          <cell r="K1027">
            <v>0</v>
          </cell>
          <cell r="L1027">
            <v>0</v>
          </cell>
        </row>
        <row r="1028">
          <cell r="G1028">
            <v>0</v>
          </cell>
          <cell r="K1028">
            <v>0</v>
          </cell>
          <cell r="L1028">
            <v>0</v>
          </cell>
        </row>
        <row r="1029">
          <cell r="G1029">
            <v>0</v>
          </cell>
          <cell r="K1029">
            <v>0</v>
          </cell>
          <cell r="L1029">
            <v>0</v>
          </cell>
        </row>
        <row r="1030">
          <cell r="G1030">
            <v>0</v>
          </cell>
          <cell r="K1030">
            <v>0</v>
          </cell>
          <cell r="L1030">
            <v>0</v>
          </cell>
        </row>
        <row r="1031">
          <cell r="G1031">
            <v>0</v>
          </cell>
          <cell r="K1031">
            <v>0</v>
          </cell>
          <cell r="L1031">
            <v>0</v>
          </cell>
        </row>
        <row r="1032">
          <cell r="G1032">
            <v>0</v>
          </cell>
          <cell r="K1032">
            <v>0</v>
          </cell>
          <cell r="L1032">
            <v>0</v>
          </cell>
        </row>
        <row r="1033">
          <cell r="G1033">
            <v>-1408140</v>
          </cell>
          <cell r="K1033">
            <v>-18058136.949999999</v>
          </cell>
          <cell r="L1033">
            <v>-19616736</v>
          </cell>
        </row>
        <row r="1034">
          <cell r="G1034">
            <v>0</v>
          </cell>
          <cell r="K1034">
            <v>805106.4</v>
          </cell>
          <cell r="L1034">
            <v>0</v>
          </cell>
        </row>
        <row r="1035">
          <cell r="G1035">
            <v>-401760</v>
          </cell>
          <cell r="K1035">
            <v>-5058394.83</v>
          </cell>
          <cell r="L1035">
            <v>-5596901</v>
          </cell>
        </row>
        <row r="1036">
          <cell r="G1036">
            <v>0</v>
          </cell>
          <cell r="K1036">
            <v>0</v>
          </cell>
          <cell r="L1036">
            <v>0</v>
          </cell>
        </row>
        <row r="1037">
          <cell r="G1037">
            <v>9900</v>
          </cell>
          <cell r="K1037">
            <v>124379</v>
          </cell>
          <cell r="L1037">
            <v>137916</v>
          </cell>
        </row>
        <row r="1038">
          <cell r="G1038">
            <v>0</v>
          </cell>
          <cell r="K1038">
            <v>54032.35</v>
          </cell>
          <cell r="L1038">
            <v>0</v>
          </cell>
        </row>
        <row r="1039">
          <cell r="G1039">
            <v>0</v>
          </cell>
          <cell r="K1039">
            <v>-965.18</v>
          </cell>
          <cell r="L1039">
            <v>0</v>
          </cell>
        </row>
        <row r="1040">
          <cell r="G1040">
            <v>0</v>
          </cell>
          <cell r="K1040">
            <v>0</v>
          </cell>
          <cell r="L1040">
            <v>0</v>
          </cell>
        </row>
        <row r="1041">
          <cell r="G1041">
            <v>1112431</v>
          </cell>
          <cell r="K1041">
            <v>13324160.07</v>
          </cell>
          <cell r="L1041">
            <v>15497223</v>
          </cell>
        </row>
        <row r="1042">
          <cell r="G1042">
            <v>0</v>
          </cell>
          <cell r="K1042">
            <v>119510.02</v>
          </cell>
          <cell r="L1042">
            <v>0</v>
          </cell>
        </row>
        <row r="1043">
          <cell r="G1043">
            <v>0</v>
          </cell>
          <cell r="K1043">
            <v>2369.0100000000002</v>
          </cell>
          <cell r="L1043">
            <v>0</v>
          </cell>
        </row>
        <row r="1044">
          <cell r="G1044">
            <v>0</v>
          </cell>
          <cell r="K1044">
            <v>-17562.53</v>
          </cell>
          <cell r="L1044">
            <v>0</v>
          </cell>
        </row>
        <row r="1045">
          <cell r="G1045">
            <v>0</v>
          </cell>
          <cell r="K1045">
            <v>-29672.71</v>
          </cell>
          <cell r="L1045">
            <v>0</v>
          </cell>
        </row>
        <row r="1046">
          <cell r="G1046">
            <v>0</v>
          </cell>
          <cell r="K1046">
            <v>-15225.1</v>
          </cell>
          <cell r="L1046">
            <v>0</v>
          </cell>
        </row>
        <row r="1047">
          <cell r="G1047">
            <v>356361</v>
          </cell>
          <cell r="K1047">
            <v>4521148.07</v>
          </cell>
          <cell r="L1047">
            <v>4964451</v>
          </cell>
        </row>
        <row r="1048">
          <cell r="G1048">
            <v>3600</v>
          </cell>
          <cell r="K1048">
            <v>-79559.61</v>
          </cell>
          <cell r="L1048">
            <v>50151</v>
          </cell>
        </row>
        <row r="1049">
          <cell r="G1049">
            <v>0</v>
          </cell>
          <cell r="K1049">
            <v>0</v>
          </cell>
          <cell r="L1049">
            <v>0</v>
          </cell>
        </row>
        <row r="1050">
          <cell r="G1050">
            <v>-19620</v>
          </cell>
          <cell r="K1050">
            <v>-188000.6</v>
          </cell>
          <cell r="L1050">
            <v>-273325</v>
          </cell>
        </row>
        <row r="1051">
          <cell r="G1051">
            <v>-6120</v>
          </cell>
          <cell r="K1051">
            <v>-146875.92000000001</v>
          </cell>
          <cell r="L1051">
            <v>-85257</v>
          </cell>
        </row>
        <row r="1052">
          <cell r="G1052">
            <v>0</v>
          </cell>
          <cell r="K1052">
            <v>12489.57</v>
          </cell>
          <cell r="L1052">
            <v>300</v>
          </cell>
        </row>
        <row r="1053">
          <cell r="G1053">
            <v>80</v>
          </cell>
          <cell r="K1053">
            <v>2708.74</v>
          </cell>
          <cell r="L1053">
            <v>960</v>
          </cell>
        </row>
        <row r="1054">
          <cell r="G1054">
            <v>1500</v>
          </cell>
          <cell r="K1054">
            <v>11071</v>
          </cell>
          <cell r="L1054">
            <v>18000</v>
          </cell>
        </row>
        <row r="1055">
          <cell r="G1055">
            <v>800</v>
          </cell>
          <cell r="K1055">
            <v>10177.02</v>
          </cell>
          <cell r="L1055">
            <v>9600</v>
          </cell>
        </row>
        <row r="1056">
          <cell r="G1056">
            <v>7000</v>
          </cell>
          <cell r="K1056">
            <v>29645.69</v>
          </cell>
          <cell r="L1056">
            <v>84000</v>
          </cell>
        </row>
        <row r="1057">
          <cell r="G1057">
            <v>1250</v>
          </cell>
          <cell r="K1057">
            <v>17188.41</v>
          </cell>
          <cell r="L1057">
            <v>15000</v>
          </cell>
        </row>
        <row r="1058">
          <cell r="G1058">
            <v>200</v>
          </cell>
          <cell r="K1058">
            <v>2853.35</v>
          </cell>
          <cell r="L1058">
            <v>2400</v>
          </cell>
        </row>
        <row r="1059">
          <cell r="G1059">
            <v>0</v>
          </cell>
          <cell r="K1059">
            <v>784.64</v>
          </cell>
          <cell r="L1059">
            <v>0</v>
          </cell>
        </row>
        <row r="1060">
          <cell r="G1060">
            <v>2450</v>
          </cell>
          <cell r="K1060">
            <v>30711.7</v>
          </cell>
          <cell r="L1060">
            <v>29400</v>
          </cell>
        </row>
        <row r="1061">
          <cell r="G1061">
            <v>100</v>
          </cell>
          <cell r="K1061">
            <v>1035.95</v>
          </cell>
          <cell r="L1061">
            <v>1200</v>
          </cell>
        </row>
        <row r="1062">
          <cell r="G1062">
            <v>8459</v>
          </cell>
          <cell r="K1062">
            <v>80378.789999999994</v>
          </cell>
          <cell r="L1062">
            <v>92333</v>
          </cell>
        </row>
        <row r="1063">
          <cell r="G1063">
            <v>4000</v>
          </cell>
          <cell r="K1063">
            <v>31784.54</v>
          </cell>
          <cell r="L1063">
            <v>48000</v>
          </cell>
        </row>
        <row r="1064">
          <cell r="G1064">
            <v>500</v>
          </cell>
          <cell r="K1064">
            <v>2816.74</v>
          </cell>
          <cell r="L1064">
            <v>6000</v>
          </cell>
        </row>
        <row r="1065">
          <cell r="G1065">
            <v>0</v>
          </cell>
          <cell r="K1065">
            <v>0</v>
          </cell>
          <cell r="L1065">
            <v>0</v>
          </cell>
        </row>
        <row r="1066">
          <cell r="G1066">
            <v>950</v>
          </cell>
          <cell r="K1066">
            <v>5562.63</v>
          </cell>
          <cell r="L1066">
            <v>11400</v>
          </cell>
        </row>
        <row r="1067">
          <cell r="G1067">
            <v>13000</v>
          </cell>
          <cell r="K1067">
            <v>156000</v>
          </cell>
          <cell r="L1067">
            <v>156000</v>
          </cell>
        </row>
        <row r="1068">
          <cell r="G1068">
            <v>0</v>
          </cell>
          <cell r="K1068">
            <v>0</v>
          </cell>
          <cell r="L1068">
            <v>0</v>
          </cell>
        </row>
        <row r="1069">
          <cell r="G1069">
            <v>2000</v>
          </cell>
          <cell r="K1069">
            <v>20574.560000000001</v>
          </cell>
          <cell r="L1069">
            <v>24000</v>
          </cell>
        </row>
        <row r="1070">
          <cell r="G1070">
            <v>3500</v>
          </cell>
          <cell r="K1070">
            <v>37054.730000000003</v>
          </cell>
          <cell r="L1070">
            <v>42000</v>
          </cell>
        </row>
        <row r="1071">
          <cell r="G1071">
            <v>1200</v>
          </cell>
          <cell r="K1071">
            <v>8102.11</v>
          </cell>
          <cell r="L1071">
            <v>14400</v>
          </cell>
        </row>
        <row r="1072">
          <cell r="G1072">
            <v>1000</v>
          </cell>
          <cell r="K1072">
            <v>9632.65</v>
          </cell>
          <cell r="L1072">
            <v>12000</v>
          </cell>
        </row>
        <row r="1073">
          <cell r="G1073">
            <v>150</v>
          </cell>
          <cell r="K1073">
            <v>1816.21</v>
          </cell>
          <cell r="L1073">
            <v>1800</v>
          </cell>
        </row>
        <row r="1074">
          <cell r="G1074">
            <v>0</v>
          </cell>
          <cell r="K1074">
            <v>2500</v>
          </cell>
          <cell r="L1074">
            <v>0</v>
          </cell>
        </row>
        <row r="1075">
          <cell r="G1075">
            <v>0</v>
          </cell>
          <cell r="K1075">
            <v>0</v>
          </cell>
          <cell r="L1075">
            <v>0</v>
          </cell>
        </row>
        <row r="1076">
          <cell r="G1076">
            <v>27000</v>
          </cell>
          <cell r="K1076">
            <v>335451.27</v>
          </cell>
          <cell r="L1076">
            <v>376136</v>
          </cell>
        </row>
        <row r="1077">
          <cell r="G1077">
            <v>10800</v>
          </cell>
          <cell r="K1077">
            <v>88769.17</v>
          </cell>
          <cell r="L1077">
            <v>150454</v>
          </cell>
        </row>
        <row r="1078">
          <cell r="G1078">
            <v>0</v>
          </cell>
          <cell r="K1078">
            <v>0</v>
          </cell>
          <cell r="L1078">
            <v>0</v>
          </cell>
        </row>
        <row r="1079">
          <cell r="G1079">
            <v>6841</v>
          </cell>
          <cell r="K1079">
            <v>74056.490000000005</v>
          </cell>
          <cell r="L1079">
            <v>119111</v>
          </cell>
        </row>
        <row r="1080">
          <cell r="G1080">
            <v>-3600</v>
          </cell>
          <cell r="K1080">
            <v>-79440.66</v>
          </cell>
          <cell r="L1080">
            <v>-50151</v>
          </cell>
        </row>
        <row r="1081">
          <cell r="G1081">
            <v>0</v>
          </cell>
          <cell r="K1081">
            <v>1207.25</v>
          </cell>
          <cell r="L1081">
            <v>0</v>
          </cell>
        </row>
        <row r="1082">
          <cell r="G1082">
            <v>0</v>
          </cell>
          <cell r="K1082">
            <v>0</v>
          </cell>
          <cell r="L1082">
            <v>0</v>
          </cell>
        </row>
        <row r="1083">
          <cell r="G1083">
            <v>30600</v>
          </cell>
          <cell r="K1083">
            <v>412593.62</v>
          </cell>
          <cell r="L1083">
            <v>426287</v>
          </cell>
        </row>
        <row r="1084">
          <cell r="G1084">
            <v>0</v>
          </cell>
          <cell r="K1084">
            <v>-8082.86</v>
          </cell>
          <cell r="L1084">
            <v>0</v>
          </cell>
        </row>
        <row r="1085">
          <cell r="G1085">
            <v>-5940</v>
          </cell>
          <cell r="K1085">
            <v>-6593.47</v>
          </cell>
          <cell r="L1085">
            <v>-82750</v>
          </cell>
        </row>
        <row r="1086">
          <cell r="G1086">
            <v>0</v>
          </cell>
          <cell r="K1086">
            <v>44000</v>
          </cell>
          <cell r="L1086">
            <v>0</v>
          </cell>
        </row>
        <row r="1087">
          <cell r="G1087">
            <v>0</v>
          </cell>
          <cell r="K1087">
            <v>6957</v>
          </cell>
          <cell r="L1087">
            <v>0</v>
          </cell>
        </row>
        <row r="1088">
          <cell r="G1088">
            <v>10796</v>
          </cell>
          <cell r="K1088">
            <v>118000.45</v>
          </cell>
          <cell r="L1088">
            <v>138556</v>
          </cell>
        </row>
        <row r="1089">
          <cell r="G1089">
            <v>0</v>
          </cell>
          <cell r="K1089">
            <v>0</v>
          </cell>
          <cell r="L1089">
            <v>0</v>
          </cell>
        </row>
        <row r="1090">
          <cell r="G1090">
            <v>2159</v>
          </cell>
          <cell r="K1090">
            <v>24069.91</v>
          </cell>
          <cell r="L1090">
            <v>27710</v>
          </cell>
        </row>
        <row r="1091">
          <cell r="G1091">
            <v>907</v>
          </cell>
          <cell r="K1091">
            <v>10098.56</v>
          </cell>
          <cell r="L1091">
            <v>11639</v>
          </cell>
        </row>
        <row r="1092">
          <cell r="G1092">
            <v>1027</v>
          </cell>
          <cell r="K1092">
            <v>9147.8700000000008</v>
          </cell>
          <cell r="L1092">
            <v>11792</v>
          </cell>
        </row>
        <row r="1093">
          <cell r="G1093">
            <v>900</v>
          </cell>
          <cell r="K1093">
            <v>9949.84</v>
          </cell>
          <cell r="L1093">
            <v>12538</v>
          </cell>
        </row>
        <row r="1094">
          <cell r="G1094">
            <v>0</v>
          </cell>
          <cell r="K1094">
            <v>0</v>
          </cell>
          <cell r="L1094">
            <v>0</v>
          </cell>
        </row>
        <row r="1095">
          <cell r="G1095">
            <v>0</v>
          </cell>
          <cell r="K1095">
            <v>0</v>
          </cell>
          <cell r="L1095">
            <v>0</v>
          </cell>
        </row>
        <row r="1096">
          <cell r="G1096">
            <v>992</v>
          </cell>
          <cell r="K1096">
            <v>11900.19</v>
          </cell>
          <cell r="L1096">
            <v>11902</v>
          </cell>
        </row>
        <row r="1097">
          <cell r="G1097">
            <v>0</v>
          </cell>
          <cell r="K1097">
            <v>0</v>
          </cell>
          <cell r="L1097">
            <v>0</v>
          </cell>
        </row>
        <row r="1098">
          <cell r="G1098">
            <v>900</v>
          </cell>
          <cell r="K1098">
            <v>193.17</v>
          </cell>
          <cell r="L1098">
            <v>10800</v>
          </cell>
        </row>
        <row r="1099">
          <cell r="G1099">
            <v>0</v>
          </cell>
          <cell r="K1099">
            <v>0</v>
          </cell>
          <cell r="L1099">
            <v>0</v>
          </cell>
        </row>
        <row r="1100">
          <cell r="G1100">
            <v>0</v>
          </cell>
          <cell r="K1100">
            <v>0</v>
          </cell>
          <cell r="L1100">
            <v>0</v>
          </cell>
        </row>
        <row r="1101">
          <cell r="G1101">
            <v>250</v>
          </cell>
          <cell r="K1101">
            <v>5834.99</v>
          </cell>
          <cell r="L1101">
            <v>3000</v>
          </cell>
        </row>
        <row r="1102">
          <cell r="G1102">
            <v>285</v>
          </cell>
          <cell r="K1102">
            <v>3137.53</v>
          </cell>
          <cell r="L1102">
            <v>3420</v>
          </cell>
        </row>
        <row r="1103">
          <cell r="G1103">
            <v>250</v>
          </cell>
          <cell r="K1103">
            <v>2836.95</v>
          </cell>
          <cell r="L1103">
            <v>3000</v>
          </cell>
        </row>
        <row r="1104">
          <cell r="G1104">
            <v>0</v>
          </cell>
          <cell r="K1104">
            <v>0</v>
          </cell>
          <cell r="L1104">
            <v>0</v>
          </cell>
        </row>
        <row r="1105">
          <cell r="G1105">
            <v>0</v>
          </cell>
          <cell r="K1105">
            <v>0</v>
          </cell>
          <cell r="L1105">
            <v>0</v>
          </cell>
        </row>
        <row r="1106">
          <cell r="G1106">
            <v>300</v>
          </cell>
          <cell r="K1106">
            <v>1621.56</v>
          </cell>
          <cell r="L1106">
            <v>3600</v>
          </cell>
        </row>
        <row r="1107">
          <cell r="G1107">
            <v>0</v>
          </cell>
          <cell r="K1107">
            <v>0</v>
          </cell>
          <cell r="L1107">
            <v>0</v>
          </cell>
        </row>
        <row r="1108">
          <cell r="G1108">
            <v>0</v>
          </cell>
          <cell r="K1108">
            <v>0</v>
          </cell>
          <cell r="L1108">
            <v>0</v>
          </cell>
        </row>
        <row r="1109">
          <cell r="G1109">
            <v>0</v>
          </cell>
          <cell r="K1109">
            <v>0</v>
          </cell>
          <cell r="L1109">
            <v>0</v>
          </cell>
        </row>
        <row r="1110">
          <cell r="G1110">
            <v>0</v>
          </cell>
          <cell r="K1110">
            <v>0</v>
          </cell>
          <cell r="L1110">
            <v>0</v>
          </cell>
        </row>
        <row r="1111">
          <cell r="G1111">
            <v>0</v>
          </cell>
          <cell r="K1111">
            <v>0</v>
          </cell>
          <cell r="L1111">
            <v>0</v>
          </cell>
        </row>
        <row r="1112">
          <cell r="G1112">
            <v>0</v>
          </cell>
          <cell r="K1112">
            <v>0</v>
          </cell>
          <cell r="L1112">
            <v>0</v>
          </cell>
        </row>
        <row r="1113">
          <cell r="G1113">
            <v>0</v>
          </cell>
          <cell r="K1113">
            <v>0</v>
          </cell>
          <cell r="L1113">
            <v>0</v>
          </cell>
        </row>
        <row r="1114">
          <cell r="G1114">
            <v>0</v>
          </cell>
          <cell r="K1114">
            <v>0</v>
          </cell>
          <cell r="L1114">
            <v>0</v>
          </cell>
        </row>
        <row r="1115">
          <cell r="G1115">
            <v>0</v>
          </cell>
          <cell r="K1115">
            <v>0</v>
          </cell>
          <cell r="L1115">
            <v>0</v>
          </cell>
        </row>
        <row r="1116">
          <cell r="G1116">
            <v>170</v>
          </cell>
          <cell r="K1116">
            <v>1374.42</v>
          </cell>
          <cell r="L1116">
            <v>2040</v>
          </cell>
        </row>
        <row r="1117">
          <cell r="G1117">
            <v>15204</v>
          </cell>
          <cell r="K1117">
            <v>133703.87</v>
          </cell>
          <cell r="L1117">
            <v>195760</v>
          </cell>
        </row>
        <row r="1118">
          <cell r="G1118">
            <v>0</v>
          </cell>
          <cell r="K1118">
            <v>0</v>
          </cell>
          <cell r="L1118">
            <v>0</v>
          </cell>
        </row>
        <row r="1119">
          <cell r="G1119">
            <v>2433</v>
          </cell>
          <cell r="K1119">
            <v>16325</v>
          </cell>
          <cell r="L1119">
            <v>31322</v>
          </cell>
        </row>
        <row r="1120">
          <cell r="G1120">
            <v>1235</v>
          </cell>
          <cell r="K1120">
            <v>10558.05</v>
          </cell>
          <cell r="L1120">
            <v>15897</v>
          </cell>
        </row>
        <row r="1121">
          <cell r="G1121">
            <v>1678</v>
          </cell>
          <cell r="K1121">
            <v>13552.32</v>
          </cell>
          <cell r="L1121">
            <v>19268</v>
          </cell>
        </row>
        <row r="1122">
          <cell r="G1122">
            <v>900</v>
          </cell>
          <cell r="K1122">
            <v>60791.96</v>
          </cell>
          <cell r="L1122">
            <v>12538</v>
          </cell>
        </row>
        <row r="1123">
          <cell r="G1123">
            <v>0</v>
          </cell>
          <cell r="K1123">
            <v>0</v>
          </cell>
          <cell r="L1123">
            <v>0</v>
          </cell>
        </row>
        <row r="1124">
          <cell r="G1124">
            <v>0</v>
          </cell>
          <cell r="K1124">
            <v>0</v>
          </cell>
          <cell r="L1124">
            <v>0</v>
          </cell>
        </row>
        <row r="1125">
          <cell r="G1125">
            <v>1846</v>
          </cell>
          <cell r="K1125">
            <v>20790.46</v>
          </cell>
          <cell r="L1125">
            <v>22158</v>
          </cell>
        </row>
        <row r="1126">
          <cell r="G1126">
            <v>0</v>
          </cell>
          <cell r="K1126">
            <v>0</v>
          </cell>
          <cell r="L1126">
            <v>0</v>
          </cell>
        </row>
        <row r="1127">
          <cell r="G1127">
            <v>0</v>
          </cell>
          <cell r="K1127">
            <v>432.3</v>
          </cell>
          <cell r="L1127">
            <v>0</v>
          </cell>
        </row>
        <row r="1128">
          <cell r="G1128">
            <v>0</v>
          </cell>
          <cell r="K1128">
            <v>0</v>
          </cell>
          <cell r="L1128">
            <v>0</v>
          </cell>
        </row>
        <row r="1129">
          <cell r="G1129">
            <v>0</v>
          </cell>
          <cell r="K1129">
            <v>0</v>
          </cell>
          <cell r="L1129">
            <v>0</v>
          </cell>
        </row>
        <row r="1130">
          <cell r="G1130">
            <v>0</v>
          </cell>
          <cell r="K1130">
            <v>0</v>
          </cell>
          <cell r="L1130">
            <v>0</v>
          </cell>
        </row>
        <row r="1131">
          <cell r="G1131">
            <v>0</v>
          </cell>
          <cell r="K1131">
            <v>0</v>
          </cell>
          <cell r="L1131">
            <v>0</v>
          </cell>
        </row>
        <row r="1132">
          <cell r="G1132">
            <v>0</v>
          </cell>
          <cell r="K1132">
            <v>0</v>
          </cell>
          <cell r="L1132">
            <v>0</v>
          </cell>
        </row>
        <row r="1133">
          <cell r="G1133">
            <v>700</v>
          </cell>
          <cell r="K1133">
            <v>5196.26</v>
          </cell>
          <cell r="L1133">
            <v>8400</v>
          </cell>
        </row>
        <row r="1134">
          <cell r="G1134">
            <v>0</v>
          </cell>
          <cell r="K1134">
            <v>0</v>
          </cell>
          <cell r="L1134">
            <v>0</v>
          </cell>
        </row>
        <row r="1135">
          <cell r="G1135">
            <v>350</v>
          </cell>
          <cell r="K1135">
            <v>2788.68</v>
          </cell>
          <cell r="L1135">
            <v>4200</v>
          </cell>
        </row>
        <row r="1136">
          <cell r="G1136">
            <v>0</v>
          </cell>
          <cell r="K1136">
            <v>0</v>
          </cell>
          <cell r="L1136">
            <v>0</v>
          </cell>
        </row>
        <row r="1137">
          <cell r="G1137">
            <v>0</v>
          </cell>
          <cell r="K1137">
            <v>0</v>
          </cell>
          <cell r="L1137">
            <v>0</v>
          </cell>
        </row>
        <row r="1138">
          <cell r="G1138">
            <v>0</v>
          </cell>
          <cell r="K1138">
            <v>0</v>
          </cell>
          <cell r="L1138">
            <v>0</v>
          </cell>
        </row>
        <row r="1139">
          <cell r="G1139">
            <v>0</v>
          </cell>
          <cell r="K1139">
            <v>0</v>
          </cell>
          <cell r="L1139">
            <v>0</v>
          </cell>
        </row>
        <row r="1140">
          <cell r="G1140">
            <v>0</v>
          </cell>
          <cell r="K1140">
            <v>0</v>
          </cell>
          <cell r="L1140">
            <v>0</v>
          </cell>
        </row>
        <row r="1141">
          <cell r="G1141">
            <v>7200</v>
          </cell>
          <cell r="K1141">
            <v>66337.86</v>
          </cell>
          <cell r="L1141">
            <v>100303</v>
          </cell>
        </row>
        <row r="1142">
          <cell r="G1142">
            <v>5524</v>
          </cell>
          <cell r="K1142">
            <v>67785.17</v>
          </cell>
          <cell r="L1142">
            <v>66288</v>
          </cell>
        </row>
        <row r="1143">
          <cell r="G1143">
            <v>1200</v>
          </cell>
          <cell r="K1143">
            <v>8267.7800000000007</v>
          </cell>
          <cell r="L1143">
            <v>14400</v>
          </cell>
        </row>
        <row r="1144">
          <cell r="G1144">
            <v>1600</v>
          </cell>
          <cell r="K1144">
            <v>16501.169999999998</v>
          </cell>
          <cell r="L1144">
            <v>19200</v>
          </cell>
        </row>
        <row r="1145">
          <cell r="G1145">
            <v>0</v>
          </cell>
          <cell r="K1145">
            <v>0</v>
          </cell>
          <cell r="L1145">
            <v>0</v>
          </cell>
        </row>
        <row r="1146">
          <cell r="G1146">
            <v>12500</v>
          </cell>
          <cell r="K1146">
            <v>143753.32999999999</v>
          </cell>
          <cell r="L1146">
            <v>150000</v>
          </cell>
        </row>
        <row r="1147">
          <cell r="G1147">
            <v>0</v>
          </cell>
          <cell r="K1147">
            <v>0</v>
          </cell>
          <cell r="L1147">
            <v>0</v>
          </cell>
        </row>
        <row r="1148">
          <cell r="G1148">
            <v>0</v>
          </cell>
          <cell r="K1148">
            <v>478.13</v>
          </cell>
          <cell r="L1148">
            <v>0</v>
          </cell>
        </row>
        <row r="1149">
          <cell r="G1149">
            <v>875</v>
          </cell>
          <cell r="K1149">
            <v>9921.74</v>
          </cell>
          <cell r="L1149">
            <v>10500</v>
          </cell>
        </row>
        <row r="1150">
          <cell r="G1150">
            <v>1150</v>
          </cell>
          <cell r="K1150">
            <v>18434.349999999999</v>
          </cell>
          <cell r="L1150">
            <v>13800</v>
          </cell>
        </row>
        <row r="1151">
          <cell r="G1151">
            <v>0</v>
          </cell>
          <cell r="K1151">
            <v>0</v>
          </cell>
          <cell r="L1151">
            <v>0</v>
          </cell>
        </row>
        <row r="1152">
          <cell r="G1152">
            <v>0</v>
          </cell>
          <cell r="K1152">
            <v>501.03</v>
          </cell>
          <cell r="L1152">
            <v>0</v>
          </cell>
        </row>
        <row r="1153">
          <cell r="G1153">
            <v>0</v>
          </cell>
          <cell r="K1153">
            <v>0</v>
          </cell>
          <cell r="L1153">
            <v>0</v>
          </cell>
        </row>
        <row r="1154">
          <cell r="G1154">
            <v>0</v>
          </cell>
          <cell r="K1154">
            <v>0</v>
          </cell>
          <cell r="L1154">
            <v>0</v>
          </cell>
        </row>
        <row r="1155">
          <cell r="G1155">
            <v>0</v>
          </cell>
          <cell r="K1155">
            <v>0</v>
          </cell>
          <cell r="L1155">
            <v>0</v>
          </cell>
        </row>
        <row r="1156">
          <cell r="G1156">
            <v>0</v>
          </cell>
          <cell r="K1156">
            <v>0</v>
          </cell>
          <cell r="L1156">
            <v>0</v>
          </cell>
        </row>
        <row r="1157">
          <cell r="G1157">
            <v>0</v>
          </cell>
          <cell r="K1157">
            <v>0</v>
          </cell>
          <cell r="L1157">
            <v>0</v>
          </cell>
        </row>
        <row r="1158">
          <cell r="G1158">
            <v>0</v>
          </cell>
          <cell r="K1158">
            <v>0</v>
          </cell>
          <cell r="L1158">
            <v>0</v>
          </cell>
        </row>
        <row r="1159">
          <cell r="G1159">
            <v>0</v>
          </cell>
          <cell r="K1159">
            <v>0</v>
          </cell>
          <cell r="L1159">
            <v>0</v>
          </cell>
        </row>
        <row r="1160">
          <cell r="G1160">
            <v>0</v>
          </cell>
          <cell r="K1160">
            <v>0</v>
          </cell>
          <cell r="L1160">
            <v>0</v>
          </cell>
        </row>
        <row r="1161">
          <cell r="G1161">
            <v>0</v>
          </cell>
          <cell r="K1161">
            <v>0</v>
          </cell>
          <cell r="L1161">
            <v>0</v>
          </cell>
        </row>
        <row r="1162">
          <cell r="G1162">
            <v>0</v>
          </cell>
          <cell r="K1162">
            <v>0</v>
          </cell>
          <cell r="L1162">
            <v>0</v>
          </cell>
        </row>
        <row r="1163">
          <cell r="G1163">
            <v>0</v>
          </cell>
          <cell r="K1163">
            <v>509.91</v>
          </cell>
          <cell r="L1163">
            <v>0</v>
          </cell>
        </row>
        <row r="1164">
          <cell r="G1164">
            <v>360</v>
          </cell>
          <cell r="K1164">
            <v>1971.44</v>
          </cell>
          <cell r="L1164">
            <v>4320</v>
          </cell>
        </row>
        <row r="1165">
          <cell r="G1165">
            <v>0</v>
          </cell>
          <cell r="K1165">
            <v>0</v>
          </cell>
          <cell r="L1165">
            <v>0</v>
          </cell>
        </row>
        <row r="1166">
          <cell r="G1166">
            <v>0</v>
          </cell>
          <cell r="K1166">
            <v>0</v>
          </cell>
          <cell r="L1166">
            <v>0</v>
          </cell>
        </row>
        <row r="1167">
          <cell r="G1167">
            <v>0</v>
          </cell>
          <cell r="K1167">
            <v>0</v>
          </cell>
          <cell r="L1167">
            <v>0</v>
          </cell>
        </row>
        <row r="1168">
          <cell r="G1168">
            <v>0</v>
          </cell>
          <cell r="K1168">
            <v>0</v>
          </cell>
          <cell r="L1168">
            <v>0</v>
          </cell>
        </row>
        <row r="1169">
          <cell r="G1169">
            <v>0</v>
          </cell>
          <cell r="K1169">
            <v>0</v>
          </cell>
          <cell r="L1169">
            <v>0</v>
          </cell>
        </row>
        <row r="1170">
          <cell r="G1170">
            <v>0</v>
          </cell>
          <cell r="K1170">
            <v>0</v>
          </cell>
          <cell r="L1170">
            <v>0</v>
          </cell>
        </row>
        <row r="1171">
          <cell r="G1171">
            <v>0</v>
          </cell>
          <cell r="K1171">
            <v>0</v>
          </cell>
          <cell r="L1171">
            <v>0</v>
          </cell>
        </row>
        <row r="1172">
          <cell r="G1172">
            <v>0</v>
          </cell>
          <cell r="K1172">
            <v>0</v>
          </cell>
          <cell r="L1172">
            <v>0</v>
          </cell>
        </row>
        <row r="1173">
          <cell r="G1173">
            <v>0</v>
          </cell>
          <cell r="K1173">
            <v>0</v>
          </cell>
          <cell r="L1173">
            <v>0</v>
          </cell>
        </row>
        <row r="1174">
          <cell r="G1174">
            <v>0</v>
          </cell>
          <cell r="K1174">
            <v>0</v>
          </cell>
          <cell r="L1174">
            <v>0</v>
          </cell>
        </row>
        <row r="1175">
          <cell r="G1175">
            <v>0</v>
          </cell>
          <cell r="K1175">
            <v>22049.86</v>
          </cell>
          <cell r="L1175">
            <v>0</v>
          </cell>
        </row>
        <row r="1176">
          <cell r="G1176">
            <v>79490</v>
          </cell>
          <cell r="K1176">
            <v>1094908.7</v>
          </cell>
          <cell r="L1176">
            <v>1107371</v>
          </cell>
        </row>
        <row r="1177">
          <cell r="G1177">
            <v>0</v>
          </cell>
          <cell r="K1177">
            <v>0</v>
          </cell>
          <cell r="L1177">
            <v>0</v>
          </cell>
        </row>
        <row r="1178">
          <cell r="G1178">
            <v>5723</v>
          </cell>
          <cell r="K1178">
            <v>44838.01</v>
          </cell>
          <cell r="L1178">
            <v>79729</v>
          </cell>
        </row>
        <row r="1179">
          <cell r="G1179">
            <v>1810</v>
          </cell>
          <cell r="K1179">
            <v>15681.52</v>
          </cell>
          <cell r="L1179">
            <v>20782</v>
          </cell>
        </row>
        <row r="1180">
          <cell r="G1180">
            <v>0</v>
          </cell>
          <cell r="K1180">
            <v>0</v>
          </cell>
          <cell r="L1180">
            <v>0</v>
          </cell>
        </row>
        <row r="1181">
          <cell r="G1181">
            <v>0</v>
          </cell>
          <cell r="K1181">
            <v>1834</v>
          </cell>
          <cell r="L1181">
            <v>0</v>
          </cell>
        </row>
        <row r="1182">
          <cell r="G1182">
            <v>0</v>
          </cell>
          <cell r="K1182">
            <v>0</v>
          </cell>
          <cell r="L1182">
            <v>0</v>
          </cell>
        </row>
        <row r="1183">
          <cell r="G1183">
            <v>957</v>
          </cell>
          <cell r="K1183">
            <v>10057.5</v>
          </cell>
          <cell r="L1183">
            <v>11484</v>
          </cell>
        </row>
        <row r="1184">
          <cell r="G1184">
            <v>0</v>
          </cell>
          <cell r="K1184">
            <v>467.26</v>
          </cell>
          <cell r="L1184">
            <v>0</v>
          </cell>
        </row>
        <row r="1185">
          <cell r="G1185">
            <v>0</v>
          </cell>
          <cell r="K1185">
            <v>0</v>
          </cell>
          <cell r="L1185">
            <v>0</v>
          </cell>
        </row>
        <row r="1186">
          <cell r="G1186">
            <v>0</v>
          </cell>
          <cell r="K1186">
            <v>0</v>
          </cell>
          <cell r="L1186">
            <v>0</v>
          </cell>
        </row>
        <row r="1187">
          <cell r="G1187">
            <v>0</v>
          </cell>
          <cell r="K1187">
            <v>0</v>
          </cell>
          <cell r="L1187">
            <v>0</v>
          </cell>
        </row>
        <row r="1188">
          <cell r="G1188">
            <v>0</v>
          </cell>
          <cell r="K1188">
            <v>0</v>
          </cell>
          <cell r="L1188">
            <v>0</v>
          </cell>
        </row>
        <row r="1189">
          <cell r="G1189">
            <v>0</v>
          </cell>
          <cell r="K1189">
            <v>0</v>
          </cell>
          <cell r="L1189">
            <v>0</v>
          </cell>
        </row>
        <row r="1190">
          <cell r="G1190">
            <v>0</v>
          </cell>
          <cell r="K1190">
            <v>0</v>
          </cell>
          <cell r="L1190">
            <v>0</v>
          </cell>
        </row>
        <row r="1191">
          <cell r="G1191">
            <v>0</v>
          </cell>
          <cell r="K1191">
            <v>0</v>
          </cell>
          <cell r="L1191">
            <v>0</v>
          </cell>
        </row>
        <row r="1192">
          <cell r="G1192">
            <v>0</v>
          </cell>
          <cell r="K1192">
            <v>551.71</v>
          </cell>
          <cell r="L1192">
            <v>0</v>
          </cell>
        </row>
        <row r="1193">
          <cell r="G1193">
            <v>600</v>
          </cell>
          <cell r="K1193">
            <v>6293.46</v>
          </cell>
          <cell r="L1193">
            <v>7200</v>
          </cell>
        </row>
        <row r="1194">
          <cell r="G1194">
            <v>0</v>
          </cell>
          <cell r="K1194">
            <v>0</v>
          </cell>
          <cell r="L1194">
            <v>0</v>
          </cell>
        </row>
        <row r="1195">
          <cell r="G1195">
            <v>500</v>
          </cell>
          <cell r="K1195">
            <v>17155.189999999999</v>
          </cell>
          <cell r="L1195">
            <v>6000</v>
          </cell>
        </row>
        <row r="1196">
          <cell r="G1196">
            <v>0</v>
          </cell>
          <cell r="K1196">
            <v>0</v>
          </cell>
          <cell r="L1196">
            <v>0</v>
          </cell>
        </row>
        <row r="1197">
          <cell r="G1197">
            <v>0</v>
          </cell>
          <cell r="K1197">
            <v>0</v>
          </cell>
          <cell r="L1197">
            <v>0</v>
          </cell>
        </row>
        <row r="1198">
          <cell r="G1198">
            <v>0</v>
          </cell>
          <cell r="K1198">
            <v>0</v>
          </cell>
          <cell r="L1198">
            <v>0</v>
          </cell>
        </row>
        <row r="1199">
          <cell r="G1199">
            <v>0</v>
          </cell>
          <cell r="K1199">
            <v>0</v>
          </cell>
          <cell r="L1199">
            <v>0</v>
          </cell>
        </row>
        <row r="1200">
          <cell r="G1200">
            <v>0</v>
          </cell>
          <cell r="K1200">
            <v>0</v>
          </cell>
          <cell r="L1200">
            <v>0</v>
          </cell>
        </row>
        <row r="1201">
          <cell r="G1201">
            <v>0</v>
          </cell>
          <cell r="K1201">
            <v>0</v>
          </cell>
          <cell r="L1201">
            <v>0</v>
          </cell>
        </row>
        <row r="1202">
          <cell r="G1202">
            <v>0</v>
          </cell>
          <cell r="K1202">
            <v>0</v>
          </cell>
          <cell r="L1202">
            <v>0</v>
          </cell>
        </row>
        <row r="1203">
          <cell r="G1203">
            <v>0</v>
          </cell>
          <cell r="K1203">
            <v>0</v>
          </cell>
          <cell r="L1203">
            <v>0</v>
          </cell>
        </row>
        <row r="1204">
          <cell r="G1204">
            <v>0</v>
          </cell>
          <cell r="K1204">
            <v>0</v>
          </cell>
          <cell r="L1204">
            <v>0</v>
          </cell>
        </row>
        <row r="1205">
          <cell r="G1205">
            <v>10688</v>
          </cell>
          <cell r="K1205">
            <v>115501.91</v>
          </cell>
          <cell r="L1205">
            <v>128250</v>
          </cell>
        </row>
        <row r="1206">
          <cell r="G1206">
            <v>0</v>
          </cell>
          <cell r="K1206">
            <v>0</v>
          </cell>
          <cell r="L1206">
            <v>0</v>
          </cell>
        </row>
        <row r="1207">
          <cell r="G1207">
            <v>0</v>
          </cell>
          <cell r="K1207">
            <v>0</v>
          </cell>
          <cell r="L1207">
            <v>0</v>
          </cell>
        </row>
        <row r="1208">
          <cell r="G1208">
            <v>818</v>
          </cell>
          <cell r="K1208">
            <v>8989.94</v>
          </cell>
          <cell r="L1208">
            <v>9816</v>
          </cell>
        </row>
        <row r="1209">
          <cell r="G1209">
            <v>663</v>
          </cell>
          <cell r="K1209">
            <v>13791.52</v>
          </cell>
          <cell r="L1209">
            <v>7613</v>
          </cell>
        </row>
        <row r="1210">
          <cell r="G1210">
            <v>0</v>
          </cell>
          <cell r="K1210">
            <v>0</v>
          </cell>
          <cell r="L1210">
            <v>0</v>
          </cell>
        </row>
        <row r="1211">
          <cell r="G1211">
            <v>650</v>
          </cell>
          <cell r="K1211">
            <v>10734.06</v>
          </cell>
          <cell r="L1211">
            <v>7800</v>
          </cell>
        </row>
        <row r="1212">
          <cell r="G1212">
            <v>0</v>
          </cell>
          <cell r="K1212">
            <v>0</v>
          </cell>
          <cell r="L1212">
            <v>0</v>
          </cell>
        </row>
        <row r="1213">
          <cell r="G1213">
            <v>0</v>
          </cell>
          <cell r="K1213">
            <v>0</v>
          </cell>
          <cell r="L1213">
            <v>0</v>
          </cell>
        </row>
        <row r="1214">
          <cell r="G1214">
            <v>50</v>
          </cell>
          <cell r="K1214">
            <v>404.69</v>
          </cell>
          <cell r="L1214">
            <v>600</v>
          </cell>
        </row>
        <row r="1215">
          <cell r="G1215">
            <v>0</v>
          </cell>
          <cell r="K1215">
            <v>0</v>
          </cell>
          <cell r="L1215">
            <v>0</v>
          </cell>
        </row>
        <row r="1216">
          <cell r="G1216">
            <v>0</v>
          </cell>
          <cell r="K1216">
            <v>0</v>
          </cell>
          <cell r="L1216">
            <v>0</v>
          </cell>
        </row>
        <row r="1217">
          <cell r="G1217">
            <v>0</v>
          </cell>
          <cell r="K1217">
            <v>0</v>
          </cell>
          <cell r="L1217">
            <v>0</v>
          </cell>
        </row>
        <row r="1218">
          <cell r="G1218">
            <v>0</v>
          </cell>
          <cell r="K1218">
            <v>0</v>
          </cell>
          <cell r="L1218">
            <v>0</v>
          </cell>
        </row>
        <row r="1219">
          <cell r="G1219">
            <v>0</v>
          </cell>
          <cell r="K1219">
            <v>0</v>
          </cell>
          <cell r="L1219">
            <v>0</v>
          </cell>
        </row>
        <row r="1220">
          <cell r="G1220">
            <v>0</v>
          </cell>
          <cell r="K1220">
            <v>0</v>
          </cell>
          <cell r="L1220">
            <v>0</v>
          </cell>
        </row>
        <row r="1221">
          <cell r="G1221">
            <v>0</v>
          </cell>
          <cell r="K1221">
            <v>0</v>
          </cell>
          <cell r="L1221">
            <v>0</v>
          </cell>
        </row>
        <row r="1222">
          <cell r="G1222">
            <v>1400</v>
          </cell>
          <cell r="K1222">
            <v>7679.44</v>
          </cell>
          <cell r="L1222">
            <v>16800</v>
          </cell>
        </row>
        <row r="1223">
          <cell r="G1223">
            <v>300</v>
          </cell>
          <cell r="K1223">
            <v>3867.12</v>
          </cell>
          <cell r="L1223">
            <v>3600</v>
          </cell>
        </row>
        <row r="1224">
          <cell r="G1224">
            <v>0</v>
          </cell>
          <cell r="K1224">
            <v>0</v>
          </cell>
          <cell r="L1224">
            <v>0</v>
          </cell>
        </row>
        <row r="1225">
          <cell r="G1225">
            <v>0</v>
          </cell>
          <cell r="K1225">
            <v>0</v>
          </cell>
          <cell r="L1225">
            <v>0</v>
          </cell>
        </row>
        <row r="1226">
          <cell r="G1226">
            <v>0</v>
          </cell>
          <cell r="K1226">
            <v>0</v>
          </cell>
          <cell r="L1226">
            <v>0</v>
          </cell>
        </row>
        <row r="1227">
          <cell r="G1227">
            <v>0</v>
          </cell>
          <cell r="K1227">
            <v>0</v>
          </cell>
          <cell r="L1227">
            <v>0</v>
          </cell>
        </row>
        <row r="1228">
          <cell r="G1228">
            <v>600</v>
          </cell>
          <cell r="K1228">
            <v>16864.45</v>
          </cell>
          <cell r="L1228">
            <v>7200</v>
          </cell>
        </row>
        <row r="1229">
          <cell r="G1229">
            <v>0</v>
          </cell>
          <cell r="K1229">
            <v>0</v>
          </cell>
          <cell r="L1229">
            <v>0</v>
          </cell>
        </row>
        <row r="1230">
          <cell r="G1230">
            <v>0</v>
          </cell>
          <cell r="K1230">
            <v>0</v>
          </cell>
          <cell r="L1230">
            <v>0</v>
          </cell>
        </row>
        <row r="1231">
          <cell r="G1231">
            <v>0</v>
          </cell>
          <cell r="K1231">
            <v>0</v>
          </cell>
          <cell r="L1231">
            <v>0</v>
          </cell>
        </row>
        <row r="1232">
          <cell r="G1232">
            <v>0</v>
          </cell>
          <cell r="K1232">
            <v>0</v>
          </cell>
          <cell r="L1232">
            <v>0</v>
          </cell>
        </row>
        <row r="1233">
          <cell r="G1233">
            <v>0</v>
          </cell>
          <cell r="K1233">
            <v>0</v>
          </cell>
          <cell r="L1233">
            <v>0</v>
          </cell>
        </row>
        <row r="1234">
          <cell r="G1234">
            <v>0</v>
          </cell>
          <cell r="K1234">
            <v>0</v>
          </cell>
          <cell r="L1234">
            <v>0</v>
          </cell>
        </row>
        <row r="1235">
          <cell r="G1235">
            <v>0</v>
          </cell>
          <cell r="K1235">
            <v>0</v>
          </cell>
          <cell r="L1235">
            <v>0</v>
          </cell>
        </row>
        <row r="1236">
          <cell r="G1236">
            <v>0</v>
          </cell>
          <cell r="K1236">
            <v>2055178.53</v>
          </cell>
          <cell r="L1236">
            <v>0</v>
          </cell>
        </row>
        <row r="1237">
          <cell r="G1237">
            <v>0</v>
          </cell>
          <cell r="K1237">
            <v>0</v>
          </cell>
          <cell r="L1237">
            <v>0</v>
          </cell>
        </row>
        <row r="1238">
          <cell r="G1238">
            <v>0</v>
          </cell>
          <cell r="K1238">
            <v>0</v>
          </cell>
          <cell r="L1238">
            <v>0</v>
          </cell>
        </row>
        <row r="1239">
          <cell r="G1239">
            <v>0</v>
          </cell>
          <cell r="K1239">
            <v>0</v>
          </cell>
          <cell r="L1239">
            <v>0</v>
          </cell>
        </row>
        <row r="1240">
          <cell r="G1240">
            <v>0</v>
          </cell>
          <cell r="K1240">
            <v>0</v>
          </cell>
          <cell r="L1240">
            <v>0</v>
          </cell>
        </row>
        <row r="1241">
          <cell r="G1241">
            <v>0</v>
          </cell>
          <cell r="K1241">
            <v>0</v>
          </cell>
          <cell r="L1241">
            <v>0</v>
          </cell>
        </row>
        <row r="1242">
          <cell r="G1242">
            <v>0</v>
          </cell>
          <cell r="K1242">
            <v>0</v>
          </cell>
          <cell r="L1242">
            <v>0</v>
          </cell>
        </row>
        <row r="1243">
          <cell r="G1243">
            <v>0</v>
          </cell>
          <cell r="K1243">
            <v>0</v>
          </cell>
          <cell r="L1243">
            <v>0</v>
          </cell>
        </row>
        <row r="1244">
          <cell r="G1244">
            <v>0</v>
          </cell>
          <cell r="K1244">
            <v>0</v>
          </cell>
          <cell r="L1244">
            <v>0</v>
          </cell>
        </row>
        <row r="1245">
          <cell r="G1245">
            <v>0</v>
          </cell>
          <cell r="K1245">
            <v>0</v>
          </cell>
          <cell r="L1245">
            <v>0</v>
          </cell>
        </row>
        <row r="1246">
          <cell r="G1246">
            <v>-1177050</v>
          </cell>
          <cell r="K1246">
            <v>-19948509.960000001</v>
          </cell>
          <cell r="L1246">
            <v>-17532440</v>
          </cell>
        </row>
        <row r="1247">
          <cell r="G1247">
            <v>0</v>
          </cell>
          <cell r="K1247">
            <v>1994025.42</v>
          </cell>
          <cell r="L1247">
            <v>0</v>
          </cell>
        </row>
        <row r="1248">
          <cell r="G1248">
            <v>-930300</v>
          </cell>
          <cell r="K1248">
            <v>-12060942.289999999</v>
          </cell>
          <cell r="L1248">
            <v>-13857040</v>
          </cell>
        </row>
        <row r="1249">
          <cell r="G1249">
            <v>0</v>
          </cell>
          <cell r="K1249">
            <v>56565.06</v>
          </cell>
          <cell r="L1249">
            <v>0</v>
          </cell>
        </row>
        <row r="1250">
          <cell r="G1250">
            <v>7350</v>
          </cell>
          <cell r="K1250">
            <v>93318.9</v>
          </cell>
          <cell r="L1250">
            <v>109480</v>
          </cell>
        </row>
        <row r="1251">
          <cell r="G1251">
            <v>0</v>
          </cell>
          <cell r="K1251">
            <v>0</v>
          </cell>
          <cell r="L1251">
            <v>0</v>
          </cell>
        </row>
        <row r="1252">
          <cell r="G1252">
            <v>0</v>
          </cell>
          <cell r="K1252">
            <v>-33156.25</v>
          </cell>
          <cell r="L1252">
            <v>0</v>
          </cell>
        </row>
        <row r="1253">
          <cell r="G1253">
            <v>0</v>
          </cell>
          <cell r="K1253">
            <v>0</v>
          </cell>
          <cell r="L1253">
            <v>0</v>
          </cell>
        </row>
        <row r="1254">
          <cell r="G1254">
            <v>880433</v>
          </cell>
          <cell r="K1254">
            <v>13533482.1</v>
          </cell>
          <cell r="L1254">
            <v>13114265</v>
          </cell>
        </row>
        <row r="1255">
          <cell r="G1255">
            <v>0</v>
          </cell>
          <cell r="K1255">
            <v>-40023.519999999997</v>
          </cell>
          <cell r="L1255">
            <v>0</v>
          </cell>
        </row>
        <row r="1256">
          <cell r="G1256">
            <v>0</v>
          </cell>
          <cell r="K1256">
            <v>-33756.26</v>
          </cell>
          <cell r="L1256">
            <v>0</v>
          </cell>
        </row>
        <row r="1257">
          <cell r="G1257">
            <v>0</v>
          </cell>
          <cell r="K1257">
            <v>-6547.65</v>
          </cell>
          <cell r="L1257">
            <v>0</v>
          </cell>
        </row>
        <row r="1258">
          <cell r="G1258">
            <v>0</v>
          </cell>
          <cell r="K1258">
            <v>6859.12</v>
          </cell>
          <cell r="L1258">
            <v>0</v>
          </cell>
        </row>
        <row r="1259">
          <cell r="G1259">
            <v>0</v>
          </cell>
          <cell r="K1259">
            <v>240.59</v>
          </cell>
          <cell r="L1259">
            <v>0</v>
          </cell>
        </row>
        <row r="1260">
          <cell r="G1260">
            <v>826944</v>
          </cell>
          <cell r="K1260">
            <v>9763048.3900000006</v>
          </cell>
          <cell r="L1260">
            <v>12317523</v>
          </cell>
        </row>
        <row r="1261">
          <cell r="G1261">
            <v>4200</v>
          </cell>
          <cell r="K1261">
            <v>6204.26</v>
          </cell>
          <cell r="L1261">
            <v>62560</v>
          </cell>
        </row>
        <row r="1262">
          <cell r="G1262">
            <v>0</v>
          </cell>
          <cell r="K1262">
            <v>-0.9</v>
          </cell>
          <cell r="L1262">
            <v>0</v>
          </cell>
        </row>
        <row r="1263">
          <cell r="G1263">
            <v>-22890</v>
          </cell>
          <cell r="K1263">
            <v>-462477.75</v>
          </cell>
          <cell r="L1263">
            <v>-340952</v>
          </cell>
        </row>
        <row r="1264">
          <cell r="G1264">
            <v>-7140</v>
          </cell>
          <cell r="K1264">
            <v>-151213.93</v>
          </cell>
          <cell r="L1264">
            <v>-106352</v>
          </cell>
        </row>
        <row r="1265">
          <cell r="G1265">
            <v>0</v>
          </cell>
          <cell r="K1265">
            <v>26373.919999999998</v>
          </cell>
          <cell r="L1265">
            <v>200</v>
          </cell>
        </row>
        <row r="1266">
          <cell r="G1266">
            <v>125</v>
          </cell>
          <cell r="K1266">
            <v>3413.96</v>
          </cell>
          <cell r="L1266">
            <v>1500</v>
          </cell>
        </row>
        <row r="1267">
          <cell r="G1267">
            <v>1700</v>
          </cell>
          <cell r="K1267">
            <v>13467.69</v>
          </cell>
          <cell r="L1267">
            <v>20400</v>
          </cell>
        </row>
        <row r="1268">
          <cell r="G1268">
            <v>800</v>
          </cell>
          <cell r="K1268">
            <v>10177.02</v>
          </cell>
          <cell r="L1268">
            <v>9600</v>
          </cell>
        </row>
        <row r="1269">
          <cell r="G1269">
            <v>300</v>
          </cell>
          <cell r="K1269">
            <v>33287.360000000001</v>
          </cell>
          <cell r="L1269">
            <v>3600</v>
          </cell>
        </row>
        <row r="1270">
          <cell r="G1270">
            <v>1000</v>
          </cell>
          <cell r="K1270">
            <v>21578.27</v>
          </cell>
          <cell r="L1270">
            <v>12000</v>
          </cell>
        </row>
        <row r="1271">
          <cell r="G1271">
            <v>152</v>
          </cell>
          <cell r="K1271">
            <v>3943.51</v>
          </cell>
          <cell r="L1271">
            <v>1824</v>
          </cell>
        </row>
        <row r="1272">
          <cell r="G1272">
            <v>0</v>
          </cell>
          <cell r="K1272">
            <v>1958.52</v>
          </cell>
          <cell r="L1272">
            <v>0</v>
          </cell>
        </row>
        <row r="1273">
          <cell r="G1273">
            <v>2982</v>
          </cell>
          <cell r="K1273">
            <v>38508.839999999997</v>
          </cell>
          <cell r="L1273">
            <v>35784</v>
          </cell>
        </row>
        <row r="1274">
          <cell r="G1274">
            <v>0</v>
          </cell>
          <cell r="K1274">
            <v>369.28</v>
          </cell>
          <cell r="L1274">
            <v>0</v>
          </cell>
        </row>
        <row r="1275">
          <cell r="G1275">
            <v>9980</v>
          </cell>
          <cell r="K1275">
            <v>112999.95</v>
          </cell>
          <cell r="L1275">
            <v>106566</v>
          </cell>
        </row>
        <row r="1276">
          <cell r="G1276">
            <v>2500</v>
          </cell>
          <cell r="K1276">
            <v>28784.48</v>
          </cell>
          <cell r="L1276">
            <v>30000</v>
          </cell>
        </row>
        <row r="1277">
          <cell r="G1277">
            <v>500</v>
          </cell>
          <cell r="K1277">
            <v>19136.23</v>
          </cell>
          <cell r="L1277">
            <v>6000</v>
          </cell>
        </row>
        <row r="1278">
          <cell r="G1278">
            <v>0</v>
          </cell>
          <cell r="K1278">
            <v>0</v>
          </cell>
          <cell r="L1278">
            <v>0</v>
          </cell>
        </row>
        <row r="1279">
          <cell r="G1279">
            <v>500</v>
          </cell>
          <cell r="K1279">
            <v>3651.67</v>
          </cell>
          <cell r="L1279">
            <v>6000</v>
          </cell>
        </row>
        <row r="1280">
          <cell r="G1280">
            <v>11000</v>
          </cell>
          <cell r="K1280">
            <v>132000</v>
          </cell>
          <cell r="L1280">
            <v>132000</v>
          </cell>
        </row>
        <row r="1281">
          <cell r="G1281">
            <v>0</v>
          </cell>
          <cell r="K1281">
            <v>0</v>
          </cell>
          <cell r="L1281">
            <v>0</v>
          </cell>
        </row>
        <row r="1282">
          <cell r="G1282">
            <v>2500</v>
          </cell>
          <cell r="K1282">
            <v>35947.06</v>
          </cell>
          <cell r="L1282">
            <v>30000</v>
          </cell>
        </row>
        <row r="1283">
          <cell r="G1283">
            <v>700</v>
          </cell>
          <cell r="K1283">
            <v>37406.97</v>
          </cell>
          <cell r="L1283">
            <v>8400</v>
          </cell>
        </row>
        <row r="1284">
          <cell r="G1284">
            <v>1000</v>
          </cell>
          <cell r="K1284">
            <v>10930.27</v>
          </cell>
          <cell r="L1284">
            <v>12000</v>
          </cell>
        </row>
        <row r="1285">
          <cell r="G1285">
            <v>800</v>
          </cell>
          <cell r="K1285">
            <v>17033.98</v>
          </cell>
          <cell r="L1285">
            <v>9600</v>
          </cell>
        </row>
        <row r="1286">
          <cell r="G1286">
            <v>100</v>
          </cell>
          <cell r="K1286">
            <v>1184.77</v>
          </cell>
          <cell r="L1286">
            <v>1200</v>
          </cell>
        </row>
        <row r="1287">
          <cell r="G1287">
            <v>0</v>
          </cell>
          <cell r="K1287">
            <v>137.97</v>
          </cell>
          <cell r="L1287">
            <v>0</v>
          </cell>
        </row>
        <row r="1288">
          <cell r="G1288">
            <v>0</v>
          </cell>
          <cell r="K1288">
            <v>521</v>
          </cell>
          <cell r="L1288">
            <v>0</v>
          </cell>
        </row>
        <row r="1289">
          <cell r="G1289">
            <v>31500</v>
          </cell>
          <cell r="K1289">
            <v>453774.75</v>
          </cell>
          <cell r="L1289">
            <v>469200</v>
          </cell>
        </row>
        <row r="1290">
          <cell r="G1290">
            <v>12600</v>
          </cell>
          <cell r="K1290">
            <v>-15294.92</v>
          </cell>
          <cell r="L1290">
            <v>187680</v>
          </cell>
        </row>
        <row r="1291">
          <cell r="G1291">
            <v>0</v>
          </cell>
          <cell r="K1291">
            <v>-15122.99</v>
          </cell>
          <cell r="L1291">
            <v>0</v>
          </cell>
        </row>
        <row r="1292">
          <cell r="G1292">
            <v>8924</v>
          </cell>
          <cell r="K1292">
            <v>350940.3</v>
          </cell>
          <cell r="L1292">
            <v>176856</v>
          </cell>
        </row>
        <row r="1293">
          <cell r="G1293">
            <v>-630</v>
          </cell>
          <cell r="K1293">
            <v>-38840.94</v>
          </cell>
          <cell r="L1293">
            <v>-9384</v>
          </cell>
        </row>
        <row r="1294">
          <cell r="G1294">
            <v>0</v>
          </cell>
          <cell r="K1294">
            <v>0</v>
          </cell>
          <cell r="L1294">
            <v>0</v>
          </cell>
        </row>
        <row r="1295">
          <cell r="G1295">
            <v>0</v>
          </cell>
          <cell r="K1295">
            <v>0</v>
          </cell>
          <cell r="L1295">
            <v>0</v>
          </cell>
        </row>
        <row r="1296">
          <cell r="G1296">
            <v>33600</v>
          </cell>
          <cell r="K1296">
            <v>485398</v>
          </cell>
          <cell r="L1296">
            <v>500480</v>
          </cell>
        </row>
        <row r="1297">
          <cell r="G1297">
            <v>0</v>
          </cell>
          <cell r="K1297">
            <v>0</v>
          </cell>
          <cell r="L1297">
            <v>0</v>
          </cell>
        </row>
        <row r="1298">
          <cell r="G1298">
            <v>-1050</v>
          </cell>
          <cell r="K1298">
            <v>-7784.48</v>
          </cell>
          <cell r="L1298">
            <v>-15640</v>
          </cell>
        </row>
        <row r="1299">
          <cell r="G1299">
            <v>14118</v>
          </cell>
          <cell r="K1299">
            <v>216897.82</v>
          </cell>
          <cell r="L1299">
            <v>181364</v>
          </cell>
        </row>
        <row r="1300">
          <cell r="G1300">
            <v>0</v>
          </cell>
          <cell r="K1300">
            <v>0</v>
          </cell>
          <cell r="L1300">
            <v>0</v>
          </cell>
        </row>
        <row r="1301">
          <cell r="G1301">
            <v>2541</v>
          </cell>
          <cell r="K1301">
            <v>41478.519999999997</v>
          </cell>
          <cell r="L1301">
            <v>32646</v>
          </cell>
        </row>
        <row r="1302">
          <cell r="G1302">
            <v>1166</v>
          </cell>
          <cell r="K1302">
            <v>16534.87</v>
          </cell>
          <cell r="L1302">
            <v>14981</v>
          </cell>
        </row>
        <row r="1303">
          <cell r="G1303">
            <v>762</v>
          </cell>
          <cell r="K1303">
            <v>19317.98</v>
          </cell>
          <cell r="L1303">
            <v>8752</v>
          </cell>
        </row>
        <row r="1304">
          <cell r="G1304">
            <v>0</v>
          </cell>
          <cell r="K1304">
            <v>0</v>
          </cell>
          <cell r="L1304">
            <v>0</v>
          </cell>
        </row>
        <row r="1305">
          <cell r="G1305">
            <v>0</v>
          </cell>
          <cell r="K1305">
            <v>0</v>
          </cell>
          <cell r="L1305">
            <v>0</v>
          </cell>
        </row>
        <row r="1306">
          <cell r="G1306">
            <v>0</v>
          </cell>
          <cell r="K1306">
            <v>0</v>
          </cell>
          <cell r="L1306">
            <v>0</v>
          </cell>
        </row>
        <row r="1307">
          <cell r="G1307">
            <v>3519</v>
          </cell>
          <cell r="K1307">
            <v>29677.71</v>
          </cell>
          <cell r="L1307">
            <v>40088</v>
          </cell>
        </row>
        <row r="1308">
          <cell r="G1308">
            <v>0</v>
          </cell>
          <cell r="K1308">
            <v>0</v>
          </cell>
          <cell r="L1308">
            <v>0</v>
          </cell>
        </row>
        <row r="1309">
          <cell r="G1309">
            <v>500</v>
          </cell>
          <cell r="K1309">
            <v>755.15</v>
          </cell>
          <cell r="L1309">
            <v>6000</v>
          </cell>
        </row>
        <row r="1310">
          <cell r="G1310">
            <v>0</v>
          </cell>
          <cell r="K1310">
            <v>0</v>
          </cell>
          <cell r="L1310">
            <v>0</v>
          </cell>
        </row>
        <row r="1311">
          <cell r="G1311">
            <v>0</v>
          </cell>
          <cell r="K1311">
            <v>0</v>
          </cell>
          <cell r="L1311">
            <v>0</v>
          </cell>
        </row>
        <row r="1312">
          <cell r="G1312">
            <v>100</v>
          </cell>
          <cell r="K1312">
            <v>2802.25</v>
          </cell>
          <cell r="L1312">
            <v>1200</v>
          </cell>
        </row>
        <row r="1313">
          <cell r="G1313">
            <v>0</v>
          </cell>
          <cell r="K1313">
            <v>630.35</v>
          </cell>
          <cell r="L1313">
            <v>0</v>
          </cell>
        </row>
        <row r="1314">
          <cell r="G1314">
            <v>500</v>
          </cell>
          <cell r="K1314">
            <v>17458.580000000002</v>
          </cell>
          <cell r="L1314">
            <v>6000</v>
          </cell>
        </row>
        <row r="1315">
          <cell r="G1315">
            <v>0</v>
          </cell>
          <cell r="K1315">
            <v>0</v>
          </cell>
          <cell r="L1315">
            <v>0</v>
          </cell>
        </row>
        <row r="1316">
          <cell r="G1316">
            <v>0</v>
          </cell>
          <cell r="K1316">
            <v>0</v>
          </cell>
          <cell r="L1316">
            <v>0</v>
          </cell>
        </row>
        <row r="1317">
          <cell r="G1317">
            <v>200</v>
          </cell>
          <cell r="K1317">
            <v>1307.32</v>
          </cell>
          <cell r="L1317">
            <v>2400</v>
          </cell>
        </row>
        <row r="1318">
          <cell r="G1318">
            <v>0</v>
          </cell>
          <cell r="K1318">
            <v>0</v>
          </cell>
          <cell r="L1318">
            <v>0</v>
          </cell>
        </row>
        <row r="1319">
          <cell r="G1319">
            <v>0</v>
          </cell>
          <cell r="K1319">
            <v>0</v>
          </cell>
          <cell r="L1319">
            <v>0</v>
          </cell>
        </row>
        <row r="1320">
          <cell r="G1320">
            <v>0</v>
          </cell>
          <cell r="K1320">
            <v>0</v>
          </cell>
          <cell r="L1320">
            <v>0</v>
          </cell>
        </row>
        <row r="1321">
          <cell r="G1321">
            <v>0</v>
          </cell>
          <cell r="K1321">
            <v>0</v>
          </cell>
          <cell r="L1321">
            <v>0</v>
          </cell>
        </row>
        <row r="1322">
          <cell r="G1322">
            <v>0</v>
          </cell>
          <cell r="K1322">
            <v>0</v>
          </cell>
          <cell r="L1322">
            <v>0</v>
          </cell>
        </row>
        <row r="1323">
          <cell r="G1323">
            <v>0</v>
          </cell>
          <cell r="K1323">
            <v>0</v>
          </cell>
          <cell r="L1323">
            <v>0</v>
          </cell>
        </row>
        <row r="1324">
          <cell r="G1324">
            <v>0</v>
          </cell>
          <cell r="K1324">
            <v>0</v>
          </cell>
          <cell r="L1324">
            <v>0</v>
          </cell>
        </row>
        <row r="1325">
          <cell r="G1325">
            <v>0</v>
          </cell>
          <cell r="K1325">
            <v>0</v>
          </cell>
          <cell r="L1325">
            <v>0</v>
          </cell>
        </row>
        <row r="1326">
          <cell r="G1326">
            <v>0</v>
          </cell>
          <cell r="K1326">
            <v>0</v>
          </cell>
          <cell r="L1326">
            <v>0</v>
          </cell>
        </row>
        <row r="1327">
          <cell r="G1327">
            <v>125</v>
          </cell>
          <cell r="K1327">
            <v>1933.51</v>
          </cell>
          <cell r="L1327">
            <v>1500</v>
          </cell>
        </row>
        <row r="1328">
          <cell r="G1328">
            <v>11876</v>
          </cell>
          <cell r="K1328">
            <v>122333.95</v>
          </cell>
          <cell r="L1328">
            <v>153343</v>
          </cell>
        </row>
        <row r="1329">
          <cell r="G1329">
            <v>0</v>
          </cell>
          <cell r="K1329">
            <v>0</v>
          </cell>
          <cell r="L1329">
            <v>0</v>
          </cell>
        </row>
        <row r="1330">
          <cell r="G1330">
            <v>4750</v>
          </cell>
          <cell r="K1330">
            <v>53773.64</v>
          </cell>
          <cell r="L1330">
            <v>61336</v>
          </cell>
        </row>
        <row r="1331">
          <cell r="G1331">
            <v>1164</v>
          </cell>
          <cell r="K1331">
            <v>10797.54</v>
          </cell>
          <cell r="L1331">
            <v>15028</v>
          </cell>
        </row>
        <row r="1332">
          <cell r="G1332">
            <v>487</v>
          </cell>
          <cell r="K1332">
            <v>9713.57</v>
          </cell>
          <cell r="L1332">
            <v>5592</v>
          </cell>
        </row>
        <row r="1333">
          <cell r="G1333">
            <v>6000</v>
          </cell>
          <cell r="K1333">
            <v>54713.31</v>
          </cell>
          <cell r="L1333">
            <v>72000</v>
          </cell>
        </row>
        <row r="1334">
          <cell r="G1334">
            <v>0</v>
          </cell>
          <cell r="K1334">
            <v>0</v>
          </cell>
          <cell r="L1334">
            <v>0</v>
          </cell>
        </row>
        <row r="1335">
          <cell r="G1335">
            <v>0</v>
          </cell>
          <cell r="K1335">
            <v>0</v>
          </cell>
          <cell r="L1335">
            <v>0</v>
          </cell>
        </row>
        <row r="1336">
          <cell r="G1336">
            <v>3494</v>
          </cell>
          <cell r="K1336">
            <v>25609.86</v>
          </cell>
          <cell r="L1336">
            <v>37596</v>
          </cell>
        </row>
        <row r="1337">
          <cell r="G1337">
            <v>0</v>
          </cell>
          <cell r="K1337">
            <v>0</v>
          </cell>
          <cell r="L1337">
            <v>0</v>
          </cell>
        </row>
        <row r="1338">
          <cell r="G1338">
            <v>0</v>
          </cell>
          <cell r="K1338">
            <v>2584.6</v>
          </cell>
          <cell r="L1338">
            <v>0</v>
          </cell>
        </row>
        <row r="1339">
          <cell r="G1339">
            <v>0</v>
          </cell>
          <cell r="K1339">
            <v>0</v>
          </cell>
          <cell r="L1339">
            <v>0</v>
          </cell>
        </row>
        <row r="1340">
          <cell r="G1340">
            <v>0</v>
          </cell>
          <cell r="K1340">
            <v>0</v>
          </cell>
          <cell r="L1340">
            <v>0</v>
          </cell>
        </row>
        <row r="1341">
          <cell r="G1341">
            <v>0</v>
          </cell>
          <cell r="K1341">
            <v>0</v>
          </cell>
          <cell r="L1341">
            <v>0</v>
          </cell>
        </row>
        <row r="1342">
          <cell r="G1342">
            <v>0</v>
          </cell>
          <cell r="K1342">
            <v>0</v>
          </cell>
          <cell r="L1342">
            <v>0</v>
          </cell>
        </row>
        <row r="1343">
          <cell r="G1343">
            <v>0</v>
          </cell>
          <cell r="K1343">
            <v>0</v>
          </cell>
          <cell r="L1343">
            <v>0</v>
          </cell>
        </row>
        <row r="1344">
          <cell r="G1344">
            <v>500</v>
          </cell>
          <cell r="K1344">
            <v>3284.6</v>
          </cell>
          <cell r="L1344">
            <v>6000</v>
          </cell>
        </row>
        <row r="1345">
          <cell r="G1345">
            <v>0</v>
          </cell>
          <cell r="K1345">
            <v>0</v>
          </cell>
          <cell r="L1345">
            <v>0</v>
          </cell>
        </row>
        <row r="1346">
          <cell r="G1346">
            <v>200</v>
          </cell>
          <cell r="K1346">
            <v>2816.78</v>
          </cell>
          <cell r="L1346">
            <v>2400</v>
          </cell>
        </row>
        <row r="1347">
          <cell r="G1347">
            <v>0</v>
          </cell>
          <cell r="K1347">
            <v>0</v>
          </cell>
          <cell r="L1347">
            <v>0</v>
          </cell>
        </row>
        <row r="1348">
          <cell r="G1348">
            <v>0</v>
          </cell>
          <cell r="K1348">
            <v>0</v>
          </cell>
          <cell r="L1348">
            <v>0</v>
          </cell>
        </row>
        <row r="1349">
          <cell r="G1349">
            <v>0</v>
          </cell>
          <cell r="K1349">
            <v>0</v>
          </cell>
          <cell r="L1349">
            <v>0</v>
          </cell>
        </row>
        <row r="1350">
          <cell r="G1350">
            <v>0</v>
          </cell>
          <cell r="K1350">
            <v>0</v>
          </cell>
          <cell r="L1350">
            <v>0</v>
          </cell>
        </row>
        <row r="1351">
          <cell r="G1351">
            <v>0</v>
          </cell>
          <cell r="K1351">
            <v>0</v>
          </cell>
          <cell r="L1351">
            <v>0</v>
          </cell>
        </row>
        <row r="1352">
          <cell r="G1352">
            <v>8400</v>
          </cell>
          <cell r="K1352">
            <v>107509.17</v>
          </cell>
          <cell r="L1352">
            <v>133120</v>
          </cell>
        </row>
        <row r="1353">
          <cell r="G1353">
            <v>5589</v>
          </cell>
          <cell r="K1353">
            <v>107173.08</v>
          </cell>
          <cell r="L1353">
            <v>67068</v>
          </cell>
        </row>
        <row r="1354">
          <cell r="G1354">
            <v>250</v>
          </cell>
          <cell r="K1354">
            <v>7821.62</v>
          </cell>
          <cell r="L1354">
            <v>3000</v>
          </cell>
        </row>
        <row r="1355">
          <cell r="G1355">
            <v>2500</v>
          </cell>
          <cell r="K1355">
            <v>27486.42</v>
          </cell>
          <cell r="L1355">
            <v>30000</v>
          </cell>
        </row>
        <row r="1356">
          <cell r="G1356">
            <v>0</v>
          </cell>
          <cell r="K1356">
            <v>0</v>
          </cell>
          <cell r="L1356">
            <v>0</v>
          </cell>
        </row>
        <row r="1357">
          <cell r="G1357">
            <v>0</v>
          </cell>
          <cell r="K1357">
            <v>0</v>
          </cell>
          <cell r="L1357">
            <v>0</v>
          </cell>
        </row>
        <row r="1358">
          <cell r="G1358">
            <v>2000</v>
          </cell>
          <cell r="K1358">
            <v>16336.37</v>
          </cell>
          <cell r="L1358">
            <v>24000</v>
          </cell>
        </row>
        <row r="1359">
          <cell r="G1359">
            <v>19431</v>
          </cell>
          <cell r="K1359">
            <v>264224.23</v>
          </cell>
          <cell r="L1359">
            <v>221426</v>
          </cell>
        </row>
        <row r="1360">
          <cell r="G1360">
            <v>0</v>
          </cell>
          <cell r="K1360">
            <v>0</v>
          </cell>
          <cell r="L1360">
            <v>0</v>
          </cell>
        </row>
        <row r="1361">
          <cell r="G1361">
            <v>0</v>
          </cell>
          <cell r="K1361">
            <v>0</v>
          </cell>
          <cell r="L1361">
            <v>0</v>
          </cell>
        </row>
        <row r="1362">
          <cell r="G1362">
            <v>1360</v>
          </cell>
          <cell r="K1362">
            <v>17093.95</v>
          </cell>
          <cell r="L1362">
            <v>15498</v>
          </cell>
        </row>
        <row r="1363">
          <cell r="G1363">
            <v>834</v>
          </cell>
          <cell r="K1363">
            <v>8279.7199999999993</v>
          </cell>
          <cell r="L1363">
            <v>9574</v>
          </cell>
        </row>
        <row r="1364">
          <cell r="G1364">
            <v>0</v>
          </cell>
          <cell r="K1364">
            <v>0</v>
          </cell>
          <cell r="L1364">
            <v>0</v>
          </cell>
        </row>
        <row r="1365">
          <cell r="G1365">
            <v>0</v>
          </cell>
          <cell r="K1365">
            <v>826.51</v>
          </cell>
          <cell r="L1365">
            <v>0</v>
          </cell>
        </row>
        <row r="1366">
          <cell r="G1366">
            <v>0</v>
          </cell>
          <cell r="K1366">
            <v>0</v>
          </cell>
          <cell r="L1366">
            <v>0</v>
          </cell>
        </row>
        <row r="1367">
          <cell r="G1367">
            <v>0</v>
          </cell>
          <cell r="K1367">
            <v>0</v>
          </cell>
          <cell r="L1367">
            <v>0</v>
          </cell>
        </row>
        <row r="1368">
          <cell r="G1368">
            <v>0</v>
          </cell>
          <cell r="K1368">
            <v>0</v>
          </cell>
          <cell r="L1368">
            <v>0</v>
          </cell>
        </row>
        <row r="1369">
          <cell r="G1369">
            <v>0</v>
          </cell>
          <cell r="K1369">
            <v>0</v>
          </cell>
          <cell r="L1369">
            <v>0</v>
          </cell>
        </row>
        <row r="1370">
          <cell r="G1370">
            <v>0</v>
          </cell>
          <cell r="K1370">
            <v>0</v>
          </cell>
          <cell r="L1370">
            <v>0</v>
          </cell>
        </row>
        <row r="1371">
          <cell r="G1371">
            <v>0</v>
          </cell>
          <cell r="K1371">
            <v>0</v>
          </cell>
          <cell r="L1371">
            <v>0</v>
          </cell>
        </row>
        <row r="1372">
          <cell r="G1372">
            <v>0</v>
          </cell>
          <cell r="K1372">
            <v>0</v>
          </cell>
          <cell r="L1372">
            <v>0</v>
          </cell>
        </row>
        <row r="1373">
          <cell r="G1373">
            <v>0</v>
          </cell>
          <cell r="K1373">
            <v>0</v>
          </cell>
          <cell r="L1373">
            <v>0</v>
          </cell>
        </row>
        <row r="1374">
          <cell r="G1374">
            <v>0</v>
          </cell>
          <cell r="K1374">
            <v>0</v>
          </cell>
          <cell r="L1374">
            <v>0</v>
          </cell>
        </row>
        <row r="1375">
          <cell r="G1375">
            <v>0</v>
          </cell>
          <cell r="K1375">
            <v>0</v>
          </cell>
          <cell r="L1375">
            <v>0</v>
          </cell>
        </row>
        <row r="1376">
          <cell r="G1376">
            <v>0</v>
          </cell>
          <cell r="K1376">
            <v>304.83</v>
          </cell>
          <cell r="L1376">
            <v>0</v>
          </cell>
        </row>
        <row r="1377">
          <cell r="G1377">
            <v>0</v>
          </cell>
          <cell r="K1377">
            <v>2065.4299999999998</v>
          </cell>
          <cell r="L1377">
            <v>0</v>
          </cell>
        </row>
        <row r="1378">
          <cell r="G1378">
            <v>0</v>
          </cell>
          <cell r="K1378">
            <v>0</v>
          </cell>
          <cell r="L1378">
            <v>0</v>
          </cell>
        </row>
        <row r="1379">
          <cell r="G1379">
            <v>0</v>
          </cell>
          <cell r="K1379">
            <v>0</v>
          </cell>
          <cell r="L1379">
            <v>0</v>
          </cell>
        </row>
        <row r="1380">
          <cell r="G1380">
            <v>0</v>
          </cell>
          <cell r="K1380">
            <v>0</v>
          </cell>
          <cell r="L1380">
            <v>0</v>
          </cell>
        </row>
        <row r="1381">
          <cell r="G1381">
            <v>0</v>
          </cell>
          <cell r="K1381">
            <v>0</v>
          </cell>
          <cell r="L1381">
            <v>0</v>
          </cell>
        </row>
        <row r="1382">
          <cell r="G1382">
            <v>0</v>
          </cell>
          <cell r="K1382">
            <v>0</v>
          </cell>
          <cell r="L1382">
            <v>0</v>
          </cell>
        </row>
        <row r="1383">
          <cell r="G1383">
            <v>0</v>
          </cell>
          <cell r="K1383">
            <v>0</v>
          </cell>
          <cell r="L1383">
            <v>0</v>
          </cell>
        </row>
        <row r="1384">
          <cell r="G1384">
            <v>0</v>
          </cell>
          <cell r="K1384">
            <v>0</v>
          </cell>
          <cell r="L1384">
            <v>0</v>
          </cell>
        </row>
        <row r="1385">
          <cell r="G1385">
            <v>0</v>
          </cell>
          <cell r="K1385">
            <v>0</v>
          </cell>
          <cell r="L1385">
            <v>0</v>
          </cell>
        </row>
        <row r="1386">
          <cell r="G1386">
            <v>0</v>
          </cell>
          <cell r="K1386">
            <v>0</v>
          </cell>
          <cell r="L1386">
            <v>0</v>
          </cell>
        </row>
        <row r="1387">
          <cell r="G1387">
            <v>0</v>
          </cell>
          <cell r="K1387">
            <v>0</v>
          </cell>
          <cell r="L1387">
            <v>0</v>
          </cell>
        </row>
        <row r="1388">
          <cell r="G1388">
            <v>0</v>
          </cell>
          <cell r="K1388">
            <v>36368.269999999997</v>
          </cell>
          <cell r="L1388">
            <v>0</v>
          </cell>
        </row>
        <row r="1389">
          <cell r="G1389">
            <v>86770</v>
          </cell>
          <cell r="K1389">
            <v>1530183.77</v>
          </cell>
          <cell r="L1389">
            <v>1292457</v>
          </cell>
        </row>
        <row r="1390">
          <cell r="G1390">
            <v>0</v>
          </cell>
          <cell r="K1390">
            <v>0</v>
          </cell>
          <cell r="L1390">
            <v>0</v>
          </cell>
        </row>
        <row r="1391">
          <cell r="G1391">
            <v>5206</v>
          </cell>
          <cell r="K1391">
            <v>67035.820000000007</v>
          </cell>
          <cell r="L1391">
            <v>77545</v>
          </cell>
        </row>
        <row r="1392">
          <cell r="G1392">
            <v>2060</v>
          </cell>
          <cell r="K1392">
            <v>17500.7</v>
          </cell>
          <cell r="L1392">
            <v>23649</v>
          </cell>
        </row>
        <row r="1393">
          <cell r="G1393">
            <v>0</v>
          </cell>
          <cell r="K1393">
            <v>0</v>
          </cell>
          <cell r="L1393">
            <v>0</v>
          </cell>
        </row>
        <row r="1394">
          <cell r="G1394">
            <v>0</v>
          </cell>
          <cell r="K1394">
            <v>2169.59</v>
          </cell>
          <cell r="L1394">
            <v>0</v>
          </cell>
        </row>
        <row r="1395">
          <cell r="G1395">
            <v>0</v>
          </cell>
          <cell r="K1395">
            <v>0</v>
          </cell>
          <cell r="L1395">
            <v>0</v>
          </cell>
        </row>
        <row r="1396">
          <cell r="G1396">
            <v>0</v>
          </cell>
          <cell r="K1396">
            <v>0</v>
          </cell>
          <cell r="L1396">
            <v>0</v>
          </cell>
        </row>
        <row r="1397">
          <cell r="G1397">
            <v>500</v>
          </cell>
          <cell r="K1397">
            <v>1325</v>
          </cell>
          <cell r="L1397">
            <v>6000</v>
          </cell>
        </row>
        <row r="1398">
          <cell r="G1398">
            <v>0</v>
          </cell>
          <cell r="K1398">
            <v>0</v>
          </cell>
          <cell r="L1398">
            <v>0</v>
          </cell>
        </row>
        <row r="1399">
          <cell r="G1399">
            <v>0</v>
          </cell>
          <cell r="K1399">
            <v>0</v>
          </cell>
          <cell r="L1399">
            <v>0</v>
          </cell>
        </row>
        <row r="1400">
          <cell r="G1400">
            <v>0</v>
          </cell>
          <cell r="K1400">
            <v>0</v>
          </cell>
          <cell r="L1400">
            <v>0</v>
          </cell>
        </row>
        <row r="1401">
          <cell r="G1401">
            <v>0</v>
          </cell>
          <cell r="K1401">
            <v>0</v>
          </cell>
          <cell r="L1401">
            <v>0</v>
          </cell>
        </row>
        <row r="1402">
          <cell r="G1402">
            <v>0</v>
          </cell>
          <cell r="K1402">
            <v>0</v>
          </cell>
          <cell r="L1402">
            <v>0</v>
          </cell>
        </row>
        <row r="1403">
          <cell r="G1403">
            <v>0</v>
          </cell>
          <cell r="K1403">
            <v>0</v>
          </cell>
          <cell r="L1403">
            <v>0</v>
          </cell>
        </row>
        <row r="1404">
          <cell r="G1404">
            <v>0</v>
          </cell>
          <cell r="K1404">
            <v>17.5</v>
          </cell>
          <cell r="L1404">
            <v>0</v>
          </cell>
        </row>
        <row r="1405">
          <cell r="G1405">
            <v>0</v>
          </cell>
          <cell r="K1405">
            <v>1172.05</v>
          </cell>
          <cell r="L1405">
            <v>0</v>
          </cell>
        </row>
        <row r="1406">
          <cell r="G1406">
            <v>0</v>
          </cell>
          <cell r="K1406">
            <v>1097.6500000000001</v>
          </cell>
          <cell r="L1406">
            <v>0</v>
          </cell>
        </row>
        <row r="1407">
          <cell r="G1407">
            <v>0</v>
          </cell>
          <cell r="K1407">
            <v>10385.51</v>
          </cell>
          <cell r="L1407">
            <v>0</v>
          </cell>
        </row>
        <row r="1408">
          <cell r="G1408">
            <v>600</v>
          </cell>
          <cell r="K1408">
            <v>11672.69</v>
          </cell>
          <cell r="L1408">
            <v>7200</v>
          </cell>
        </row>
        <row r="1409">
          <cell r="G1409">
            <v>0</v>
          </cell>
          <cell r="K1409">
            <v>0</v>
          </cell>
          <cell r="L1409">
            <v>0</v>
          </cell>
        </row>
        <row r="1410">
          <cell r="G1410">
            <v>0</v>
          </cell>
          <cell r="K1410">
            <v>0</v>
          </cell>
          <cell r="L1410">
            <v>0</v>
          </cell>
        </row>
        <row r="1411">
          <cell r="G1411">
            <v>0</v>
          </cell>
          <cell r="K1411">
            <v>1165.97</v>
          </cell>
          <cell r="L1411">
            <v>0</v>
          </cell>
        </row>
        <row r="1412">
          <cell r="G1412">
            <v>0</v>
          </cell>
          <cell r="K1412">
            <v>0</v>
          </cell>
          <cell r="L1412">
            <v>0</v>
          </cell>
        </row>
        <row r="1413">
          <cell r="G1413">
            <v>0</v>
          </cell>
          <cell r="K1413">
            <v>0</v>
          </cell>
          <cell r="L1413">
            <v>0</v>
          </cell>
        </row>
        <row r="1414">
          <cell r="G1414">
            <v>0</v>
          </cell>
          <cell r="K1414">
            <v>0</v>
          </cell>
          <cell r="L1414">
            <v>0</v>
          </cell>
        </row>
        <row r="1415">
          <cell r="G1415">
            <v>0</v>
          </cell>
          <cell r="K1415">
            <v>0</v>
          </cell>
          <cell r="L1415">
            <v>0</v>
          </cell>
        </row>
        <row r="1416">
          <cell r="G1416">
            <v>0</v>
          </cell>
          <cell r="K1416">
            <v>0</v>
          </cell>
          <cell r="L1416">
            <v>0</v>
          </cell>
        </row>
        <row r="1417">
          <cell r="G1417">
            <v>0</v>
          </cell>
          <cell r="K1417">
            <v>0</v>
          </cell>
          <cell r="L1417">
            <v>0</v>
          </cell>
        </row>
        <row r="1418">
          <cell r="G1418">
            <v>20565</v>
          </cell>
          <cell r="K1418">
            <v>245150.07999999999</v>
          </cell>
          <cell r="L1418">
            <v>245455</v>
          </cell>
        </row>
        <row r="1419">
          <cell r="G1419">
            <v>0</v>
          </cell>
          <cell r="K1419">
            <v>0</v>
          </cell>
          <cell r="L1419">
            <v>0</v>
          </cell>
        </row>
        <row r="1420">
          <cell r="G1420">
            <v>0</v>
          </cell>
          <cell r="K1420">
            <v>0</v>
          </cell>
          <cell r="L1420">
            <v>0</v>
          </cell>
        </row>
        <row r="1421">
          <cell r="G1421">
            <v>1573</v>
          </cell>
          <cell r="K1421">
            <v>28752.560000000001</v>
          </cell>
          <cell r="L1421">
            <v>18776</v>
          </cell>
        </row>
        <row r="1422">
          <cell r="G1422">
            <v>959</v>
          </cell>
          <cell r="K1422">
            <v>16853.59</v>
          </cell>
          <cell r="L1422">
            <v>11011</v>
          </cell>
        </row>
        <row r="1423">
          <cell r="G1423">
            <v>0</v>
          </cell>
          <cell r="K1423">
            <v>0</v>
          </cell>
          <cell r="L1423">
            <v>0</v>
          </cell>
        </row>
        <row r="1424">
          <cell r="G1424">
            <v>1500</v>
          </cell>
          <cell r="K1424">
            <v>12999.53</v>
          </cell>
          <cell r="L1424">
            <v>18000</v>
          </cell>
        </row>
        <row r="1425">
          <cell r="G1425">
            <v>0</v>
          </cell>
          <cell r="K1425">
            <v>0</v>
          </cell>
          <cell r="L1425">
            <v>0</v>
          </cell>
        </row>
        <row r="1426">
          <cell r="G1426">
            <v>0</v>
          </cell>
          <cell r="K1426">
            <v>0</v>
          </cell>
          <cell r="L1426">
            <v>0</v>
          </cell>
        </row>
        <row r="1427">
          <cell r="G1427">
            <v>200</v>
          </cell>
          <cell r="K1427">
            <v>263.11</v>
          </cell>
          <cell r="L1427">
            <v>2400</v>
          </cell>
        </row>
        <row r="1428">
          <cell r="G1428">
            <v>0</v>
          </cell>
          <cell r="K1428">
            <v>0</v>
          </cell>
          <cell r="L1428">
            <v>0</v>
          </cell>
        </row>
        <row r="1429">
          <cell r="G1429">
            <v>0</v>
          </cell>
          <cell r="K1429">
            <v>0</v>
          </cell>
          <cell r="L1429">
            <v>0</v>
          </cell>
        </row>
        <row r="1430">
          <cell r="G1430">
            <v>0</v>
          </cell>
          <cell r="K1430">
            <v>0</v>
          </cell>
          <cell r="L1430">
            <v>0</v>
          </cell>
        </row>
        <row r="1431">
          <cell r="G1431">
            <v>0</v>
          </cell>
          <cell r="K1431">
            <v>0</v>
          </cell>
          <cell r="L1431">
            <v>0</v>
          </cell>
        </row>
        <row r="1432">
          <cell r="G1432">
            <v>0</v>
          </cell>
          <cell r="K1432">
            <v>0</v>
          </cell>
          <cell r="L1432">
            <v>0</v>
          </cell>
        </row>
        <row r="1433">
          <cell r="G1433">
            <v>0</v>
          </cell>
          <cell r="K1433">
            <v>0</v>
          </cell>
          <cell r="L1433">
            <v>0</v>
          </cell>
        </row>
        <row r="1434">
          <cell r="G1434">
            <v>0</v>
          </cell>
          <cell r="K1434">
            <v>0</v>
          </cell>
          <cell r="L1434">
            <v>0</v>
          </cell>
        </row>
        <row r="1435">
          <cell r="G1435">
            <v>2000</v>
          </cell>
          <cell r="K1435">
            <v>15350.29</v>
          </cell>
          <cell r="L1435">
            <v>24000</v>
          </cell>
        </row>
        <row r="1436">
          <cell r="G1436">
            <v>250</v>
          </cell>
          <cell r="K1436">
            <v>3811.77</v>
          </cell>
          <cell r="L1436">
            <v>3000</v>
          </cell>
        </row>
        <row r="1437">
          <cell r="G1437">
            <v>0</v>
          </cell>
          <cell r="K1437">
            <v>0</v>
          </cell>
          <cell r="L1437">
            <v>0</v>
          </cell>
        </row>
        <row r="1438">
          <cell r="G1438">
            <v>0</v>
          </cell>
          <cell r="K1438">
            <v>0</v>
          </cell>
          <cell r="L1438">
            <v>0</v>
          </cell>
        </row>
        <row r="1439">
          <cell r="G1439">
            <v>0</v>
          </cell>
          <cell r="K1439">
            <v>0</v>
          </cell>
          <cell r="L1439">
            <v>0</v>
          </cell>
        </row>
        <row r="1440">
          <cell r="G1440">
            <v>0</v>
          </cell>
          <cell r="K1440">
            <v>0</v>
          </cell>
          <cell r="L1440">
            <v>0</v>
          </cell>
        </row>
        <row r="1441">
          <cell r="G1441">
            <v>2000</v>
          </cell>
          <cell r="K1441">
            <v>26643.4</v>
          </cell>
          <cell r="L1441">
            <v>24000</v>
          </cell>
        </row>
        <row r="1442">
          <cell r="G1442">
            <v>0</v>
          </cell>
          <cell r="K1442">
            <v>0</v>
          </cell>
          <cell r="L1442">
            <v>0</v>
          </cell>
        </row>
        <row r="1443">
          <cell r="G1443">
            <v>0</v>
          </cell>
          <cell r="K1443">
            <v>0</v>
          </cell>
          <cell r="L1443">
            <v>0</v>
          </cell>
        </row>
        <row r="1444">
          <cell r="G1444">
            <v>0</v>
          </cell>
          <cell r="K1444">
            <v>0</v>
          </cell>
          <cell r="L1444">
            <v>0</v>
          </cell>
        </row>
        <row r="1445">
          <cell r="G1445">
            <v>0</v>
          </cell>
          <cell r="K1445">
            <v>0</v>
          </cell>
          <cell r="L1445">
            <v>0</v>
          </cell>
        </row>
        <row r="1446">
          <cell r="G1446">
            <v>0</v>
          </cell>
          <cell r="K1446">
            <v>0</v>
          </cell>
          <cell r="L1446">
            <v>0</v>
          </cell>
        </row>
        <row r="1447">
          <cell r="G1447">
            <v>0</v>
          </cell>
          <cell r="K1447">
            <v>0</v>
          </cell>
          <cell r="L1447">
            <v>0</v>
          </cell>
        </row>
        <row r="1448">
          <cell r="G1448">
            <v>0</v>
          </cell>
          <cell r="K1448">
            <v>0</v>
          </cell>
          <cell r="L1448">
            <v>0</v>
          </cell>
        </row>
        <row r="1449">
          <cell r="G1449">
            <v>0</v>
          </cell>
          <cell r="K1449">
            <v>1803563.04</v>
          </cell>
          <cell r="L1449">
            <v>0</v>
          </cell>
        </row>
        <row r="1450">
          <cell r="G1450">
            <v>0</v>
          </cell>
          <cell r="K1450">
            <v>0</v>
          </cell>
          <cell r="L1450">
            <v>0</v>
          </cell>
        </row>
        <row r="1451">
          <cell r="G1451">
            <v>0</v>
          </cell>
          <cell r="K1451">
            <v>0</v>
          </cell>
          <cell r="L1451">
            <v>0</v>
          </cell>
        </row>
        <row r="1452">
          <cell r="G1452">
            <v>0</v>
          </cell>
          <cell r="K1452">
            <v>0</v>
          </cell>
          <cell r="L1452">
            <v>0</v>
          </cell>
        </row>
        <row r="1453">
          <cell r="G1453">
            <v>0</v>
          </cell>
          <cell r="K1453">
            <v>0</v>
          </cell>
          <cell r="L1453">
            <v>0</v>
          </cell>
        </row>
        <row r="1454">
          <cell r="G1454">
            <v>0</v>
          </cell>
          <cell r="K1454">
            <v>0</v>
          </cell>
          <cell r="L1454">
            <v>0</v>
          </cell>
        </row>
        <row r="1455">
          <cell r="G1455">
            <v>0</v>
          </cell>
          <cell r="K1455">
            <v>0</v>
          </cell>
          <cell r="L1455">
            <v>0</v>
          </cell>
        </row>
        <row r="1456">
          <cell r="G1456">
            <v>0</v>
          </cell>
          <cell r="K1456">
            <v>0</v>
          </cell>
          <cell r="L1456">
            <v>0</v>
          </cell>
        </row>
        <row r="1457">
          <cell r="G1457">
            <v>0</v>
          </cell>
          <cell r="K1457">
            <v>0</v>
          </cell>
          <cell r="L1457">
            <v>0</v>
          </cell>
        </row>
        <row r="1458">
          <cell r="G1458">
            <v>-815986</v>
          </cell>
          <cell r="K1458">
            <v>-11936029.970000001</v>
          </cell>
          <cell r="L1458">
            <v>-11532961</v>
          </cell>
        </row>
        <row r="1459">
          <cell r="G1459">
            <v>0</v>
          </cell>
          <cell r="K1459">
            <v>817699.49</v>
          </cell>
          <cell r="L1459">
            <v>0</v>
          </cell>
        </row>
        <row r="1460">
          <cell r="G1460">
            <v>-235974</v>
          </cell>
          <cell r="K1460">
            <v>-2760421.47</v>
          </cell>
          <cell r="L1460">
            <v>-3547808</v>
          </cell>
        </row>
        <row r="1461">
          <cell r="G1461">
            <v>0</v>
          </cell>
          <cell r="K1461">
            <v>1966.4</v>
          </cell>
          <cell r="L1461">
            <v>0</v>
          </cell>
        </row>
        <row r="1462">
          <cell r="G1462">
            <v>1785</v>
          </cell>
          <cell r="K1462">
            <v>11044.76</v>
          </cell>
          <cell r="L1462">
            <v>25594</v>
          </cell>
        </row>
        <row r="1463">
          <cell r="G1463">
            <v>0</v>
          </cell>
          <cell r="K1463">
            <v>3153.93</v>
          </cell>
          <cell r="L1463">
            <v>0</v>
          </cell>
        </row>
        <row r="1464">
          <cell r="G1464">
            <v>0</v>
          </cell>
          <cell r="K1464">
            <v>-5434.87</v>
          </cell>
          <cell r="L1464">
            <v>0</v>
          </cell>
        </row>
        <row r="1465">
          <cell r="G1465">
            <v>0</v>
          </cell>
          <cell r="K1465">
            <v>0</v>
          </cell>
          <cell r="L1465">
            <v>0</v>
          </cell>
        </row>
        <row r="1466">
          <cell r="G1466">
            <v>654421</v>
          </cell>
          <cell r="K1466">
            <v>8859435.2899999991</v>
          </cell>
          <cell r="L1466">
            <v>9358684</v>
          </cell>
        </row>
        <row r="1467">
          <cell r="G1467">
            <v>0</v>
          </cell>
          <cell r="K1467">
            <v>161231.21</v>
          </cell>
          <cell r="L1467">
            <v>0</v>
          </cell>
        </row>
        <row r="1468">
          <cell r="G1468">
            <v>0</v>
          </cell>
          <cell r="K1468">
            <v>140.18</v>
          </cell>
          <cell r="L1468">
            <v>0</v>
          </cell>
        </row>
        <row r="1469">
          <cell r="G1469">
            <v>0</v>
          </cell>
          <cell r="K1469">
            <v>6107.64</v>
          </cell>
          <cell r="L1469">
            <v>0</v>
          </cell>
        </row>
        <row r="1470">
          <cell r="G1470">
            <v>0</v>
          </cell>
          <cell r="K1470">
            <v>29396.080000000002</v>
          </cell>
          <cell r="L1470">
            <v>0</v>
          </cell>
        </row>
        <row r="1471">
          <cell r="G1471">
            <v>0</v>
          </cell>
          <cell r="K1471">
            <v>182</v>
          </cell>
          <cell r="L1471">
            <v>0</v>
          </cell>
        </row>
        <row r="1472">
          <cell r="G1472">
            <v>189959</v>
          </cell>
          <cell r="K1472">
            <v>2323023.02</v>
          </cell>
          <cell r="L1472">
            <v>2776940</v>
          </cell>
        </row>
        <row r="1473">
          <cell r="G1473">
            <v>2100</v>
          </cell>
          <cell r="K1473">
            <v>-211.03</v>
          </cell>
          <cell r="L1473">
            <v>30110</v>
          </cell>
        </row>
        <row r="1474">
          <cell r="G1474">
            <v>0</v>
          </cell>
          <cell r="K1474">
            <v>-173.27</v>
          </cell>
          <cell r="L1474">
            <v>0</v>
          </cell>
        </row>
        <row r="1475">
          <cell r="G1475">
            <v>-9692</v>
          </cell>
          <cell r="K1475">
            <v>-96760.15</v>
          </cell>
          <cell r="L1475">
            <v>-162347</v>
          </cell>
        </row>
        <row r="1476">
          <cell r="G1476">
            <v>-3571</v>
          </cell>
          <cell r="K1476">
            <v>-96881.85</v>
          </cell>
          <cell r="L1476">
            <v>-51188</v>
          </cell>
        </row>
        <row r="1477">
          <cell r="G1477">
            <v>0</v>
          </cell>
          <cell r="K1477">
            <v>11372.27</v>
          </cell>
          <cell r="L1477">
            <v>200</v>
          </cell>
        </row>
        <row r="1478">
          <cell r="G1478">
            <v>160</v>
          </cell>
          <cell r="K1478">
            <v>2708.75</v>
          </cell>
          <cell r="L1478">
            <v>1440</v>
          </cell>
        </row>
        <row r="1479">
          <cell r="G1479">
            <v>1000</v>
          </cell>
          <cell r="K1479">
            <v>7677.42</v>
          </cell>
          <cell r="L1479">
            <v>12000</v>
          </cell>
        </row>
        <row r="1480">
          <cell r="G1480">
            <v>800</v>
          </cell>
          <cell r="K1480">
            <v>10827.02</v>
          </cell>
          <cell r="L1480">
            <v>9600</v>
          </cell>
        </row>
        <row r="1481">
          <cell r="G1481">
            <v>3000</v>
          </cell>
          <cell r="K1481">
            <v>36830.29</v>
          </cell>
          <cell r="L1481">
            <v>36000</v>
          </cell>
        </row>
        <row r="1482">
          <cell r="G1482">
            <v>500</v>
          </cell>
          <cell r="K1482">
            <v>14164.97</v>
          </cell>
          <cell r="L1482">
            <v>6000</v>
          </cell>
        </row>
        <row r="1483">
          <cell r="G1483">
            <v>150</v>
          </cell>
          <cell r="K1483">
            <v>2905.27</v>
          </cell>
          <cell r="L1483">
            <v>1800</v>
          </cell>
        </row>
        <row r="1484">
          <cell r="G1484">
            <v>0</v>
          </cell>
          <cell r="K1484">
            <v>685.32</v>
          </cell>
          <cell r="L1484">
            <v>0</v>
          </cell>
        </row>
        <row r="1485">
          <cell r="G1485">
            <v>1536</v>
          </cell>
          <cell r="K1485">
            <v>22652.52</v>
          </cell>
          <cell r="L1485">
            <v>15432</v>
          </cell>
        </row>
        <row r="1486">
          <cell r="G1486">
            <v>100</v>
          </cell>
          <cell r="K1486">
            <v>1035.96</v>
          </cell>
          <cell r="L1486">
            <v>1200</v>
          </cell>
        </row>
        <row r="1487">
          <cell r="G1487">
            <v>6087</v>
          </cell>
          <cell r="K1487">
            <v>60439.78</v>
          </cell>
          <cell r="L1487">
            <v>63729</v>
          </cell>
        </row>
        <row r="1488">
          <cell r="G1488">
            <v>3500</v>
          </cell>
          <cell r="K1488">
            <v>32211.64</v>
          </cell>
          <cell r="L1488">
            <v>42000</v>
          </cell>
        </row>
        <row r="1489">
          <cell r="G1489">
            <v>700</v>
          </cell>
          <cell r="K1489">
            <v>3091.89</v>
          </cell>
          <cell r="L1489">
            <v>8400</v>
          </cell>
        </row>
        <row r="1490">
          <cell r="G1490">
            <v>0</v>
          </cell>
          <cell r="K1490">
            <v>0</v>
          </cell>
          <cell r="L1490">
            <v>0</v>
          </cell>
        </row>
        <row r="1491">
          <cell r="G1491">
            <v>200</v>
          </cell>
          <cell r="K1491">
            <v>2616.56</v>
          </cell>
          <cell r="L1491">
            <v>2400</v>
          </cell>
        </row>
        <row r="1492">
          <cell r="G1492">
            <v>10500</v>
          </cell>
          <cell r="K1492">
            <v>114820</v>
          </cell>
          <cell r="L1492">
            <v>126000</v>
          </cell>
        </row>
        <row r="1493">
          <cell r="G1493">
            <v>0</v>
          </cell>
          <cell r="K1493">
            <v>248</v>
          </cell>
          <cell r="L1493">
            <v>0</v>
          </cell>
        </row>
        <row r="1494">
          <cell r="G1494">
            <v>1800</v>
          </cell>
          <cell r="K1494">
            <v>23208.89</v>
          </cell>
          <cell r="L1494">
            <v>21600</v>
          </cell>
        </row>
        <row r="1495">
          <cell r="G1495">
            <v>350</v>
          </cell>
          <cell r="K1495">
            <v>10671.19</v>
          </cell>
          <cell r="L1495">
            <v>4200</v>
          </cell>
        </row>
        <row r="1496">
          <cell r="G1496">
            <v>900</v>
          </cell>
          <cell r="K1496">
            <v>9819.7199999999993</v>
          </cell>
          <cell r="L1496">
            <v>10800</v>
          </cell>
        </row>
        <row r="1497">
          <cell r="G1497">
            <v>1500</v>
          </cell>
          <cell r="K1497">
            <v>20347.61</v>
          </cell>
          <cell r="L1497">
            <v>18000</v>
          </cell>
        </row>
        <row r="1498">
          <cell r="G1498">
            <v>50</v>
          </cell>
          <cell r="K1498">
            <v>1142.0999999999999</v>
          </cell>
          <cell r="L1498">
            <v>600</v>
          </cell>
        </row>
        <row r="1499">
          <cell r="G1499">
            <v>0</v>
          </cell>
          <cell r="K1499">
            <v>0</v>
          </cell>
          <cell r="L1499">
            <v>0</v>
          </cell>
        </row>
        <row r="1500">
          <cell r="G1500">
            <v>0</v>
          </cell>
          <cell r="K1500">
            <v>446.57</v>
          </cell>
          <cell r="L1500">
            <v>0</v>
          </cell>
        </row>
        <row r="1501">
          <cell r="G1501">
            <v>15753</v>
          </cell>
          <cell r="K1501">
            <v>208626.36</v>
          </cell>
          <cell r="L1501">
            <v>225828</v>
          </cell>
        </row>
        <row r="1502">
          <cell r="G1502">
            <v>6301</v>
          </cell>
          <cell r="K1502">
            <v>108742</v>
          </cell>
          <cell r="L1502">
            <v>90331</v>
          </cell>
        </row>
        <row r="1503">
          <cell r="G1503">
            <v>0</v>
          </cell>
          <cell r="K1503">
            <v>0</v>
          </cell>
          <cell r="L1503">
            <v>0</v>
          </cell>
        </row>
        <row r="1504">
          <cell r="G1504">
            <v>300</v>
          </cell>
          <cell r="K1504">
            <v>11150.01</v>
          </cell>
          <cell r="L1504">
            <v>37274</v>
          </cell>
        </row>
        <row r="1505">
          <cell r="G1505">
            <v>-2625</v>
          </cell>
          <cell r="K1505">
            <v>-73157.13</v>
          </cell>
          <cell r="L1505">
            <v>-37638</v>
          </cell>
        </row>
        <row r="1506">
          <cell r="G1506">
            <v>0</v>
          </cell>
          <cell r="K1506">
            <v>4537.5</v>
          </cell>
          <cell r="L1506">
            <v>0</v>
          </cell>
        </row>
        <row r="1507">
          <cell r="G1507">
            <v>0</v>
          </cell>
          <cell r="K1507">
            <v>0</v>
          </cell>
          <cell r="L1507">
            <v>0</v>
          </cell>
        </row>
        <row r="1508">
          <cell r="G1508">
            <v>22684</v>
          </cell>
          <cell r="K1508">
            <v>286819.55</v>
          </cell>
          <cell r="L1508">
            <v>325192</v>
          </cell>
        </row>
        <row r="1509">
          <cell r="G1509">
            <v>0</v>
          </cell>
          <cell r="K1509">
            <v>-4842.24</v>
          </cell>
          <cell r="L1509">
            <v>0</v>
          </cell>
        </row>
        <row r="1510">
          <cell r="G1510">
            <v>-2205</v>
          </cell>
          <cell r="K1510">
            <v>-3923.23</v>
          </cell>
          <cell r="L1510">
            <v>-31616</v>
          </cell>
        </row>
        <row r="1511">
          <cell r="G1511">
            <v>8376</v>
          </cell>
          <cell r="K1511">
            <v>91858.02</v>
          </cell>
          <cell r="L1511">
            <v>93486</v>
          </cell>
        </row>
        <row r="1512">
          <cell r="G1512">
            <v>0</v>
          </cell>
          <cell r="K1512">
            <v>0</v>
          </cell>
          <cell r="L1512">
            <v>0</v>
          </cell>
        </row>
        <row r="1513">
          <cell r="G1513">
            <v>1675</v>
          </cell>
          <cell r="K1513">
            <v>24489.66</v>
          </cell>
          <cell r="L1513">
            <v>18696</v>
          </cell>
        </row>
        <row r="1514">
          <cell r="G1514">
            <v>1005</v>
          </cell>
          <cell r="K1514">
            <v>11873.59</v>
          </cell>
          <cell r="L1514">
            <v>10498</v>
          </cell>
        </row>
        <row r="1515">
          <cell r="G1515">
            <v>700</v>
          </cell>
          <cell r="K1515">
            <v>-3288.92</v>
          </cell>
          <cell r="L1515">
            <v>7399</v>
          </cell>
        </row>
        <row r="1516">
          <cell r="G1516">
            <v>0</v>
          </cell>
          <cell r="K1516">
            <v>37720.54</v>
          </cell>
          <cell r="L1516">
            <v>6900</v>
          </cell>
        </row>
        <row r="1517">
          <cell r="G1517">
            <v>0</v>
          </cell>
          <cell r="K1517">
            <v>0</v>
          </cell>
          <cell r="L1517">
            <v>0</v>
          </cell>
        </row>
        <row r="1518">
          <cell r="G1518">
            <v>0</v>
          </cell>
          <cell r="K1518">
            <v>0</v>
          </cell>
          <cell r="L1518">
            <v>0</v>
          </cell>
        </row>
        <row r="1519">
          <cell r="G1519">
            <v>777</v>
          </cell>
          <cell r="K1519">
            <v>4060.65</v>
          </cell>
          <cell r="L1519">
            <v>5586</v>
          </cell>
        </row>
        <row r="1520">
          <cell r="G1520">
            <v>0</v>
          </cell>
          <cell r="K1520">
            <v>0</v>
          </cell>
          <cell r="L1520">
            <v>0</v>
          </cell>
        </row>
        <row r="1521">
          <cell r="G1521">
            <v>500</v>
          </cell>
          <cell r="K1521">
            <v>2474.88</v>
          </cell>
          <cell r="L1521">
            <v>6000</v>
          </cell>
        </row>
        <row r="1522">
          <cell r="G1522">
            <v>0</v>
          </cell>
          <cell r="K1522">
            <v>0</v>
          </cell>
          <cell r="L1522">
            <v>0</v>
          </cell>
        </row>
        <row r="1523">
          <cell r="G1523">
            <v>0</v>
          </cell>
          <cell r="K1523">
            <v>0</v>
          </cell>
          <cell r="L1523">
            <v>0</v>
          </cell>
        </row>
        <row r="1524">
          <cell r="G1524">
            <v>250</v>
          </cell>
          <cell r="K1524">
            <v>2866.5</v>
          </cell>
          <cell r="L1524">
            <v>2700</v>
          </cell>
        </row>
        <row r="1525">
          <cell r="G1525">
            <v>1729</v>
          </cell>
          <cell r="K1525">
            <v>23131.759999999998</v>
          </cell>
          <cell r="L1525">
            <v>20748</v>
          </cell>
        </row>
        <row r="1526">
          <cell r="G1526">
            <v>500</v>
          </cell>
          <cell r="K1526">
            <v>22524.13</v>
          </cell>
          <cell r="L1526">
            <v>6000</v>
          </cell>
        </row>
        <row r="1527">
          <cell r="G1527">
            <v>0</v>
          </cell>
          <cell r="K1527">
            <v>0</v>
          </cell>
          <cell r="L1527">
            <v>0</v>
          </cell>
        </row>
        <row r="1528">
          <cell r="G1528">
            <v>0</v>
          </cell>
          <cell r="K1528">
            <v>0</v>
          </cell>
          <cell r="L1528">
            <v>0</v>
          </cell>
        </row>
        <row r="1529">
          <cell r="G1529">
            <v>660</v>
          </cell>
          <cell r="K1529">
            <v>1728.43</v>
          </cell>
          <cell r="L1529">
            <v>7560</v>
          </cell>
        </row>
        <row r="1530">
          <cell r="G1530">
            <v>0</v>
          </cell>
          <cell r="K1530">
            <v>0</v>
          </cell>
          <cell r="L1530">
            <v>0</v>
          </cell>
        </row>
        <row r="1531">
          <cell r="G1531">
            <v>0</v>
          </cell>
          <cell r="K1531">
            <v>0</v>
          </cell>
          <cell r="L1531">
            <v>0</v>
          </cell>
        </row>
        <row r="1532">
          <cell r="G1532">
            <v>0</v>
          </cell>
          <cell r="K1532">
            <v>0</v>
          </cell>
          <cell r="L1532">
            <v>0</v>
          </cell>
        </row>
        <row r="1533">
          <cell r="G1533">
            <v>0</v>
          </cell>
          <cell r="K1533">
            <v>0</v>
          </cell>
          <cell r="L1533">
            <v>0</v>
          </cell>
        </row>
        <row r="1534">
          <cell r="G1534">
            <v>0</v>
          </cell>
          <cell r="K1534">
            <v>0</v>
          </cell>
          <cell r="L1534">
            <v>0</v>
          </cell>
        </row>
        <row r="1535">
          <cell r="G1535">
            <v>0</v>
          </cell>
          <cell r="K1535">
            <v>0</v>
          </cell>
          <cell r="L1535">
            <v>0</v>
          </cell>
        </row>
        <row r="1536">
          <cell r="G1536">
            <v>0</v>
          </cell>
          <cell r="K1536">
            <v>0</v>
          </cell>
          <cell r="L1536">
            <v>0</v>
          </cell>
        </row>
        <row r="1537">
          <cell r="G1537">
            <v>0</v>
          </cell>
          <cell r="K1537">
            <v>0</v>
          </cell>
          <cell r="L1537">
            <v>0</v>
          </cell>
        </row>
        <row r="1538">
          <cell r="G1538">
            <v>0</v>
          </cell>
          <cell r="K1538">
            <v>0</v>
          </cell>
          <cell r="L1538">
            <v>0</v>
          </cell>
        </row>
        <row r="1539">
          <cell r="G1539">
            <v>200</v>
          </cell>
          <cell r="K1539">
            <v>2610.27</v>
          </cell>
          <cell r="L1539">
            <v>2400</v>
          </cell>
        </row>
        <row r="1540">
          <cell r="G1540">
            <v>10048</v>
          </cell>
          <cell r="K1540">
            <v>96500.25</v>
          </cell>
          <cell r="L1540">
            <v>104312</v>
          </cell>
        </row>
        <row r="1541">
          <cell r="G1541">
            <v>0</v>
          </cell>
          <cell r="K1541">
            <v>0</v>
          </cell>
          <cell r="L1541">
            <v>0</v>
          </cell>
        </row>
        <row r="1542">
          <cell r="G1542">
            <v>2512</v>
          </cell>
          <cell r="K1542">
            <v>28592.94</v>
          </cell>
          <cell r="L1542">
            <v>26078</v>
          </cell>
        </row>
        <row r="1543">
          <cell r="G1543">
            <v>1256</v>
          </cell>
          <cell r="K1543">
            <v>9801.5400000000009</v>
          </cell>
          <cell r="L1543">
            <v>12292</v>
          </cell>
        </row>
        <row r="1544">
          <cell r="G1544">
            <v>468</v>
          </cell>
          <cell r="K1544">
            <v>11695.67</v>
          </cell>
          <cell r="L1544">
            <v>5371</v>
          </cell>
        </row>
        <row r="1545">
          <cell r="G1545">
            <v>0</v>
          </cell>
          <cell r="K1545">
            <v>138243.96</v>
          </cell>
          <cell r="L1545">
            <v>6900</v>
          </cell>
        </row>
        <row r="1546">
          <cell r="G1546">
            <v>0</v>
          </cell>
          <cell r="K1546">
            <v>0</v>
          </cell>
          <cell r="L1546">
            <v>0</v>
          </cell>
        </row>
        <row r="1547">
          <cell r="G1547">
            <v>0</v>
          </cell>
          <cell r="K1547">
            <v>0</v>
          </cell>
          <cell r="L1547">
            <v>0</v>
          </cell>
        </row>
        <row r="1548">
          <cell r="G1548">
            <v>4963</v>
          </cell>
          <cell r="K1548">
            <v>14362.29</v>
          </cell>
          <cell r="L1548">
            <v>41202</v>
          </cell>
        </row>
        <row r="1549">
          <cell r="G1549">
            <v>0</v>
          </cell>
          <cell r="K1549">
            <v>0</v>
          </cell>
          <cell r="L1549">
            <v>0</v>
          </cell>
        </row>
        <row r="1550">
          <cell r="G1550">
            <v>0</v>
          </cell>
          <cell r="K1550">
            <v>224.8</v>
          </cell>
          <cell r="L1550">
            <v>0</v>
          </cell>
        </row>
        <row r="1551">
          <cell r="G1551">
            <v>0</v>
          </cell>
          <cell r="K1551">
            <v>0</v>
          </cell>
          <cell r="L1551">
            <v>0</v>
          </cell>
        </row>
        <row r="1552">
          <cell r="G1552">
            <v>0</v>
          </cell>
          <cell r="K1552">
            <v>0</v>
          </cell>
          <cell r="L1552">
            <v>0</v>
          </cell>
        </row>
        <row r="1553">
          <cell r="G1553">
            <v>0</v>
          </cell>
          <cell r="K1553">
            <v>0</v>
          </cell>
          <cell r="L1553">
            <v>0</v>
          </cell>
        </row>
        <row r="1554">
          <cell r="G1554">
            <v>0</v>
          </cell>
          <cell r="K1554">
            <v>0</v>
          </cell>
          <cell r="L1554">
            <v>0</v>
          </cell>
        </row>
        <row r="1555">
          <cell r="G1555">
            <v>0</v>
          </cell>
          <cell r="K1555">
            <v>0</v>
          </cell>
          <cell r="L1555">
            <v>0</v>
          </cell>
        </row>
        <row r="1556">
          <cell r="G1556">
            <v>640</v>
          </cell>
          <cell r="K1556">
            <v>6645.43</v>
          </cell>
          <cell r="L1556">
            <v>6480</v>
          </cell>
        </row>
        <row r="1557">
          <cell r="G1557">
            <v>0</v>
          </cell>
          <cell r="K1557">
            <v>0</v>
          </cell>
          <cell r="L1557">
            <v>0</v>
          </cell>
        </row>
        <row r="1558">
          <cell r="G1558">
            <v>350</v>
          </cell>
          <cell r="K1558">
            <v>3207.65</v>
          </cell>
          <cell r="L1558">
            <v>3900</v>
          </cell>
        </row>
        <row r="1559">
          <cell r="G1559">
            <v>0</v>
          </cell>
          <cell r="K1559">
            <v>0</v>
          </cell>
          <cell r="L1559">
            <v>0</v>
          </cell>
        </row>
        <row r="1560">
          <cell r="G1560">
            <v>0</v>
          </cell>
          <cell r="K1560">
            <v>0</v>
          </cell>
          <cell r="L1560">
            <v>0</v>
          </cell>
        </row>
        <row r="1561">
          <cell r="G1561">
            <v>0</v>
          </cell>
          <cell r="K1561">
            <v>0</v>
          </cell>
          <cell r="L1561">
            <v>0</v>
          </cell>
        </row>
        <row r="1562">
          <cell r="G1562">
            <v>0</v>
          </cell>
          <cell r="K1562">
            <v>0</v>
          </cell>
          <cell r="L1562">
            <v>0</v>
          </cell>
        </row>
        <row r="1563">
          <cell r="G1563">
            <v>0</v>
          </cell>
          <cell r="K1563">
            <v>0</v>
          </cell>
          <cell r="L1563">
            <v>0</v>
          </cell>
        </row>
        <row r="1564">
          <cell r="G1564">
            <v>5251</v>
          </cell>
          <cell r="K1564">
            <v>75331.839999999997</v>
          </cell>
          <cell r="L1564">
            <v>75276</v>
          </cell>
        </row>
        <row r="1565">
          <cell r="G1565">
            <v>4787</v>
          </cell>
          <cell r="K1565">
            <v>43671.839999999997</v>
          </cell>
          <cell r="L1565">
            <v>39744</v>
          </cell>
        </row>
        <row r="1566">
          <cell r="G1566">
            <v>1900</v>
          </cell>
          <cell r="K1566">
            <v>37385.760000000002</v>
          </cell>
          <cell r="L1566">
            <v>20400</v>
          </cell>
        </row>
        <row r="1567">
          <cell r="G1567">
            <v>1300</v>
          </cell>
          <cell r="K1567">
            <v>8645.86</v>
          </cell>
          <cell r="L1567">
            <v>13800</v>
          </cell>
        </row>
        <row r="1568">
          <cell r="G1568">
            <v>0</v>
          </cell>
          <cell r="K1568">
            <v>0</v>
          </cell>
          <cell r="L1568">
            <v>0</v>
          </cell>
        </row>
        <row r="1569">
          <cell r="G1569">
            <v>9417</v>
          </cell>
          <cell r="K1569">
            <v>112192.75</v>
          </cell>
          <cell r="L1569">
            <v>112004</v>
          </cell>
        </row>
        <row r="1570">
          <cell r="G1570">
            <v>0</v>
          </cell>
          <cell r="K1570">
            <v>0</v>
          </cell>
          <cell r="L1570">
            <v>0</v>
          </cell>
        </row>
        <row r="1571">
          <cell r="G1571">
            <v>0</v>
          </cell>
          <cell r="K1571">
            <v>0</v>
          </cell>
          <cell r="L1571">
            <v>0</v>
          </cell>
        </row>
        <row r="1572">
          <cell r="G1572">
            <v>942</v>
          </cell>
          <cell r="K1572">
            <v>9499.82</v>
          </cell>
          <cell r="L1572">
            <v>10340</v>
          </cell>
        </row>
        <row r="1573">
          <cell r="G1573">
            <v>675</v>
          </cell>
          <cell r="K1573">
            <v>5066.99</v>
          </cell>
          <cell r="L1573">
            <v>5560</v>
          </cell>
        </row>
        <row r="1574">
          <cell r="G1574">
            <v>0</v>
          </cell>
          <cell r="K1574">
            <v>0</v>
          </cell>
          <cell r="L1574">
            <v>0</v>
          </cell>
        </row>
        <row r="1575">
          <cell r="G1575">
            <v>0</v>
          </cell>
          <cell r="K1575">
            <v>159.52000000000001</v>
          </cell>
          <cell r="L1575">
            <v>0</v>
          </cell>
        </row>
        <row r="1576">
          <cell r="G1576">
            <v>0</v>
          </cell>
          <cell r="K1576">
            <v>0</v>
          </cell>
          <cell r="L1576">
            <v>0</v>
          </cell>
        </row>
        <row r="1577">
          <cell r="G1577">
            <v>0</v>
          </cell>
          <cell r="K1577">
            <v>0</v>
          </cell>
          <cell r="L1577">
            <v>0</v>
          </cell>
        </row>
        <row r="1578">
          <cell r="G1578">
            <v>0</v>
          </cell>
          <cell r="K1578">
            <v>0</v>
          </cell>
          <cell r="L1578">
            <v>0</v>
          </cell>
        </row>
        <row r="1579">
          <cell r="G1579">
            <v>0</v>
          </cell>
          <cell r="K1579">
            <v>0</v>
          </cell>
          <cell r="L1579">
            <v>0</v>
          </cell>
        </row>
        <row r="1580">
          <cell r="G1580">
            <v>0</v>
          </cell>
          <cell r="K1580">
            <v>0</v>
          </cell>
          <cell r="L1580">
            <v>0</v>
          </cell>
        </row>
        <row r="1581">
          <cell r="G1581">
            <v>0</v>
          </cell>
          <cell r="K1581">
            <v>0</v>
          </cell>
          <cell r="L1581">
            <v>0</v>
          </cell>
        </row>
        <row r="1582">
          <cell r="G1582">
            <v>0</v>
          </cell>
          <cell r="K1582">
            <v>0</v>
          </cell>
          <cell r="L1582">
            <v>0</v>
          </cell>
        </row>
        <row r="1583">
          <cell r="G1583">
            <v>0</v>
          </cell>
          <cell r="K1583">
            <v>0</v>
          </cell>
          <cell r="L1583">
            <v>0</v>
          </cell>
        </row>
        <row r="1584">
          <cell r="G1584">
            <v>0</v>
          </cell>
          <cell r="K1584">
            <v>0</v>
          </cell>
          <cell r="L1584">
            <v>0</v>
          </cell>
        </row>
        <row r="1585">
          <cell r="G1585">
            <v>0</v>
          </cell>
          <cell r="K1585">
            <v>0</v>
          </cell>
          <cell r="L1585">
            <v>0</v>
          </cell>
        </row>
        <row r="1586">
          <cell r="G1586">
            <v>0</v>
          </cell>
          <cell r="K1586">
            <v>0</v>
          </cell>
          <cell r="L1586">
            <v>0</v>
          </cell>
        </row>
        <row r="1587">
          <cell r="G1587">
            <v>200</v>
          </cell>
          <cell r="K1587">
            <v>2623.99</v>
          </cell>
          <cell r="L1587">
            <v>1800</v>
          </cell>
        </row>
        <row r="1588">
          <cell r="G1588">
            <v>0</v>
          </cell>
          <cell r="K1588">
            <v>0</v>
          </cell>
          <cell r="L1588">
            <v>0</v>
          </cell>
        </row>
        <row r="1589">
          <cell r="G1589">
            <v>0</v>
          </cell>
          <cell r="K1589">
            <v>0</v>
          </cell>
          <cell r="L1589">
            <v>0</v>
          </cell>
        </row>
        <row r="1590">
          <cell r="G1590">
            <v>0</v>
          </cell>
          <cell r="K1590">
            <v>0</v>
          </cell>
          <cell r="L1590">
            <v>0</v>
          </cell>
        </row>
        <row r="1591">
          <cell r="G1591">
            <v>0</v>
          </cell>
          <cell r="K1591">
            <v>0</v>
          </cell>
          <cell r="L1591">
            <v>0</v>
          </cell>
        </row>
        <row r="1592">
          <cell r="G1592">
            <v>0</v>
          </cell>
          <cell r="K1592">
            <v>0</v>
          </cell>
          <cell r="L1592">
            <v>0</v>
          </cell>
        </row>
        <row r="1593">
          <cell r="G1593">
            <v>0</v>
          </cell>
          <cell r="K1593">
            <v>0</v>
          </cell>
          <cell r="L1593">
            <v>0</v>
          </cell>
        </row>
        <row r="1594">
          <cell r="G1594">
            <v>0</v>
          </cell>
          <cell r="K1594">
            <v>0</v>
          </cell>
          <cell r="L1594">
            <v>0</v>
          </cell>
        </row>
        <row r="1595">
          <cell r="G1595">
            <v>0</v>
          </cell>
          <cell r="K1595">
            <v>0</v>
          </cell>
          <cell r="L1595">
            <v>0</v>
          </cell>
        </row>
        <row r="1596">
          <cell r="G1596">
            <v>0</v>
          </cell>
          <cell r="K1596">
            <v>0</v>
          </cell>
          <cell r="L1596">
            <v>0</v>
          </cell>
        </row>
        <row r="1597">
          <cell r="G1597">
            <v>0</v>
          </cell>
          <cell r="K1597">
            <v>0</v>
          </cell>
          <cell r="L1597">
            <v>0</v>
          </cell>
        </row>
        <row r="1598">
          <cell r="G1598">
            <v>0</v>
          </cell>
          <cell r="K1598">
            <v>66512.649999999994</v>
          </cell>
          <cell r="L1598">
            <v>0</v>
          </cell>
        </row>
        <row r="1599">
          <cell r="G1599">
            <v>51449</v>
          </cell>
          <cell r="K1599">
            <v>605939.05000000005</v>
          </cell>
          <cell r="L1599">
            <v>722161</v>
          </cell>
        </row>
        <row r="1600">
          <cell r="G1600">
            <v>0</v>
          </cell>
          <cell r="K1600">
            <v>0</v>
          </cell>
          <cell r="L1600">
            <v>0</v>
          </cell>
        </row>
        <row r="1601">
          <cell r="G1601">
            <v>2572</v>
          </cell>
          <cell r="K1601">
            <v>32073.69</v>
          </cell>
          <cell r="L1601">
            <v>36107</v>
          </cell>
        </row>
        <row r="1602">
          <cell r="G1602">
            <v>821</v>
          </cell>
          <cell r="K1602">
            <v>13217.07</v>
          </cell>
          <cell r="L1602">
            <v>9425</v>
          </cell>
        </row>
        <row r="1603">
          <cell r="G1603">
            <v>0</v>
          </cell>
          <cell r="K1603">
            <v>0</v>
          </cell>
          <cell r="L1603">
            <v>0</v>
          </cell>
        </row>
        <row r="1604">
          <cell r="G1604">
            <v>1300</v>
          </cell>
          <cell r="K1604">
            <v>6884.67</v>
          </cell>
          <cell r="L1604">
            <v>15600</v>
          </cell>
        </row>
        <row r="1605">
          <cell r="G1605">
            <v>0</v>
          </cell>
          <cell r="K1605">
            <v>0</v>
          </cell>
          <cell r="L1605">
            <v>0</v>
          </cell>
        </row>
        <row r="1606">
          <cell r="G1606">
            <v>386</v>
          </cell>
          <cell r="K1606">
            <v>4687.8100000000004</v>
          </cell>
          <cell r="L1606">
            <v>4639</v>
          </cell>
        </row>
        <row r="1607">
          <cell r="G1607">
            <v>0</v>
          </cell>
          <cell r="K1607">
            <v>0</v>
          </cell>
          <cell r="L1607">
            <v>0</v>
          </cell>
        </row>
        <row r="1608">
          <cell r="G1608">
            <v>0</v>
          </cell>
          <cell r="K1608">
            <v>0</v>
          </cell>
          <cell r="L1608">
            <v>0</v>
          </cell>
        </row>
        <row r="1609">
          <cell r="G1609">
            <v>0</v>
          </cell>
          <cell r="K1609">
            <v>0</v>
          </cell>
          <cell r="L1609">
            <v>0</v>
          </cell>
        </row>
        <row r="1610">
          <cell r="G1610">
            <v>0</v>
          </cell>
          <cell r="K1610">
            <v>0</v>
          </cell>
          <cell r="L1610">
            <v>0</v>
          </cell>
        </row>
        <row r="1611">
          <cell r="G1611">
            <v>0</v>
          </cell>
          <cell r="K1611">
            <v>0</v>
          </cell>
          <cell r="L1611">
            <v>0</v>
          </cell>
        </row>
        <row r="1612">
          <cell r="G1612">
            <v>0</v>
          </cell>
          <cell r="K1612">
            <v>0</v>
          </cell>
          <cell r="L1612">
            <v>0</v>
          </cell>
        </row>
        <row r="1613">
          <cell r="G1613">
            <v>0</v>
          </cell>
          <cell r="K1613">
            <v>0</v>
          </cell>
          <cell r="L1613">
            <v>0</v>
          </cell>
        </row>
        <row r="1614">
          <cell r="G1614">
            <v>0</v>
          </cell>
          <cell r="K1614">
            <v>0</v>
          </cell>
          <cell r="L1614">
            <v>0</v>
          </cell>
        </row>
        <row r="1615">
          <cell r="G1615">
            <v>100</v>
          </cell>
          <cell r="K1615">
            <v>1778.98</v>
          </cell>
          <cell r="L1615">
            <v>1200</v>
          </cell>
        </row>
        <row r="1616">
          <cell r="G1616">
            <v>450</v>
          </cell>
          <cell r="K1616">
            <v>7097.9</v>
          </cell>
          <cell r="L1616">
            <v>4500</v>
          </cell>
        </row>
        <row r="1617">
          <cell r="G1617">
            <v>250</v>
          </cell>
          <cell r="K1617">
            <v>10612.98</v>
          </cell>
          <cell r="L1617">
            <v>3000</v>
          </cell>
        </row>
        <row r="1618">
          <cell r="G1618">
            <v>1000</v>
          </cell>
          <cell r="K1618">
            <v>13941.31</v>
          </cell>
          <cell r="L1618">
            <v>8700</v>
          </cell>
        </row>
        <row r="1619">
          <cell r="G1619">
            <v>0</v>
          </cell>
          <cell r="K1619">
            <v>0</v>
          </cell>
          <cell r="L1619">
            <v>0</v>
          </cell>
        </row>
        <row r="1620">
          <cell r="G1620">
            <v>0</v>
          </cell>
          <cell r="K1620">
            <v>0</v>
          </cell>
          <cell r="L1620">
            <v>0</v>
          </cell>
        </row>
        <row r="1621">
          <cell r="G1621">
            <v>0</v>
          </cell>
          <cell r="K1621">
            <v>9</v>
          </cell>
          <cell r="L1621">
            <v>0</v>
          </cell>
        </row>
        <row r="1622">
          <cell r="G1622">
            <v>0</v>
          </cell>
          <cell r="K1622">
            <v>0</v>
          </cell>
          <cell r="L1622">
            <v>0</v>
          </cell>
        </row>
        <row r="1623">
          <cell r="G1623">
            <v>0</v>
          </cell>
          <cell r="K1623">
            <v>0</v>
          </cell>
          <cell r="L1623">
            <v>0</v>
          </cell>
        </row>
        <row r="1624">
          <cell r="G1624">
            <v>0</v>
          </cell>
          <cell r="K1624">
            <v>0</v>
          </cell>
          <cell r="L1624">
            <v>0</v>
          </cell>
        </row>
        <row r="1625">
          <cell r="G1625">
            <v>0</v>
          </cell>
          <cell r="K1625">
            <v>0</v>
          </cell>
          <cell r="L1625">
            <v>0</v>
          </cell>
        </row>
        <row r="1626">
          <cell r="G1626">
            <v>0</v>
          </cell>
          <cell r="K1626">
            <v>0</v>
          </cell>
          <cell r="L1626">
            <v>0</v>
          </cell>
        </row>
        <row r="1627">
          <cell r="G1627">
            <v>0</v>
          </cell>
          <cell r="K1627">
            <v>0</v>
          </cell>
          <cell r="L1627">
            <v>0</v>
          </cell>
        </row>
        <row r="1628">
          <cell r="G1628">
            <v>10000</v>
          </cell>
          <cell r="K1628">
            <v>102570.59</v>
          </cell>
          <cell r="L1628">
            <v>109998</v>
          </cell>
        </row>
        <row r="1629">
          <cell r="G1629">
            <v>0</v>
          </cell>
          <cell r="K1629">
            <v>0</v>
          </cell>
          <cell r="L1629">
            <v>0</v>
          </cell>
        </row>
        <row r="1630">
          <cell r="G1630">
            <v>0</v>
          </cell>
          <cell r="K1630">
            <v>0</v>
          </cell>
          <cell r="L1630">
            <v>0</v>
          </cell>
        </row>
        <row r="1631">
          <cell r="G1631">
            <v>1000</v>
          </cell>
          <cell r="K1631">
            <v>14049.96</v>
          </cell>
          <cell r="L1631">
            <v>10214</v>
          </cell>
        </row>
        <row r="1632">
          <cell r="G1632">
            <v>400</v>
          </cell>
          <cell r="K1632">
            <v>288.29000000000002</v>
          </cell>
          <cell r="L1632">
            <v>3792</v>
          </cell>
        </row>
        <row r="1633">
          <cell r="G1633">
            <v>0</v>
          </cell>
          <cell r="K1633">
            <v>0</v>
          </cell>
          <cell r="L1633">
            <v>0</v>
          </cell>
        </row>
        <row r="1634">
          <cell r="G1634">
            <v>400</v>
          </cell>
          <cell r="K1634">
            <v>7149.55</v>
          </cell>
          <cell r="L1634">
            <v>4800</v>
          </cell>
        </row>
        <row r="1635">
          <cell r="G1635">
            <v>0</v>
          </cell>
          <cell r="K1635">
            <v>0</v>
          </cell>
          <cell r="L1635">
            <v>0</v>
          </cell>
        </row>
        <row r="1636">
          <cell r="G1636">
            <v>0</v>
          </cell>
          <cell r="K1636">
            <v>0</v>
          </cell>
          <cell r="L1636">
            <v>0</v>
          </cell>
        </row>
        <row r="1637">
          <cell r="G1637">
            <v>125</v>
          </cell>
          <cell r="K1637">
            <v>273.33</v>
          </cell>
          <cell r="L1637">
            <v>1500</v>
          </cell>
        </row>
        <row r="1638">
          <cell r="G1638">
            <v>0</v>
          </cell>
          <cell r="K1638">
            <v>0</v>
          </cell>
          <cell r="L1638">
            <v>0</v>
          </cell>
        </row>
        <row r="1639">
          <cell r="G1639">
            <v>0</v>
          </cell>
          <cell r="K1639">
            <v>0</v>
          </cell>
          <cell r="L1639">
            <v>0</v>
          </cell>
        </row>
        <row r="1640">
          <cell r="G1640">
            <v>0</v>
          </cell>
          <cell r="K1640">
            <v>0</v>
          </cell>
          <cell r="L1640">
            <v>0</v>
          </cell>
        </row>
        <row r="1641">
          <cell r="G1641">
            <v>0</v>
          </cell>
          <cell r="K1641">
            <v>0</v>
          </cell>
          <cell r="L1641">
            <v>0</v>
          </cell>
        </row>
        <row r="1642">
          <cell r="G1642">
            <v>0</v>
          </cell>
          <cell r="K1642">
            <v>0</v>
          </cell>
          <cell r="L1642">
            <v>0</v>
          </cell>
        </row>
        <row r="1643">
          <cell r="G1643">
            <v>0</v>
          </cell>
          <cell r="K1643">
            <v>0</v>
          </cell>
          <cell r="L1643">
            <v>0</v>
          </cell>
        </row>
        <row r="1644">
          <cell r="G1644">
            <v>0</v>
          </cell>
          <cell r="K1644">
            <v>0</v>
          </cell>
          <cell r="L1644">
            <v>0</v>
          </cell>
        </row>
        <row r="1645">
          <cell r="G1645">
            <v>700</v>
          </cell>
          <cell r="K1645">
            <v>10267.129999999999</v>
          </cell>
          <cell r="L1645">
            <v>7200</v>
          </cell>
        </row>
        <row r="1646">
          <cell r="G1646">
            <v>130</v>
          </cell>
          <cell r="K1646">
            <v>2373.9899999999998</v>
          </cell>
          <cell r="L1646">
            <v>1560</v>
          </cell>
        </row>
        <row r="1647">
          <cell r="G1647">
            <v>0</v>
          </cell>
          <cell r="K1647">
            <v>0</v>
          </cell>
          <cell r="L1647">
            <v>0</v>
          </cell>
        </row>
        <row r="1648">
          <cell r="G1648">
            <v>0</v>
          </cell>
          <cell r="K1648">
            <v>0</v>
          </cell>
          <cell r="L1648">
            <v>0</v>
          </cell>
        </row>
        <row r="1649">
          <cell r="G1649">
            <v>0</v>
          </cell>
          <cell r="K1649">
            <v>0</v>
          </cell>
          <cell r="L1649">
            <v>0</v>
          </cell>
        </row>
        <row r="1650">
          <cell r="G1650">
            <v>0</v>
          </cell>
          <cell r="K1650">
            <v>0</v>
          </cell>
          <cell r="L1650">
            <v>0</v>
          </cell>
        </row>
        <row r="1651">
          <cell r="G1651">
            <v>700</v>
          </cell>
          <cell r="K1651">
            <v>19123.37</v>
          </cell>
          <cell r="L1651">
            <v>6600</v>
          </cell>
        </row>
        <row r="1652">
          <cell r="G1652">
            <v>0</v>
          </cell>
          <cell r="K1652">
            <v>0</v>
          </cell>
          <cell r="L1652">
            <v>0</v>
          </cell>
        </row>
        <row r="1653">
          <cell r="G1653">
            <v>0</v>
          </cell>
          <cell r="K1653">
            <v>0</v>
          </cell>
          <cell r="L1653">
            <v>0</v>
          </cell>
        </row>
        <row r="1654">
          <cell r="G1654">
            <v>0</v>
          </cell>
          <cell r="K1654">
            <v>0</v>
          </cell>
          <cell r="L1654">
            <v>0</v>
          </cell>
        </row>
        <row r="1655">
          <cell r="G1655">
            <v>0</v>
          </cell>
          <cell r="K1655">
            <v>0</v>
          </cell>
          <cell r="L1655">
            <v>0</v>
          </cell>
        </row>
        <row r="1656">
          <cell r="G1656">
            <v>0</v>
          </cell>
          <cell r="K1656">
            <v>0</v>
          </cell>
          <cell r="L1656">
            <v>0</v>
          </cell>
        </row>
        <row r="1657">
          <cell r="G1657">
            <v>0</v>
          </cell>
          <cell r="K1657">
            <v>0</v>
          </cell>
          <cell r="L1657">
            <v>0</v>
          </cell>
        </row>
        <row r="1658">
          <cell r="G1658">
            <v>0</v>
          </cell>
          <cell r="K1658">
            <v>0</v>
          </cell>
          <cell r="L1658">
            <v>0</v>
          </cell>
        </row>
        <row r="1659">
          <cell r="G1659">
            <v>0</v>
          </cell>
          <cell r="K1659">
            <v>-284008.40999999997</v>
          </cell>
          <cell r="L1659">
            <v>0</v>
          </cell>
        </row>
        <row r="1660">
          <cell r="G1660">
            <v>0</v>
          </cell>
          <cell r="K1660">
            <v>0</v>
          </cell>
          <cell r="L1660">
            <v>0</v>
          </cell>
        </row>
        <row r="1661">
          <cell r="G1661">
            <v>0</v>
          </cell>
          <cell r="K1661">
            <v>0</v>
          </cell>
          <cell r="L1661">
            <v>0</v>
          </cell>
        </row>
        <row r="1662">
          <cell r="G1662">
            <v>0</v>
          </cell>
          <cell r="K1662">
            <v>0</v>
          </cell>
          <cell r="L1662">
            <v>0</v>
          </cell>
        </row>
        <row r="1663">
          <cell r="G1663">
            <v>0</v>
          </cell>
          <cell r="K1663">
            <v>0</v>
          </cell>
          <cell r="L1663">
            <v>0</v>
          </cell>
        </row>
        <row r="1664">
          <cell r="G1664">
            <v>0</v>
          </cell>
          <cell r="K1664">
            <v>0</v>
          </cell>
          <cell r="L1664">
            <v>0</v>
          </cell>
        </row>
        <row r="1665">
          <cell r="G1665">
            <v>0</v>
          </cell>
          <cell r="K1665">
            <v>0</v>
          </cell>
          <cell r="L1665">
            <v>0</v>
          </cell>
        </row>
        <row r="1666">
          <cell r="G1666">
            <v>0</v>
          </cell>
          <cell r="K1666">
            <v>0</v>
          </cell>
          <cell r="L1666">
            <v>0</v>
          </cell>
        </row>
        <row r="1667">
          <cell r="G1667">
            <v>0</v>
          </cell>
          <cell r="K1667">
            <v>0</v>
          </cell>
          <cell r="L1667">
            <v>0</v>
          </cell>
        </row>
        <row r="1668">
          <cell r="G1668">
            <v>0</v>
          </cell>
          <cell r="K1668">
            <v>0</v>
          </cell>
          <cell r="L1668">
            <v>0</v>
          </cell>
        </row>
        <row r="1669">
          <cell r="G1669">
            <v>0</v>
          </cell>
          <cell r="K1669">
            <v>0</v>
          </cell>
          <cell r="L1669">
            <v>0</v>
          </cell>
        </row>
        <row r="1670">
          <cell r="G1670">
            <v>0</v>
          </cell>
          <cell r="K1670">
            <v>0</v>
          </cell>
          <cell r="L1670">
            <v>0</v>
          </cell>
        </row>
        <row r="1671">
          <cell r="G1671">
            <v>0</v>
          </cell>
          <cell r="K1671">
            <v>0</v>
          </cell>
          <cell r="L1671">
            <v>0</v>
          </cell>
        </row>
        <row r="1672">
          <cell r="G1672">
            <v>0</v>
          </cell>
          <cell r="K1672">
            <v>0</v>
          </cell>
          <cell r="L1672">
            <v>0</v>
          </cell>
        </row>
        <row r="1673">
          <cell r="G1673">
            <v>0</v>
          </cell>
          <cell r="K1673">
            <v>0</v>
          </cell>
          <cell r="L1673">
            <v>0</v>
          </cell>
        </row>
        <row r="1674">
          <cell r="G1674">
            <v>0</v>
          </cell>
          <cell r="K1674">
            <v>0</v>
          </cell>
          <cell r="L1674">
            <v>0</v>
          </cell>
        </row>
        <row r="1675">
          <cell r="G1675">
            <v>0</v>
          </cell>
          <cell r="K1675">
            <v>0</v>
          </cell>
          <cell r="L1675">
            <v>0</v>
          </cell>
        </row>
        <row r="1676">
          <cell r="G1676">
            <v>0</v>
          </cell>
          <cell r="K1676">
            <v>0</v>
          </cell>
          <cell r="L1676">
            <v>0</v>
          </cell>
        </row>
        <row r="1677">
          <cell r="G1677">
            <v>0</v>
          </cell>
          <cell r="K1677">
            <v>0</v>
          </cell>
          <cell r="L1677">
            <v>0</v>
          </cell>
        </row>
        <row r="1678">
          <cell r="G1678">
            <v>0</v>
          </cell>
          <cell r="K1678">
            <v>0</v>
          </cell>
          <cell r="L1678">
            <v>0</v>
          </cell>
        </row>
        <row r="1679">
          <cell r="G1679">
            <v>0</v>
          </cell>
          <cell r="K1679">
            <v>0</v>
          </cell>
          <cell r="L1679">
            <v>0</v>
          </cell>
        </row>
        <row r="1680">
          <cell r="G1680">
            <v>0</v>
          </cell>
          <cell r="K1680">
            <v>50.37</v>
          </cell>
          <cell r="L1680">
            <v>0</v>
          </cell>
        </row>
        <row r="1681">
          <cell r="G1681">
            <v>0</v>
          </cell>
          <cell r="K1681">
            <v>0</v>
          </cell>
          <cell r="L1681">
            <v>0</v>
          </cell>
        </row>
        <row r="1682">
          <cell r="G1682">
            <v>0</v>
          </cell>
          <cell r="K1682">
            <v>0</v>
          </cell>
          <cell r="L1682">
            <v>0</v>
          </cell>
        </row>
        <row r="1683">
          <cell r="G1683">
            <v>0</v>
          </cell>
          <cell r="K1683">
            <v>0</v>
          </cell>
          <cell r="L1683">
            <v>0</v>
          </cell>
        </row>
        <row r="1684">
          <cell r="G1684">
            <v>0</v>
          </cell>
          <cell r="K1684">
            <v>105.92</v>
          </cell>
          <cell r="L1684">
            <v>0</v>
          </cell>
        </row>
        <row r="1685">
          <cell r="G1685">
            <v>0</v>
          </cell>
          <cell r="K1685">
            <v>0</v>
          </cell>
          <cell r="L1685">
            <v>0</v>
          </cell>
        </row>
        <row r="1686">
          <cell r="G1686">
            <v>0</v>
          </cell>
          <cell r="K1686">
            <v>0</v>
          </cell>
          <cell r="L1686">
            <v>0</v>
          </cell>
        </row>
        <row r="1687">
          <cell r="G1687">
            <v>0</v>
          </cell>
          <cell r="K1687">
            <v>0</v>
          </cell>
          <cell r="L1687">
            <v>0</v>
          </cell>
        </row>
        <row r="1688">
          <cell r="G1688">
            <v>0</v>
          </cell>
          <cell r="K1688">
            <v>0</v>
          </cell>
          <cell r="L1688">
            <v>0</v>
          </cell>
        </row>
        <row r="1689">
          <cell r="G1689">
            <v>0</v>
          </cell>
          <cell r="K1689">
            <v>0</v>
          </cell>
          <cell r="L1689">
            <v>0</v>
          </cell>
        </row>
        <row r="1690">
          <cell r="G1690">
            <v>0</v>
          </cell>
          <cell r="K1690">
            <v>115</v>
          </cell>
          <cell r="L1690">
            <v>0</v>
          </cell>
        </row>
        <row r="1691">
          <cell r="G1691">
            <v>0</v>
          </cell>
          <cell r="K1691">
            <v>0</v>
          </cell>
          <cell r="L1691">
            <v>0</v>
          </cell>
        </row>
        <row r="1692">
          <cell r="G1692">
            <v>0</v>
          </cell>
          <cell r="K1692">
            <v>0</v>
          </cell>
          <cell r="L1692">
            <v>0</v>
          </cell>
        </row>
        <row r="1693">
          <cell r="G1693">
            <v>0</v>
          </cell>
          <cell r="K1693">
            <v>0</v>
          </cell>
          <cell r="L1693">
            <v>0</v>
          </cell>
        </row>
        <row r="1694">
          <cell r="G1694">
            <v>0</v>
          </cell>
          <cell r="K1694">
            <v>0</v>
          </cell>
          <cell r="L1694">
            <v>0</v>
          </cell>
        </row>
        <row r="1695">
          <cell r="G1695">
            <v>0</v>
          </cell>
          <cell r="K1695">
            <v>0</v>
          </cell>
          <cell r="L1695">
            <v>0</v>
          </cell>
        </row>
        <row r="1696">
          <cell r="G1696">
            <v>0</v>
          </cell>
          <cell r="K1696">
            <v>0</v>
          </cell>
          <cell r="L1696">
            <v>0</v>
          </cell>
        </row>
        <row r="1697">
          <cell r="G1697">
            <v>0</v>
          </cell>
          <cell r="K1697">
            <v>0</v>
          </cell>
          <cell r="L1697">
            <v>0</v>
          </cell>
        </row>
        <row r="1698">
          <cell r="G1698">
            <v>0</v>
          </cell>
          <cell r="K1698">
            <v>3800</v>
          </cell>
          <cell r="L1698">
            <v>0</v>
          </cell>
        </row>
        <row r="1699">
          <cell r="G1699">
            <v>0</v>
          </cell>
          <cell r="K1699">
            <v>0</v>
          </cell>
          <cell r="L1699">
            <v>0</v>
          </cell>
        </row>
        <row r="1700">
          <cell r="G1700">
            <v>0</v>
          </cell>
          <cell r="K1700">
            <v>305.24</v>
          </cell>
          <cell r="L1700">
            <v>0</v>
          </cell>
        </row>
        <row r="1701">
          <cell r="G1701">
            <v>0</v>
          </cell>
          <cell r="K1701">
            <v>0</v>
          </cell>
          <cell r="L1701">
            <v>0</v>
          </cell>
        </row>
        <row r="1702">
          <cell r="G1702">
            <v>0</v>
          </cell>
          <cell r="K1702">
            <v>0</v>
          </cell>
          <cell r="L1702">
            <v>0</v>
          </cell>
        </row>
        <row r="1703">
          <cell r="G1703">
            <v>0</v>
          </cell>
          <cell r="K1703">
            <v>0</v>
          </cell>
          <cell r="L1703">
            <v>0</v>
          </cell>
        </row>
        <row r="1704">
          <cell r="G1704">
            <v>0</v>
          </cell>
          <cell r="K1704">
            <v>0</v>
          </cell>
          <cell r="L1704">
            <v>0</v>
          </cell>
        </row>
        <row r="1705">
          <cell r="G1705">
            <v>0</v>
          </cell>
          <cell r="K1705">
            <v>0</v>
          </cell>
          <cell r="L1705">
            <v>0</v>
          </cell>
        </row>
        <row r="1706">
          <cell r="G1706">
            <v>0</v>
          </cell>
          <cell r="K1706">
            <v>0</v>
          </cell>
          <cell r="L1706">
            <v>0</v>
          </cell>
        </row>
        <row r="1707">
          <cell r="G1707">
            <v>0</v>
          </cell>
          <cell r="K1707">
            <v>0</v>
          </cell>
          <cell r="L1707">
            <v>0</v>
          </cell>
        </row>
        <row r="1708">
          <cell r="G1708">
            <v>0</v>
          </cell>
          <cell r="K1708">
            <v>0</v>
          </cell>
          <cell r="L1708">
            <v>0</v>
          </cell>
        </row>
        <row r="1709">
          <cell r="G1709">
            <v>0</v>
          </cell>
          <cell r="K1709">
            <v>0</v>
          </cell>
          <cell r="L1709">
            <v>0</v>
          </cell>
        </row>
        <row r="1710">
          <cell r="G1710">
            <v>0</v>
          </cell>
          <cell r="K1710">
            <v>0</v>
          </cell>
          <cell r="L1710">
            <v>0</v>
          </cell>
        </row>
        <row r="1711">
          <cell r="G1711">
            <v>0</v>
          </cell>
          <cell r="K1711">
            <v>0</v>
          </cell>
          <cell r="L1711">
            <v>0</v>
          </cell>
        </row>
        <row r="1712">
          <cell r="G1712">
            <v>0</v>
          </cell>
          <cell r="K1712">
            <v>0</v>
          </cell>
          <cell r="L1712">
            <v>0</v>
          </cell>
        </row>
        <row r="1713">
          <cell r="G1713">
            <v>0</v>
          </cell>
          <cell r="K1713">
            <v>0</v>
          </cell>
          <cell r="L1713">
            <v>0</v>
          </cell>
        </row>
        <row r="1714">
          <cell r="G1714">
            <v>0</v>
          </cell>
          <cell r="K1714">
            <v>0</v>
          </cell>
          <cell r="L1714">
            <v>0</v>
          </cell>
        </row>
        <row r="1715">
          <cell r="G1715">
            <v>0</v>
          </cell>
          <cell r="K1715">
            <v>0</v>
          </cell>
          <cell r="L1715">
            <v>0</v>
          </cell>
        </row>
        <row r="1716">
          <cell r="G1716">
            <v>0</v>
          </cell>
          <cell r="K1716">
            <v>267.18</v>
          </cell>
          <cell r="L1716">
            <v>0</v>
          </cell>
        </row>
        <row r="1717">
          <cell r="G1717">
            <v>0</v>
          </cell>
          <cell r="K1717">
            <v>0</v>
          </cell>
          <cell r="L1717">
            <v>0</v>
          </cell>
        </row>
        <row r="1718">
          <cell r="G1718">
            <v>0</v>
          </cell>
          <cell r="K1718">
            <v>0</v>
          </cell>
          <cell r="L1718">
            <v>0</v>
          </cell>
        </row>
        <row r="1719">
          <cell r="G1719">
            <v>0</v>
          </cell>
          <cell r="K1719">
            <v>0</v>
          </cell>
          <cell r="L1719">
            <v>0</v>
          </cell>
        </row>
        <row r="1720">
          <cell r="G1720">
            <v>0</v>
          </cell>
          <cell r="K1720">
            <v>0</v>
          </cell>
          <cell r="L1720">
            <v>0</v>
          </cell>
        </row>
        <row r="1721">
          <cell r="G1721">
            <v>0</v>
          </cell>
          <cell r="K1721">
            <v>0</v>
          </cell>
          <cell r="L1721">
            <v>0</v>
          </cell>
        </row>
        <row r="1722">
          <cell r="G1722">
            <v>0</v>
          </cell>
          <cell r="K1722">
            <v>0</v>
          </cell>
          <cell r="L1722">
            <v>0</v>
          </cell>
        </row>
        <row r="1723">
          <cell r="G1723">
            <v>0</v>
          </cell>
          <cell r="K1723">
            <v>0</v>
          </cell>
          <cell r="L1723">
            <v>0</v>
          </cell>
        </row>
        <row r="1724">
          <cell r="G1724">
            <v>0</v>
          </cell>
          <cell r="K1724">
            <v>0</v>
          </cell>
          <cell r="L1724">
            <v>0</v>
          </cell>
        </row>
        <row r="1725">
          <cell r="G1725">
            <v>0</v>
          </cell>
          <cell r="K1725">
            <v>0</v>
          </cell>
          <cell r="L1725">
            <v>0</v>
          </cell>
        </row>
        <row r="1726">
          <cell r="G1726">
            <v>0</v>
          </cell>
          <cell r="K1726">
            <v>0</v>
          </cell>
          <cell r="L1726">
            <v>0</v>
          </cell>
        </row>
        <row r="1727">
          <cell r="G1727">
            <v>0</v>
          </cell>
          <cell r="K1727">
            <v>0</v>
          </cell>
          <cell r="L1727">
            <v>0</v>
          </cell>
        </row>
        <row r="1728">
          <cell r="G1728">
            <v>0</v>
          </cell>
          <cell r="K1728">
            <v>0</v>
          </cell>
          <cell r="L1728">
            <v>0</v>
          </cell>
        </row>
        <row r="1729">
          <cell r="G1729">
            <v>0</v>
          </cell>
          <cell r="K1729">
            <v>0</v>
          </cell>
          <cell r="L1729">
            <v>0</v>
          </cell>
        </row>
        <row r="1730">
          <cell r="G1730">
            <v>0</v>
          </cell>
          <cell r="K1730">
            <v>0</v>
          </cell>
          <cell r="L1730">
            <v>0</v>
          </cell>
        </row>
        <row r="1731">
          <cell r="G1731">
            <v>0</v>
          </cell>
          <cell r="K1731">
            <v>8.5299999999999994</v>
          </cell>
          <cell r="L1731">
            <v>0</v>
          </cell>
        </row>
        <row r="1732">
          <cell r="G1732">
            <v>0</v>
          </cell>
          <cell r="K1732">
            <v>0</v>
          </cell>
          <cell r="L1732">
            <v>0</v>
          </cell>
        </row>
        <row r="1733">
          <cell r="G1733">
            <v>0</v>
          </cell>
          <cell r="K1733">
            <v>0</v>
          </cell>
          <cell r="L1733">
            <v>0</v>
          </cell>
        </row>
        <row r="1734">
          <cell r="G1734">
            <v>0</v>
          </cell>
          <cell r="K1734">
            <v>0</v>
          </cell>
          <cell r="L1734">
            <v>0</v>
          </cell>
        </row>
        <row r="1735">
          <cell r="G1735">
            <v>0</v>
          </cell>
          <cell r="K1735">
            <v>0</v>
          </cell>
          <cell r="L1735">
            <v>0</v>
          </cell>
        </row>
        <row r="1736">
          <cell r="G1736">
            <v>0</v>
          </cell>
          <cell r="K1736">
            <v>0</v>
          </cell>
          <cell r="L1736">
            <v>0</v>
          </cell>
        </row>
        <row r="1737">
          <cell r="G1737">
            <v>0</v>
          </cell>
          <cell r="K1737">
            <v>0</v>
          </cell>
          <cell r="L1737">
            <v>0</v>
          </cell>
        </row>
        <row r="1738">
          <cell r="G1738">
            <v>0</v>
          </cell>
          <cell r="K1738">
            <v>0</v>
          </cell>
          <cell r="L1738">
            <v>0</v>
          </cell>
        </row>
        <row r="1739">
          <cell r="G1739">
            <v>0</v>
          </cell>
          <cell r="K1739">
            <v>0</v>
          </cell>
          <cell r="L1739">
            <v>0</v>
          </cell>
        </row>
        <row r="1740">
          <cell r="G1740">
            <v>0</v>
          </cell>
          <cell r="K1740">
            <v>0</v>
          </cell>
          <cell r="L1740">
            <v>0</v>
          </cell>
        </row>
        <row r="1741">
          <cell r="G1741">
            <v>0</v>
          </cell>
          <cell r="K1741">
            <v>0</v>
          </cell>
          <cell r="L1741">
            <v>0</v>
          </cell>
        </row>
        <row r="1742">
          <cell r="G1742">
            <v>0</v>
          </cell>
          <cell r="K1742">
            <v>0</v>
          </cell>
          <cell r="L1742">
            <v>0</v>
          </cell>
        </row>
        <row r="1743">
          <cell r="G1743">
            <v>0</v>
          </cell>
          <cell r="K1743">
            <v>0</v>
          </cell>
          <cell r="L1743">
            <v>0</v>
          </cell>
        </row>
        <row r="1744">
          <cell r="G1744">
            <v>0</v>
          </cell>
          <cell r="K1744">
            <v>0</v>
          </cell>
          <cell r="L1744">
            <v>0</v>
          </cell>
        </row>
        <row r="1745">
          <cell r="G1745">
            <v>0</v>
          </cell>
          <cell r="K1745">
            <v>0</v>
          </cell>
          <cell r="L1745">
            <v>0</v>
          </cell>
        </row>
        <row r="1746">
          <cell r="G1746">
            <v>0</v>
          </cell>
          <cell r="K1746">
            <v>0</v>
          </cell>
          <cell r="L1746">
            <v>0</v>
          </cell>
        </row>
        <row r="1747">
          <cell r="G1747">
            <v>0</v>
          </cell>
          <cell r="K1747">
            <v>0</v>
          </cell>
          <cell r="L1747">
            <v>0</v>
          </cell>
        </row>
        <row r="1748">
          <cell r="G1748">
            <v>0</v>
          </cell>
          <cell r="K1748">
            <v>0</v>
          </cell>
          <cell r="L1748">
            <v>0</v>
          </cell>
        </row>
        <row r="1749">
          <cell r="G1749">
            <v>0</v>
          </cell>
          <cell r="K1749">
            <v>0</v>
          </cell>
          <cell r="L1749">
            <v>0</v>
          </cell>
        </row>
        <row r="1750">
          <cell r="G1750">
            <v>0</v>
          </cell>
          <cell r="K1750">
            <v>0</v>
          </cell>
          <cell r="L1750">
            <v>0</v>
          </cell>
        </row>
        <row r="1751">
          <cell r="G1751">
            <v>0</v>
          </cell>
          <cell r="K1751">
            <v>0</v>
          </cell>
          <cell r="L1751">
            <v>0</v>
          </cell>
        </row>
        <row r="1752">
          <cell r="G1752">
            <v>0</v>
          </cell>
          <cell r="K1752">
            <v>0</v>
          </cell>
          <cell r="L1752">
            <v>0</v>
          </cell>
        </row>
        <row r="1753">
          <cell r="G1753">
            <v>0</v>
          </cell>
          <cell r="K1753">
            <v>0</v>
          </cell>
          <cell r="L1753">
            <v>0</v>
          </cell>
        </row>
        <row r="1754">
          <cell r="G1754">
            <v>0</v>
          </cell>
          <cell r="K1754">
            <v>0</v>
          </cell>
          <cell r="L1754">
            <v>0</v>
          </cell>
        </row>
        <row r="1755">
          <cell r="G1755">
            <v>0</v>
          </cell>
          <cell r="K1755">
            <v>0</v>
          </cell>
          <cell r="L1755">
            <v>0</v>
          </cell>
        </row>
        <row r="1756">
          <cell r="G1756">
            <v>0</v>
          </cell>
          <cell r="K1756">
            <v>0</v>
          </cell>
          <cell r="L1756">
            <v>0</v>
          </cell>
        </row>
        <row r="1757">
          <cell r="G1757">
            <v>0</v>
          </cell>
          <cell r="K1757">
            <v>0</v>
          </cell>
          <cell r="L1757">
            <v>0</v>
          </cell>
        </row>
        <row r="1758">
          <cell r="G1758">
            <v>0</v>
          </cell>
          <cell r="K1758">
            <v>0</v>
          </cell>
          <cell r="L1758">
            <v>0</v>
          </cell>
        </row>
        <row r="1759">
          <cell r="G1759">
            <v>0</v>
          </cell>
          <cell r="K1759">
            <v>0</v>
          </cell>
          <cell r="L1759">
            <v>0</v>
          </cell>
        </row>
        <row r="1760">
          <cell r="G1760">
            <v>0</v>
          </cell>
          <cell r="K1760">
            <v>45.77</v>
          </cell>
          <cell r="L1760">
            <v>0</v>
          </cell>
        </row>
        <row r="1761">
          <cell r="G1761">
            <v>0</v>
          </cell>
          <cell r="K1761">
            <v>0</v>
          </cell>
          <cell r="L1761">
            <v>0</v>
          </cell>
        </row>
        <row r="1762">
          <cell r="G1762">
            <v>0</v>
          </cell>
          <cell r="K1762">
            <v>0</v>
          </cell>
          <cell r="L1762">
            <v>0</v>
          </cell>
        </row>
        <row r="1763">
          <cell r="G1763">
            <v>0</v>
          </cell>
          <cell r="K1763">
            <v>0</v>
          </cell>
          <cell r="L1763">
            <v>0</v>
          </cell>
        </row>
        <row r="1764">
          <cell r="G1764">
            <v>0</v>
          </cell>
          <cell r="K1764">
            <v>0</v>
          </cell>
          <cell r="L1764">
            <v>0</v>
          </cell>
        </row>
        <row r="1765">
          <cell r="G1765">
            <v>0</v>
          </cell>
          <cell r="K1765">
            <v>0</v>
          </cell>
          <cell r="L1765">
            <v>0</v>
          </cell>
        </row>
        <row r="1766">
          <cell r="G1766">
            <v>0</v>
          </cell>
          <cell r="K1766">
            <v>0</v>
          </cell>
          <cell r="L1766">
            <v>0</v>
          </cell>
        </row>
        <row r="1767">
          <cell r="G1767">
            <v>0</v>
          </cell>
          <cell r="K1767">
            <v>0</v>
          </cell>
          <cell r="L1767">
            <v>0</v>
          </cell>
        </row>
        <row r="1768">
          <cell r="G1768">
            <v>0</v>
          </cell>
          <cell r="K1768">
            <v>0</v>
          </cell>
          <cell r="L1768">
            <v>0</v>
          </cell>
        </row>
        <row r="1769">
          <cell r="G1769">
            <v>0</v>
          </cell>
          <cell r="K1769">
            <v>0</v>
          </cell>
          <cell r="L1769">
            <v>0</v>
          </cell>
        </row>
        <row r="1770">
          <cell r="G1770">
            <v>0</v>
          </cell>
          <cell r="K1770">
            <v>0</v>
          </cell>
          <cell r="L1770">
            <v>0</v>
          </cell>
        </row>
        <row r="1771">
          <cell r="G1771">
            <v>0</v>
          </cell>
          <cell r="K1771">
            <v>0</v>
          </cell>
          <cell r="L1771">
            <v>0</v>
          </cell>
        </row>
        <row r="1772">
          <cell r="G1772">
            <v>0</v>
          </cell>
          <cell r="K1772">
            <v>0</v>
          </cell>
          <cell r="L1772">
            <v>0</v>
          </cell>
        </row>
        <row r="1773">
          <cell r="G1773">
            <v>0</v>
          </cell>
          <cell r="K1773">
            <v>0</v>
          </cell>
          <cell r="L1773">
            <v>0</v>
          </cell>
        </row>
        <row r="1774">
          <cell r="G1774">
            <v>0</v>
          </cell>
          <cell r="K1774">
            <v>0</v>
          </cell>
          <cell r="L1774">
            <v>0</v>
          </cell>
        </row>
        <row r="1775">
          <cell r="G1775">
            <v>0</v>
          </cell>
          <cell r="K1775">
            <v>0</v>
          </cell>
          <cell r="L1775">
            <v>0</v>
          </cell>
        </row>
        <row r="1776">
          <cell r="G1776">
            <v>0</v>
          </cell>
          <cell r="K1776">
            <v>0</v>
          </cell>
          <cell r="L1776">
            <v>0</v>
          </cell>
        </row>
        <row r="1777">
          <cell r="G1777">
            <v>0</v>
          </cell>
          <cell r="K1777">
            <v>0</v>
          </cell>
          <cell r="L1777">
            <v>0</v>
          </cell>
        </row>
        <row r="1778">
          <cell r="G1778">
            <v>0</v>
          </cell>
          <cell r="K1778">
            <v>0</v>
          </cell>
          <cell r="L1778">
            <v>0</v>
          </cell>
        </row>
        <row r="1779">
          <cell r="G1779">
            <v>0</v>
          </cell>
          <cell r="K1779">
            <v>0</v>
          </cell>
          <cell r="L1779">
            <v>0</v>
          </cell>
        </row>
        <row r="1780">
          <cell r="G1780">
            <v>0</v>
          </cell>
          <cell r="K1780">
            <v>0</v>
          </cell>
          <cell r="L1780">
            <v>0</v>
          </cell>
        </row>
        <row r="1781">
          <cell r="G1781">
            <v>0</v>
          </cell>
          <cell r="K1781">
            <v>0</v>
          </cell>
          <cell r="L1781">
            <v>0</v>
          </cell>
        </row>
        <row r="1782">
          <cell r="G1782">
            <v>0</v>
          </cell>
          <cell r="K1782">
            <v>0</v>
          </cell>
          <cell r="L1782">
            <v>0</v>
          </cell>
        </row>
        <row r="1783">
          <cell r="G1783">
            <v>0</v>
          </cell>
          <cell r="K1783">
            <v>0</v>
          </cell>
          <cell r="L1783">
            <v>0</v>
          </cell>
        </row>
        <row r="1784">
          <cell r="G1784">
            <v>0</v>
          </cell>
          <cell r="K1784">
            <v>0</v>
          </cell>
          <cell r="L1784">
            <v>0</v>
          </cell>
        </row>
        <row r="1785">
          <cell r="G1785">
            <v>0</v>
          </cell>
          <cell r="K1785">
            <v>0</v>
          </cell>
          <cell r="L1785">
            <v>0</v>
          </cell>
        </row>
        <row r="1786">
          <cell r="G1786">
            <v>0</v>
          </cell>
          <cell r="K1786">
            <v>0</v>
          </cell>
          <cell r="L1786">
            <v>0</v>
          </cell>
        </row>
        <row r="1787">
          <cell r="G1787">
            <v>0</v>
          </cell>
          <cell r="K1787">
            <v>0</v>
          </cell>
          <cell r="L1787">
            <v>0</v>
          </cell>
        </row>
        <row r="1788">
          <cell r="G1788">
            <v>0</v>
          </cell>
          <cell r="K1788">
            <v>0</v>
          </cell>
          <cell r="L1788">
            <v>0</v>
          </cell>
        </row>
        <row r="1789">
          <cell r="G1789">
            <v>0</v>
          </cell>
          <cell r="K1789">
            <v>0</v>
          </cell>
          <cell r="L1789">
            <v>0</v>
          </cell>
        </row>
        <row r="1790">
          <cell r="G1790">
            <v>0</v>
          </cell>
          <cell r="K1790">
            <v>0</v>
          </cell>
          <cell r="L1790">
            <v>0</v>
          </cell>
        </row>
        <row r="1791">
          <cell r="G1791">
            <v>0</v>
          </cell>
          <cell r="K1791">
            <v>0</v>
          </cell>
          <cell r="L1791">
            <v>0</v>
          </cell>
        </row>
        <row r="1792">
          <cell r="G1792">
            <v>0</v>
          </cell>
          <cell r="K1792">
            <v>0</v>
          </cell>
          <cell r="L1792">
            <v>0</v>
          </cell>
        </row>
        <row r="1793">
          <cell r="G1793">
            <v>0</v>
          </cell>
          <cell r="K1793">
            <v>0</v>
          </cell>
          <cell r="L1793">
            <v>0</v>
          </cell>
        </row>
        <row r="1794">
          <cell r="G1794">
            <v>0</v>
          </cell>
          <cell r="K1794">
            <v>0</v>
          </cell>
          <cell r="L1794">
            <v>0</v>
          </cell>
        </row>
        <row r="1795">
          <cell r="G1795">
            <v>0</v>
          </cell>
          <cell r="K1795">
            <v>0</v>
          </cell>
          <cell r="L1795">
            <v>0</v>
          </cell>
        </row>
        <row r="1796">
          <cell r="G1796">
            <v>0</v>
          </cell>
          <cell r="K1796">
            <v>0</v>
          </cell>
          <cell r="L1796">
            <v>0</v>
          </cell>
        </row>
        <row r="1797">
          <cell r="G1797">
            <v>0</v>
          </cell>
          <cell r="K1797">
            <v>0</v>
          </cell>
          <cell r="L1797">
            <v>0</v>
          </cell>
        </row>
        <row r="1798">
          <cell r="G1798">
            <v>0</v>
          </cell>
          <cell r="K1798">
            <v>0</v>
          </cell>
          <cell r="L1798">
            <v>0</v>
          </cell>
        </row>
        <row r="1799">
          <cell r="G1799">
            <v>0</v>
          </cell>
          <cell r="K1799">
            <v>0</v>
          </cell>
          <cell r="L1799">
            <v>0</v>
          </cell>
        </row>
        <row r="1800">
          <cell r="G1800">
            <v>0</v>
          </cell>
          <cell r="K1800">
            <v>0</v>
          </cell>
          <cell r="L1800">
            <v>0</v>
          </cell>
        </row>
        <row r="1801">
          <cell r="G1801">
            <v>0</v>
          </cell>
          <cell r="K1801">
            <v>0</v>
          </cell>
          <cell r="L1801">
            <v>0</v>
          </cell>
        </row>
        <row r="1802">
          <cell r="G1802">
            <v>0</v>
          </cell>
          <cell r="K1802">
            <v>0</v>
          </cell>
          <cell r="L1802">
            <v>0</v>
          </cell>
        </row>
        <row r="1803">
          <cell r="G1803">
            <v>0</v>
          </cell>
          <cell r="K1803">
            <v>0</v>
          </cell>
          <cell r="L1803">
            <v>0</v>
          </cell>
        </row>
        <row r="1804">
          <cell r="G1804">
            <v>0</v>
          </cell>
          <cell r="K1804">
            <v>0</v>
          </cell>
          <cell r="L1804">
            <v>0</v>
          </cell>
        </row>
        <row r="1805">
          <cell r="G1805">
            <v>0</v>
          </cell>
          <cell r="K1805">
            <v>0</v>
          </cell>
          <cell r="L1805">
            <v>0</v>
          </cell>
        </row>
        <row r="1806">
          <cell r="G1806">
            <v>0</v>
          </cell>
          <cell r="K1806">
            <v>0</v>
          </cell>
          <cell r="L1806">
            <v>0</v>
          </cell>
        </row>
        <row r="1807">
          <cell r="G1807">
            <v>0</v>
          </cell>
          <cell r="K1807">
            <v>0</v>
          </cell>
          <cell r="L1807">
            <v>0</v>
          </cell>
        </row>
        <row r="1808">
          <cell r="G1808">
            <v>0</v>
          </cell>
          <cell r="K1808">
            <v>0</v>
          </cell>
          <cell r="L1808">
            <v>0</v>
          </cell>
        </row>
        <row r="1809">
          <cell r="G1809">
            <v>0</v>
          </cell>
          <cell r="K1809">
            <v>0</v>
          </cell>
          <cell r="L1809">
            <v>0</v>
          </cell>
        </row>
        <row r="1810">
          <cell r="G1810">
            <v>0</v>
          </cell>
          <cell r="K1810">
            <v>0</v>
          </cell>
          <cell r="L1810">
            <v>0</v>
          </cell>
        </row>
        <row r="1811">
          <cell r="G1811">
            <v>0</v>
          </cell>
          <cell r="K1811">
            <v>0</v>
          </cell>
          <cell r="L1811">
            <v>0</v>
          </cell>
        </row>
        <row r="1812">
          <cell r="G1812">
            <v>0</v>
          </cell>
          <cell r="K1812">
            <v>0</v>
          </cell>
          <cell r="L1812">
            <v>0</v>
          </cell>
        </row>
        <row r="1813">
          <cell r="G1813">
            <v>0</v>
          </cell>
          <cell r="K1813">
            <v>0</v>
          </cell>
          <cell r="L1813">
            <v>0</v>
          </cell>
        </row>
        <row r="1814">
          <cell r="G1814">
            <v>0</v>
          </cell>
          <cell r="K1814">
            <v>0</v>
          </cell>
          <cell r="L1814">
            <v>0</v>
          </cell>
        </row>
        <row r="1815">
          <cell r="G1815">
            <v>0</v>
          </cell>
          <cell r="K1815">
            <v>0</v>
          </cell>
          <cell r="L1815">
            <v>0</v>
          </cell>
        </row>
        <row r="1816">
          <cell r="G1816">
            <v>0</v>
          </cell>
          <cell r="K1816">
            <v>0</v>
          </cell>
          <cell r="L1816">
            <v>0</v>
          </cell>
        </row>
        <row r="1817">
          <cell r="G1817">
            <v>0</v>
          </cell>
          <cell r="K1817">
            <v>0</v>
          </cell>
          <cell r="L1817">
            <v>0</v>
          </cell>
        </row>
        <row r="1818">
          <cell r="G1818">
            <v>0</v>
          </cell>
          <cell r="K1818">
            <v>58.76</v>
          </cell>
          <cell r="L1818">
            <v>0</v>
          </cell>
        </row>
        <row r="1819">
          <cell r="G1819">
            <v>0</v>
          </cell>
          <cell r="K1819">
            <v>0</v>
          </cell>
          <cell r="L1819">
            <v>0</v>
          </cell>
        </row>
        <row r="1820">
          <cell r="G1820">
            <v>0</v>
          </cell>
          <cell r="K1820">
            <v>0</v>
          </cell>
          <cell r="L1820">
            <v>0</v>
          </cell>
        </row>
        <row r="1821">
          <cell r="G1821">
            <v>0</v>
          </cell>
          <cell r="K1821">
            <v>0</v>
          </cell>
          <cell r="L1821">
            <v>0</v>
          </cell>
        </row>
        <row r="1822">
          <cell r="G1822">
            <v>0</v>
          </cell>
          <cell r="K1822">
            <v>0</v>
          </cell>
          <cell r="L1822">
            <v>0</v>
          </cell>
        </row>
        <row r="1823">
          <cell r="G1823">
            <v>0</v>
          </cell>
          <cell r="K1823">
            <v>0</v>
          </cell>
          <cell r="L1823">
            <v>0</v>
          </cell>
        </row>
        <row r="1824">
          <cell r="G1824">
            <v>0</v>
          </cell>
          <cell r="K1824">
            <v>0</v>
          </cell>
          <cell r="L1824">
            <v>0</v>
          </cell>
        </row>
        <row r="1825">
          <cell r="G1825">
            <v>0</v>
          </cell>
          <cell r="K1825">
            <v>0</v>
          </cell>
          <cell r="L1825">
            <v>0</v>
          </cell>
        </row>
        <row r="1826">
          <cell r="G1826">
            <v>0</v>
          </cell>
          <cell r="K1826">
            <v>0</v>
          </cell>
          <cell r="L1826">
            <v>0</v>
          </cell>
        </row>
        <row r="1827">
          <cell r="G1827">
            <v>0</v>
          </cell>
          <cell r="K1827">
            <v>0</v>
          </cell>
          <cell r="L1827">
            <v>0</v>
          </cell>
        </row>
        <row r="1828">
          <cell r="G1828">
            <v>0</v>
          </cell>
          <cell r="K1828">
            <v>0</v>
          </cell>
          <cell r="L1828">
            <v>0</v>
          </cell>
        </row>
        <row r="1829">
          <cell r="G1829">
            <v>0</v>
          </cell>
          <cell r="K1829">
            <v>0</v>
          </cell>
          <cell r="L1829">
            <v>0</v>
          </cell>
        </row>
        <row r="1830">
          <cell r="G1830">
            <v>0</v>
          </cell>
          <cell r="K1830">
            <v>0</v>
          </cell>
          <cell r="L1830">
            <v>0</v>
          </cell>
        </row>
        <row r="1831">
          <cell r="G1831">
            <v>0</v>
          </cell>
          <cell r="K1831">
            <v>0</v>
          </cell>
          <cell r="L1831">
            <v>0</v>
          </cell>
        </row>
        <row r="1832">
          <cell r="G1832">
            <v>0</v>
          </cell>
          <cell r="K1832">
            <v>0</v>
          </cell>
          <cell r="L1832">
            <v>0</v>
          </cell>
        </row>
        <row r="1833">
          <cell r="G1833">
            <v>0</v>
          </cell>
          <cell r="K1833">
            <v>0</v>
          </cell>
          <cell r="L1833">
            <v>0</v>
          </cell>
        </row>
        <row r="1834">
          <cell r="G1834">
            <v>0</v>
          </cell>
          <cell r="K1834">
            <v>0</v>
          </cell>
          <cell r="L1834">
            <v>0</v>
          </cell>
        </row>
        <row r="1835">
          <cell r="G1835">
            <v>0</v>
          </cell>
          <cell r="K1835">
            <v>0</v>
          </cell>
          <cell r="L1835">
            <v>0</v>
          </cell>
        </row>
        <row r="1836">
          <cell r="G1836">
            <v>0</v>
          </cell>
          <cell r="K1836">
            <v>0</v>
          </cell>
          <cell r="L1836">
            <v>0</v>
          </cell>
        </row>
        <row r="1837">
          <cell r="G1837">
            <v>0</v>
          </cell>
          <cell r="K1837">
            <v>0</v>
          </cell>
          <cell r="L1837">
            <v>0</v>
          </cell>
        </row>
        <row r="1838">
          <cell r="G1838">
            <v>0</v>
          </cell>
          <cell r="K1838">
            <v>0</v>
          </cell>
          <cell r="L1838">
            <v>0</v>
          </cell>
        </row>
        <row r="1839">
          <cell r="G1839">
            <v>0</v>
          </cell>
          <cell r="K1839">
            <v>0</v>
          </cell>
          <cell r="L1839">
            <v>0</v>
          </cell>
        </row>
        <row r="1840">
          <cell r="G1840">
            <v>0</v>
          </cell>
          <cell r="K1840">
            <v>0</v>
          </cell>
          <cell r="L1840">
            <v>0</v>
          </cell>
        </row>
        <row r="1841">
          <cell r="G1841">
            <v>0</v>
          </cell>
          <cell r="K1841">
            <v>0</v>
          </cell>
          <cell r="L1841">
            <v>0</v>
          </cell>
        </row>
        <row r="1842">
          <cell r="G1842">
            <v>0</v>
          </cell>
          <cell r="K1842">
            <v>0</v>
          </cell>
          <cell r="L1842">
            <v>0</v>
          </cell>
        </row>
        <row r="1843">
          <cell r="G1843">
            <v>0</v>
          </cell>
          <cell r="K1843">
            <v>0</v>
          </cell>
          <cell r="L1843">
            <v>0</v>
          </cell>
        </row>
        <row r="1844">
          <cell r="G1844">
            <v>0</v>
          </cell>
          <cell r="K1844">
            <v>0</v>
          </cell>
          <cell r="L1844">
            <v>0</v>
          </cell>
        </row>
        <row r="1845">
          <cell r="G1845">
            <v>0</v>
          </cell>
          <cell r="K1845">
            <v>0</v>
          </cell>
          <cell r="L1845">
            <v>0</v>
          </cell>
        </row>
        <row r="1846">
          <cell r="G1846">
            <v>0</v>
          </cell>
          <cell r="K1846">
            <v>0</v>
          </cell>
          <cell r="L1846">
            <v>0</v>
          </cell>
        </row>
        <row r="1847">
          <cell r="G1847">
            <v>0</v>
          </cell>
          <cell r="K1847">
            <v>0</v>
          </cell>
          <cell r="L1847">
            <v>0</v>
          </cell>
        </row>
        <row r="1848">
          <cell r="G1848">
            <v>0</v>
          </cell>
          <cell r="K1848">
            <v>0</v>
          </cell>
          <cell r="L1848">
            <v>0</v>
          </cell>
        </row>
        <row r="1849">
          <cell r="G1849">
            <v>0</v>
          </cell>
          <cell r="K1849">
            <v>0</v>
          </cell>
          <cell r="L1849">
            <v>0</v>
          </cell>
        </row>
        <row r="1850">
          <cell r="G1850">
            <v>0</v>
          </cell>
          <cell r="K1850">
            <v>0</v>
          </cell>
          <cell r="L1850">
            <v>0</v>
          </cell>
        </row>
        <row r="1851">
          <cell r="G1851">
            <v>0</v>
          </cell>
          <cell r="K1851">
            <v>0</v>
          </cell>
          <cell r="L1851">
            <v>0</v>
          </cell>
        </row>
        <row r="1852">
          <cell r="G1852">
            <v>0</v>
          </cell>
          <cell r="K1852">
            <v>0</v>
          </cell>
          <cell r="L1852">
            <v>0</v>
          </cell>
        </row>
        <row r="1853">
          <cell r="G1853">
            <v>0</v>
          </cell>
          <cell r="K1853">
            <v>0</v>
          </cell>
          <cell r="L1853">
            <v>0</v>
          </cell>
        </row>
        <row r="1854">
          <cell r="G1854">
            <v>0</v>
          </cell>
          <cell r="K1854">
            <v>0</v>
          </cell>
          <cell r="L1854">
            <v>0</v>
          </cell>
        </row>
        <row r="1855">
          <cell r="G1855">
            <v>0</v>
          </cell>
          <cell r="K1855">
            <v>0</v>
          </cell>
          <cell r="L1855">
            <v>0</v>
          </cell>
        </row>
        <row r="1856">
          <cell r="G1856">
            <v>0</v>
          </cell>
          <cell r="K1856">
            <v>0</v>
          </cell>
          <cell r="L1856">
            <v>0</v>
          </cell>
        </row>
        <row r="1857">
          <cell r="G1857">
            <v>0</v>
          </cell>
          <cell r="K1857">
            <v>0</v>
          </cell>
          <cell r="L1857">
            <v>0</v>
          </cell>
        </row>
        <row r="1858">
          <cell r="G1858">
            <v>0</v>
          </cell>
          <cell r="K1858">
            <v>0</v>
          </cell>
          <cell r="L1858">
            <v>0</v>
          </cell>
        </row>
        <row r="1859">
          <cell r="G1859">
            <v>0</v>
          </cell>
          <cell r="K1859">
            <v>0</v>
          </cell>
          <cell r="L1859">
            <v>0</v>
          </cell>
        </row>
        <row r="1860">
          <cell r="G1860">
            <v>0</v>
          </cell>
          <cell r="K1860">
            <v>0</v>
          </cell>
          <cell r="L1860">
            <v>0</v>
          </cell>
        </row>
        <row r="1861">
          <cell r="G1861">
            <v>0</v>
          </cell>
          <cell r="K1861">
            <v>1913163.54</v>
          </cell>
          <cell r="L1861">
            <v>0</v>
          </cell>
        </row>
        <row r="1862">
          <cell r="G1862">
            <v>0</v>
          </cell>
          <cell r="K1862">
            <v>0</v>
          </cell>
          <cell r="L1862">
            <v>0</v>
          </cell>
        </row>
        <row r="1863">
          <cell r="G1863">
            <v>0</v>
          </cell>
          <cell r="K1863">
            <v>0</v>
          </cell>
          <cell r="L1863">
            <v>0</v>
          </cell>
        </row>
        <row r="1864">
          <cell r="G1864">
            <v>0</v>
          </cell>
          <cell r="K1864">
            <v>0</v>
          </cell>
          <cell r="L1864">
            <v>0</v>
          </cell>
        </row>
        <row r="1865">
          <cell r="G1865">
            <v>0</v>
          </cell>
          <cell r="K1865">
            <v>0</v>
          </cell>
          <cell r="L1865">
            <v>0</v>
          </cell>
        </row>
        <row r="1866">
          <cell r="G1866">
            <v>0</v>
          </cell>
          <cell r="K1866">
            <v>0</v>
          </cell>
          <cell r="L1866">
            <v>0</v>
          </cell>
        </row>
        <row r="1867">
          <cell r="G1867">
            <v>0</v>
          </cell>
          <cell r="K1867">
            <v>0</v>
          </cell>
          <cell r="L1867">
            <v>0</v>
          </cell>
        </row>
        <row r="1868">
          <cell r="G1868">
            <v>0</v>
          </cell>
          <cell r="K1868">
            <v>0</v>
          </cell>
          <cell r="L1868">
            <v>0</v>
          </cell>
        </row>
        <row r="1869">
          <cell r="G1869">
            <v>-687830</v>
          </cell>
          <cell r="K1869">
            <v>-14814315.58</v>
          </cell>
          <cell r="L1869">
            <v>-9497345</v>
          </cell>
        </row>
        <row r="1870">
          <cell r="G1870">
            <v>0</v>
          </cell>
          <cell r="K1870">
            <v>847592</v>
          </cell>
          <cell r="L1870">
            <v>0</v>
          </cell>
        </row>
        <row r="1871">
          <cell r="G1871">
            <v>-618410</v>
          </cell>
          <cell r="K1871">
            <v>-10299793.02</v>
          </cell>
          <cell r="L1871">
            <v>-8538815</v>
          </cell>
        </row>
        <row r="1872">
          <cell r="G1872">
            <v>0</v>
          </cell>
          <cell r="K1872">
            <v>11489.76</v>
          </cell>
          <cell r="L1872">
            <v>0</v>
          </cell>
        </row>
        <row r="1873">
          <cell r="G1873">
            <v>6240</v>
          </cell>
          <cell r="K1873">
            <v>107528.03</v>
          </cell>
          <cell r="L1873">
            <v>86160</v>
          </cell>
        </row>
        <row r="1874">
          <cell r="G1874">
            <v>0</v>
          </cell>
          <cell r="K1874">
            <v>77718.929999999993</v>
          </cell>
          <cell r="L1874">
            <v>0</v>
          </cell>
        </row>
        <row r="1875">
          <cell r="G1875">
            <v>0</v>
          </cell>
          <cell r="K1875">
            <v>-65240.07</v>
          </cell>
          <cell r="L1875">
            <v>0</v>
          </cell>
        </row>
        <row r="1876">
          <cell r="G1876">
            <v>0</v>
          </cell>
          <cell r="K1876">
            <v>0</v>
          </cell>
          <cell r="L1876">
            <v>0</v>
          </cell>
        </row>
        <row r="1877">
          <cell r="G1877">
            <v>542492</v>
          </cell>
          <cell r="K1877">
            <v>11166717.49</v>
          </cell>
          <cell r="L1877">
            <v>7490559</v>
          </cell>
        </row>
        <row r="1878">
          <cell r="G1878">
            <v>0</v>
          </cell>
          <cell r="K1878">
            <v>-2273.7399999999998</v>
          </cell>
          <cell r="L1878">
            <v>0</v>
          </cell>
        </row>
        <row r="1879">
          <cell r="G1879">
            <v>0</v>
          </cell>
          <cell r="K1879">
            <v>-5090.63</v>
          </cell>
          <cell r="L1879">
            <v>0</v>
          </cell>
        </row>
        <row r="1880">
          <cell r="G1880">
            <v>0</v>
          </cell>
          <cell r="K1880">
            <v>57757.88</v>
          </cell>
          <cell r="L1880">
            <v>0</v>
          </cell>
        </row>
        <row r="1881">
          <cell r="G1881">
            <v>0</v>
          </cell>
          <cell r="K1881">
            <v>-42449.47</v>
          </cell>
          <cell r="L1881">
            <v>0</v>
          </cell>
        </row>
        <row r="1882">
          <cell r="G1882">
            <v>0</v>
          </cell>
          <cell r="K1882">
            <v>10318.030000000001</v>
          </cell>
          <cell r="L1882">
            <v>0</v>
          </cell>
        </row>
        <row r="1883">
          <cell r="G1883">
            <v>556136</v>
          </cell>
          <cell r="K1883">
            <v>8889062.5800000001</v>
          </cell>
          <cell r="L1883">
            <v>7678957</v>
          </cell>
        </row>
        <row r="1884">
          <cell r="G1884">
            <v>2600</v>
          </cell>
          <cell r="K1884">
            <v>15076.98</v>
          </cell>
          <cell r="L1884">
            <v>35900</v>
          </cell>
        </row>
        <row r="1885">
          <cell r="G1885">
            <v>0</v>
          </cell>
          <cell r="K1885">
            <v>949.86</v>
          </cell>
          <cell r="L1885">
            <v>0</v>
          </cell>
        </row>
        <row r="1886">
          <cell r="G1886">
            <v>-14170</v>
          </cell>
          <cell r="K1886">
            <v>-391784.55</v>
          </cell>
          <cell r="L1886">
            <v>-195655</v>
          </cell>
        </row>
        <row r="1887">
          <cell r="G1887">
            <v>-4420</v>
          </cell>
          <cell r="K1887">
            <v>-110980.92</v>
          </cell>
          <cell r="L1887">
            <v>-61030</v>
          </cell>
        </row>
        <row r="1888">
          <cell r="G1888">
            <v>0</v>
          </cell>
          <cell r="K1888">
            <v>14712.03</v>
          </cell>
          <cell r="L1888">
            <v>0</v>
          </cell>
        </row>
        <row r="1889">
          <cell r="G1889">
            <v>125</v>
          </cell>
          <cell r="K1889">
            <v>3011.67</v>
          </cell>
          <cell r="L1889">
            <v>1500</v>
          </cell>
        </row>
        <row r="1890">
          <cell r="G1890">
            <v>825</v>
          </cell>
          <cell r="K1890">
            <v>10439.56</v>
          </cell>
          <cell r="L1890">
            <v>9900</v>
          </cell>
        </row>
        <row r="1891">
          <cell r="G1891">
            <v>800</v>
          </cell>
          <cell r="K1891">
            <v>10177.02</v>
          </cell>
          <cell r="L1891">
            <v>9600</v>
          </cell>
        </row>
        <row r="1892">
          <cell r="G1892">
            <v>200</v>
          </cell>
          <cell r="K1892">
            <v>8917.06</v>
          </cell>
          <cell r="L1892">
            <v>2400</v>
          </cell>
        </row>
        <row r="1893">
          <cell r="G1893">
            <v>500</v>
          </cell>
          <cell r="K1893">
            <v>8748.2900000000009</v>
          </cell>
          <cell r="L1893">
            <v>6000</v>
          </cell>
        </row>
        <row r="1894">
          <cell r="G1894">
            <v>150</v>
          </cell>
          <cell r="K1894">
            <v>3587.26</v>
          </cell>
          <cell r="L1894">
            <v>1800</v>
          </cell>
        </row>
        <row r="1895">
          <cell r="G1895">
            <v>0</v>
          </cell>
          <cell r="K1895">
            <v>784.64</v>
          </cell>
          <cell r="L1895">
            <v>0</v>
          </cell>
        </row>
        <row r="1896">
          <cell r="G1896">
            <v>1303</v>
          </cell>
          <cell r="K1896">
            <v>15919.48</v>
          </cell>
          <cell r="L1896">
            <v>15636</v>
          </cell>
        </row>
        <row r="1897">
          <cell r="G1897">
            <v>50</v>
          </cell>
          <cell r="K1897">
            <v>369.29</v>
          </cell>
          <cell r="L1897">
            <v>600</v>
          </cell>
        </row>
        <row r="1898">
          <cell r="G1898">
            <v>5553</v>
          </cell>
          <cell r="K1898">
            <v>62403.040000000001</v>
          </cell>
          <cell r="L1898">
            <v>60109</v>
          </cell>
        </row>
        <row r="1899">
          <cell r="G1899">
            <v>250</v>
          </cell>
          <cell r="K1899">
            <v>0</v>
          </cell>
          <cell r="L1899">
            <v>3000</v>
          </cell>
        </row>
        <row r="1900">
          <cell r="G1900">
            <v>350</v>
          </cell>
          <cell r="K1900">
            <v>1333.59</v>
          </cell>
          <cell r="L1900">
            <v>4200</v>
          </cell>
        </row>
        <row r="1901">
          <cell r="G1901">
            <v>0</v>
          </cell>
          <cell r="K1901">
            <v>0</v>
          </cell>
          <cell r="L1901">
            <v>0</v>
          </cell>
        </row>
        <row r="1902">
          <cell r="G1902">
            <v>400</v>
          </cell>
          <cell r="K1902">
            <v>1875.6</v>
          </cell>
          <cell r="L1902">
            <v>4800</v>
          </cell>
        </row>
        <row r="1903">
          <cell r="G1903">
            <v>8000</v>
          </cell>
          <cell r="K1903">
            <v>96000</v>
          </cell>
          <cell r="L1903">
            <v>96000</v>
          </cell>
        </row>
        <row r="1904">
          <cell r="G1904">
            <v>0</v>
          </cell>
          <cell r="K1904">
            <v>0</v>
          </cell>
          <cell r="L1904">
            <v>0</v>
          </cell>
        </row>
        <row r="1905">
          <cell r="G1905">
            <v>1750</v>
          </cell>
          <cell r="K1905">
            <v>15177.29</v>
          </cell>
          <cell r="L1905">
            <v>21000</v>
          </cell>
        </row>
        <row r="1906">
          <cell r="G1906">
            <v>200</v>
          </cell>
          <cell r="K1906">
            <v>29814.21</v>
          </cell>
          <cell r="L1906">
            <v>2400</v>
          </cell>
        </row>
        <row r="1907">
          <cell r="G1907">
            <v>1300</v>
          </cell>
          <cell r="K1907">
            <v>15566.76</v>
          </cell>
          <cell r="L1907">
            <v>15600</v>
          </cell>
        </row>
        <row r="1908">
          <cell r="G1908">
            <v>1200</v>
          </cell>
          <cell r="K1908">
            <v>15172.11</v>
          </cell>
          <cell r="L1908">
            <v>14400</v>
          </cell>
        </row>
        <row r="1909">
          <cell r="G1909">
            <v>75</v>
          </cell>
          <cell r="K1909">
            <v>1863.26</v>
          </cell>
          <cell r="L1909">
            <v>900</v>
          </cell>
        </row>
        <row r="1910">
          <cell r="G1910">
            <v>0</v>
          </cell>
          <cell r="K1910">
            <v>137.96</v>
          </cell>
          <cell r="L1910">
            <v>0</v>
          </cell>
        </row>
        <row r="1911">
          <cell r="G1911">
            <v>0</v>
          </cell>
          <cell r="K1911">
            <v>60</v>
          </cell>
          <cell r="L1911">
            <v>0</v>
          </cell>
        </row>
        <row r="1912">
          <cell r="G1912">
            <v>19500</v>
          </cell>
          <cell r="K1912">
            <v>366810.96</v>
          </cell>
          <cell r="L1912">
            <v>269250</v>
          </cell>
        </row>
        <row r="1913">
          <cell r="G1913">
            <v>7800</v>
          </cell>
          <cell r="K1913">
            <v>40243.33</v>
          </cell>
          <cell r="L1913">
            <v>107700</v>
          </cell>
        </row>
        <row r="1914">
          <cell r="G1914">
            <v>0</v>
          </cell>
          <cell r="K1914">
            <v>0</v>
          </cell>
          <cell r="L1914">
            <v>0</v>
          </cell>
        </row>
        <row r="1915">
          <cell r="G1915">
            <v>2663</v>
          </cell>
          <cell r="K1915">
            <v>226060.98</v>
          </cell>
          <cell r="L1915">
            <v>55436</v>
          </cell>
        </row>
        <row r="1916">
          <cell r="G1916">
            <v>-910</v>
          </cell>
          <cell r="K1916">
            <v>-11167.44</v>
          </cell>
          <cell r="L1916">
            <v>-12565</v>
          </cell>
        </row>
        <row r="1917">
          <cell r="G1917">
            <v>0</v>
          </cell>
          <cell r="K1917">
            <v>0</v>
          </cell>
          <cell r="L1917">
            <v>0</v>
          </cell>
        </row>
        <row r="1918">
          <cell r="G1918">
            <v>0</v>
          </cell>
          <cell r="K1918">
            <v>0</v>
          </cell>
          <cell r="L1918">
            <v>0</v>
          </cell>
        </row>
        <row r="1919">
          <cell r="G1919">
            <v>23400</v>
          </cell>
          <cell r="K1919">
            <v>385014.99</v>
          </cell>
          <cell r="L1919">
            <v>323100</v>
          </cell>
        </row>
        <row r="1920">
          <cell r="G1920">
            <v>0</v>
          </cell>
          <cell r="K1920">
            <v>0</v>
          </cell>
          <cell r="L1920">
            <v>0</v>
          </cell>
        </row>
        <row r="1921">
          <cell r="G1921">
            <v>-1170</v>
          </cell>
          <cell r="K1921">
            <v>-302.39999999999998</v>
          </cell>
          <cell r="L1921">
            <v>-16155</v>
          </cell>
        </row>
        <row r="1922">
          <cell r="G1922">
            <v>4394</v>
          </cell>
          <cell r="K1922">
            <v>59023.58</v>
          </cell>
          <cell r="L1922">
            <v>56400</v>
          </cell>
        </row>
        <row r="1923">
          <cell r="G1923">
            <v>0</v>
          </cell>
          <cell r="K1923">
            <v>0</v>
          </cell>
          <cell r="L1923">
            <v>0</v>
          </cell>
        </row>
        <row r="1924">
          <cell r="G1924">
            <v>1099</v>
          </cell>
          <cell r="K1924">
            <v>24647.72</v>
          </cell>
          <cell r="L1924">
            <v>14104</v>
          </cell>
        </row>
        <row r="1925">
          <cell r="G1925">
            <v>420</v>
          </cell>
          <cell r="K1925">
            <v>5507.57</v>
          </cell>
          <cell r="L1925">
            <v>5393</v>
          </cell>
        </row>
        <row r="1926">
          <cell r="G1926">
            <v>618</v>
          </cell>
          <cell r="K1926">
            <v>10578.35</v>
          </cell>
          <cell r="L1926">
            <v>7094</v>
          </cell>
        </row>
        <row r="1927">
          <cell r="G1927">
            <v>1300</v>
          </cell>
          <cell r="K1927">
            <v>28884.6</v>
          </cell>
          <cell r="L1927">
            <v>17950</v>
          </cell>
        </row>
        <row r="1928">
          <cell r="G1928">
            <v>0</v>
          </cell>
          <cell r="K1928">
            <v>0</v>
          </cell>
          <cell r="L1928">
            <v>0</v>
          </cell>
        </row>
        <row r="1929">
          <cell r="G1929">
            <v>0</v>
          </cell>
          <cell r="K1929">
            <v>0</v>
          </cell>
          <cell r="L1929">
            <v>0</v>
          </cell>
        </row>
        <row r="1930">
          <cell r="G1930">
            <v>725</v>
          </cell>
          <cell r="K1930">
            <v>3716.33</v>
          </cell>
          <cell r="L1930">
            <v>6210</v>
          </cell>
        </row>
        <row r="1931">
          <cell r="G1931">
            <v>0</v>
          </cell>
          <cell r="K1931">
            <v>0</v>
          </cell>
          <cell r="L1931">
            <v>0</v>
          </cell>
        </row>
        <row r="1932">
          <cell r="G1932">
            <v>300</v>
          </cell>
          <cell r="K1932">
            <v>887.82</v>
          </cell>
          <cell r="L1932">
            <v>3600</v>
          </cell>
        </row>
        <row r="1933">
          <cell r="G1933">
            <v>0</v>
          </cell>
          <cell r="K1933">
            <v>0</v>
          </cell>
          <cell r="L1933">
            <v>0</v>
          </cell>
        </row>
        <row r="1934">
          <cell r="G1934">
            <v>0</v>
          </cell>
          <cell r="K1934">
            <v>0</v>
          </cell>
          <cell r="L1934">
            <v>0</v>
          </cell>
        </row>
        <row r="1935">
          <cell r="G1935">
            <v>100</v>
          </cell>
          <cell r="K1935">
            <v>2878.37</v>
          </cell>
          <cell r="L1935">
            <v>1200</v>
          </cell>
        </row>
        <row r="1936">
          <cell r="G1936">
            <v>568</v>
          </cell>
          <cell r="K1936">
            <v>9849.58</v>
          </cell>
          <cell r="L1936">
            <v>6816</v>
          </cell>
        </row>
        <row r="1937">
          <cell r="G1937">
            <v>150</v>
          </cell>
          <cell r="K1937">
            <v>2285</v>
          </cell>
          <cell r="L1937">
            <v>1800</v>
          </cell>
        </row>
        <row r="1938">
          <cell r="G1938">
            <v>0</v>
          </cell>
          <cell r="K1938">
            <v>0</v>
          </cell>
          <cell r="L1938">
            <v>0</v>
          </cell>
        </row>
        <row r="1939">
          <cell r="G1939">
            <v>0</v>
          </cell>
          <cell r="K1939">
            <v>0</v>
          </cell>
          <cell r="L1939">
            <v>0</v>
          </cell>
        </row>
        <row r="1940">
          <cell r="G1940">
            <v>75</v>
          </cell>
          <cell r="K1940">
            <v>1117.06</v>
          </cell>
          <cell r="L1940">
            <v>900</v>
          </cell>
        </row>
        <row r="1941">
          <cell r="G1941">
            <v>0</v>
          </cell>
          <cell r="K1941">
            <v>0</v>
          </cell>
          <cell r="L1941">
            <v>0</v>
          </cell>
        </row>
        <row r="1942">
          <cell r="G1942">
            <v>0</v>
          </cell>
          <cell r="K1942">
            <v>0</v>
          </cell>
          <cell r="L1942">
            <v>0</v>
          </cell>
        </row>
        <row r="1943">
          <cell r="G1943">
            <v>0</v>
          </cell>
          <cell r="K1943">
            <v>0</v>
          </cell>
          <cell r="L1943">
            <v>0</v>
          </cell>
        </row>
        <row r="1944">
          <cell r="G1944">
            <v>0</v>
          </cell>
          <cell r="K1944">
            <v>0</v>
          </cell>
          <cell r="L1944">
            <v>0</v>
          </cell>
        </row>
        <row r="1945">
          <cell r="G1945">
            <v>0</v>
          </cell>
          <cell r="K1945">
            <v>0</v>
          </cell>
          <cell r="L1945">
            <v>0</v>
          </cell>
        </row>
        <row r="1946">
          <cell r="G1946">
            <v>0</v>
          </cell>
          <cell r="K1946">
            <v>0</v>
          </cell>
          <cell r="L1946">
            <v>0</v>
          </cell>
        </row>
        <row r="1947">
          <cell r="G1947">
            <v>0</v>
          </cell>
          <cell r="K1947">
            <v>0</v>
          </cell>
          <cell r="L1947">
            <v>0</v>
          </cell>
        </row>
        <row r="1948">
          <cell r="G1948">
            <v>0</v>
          </cell>
          <cell r="K1948">
            <v>0</v>
          </cell>
          <cell r="L1948">
            <v>0</v>
          </cell>
        </row>
        <row r="1949">
          <cell r="G1949">
            <v>0</v>
          </cell>
          <cell r="K1949">
            <v>0</v>
          </cell>
          <cell r="L1949">
            <v>0</v>
          </cell>
        </row>
        <row r="1950">
          <cell r="G1950">
            <v>75</v>
          </cell>
          <cell r="K1950">
            <v>1537.57</v>
          </cell>
          <cell r="L1950">
            <v>900</v>
          </cell>
        </row>
        <row r="1951">
          <cell r="G1951">
            <v>7776</v>
          </cell>
          <cell r="K1951">
            <v>39221.410000000003</v>
          </cell>
          <cell r="L1951">
            <v>93608</v>
          </cell>
        </row>
        <row r="1952">
          <cell r="G1952">
            <v>0</v>
          </cell>
          <cell r="K1952">
            <v>0</v>
          </cell>
          <cell r="L1952">
            <v>0</v>
          </cell>
        </row>
        <row r="1953">
          <cell r="G1953">
            <v>778</v>
          </cell>
          <cell r="K1953">
            <v>14760.53</v>
          </cell>
          <cell r="L1953">
            <v>9362</v>
          </cell>
        </row>
        <row r="1954">
          <cell r="G1954">
            <v>654</v>
          </cell>
          <cell r="K1954">
            <v>3815.98</v>
          </cell>
          <cell r="L1954">
            <v>7875</v>
          </cell>
        </row>
        <row r="1955">
          <cell r="G1955">
            <v>141</v>
          </cell>
          <cell r="K1955">
            <v>473.57</v>
          </cell>
          <cell r="L1955">
            <v>1622</v>
          </cell>
        </row>
        <row r="1956">
          <cell r="G1956">
            <v>500</v>
          </cell>
          <cell r="K1956">
            <v>64634.83</v>
          </cell>
          <cell r="L1956">
            <v>6000</v>
          </cell>
        </row>
        <row r="1957">
          <cell r="G1957">
            <v>0</v>
          </cell>
          <cell r="K1957">
            <v>0</v>
          </cell>
          <cell r="L1957">
            <v>0</v>
          </cell>
        </row>
        <row r="1958">
          <cell r="G1958">
            <v>0</v>
          </cell>
          <cell r="K1958">
            <v>0</v>
          </cell>
          <cell r="L1958">
            <v>0</v>
          </cell>
        </row>
        <row r="1959">
          <cell r="G1959">
            <v>3070</v>
          </cell>
          <cell r="K1959">
            <v>22012.44</v>
          </cell>
          <cell r="L1959">
            <v>26340</v>
          </cell>
        </row>
        <row r="1960">
          <cell r="G1960">
            <v>0</v>
          </cell>
          <cell r="K1960">
            <v>0</v>
          </cell>
          <cell r="L1960">
            <v>0</v>
          </cell>
        </row>
        <row r="1961">
          <cell r="G1961">
            <v>300</v>
          </cell>
          <cell r="K1961">
            <v>2142.2600000000002</v>
          </cell>
          <cell r="L1961">
            <v>3600</v>
          </cell>
        </row>
        <row r="1962">
          <cell r="G1962">
            <v>0</v>
          </cell>
          <cell r="K1962">
            <v>0</v>
          </cell>
          <cell r="L1962">
            <v>0</v>
          </cell>
        </row>
        <row r="1963">
          <cell r="G1963">
            <v>0</v>
          </cell>
          <cell r="K1963">
            <v>0</v>
          </cell>
          <cell r="L1963">
            <v>0</v>
          </cell>
        </row>
        <row r="1964">
          <cell r="G1964">
            <v>0</v>
          </cell>
          <cell r="K1964">
            <v>0</v>
          </cell>
          <cell r="L1964">
            <v>0</v>
          </cell>
        </row>
        <row r="1965">
          <cell r="G1965">
            <v>0</v>
          </cell>
          <cell r="K1965">
            <v>0</v>
          </cell>
          <cell r="L1965">
            <v>0</v>
          </cell>
        </row>
        <row r="1966">
          <cell r="G1966">
            <v>0</v>
          </cell>
          <cell r="K1966">
            <v>0</v>
          </cell>
          <cell r="L1966">
            <v>0</v>
          </cell>
        </row>
        <row r="1967">
          <cell r="G1967">
            <v>200</v>
          </cell>
          <cell r="K1967">
            <v>1348.12</v>
          </cell>
          <cell r="L1967">
            <v>2400</v>
          </cell>
        </row>
        <row r="1968">
          <cell r="G1968">
            <v>0</v>
          </cell>
          <cell r="K1968">
            <v>0</v>
          </cell>
          <cell r="L1968">
            <v>0</v>
          </cell>
        </row>
        <row r="1969">
          <cell r="G1969">
            <v>350</v>
          </cell>
          <cell r="K1969">
            <v>1336.35</v>
          </cell>
          <cell r="L1969">
            <v>4200</v>
          </cell>
        </row>
        <row r="1970">
          <cell r="G1970">
            <v>0</v>
          </cell>
          <cell r="K1970">
            <v>0</v>
          </cell>
          <cell r="L1970">
            <v>0</v>
          </cell>
        </row>
        <row r="1971">
          <cell r="G1971">
            <v>0</v>
          </cell>
          <cell r="K1971">
            <v>0</v>
          </cell>
          <cell r="L1971">
            <v>0</v>
          </cell>
        </row>
        <row r="1972">
          <cell r="G1972">
            <v>0</v>
          </cell>
          <cell r="K1972">
            <v>0</v>
          </cell>
          <cell r="L1972">
            <v>0</v>
          </cell>
        </row>
        <row r="1973">
          <cell r="G1973">
            <v>0</v>
          </cell>
          <cell r="K1973">
            <v>0</v>
          </cell>
          <cell r="L1973">
            <v>0</v>
          </cell>
        </row>
        <row r="1974">
          <cell r="G1974">
            <v>0</v>
          </cell>
          <cell r="K1974">
            <v>0</v>
          </cell>
          <cell r="L1974">
            <v>0</v>
          </cell>
        </row>
        <row r="1975">
          <cell r="G1975">
            <v>3900</v>
          </cell>
          <cell r="K1975">
            <v>40729.26</v>
          </cell>
          <cell r="L1975">
            <v>53850</v>
          </cell>
        </row>
        <row r="1976">
          <cell r="G1976">
            <v>2535</v>
          </cell>
          <cell r="K1976">
            <v>30420</v>
          </cell>
          <cell r="L1976">
            <v>30420</v>
          </cell>
        </row>
        <row r="1977">
          <cell r="G1977">
            <v>300</v>
          </cell>
          <cell r="K1977">
            <v>3400.87</v>
          </cell>
          <cell r="L1977">
            <v>3600</v>
          </cell>
        </row>
        <row r="1978">
          <cell r="G1978">
            <v>400</v>
          </cell>
          <cell r="K1978">
            <v>6523.12</v>
          </cell>
          <cell r="L1978">
            <v>4800</v>
          </cell>
        </row>
        <row r="1979">
          <cell r="G1979">
            <v>0</v>
          </cell>
          <cell r="K1979">
            <v>0</v>
          </cell>
          <cell r="L1979">
            <v>0</v>
          </cell>
        </row>
        <row r="1980">
          <cell r="G1980">
            <v>0</v>
          </cell>
          <cell r="K1980">
            <v>0</v>
          </cell>
          <cell r="L1980">
            <v>0</v>
          </cell>
        </row>
        <row r="1981">
          <cell r="G1981">
            <v>0</v>
          </cell>
          <cell r="K1981">
            <v>55.75</v>
          </cell>
          <cell r="L1981">
            <v>0</v>
          </cell>
        </row>
        <row r="1982">
          <cell r="G1982">
            <v>10991</v>
          </cell>
          <cell r="K1982">
            <v>103998.9</v>
          </cell>
          <cell r="L1982">
            <v>113500</v>
          </cell>
        </row>
        <row r="1983">
          <cell r="G1983">
            <v>0</v>
          </cell>
          <cell r="K1983">
            <v>0</v>
          </cell>
          <cell r="L1983">
            <v>0</v>
          </cell>
        </row>
        <row r="1984">
          <cell r="G1984">
            <v>0</v>
          </cell>
          <cell r="K1984">
            <v>1211.8399999999999</v>
          </cell>
          <cell r="L1984">
            <v>0</v>
          </cell>
        </row>
        <row r="1985">
          <cell r="G1985">
            <v>841</v>
          </cell>
          <cell r="K1985">
            <v>7167.09</v>
          </cell>
          <cell r="L1985">
            <v>8684</v>
          </cell>
        </row>
        <row r="1986">
          <cell r="G1986">
            <v>608</v>
          </cell>
          <cell r="K1986">
            <v>-880.3</v>
          </cell>
          <cell r="L1986">
            <v>6981</v>
          </cell>
        </row>
        <row r="1987">
          <cell r="G1987">
            <v>0</v>
          </cell>
          <cell r="K1987">
            <v>0</v>
          </cell>
          <cell r="L1987">
            <v>0</v>
          </cell>
        </row>
        <row r="1988">
          <cell r="G1988">
            <v>0</v>
          </cell>
          <cell r="K1988">
            <v>0</v>
          </cell>
          <cell r="L1988">
            <v>0</v>
          </cell>
        </row>
        <row r="1989">
          <cell r="G1989">
            <v>0</v>
          </cell>
          <cell r="K1989">
            <v>0</v>
          </cell>
          <cell r="L1989">
            <v>0</v>
          </cell>
        </row>
        <row r="1990">
          <cell r="G1990">
            <v>0</v>
          </cell>
          <cell r="K1990">
            <v>0</v>
          </cell>
          <cell r="L1990">
            <v>0</v>
          </cell>
        </row>
        <row r="1991">
          <cell r="G1991">
            <v>0</v>
          </cell>
          <cell r="K1991">
            <v>0</v>
          </cell>
          <cell r="L1991">
            <v>0</v>
          </cell>
        </row>
        <row r="1992">
          <cell r="G1992">
            <v>0</v>
          </cell>
          <cell r="K1992">
            <v>0</v>
          </cell>
          <cell r="L1992">
            <v>0</v>
          </cell>
        </row>
        <row r="1993">
          <cell r="G1993">
            <v>0</v>
          </cell>
          <cell r="K1993">
            <v>0</v>
          </cell>
          <cell r="L1993">
            <v>0</v>
          </cell>
        </row>
        <row r="1994">
          <cell r="G1994">
            <v>0</v>
          </cell>
          <cell r="K1994">
            <v>0</v>
          </cell>
          <cell r="L1994">
            <v>0</v>
          </cell>
        </row>
        <row r="1995">
          <cell r="G1995">
            <v>0</v>
          </cell>
          <cell r="K1995">
            <v>0</v>
          </cell>
          <cell r="L1995">
            <v>0</v>
          </cell>
        </row>
        <row r="1996">
          <cell r="G1996">
            <v>0</v>
          </cell>
          <cell r="K1996">
            <v>0</v>
          </cell>
          <cell r="L1996">
            <v>0</v>
          </cell>
        </row>
        <row r="1997">
          <cell r="G1997">
            <v>0</v>
          </cell>
          <cell r="K1997">
            <v>0</v>
          </cell>
          <cell r="L1997">
            <v>0</v>
          </cell>
        </row>
        <row r="1998">
          <cell r="G1998">
            <v>0</v>
          </cell>
          <cell r="K1998">
            <v>0</v>
          </cell>
          <cell r="L1998">
            <v>0</v>
          </cell>
        </row>
        <row r="1999">
          <cell r="G1999">
            <v>0</v>
          </cell>
          <cell r="K1999">
            <v>0</v>
          </cell>
          <cell r="L1999">
            <v>0</v>
          </cell>
        </row>
        <row r="2000">
          <cell r="G2000">
            <v>68</v>
          </cell>
          <cell r="K2000">
            <v>1840.19</v>
          </cell>
          <cell r="L2000">
            <v>816</v>
          </cell>
        </row>
        <row r="2001">
          <cell r="G2001">
            <v>0</v>
          </cell>
          <cell r="K2001">
            <v>0</v>
          </cell>
          <cell r="L2001">
            <v>0</v>
          </cell>
        </row>
        <row r="2002">
          <cell r="G2002">
            <v>0</v>
          </cell>
          <cell r="K2002">
            <v>0</v>
          </cell>
          <cell r="L2002">
            <v>0</v>
          </cell>
        </row>
        <row r="2003">
          <cell r="G2003">
            <v>0</v>
          </cell>
          <cell r="K2003">
            <v>0</v>
          </cell>
          <cell r="L2003">
            <v>0</v>
          </cell>
        </row>
        <row r="2004">
          <cell r="G2004">
            <v>0</v>
          </cell>
          <cell r="K2004">
            <v>0</v>
          </cell>
          <cell r="L2004">
            <v>0</v>
          </cell>
        </row>
        <row r="2005">
          <cell r="G2005">
            <v>0</v>
          </cell>
          <cell r="K2005">
            <v>0</v>
          </cell>
          <cell r="L2005">
            <v>0</v>
          </cell>
        </row>
        <row r="2006">
          <cell r="G2006">
            <v>0</v>
          </cell>
          <cell r="K2006">
            <v>0</v>
          </cell>
          <cell r="L2006">
            <v>0</v>
          </cell>
        </row>
        <row r="2007">
          <cell r="G2007">
            <v>0</v>
          </cell>
          <cell r="K2007">
            <v>0</v>
          </cell>
          <cell r="L2007">
            <v>0</v>
          </cell>
        </row>
        <row r="2008">
          <cell r="G2008">
            <v>0</v>
          </cell>
          <cell r="K2008">
            <v>0</v>
          </cell>
          <cell r="L2008">
            <v>0</v>
          </cell>
        </row>
        <row r="2009">
          <cell r="G2009">
            <v>0</v>
          </cell>
          <cell r="K2009">
            <v>0</v>
          </cell>
          <cell r="L2009">
            <v>0</v>
          </cell>
        </row>
        <row r="2010">
          <cell r="G2010">
            <v>0</v>
          </cell>
          <cell r="K2010">
            <v>0</v>
          </cell>
          <cell r="L2010">
            <v>0</v>
          </cell>
        </row>
        <row r="2011">
          <cell r="G2011">
            <v>0</v>
          </cell>
          <cell r="K2011">
            <v>133494.81</v>
          </cell>
          <cell r="L2011">
            <v>0</v>
          </cell>
        </row>
        <row r="2012">
          <cell r="G2012">
            <v>50343</v>
          </cell>
          <cell r="K2012">
            <v>778925.49</v>
          </cell>
          <cell r="L2012">
            <v>695123</v>
          </cell>
        </row>
        <row r="2013">
          <cell r="G2013">
            <v>0</v>
          </cell>
          <cell r="K2013">
            <v>0</v>
          </cell>
          <cell r="L2013">
            <v>0</v>
          </cell>
        </row>
        <row r="2014">
          <cell r="G2014">
            <v>3021</v>
          </cell>
          <cell r="K2014">
            <v>38267.160000000003</v>
          </cell>
          <cell r="L2014">
            <v>41709</v>
          </cell>
        </row>
        <row r="2015">
          <cell r="G2015">
            <v>1433</v>
          </cell>
          <cell r="K2015">
            <v>18916.13</v>
          </cell>
          <cell r="L2015">
            <v>16454</v>
          </cell>
        </row>
        <row r="2016">
          <cell r="G2016">
            <v>0</v>
          </cell>
          <cell r="K2016">
            <v>0</v>
          </cell>
          <cell r="L2016">
            <v>0</v>
          </cell>
        </row>
        <row r="2017">
          <cell r="G2017">
            <v>0</v>
          </cell>
          <cell r="K2017">
            <v>5990.77</v>
          </cell>
          <cell r="L2017">
            <v>0</v>
          </cell>
        </row>
        <row r="2018">
          <cell r="G2018">
            <v>0</v>
          </cell>
          <cell r="K2018">
            <v>0</v>
          </cell>
          <cell r="L2018">
            <v>0</v>
          </cell>
        </row>
        <row r="2019">
          <cell r="G2019">
            <v>0</v>
          </cell>
          <cell r="K2019">
            <v>0</v>
          </cell>
          <cell r="L2019">
            <v>0</v>
          </cell>
        </row>
        <row r="2020">
          <cell r="G2020">
            <v>400</v>
          </cell>
          <cell r="K2020">
            <v>475.55</v>
          </cell>
          <cell r="L2020">
            <v>4800</v>
          </cell>
        </row>
        <row r="2021">
          <cell r="G2021">
            <v>0</v>
          </cell>
          <cell r="K2021">
            <v>0</v>
          </cell>
          <cell r="L2021">
            <v>0</v>
          </cell>
        </row>
        <row r="2022">
          <cell r="G2022">
            <v>0</v>
          </cell>
          <cell r="K2022">
            <v>0</v>
          </cell>
          <cell r="L2022">
            <v>0</v>
          </cell>
        </row>
        <row r="2023">
          <cell r="G2023">
            <v>0</v>
          </cell>
          <cell r="K2023">
            <v>0</v>
          </cell>
          <cell r="L2023">
            <v>0</v>
          </cell>
        </row>
        <row r="2024">
          <cell r="G2024">
            <v>0</v>
          </cell>
          <cell r="K2024">
            <v>0</v>
          </cell>
          <cell r="L2024">
            <v>0</v>
          </cell>
        </row>
        <row r="2025">
          <cell r="G2025">
            <v>0</v>
          </cell>
          <cell r="K2025">
            <v>0</v>
          </cell>
          <cell r="L2025">
            <v>0</v>
          </cell>
        </row>
        <row r="2026">
          <cell r="G2026">
            <v>0</v>
          </cell>
          <cell r="K2026">
            <v>0</v>
          </cell>
          <cell r="L2026">
            <v>0</v>
          </cell>
        </row>
        <row r="2027">
          <cell r="G2027">
            <v>0</v>
          </cell>
          <cell r="K2027">
            <v>0</v>
          </cell>
          <cell r="L2027">
            <v>0</v>
          </cell>
        </row>
        <row r="2028">
          <cell r="G2028">
            <v>0</v>
          </cell>
          <cell r="K2028">
            <v>57.82</v>
          </cell>
          <cell r="L2028">
            <v>0</v>
          </cell>
        </row>
        <row r="2029">
          <cell r="G2029">
            <v>0</v>
          </cell>
          <cell r="K2029">
            <v>2567.34</v>
          </cell>
          <cell r="L2029">
            <v>0</v>
          </cell>
        </row>
        <row r="2030">
          <cell r="G2030">
            <v>150</v>
          </cell>
          <cell r="K2030">
            <v>10979.44</v>
          </cell>
          <cell r="L2030">
            <v>1800</v>
          </cell>
        </row>
        <row r="2031">
          <cell r="G2031">
            <v>1250</v>
          </cell>
          <cell r="K2031">
            <v>16845.41</v>
          </cell>
          <cell r="L2031">
            <v>15000</v>
          </cell>
        </row>
        <row r="2032">
          <cell r="G2032">
            <v>0</v>
          </cell>
          <cell r="K2032">
            <v>0</v>
          </cell>
          <cell r="L2032">
            <v>0</v>
          </cell>
        </row>
        <row r="2033">
          <cell r="G2033">
            <v>0</v>
          </cell>
          <cell r="K2033">
            <v>0</v>
          </cell>
          <cell r="L2033">
            <v>0</v>
          </cell>
        </row>
        <row r="2034">
          <cell r="G2034">
            <v>0</v>
          </cell>
          <cell r="K2034">
            <v>94.35</v>
          </cell>
          <cell r="L2034">
            <v>0</v>
          </cell>
        </row>
        <row r="2035">
          <cell r="G2035">
            <v>0</v>
          </cell>
          <cell r="K2035">
            <v>0</v>
          </cell>
          <cell r="L2035">
            <v>0</v>
          </cell>
        </row>
        <row r="2036">
          <cell r="G2036">
            <v>0</v>
          </cell>
          <cell r="K2036">
            <v>0</v>
          </cell>
          <cell r="L2036">
            <v>0</v>
          </cell>
        </row>
        <row r="2037">
          <cell r="G2037">
            <v>0</v>
          </cell>
          <cell r="K2037">
            <v>0</v>
          </cell>
          <cell r="L2037">
            <v>0</v>
          </cell>
        </row>
        <row r="2038">
          <cell r="G2038">
            <v>0</v>
          </cell>
          <cell r="K2038">
            <v>0</v>
          </cell>
          <cell r="L2038">
            <v>0</v>
          </cell>
        </row>
        <row r="2039">
          <cell r="G2039">
            <v>0</v>
          </cell>
          <cell r="K2039">
            <v>0</v>
          </cell>
          <cell r="L2039">
            <v>0</v>
          </cell>
        </row>
        <row r="2040">
          <cell r="G2040">
            <v>0</v>
          </cell>
          <cell r="K2040">
            <v>0</v>
          </cell>
          <cell r="L2040">
            <v>0</v>
          </cell>
        </row>
        <row r="2041">
          <cell r="G2041">
            <v>14813</v>
          </cell>
          <cell r="K2041">
            <v>175000.08</v>
          </cell>
          <cell r="L2041">
            <v>177756</v>
          </cell>
        </row>
        <row r="2042">
          <cell r="G2042">
            <v>0</v>
          </cell>
          <cell r="K2042">
            <v>0</v>
          </cell>
          <cell r="L2042">
            <v>0</v>
          </cell>
        </row>
        <row r="2043">
          <cell r="G2043">
            <v>0</v>
          </cell>
          <cell r="K2043">
            <v>0</v>
          </cell>
          <cell r="L2043">
            <v>0</v>
          </cell>
        </row>
        <row r="2044">
          <cell r="G2044">
            <v>889</v>
          </cell>
          <cell r="K2044">
            <v>15546.9</v>
          </cell>
          <cell r="L2044">
            <v>10668</v>
          </cell>
        </row>
        <row r="2045">
          <cell r="G2045">
            <v>741</v>
          </cell>
          <cell r="K2045">
            <v>8779.32</v>
          </cell>
          <cell r="L2045">
            <v>8507</v>
          </cell>
        </row>
        <row r="2046">
          <cell r="G2046">
            <v>0</v>
          </cell>
          <cell r="K2046">
            <v>0</v>
          </cell>
          <cell r="L2046">
            <v>0</v>
          </cell>
        </row>
        <row r="2047">
          <cell r="G2047">
            <v>300</v>
          </cell>
          <cell r="K2047">
            <v>3988.5</v>
          </cell>
          <cell r="L2047">
            <v>3600</v>
          </cell>
        </row>
        <row r="2048">
          <cell r="G2048">
            <v>0</v>
          </cell>
          <cell r="K2048">
            <v>0</v>
          </cell>
          <cell r="L2048">
            <v>0</v>
          </cell>
        </row>
        <row r="2049">
          <cell r="G2049">
            <v>0</v>
          </cell>
          <cell r="K2049">
            <v>0</v>
          </cell>
          <cell r="L2049">
            <v>0</v>
          </cell>
        </row>
        <row r="2050">
          <cell r="G2050">
            <v>100</v>
          </cell>
          <cell r="K2050">
            <v>779.05</v>
          </cell>
          <cell r="L2050">
            <v>1200</v>
          </cell>
        </row>
        <row r="2051">
          <cell r="G2051">
            <v>0</v>
          </cell>
          <cell r="K2051">
            <v>0</v>
          </cell>
          <cell r="L2051">
            <v>0</v>
          </cell>
        </row>
        <row r="2052">
          <cell r="G2052">
            <v>0</v>
          </cell>
          <cell r="K2052">
            <v>0</v>
          </cell>
          <cell r="L2052">
            <v>0</v>
          </cell>
        </row>
        <row r="2053">
          <cell r="G2053">
            <v>0</v>
          </cell>
          <cell r="K2053">
            <v>0</v>
          </cell>
          <cell r="L2053">
            <v>0</v>
          </cell>
        </row>
        <row r="2054">
          <cell r="G2054">
            <v>0</v>
          </cell>
          <cell r="K2054">
            <v>0</v>
          </cell>
          <cell r="L2054">
            <v>0</v>
          </cell>
        </row>
        <row r="2055">
          <cell r="G2055">
            <v>0</v>
          </cell>
          <cell r="K2055">
            <v>0</v>
          </cell>
          <cell r="L2055">
            <v>0</v>
          </cell>
        </row>
        <row r="2056">
          <cell r="G2056">
            <v>0</v>
          </cell>
          <cell r="K2056">
            <v>0</v>
          </cell>
          <cell r="L2056">
            <v>0</v>
          </cell>
        </row>
        <row r="2057">
          <cell r="G2057">
            <v>0</v>
          </cell>
          <cell r="K2057">
            <v>0</v>
          </cell>
          <cell r="L2057">
            <v>0</v>
          </cell>
        </row>
        <row r="2058">
          <cell r="G2058">
            <v>800</v>
          </cell>
          <cell r="K2058">
            <v>15317.76</v>
          </cell>
          <cell r="L2058">
            <v>9600</v>
          </cell>
        </row>
        <row r="2059">
          <cell r="G2059">
            <v>210</v>
          </cell>
          <cell r="K2059">
            <v>2046.02</v>
          </cell>
          <cell r="L2059">
            <v>2520</v>
          </cell>
        </row>
        <row r="2060">
          <cell r="G2060">
            <v>0</v>
          </cell>
          <cell r="K2060">
            <v>0</v>
          </cell>
          <cell r="L2060">
            <v>0</v>
          </cell>
        </row>
        <row r="2061">
          <cell r="G2061">
            <v>0</v>
          </cell>
          <cell r="K2061">
            <v>0</v>
          </cell>
          <cell r="L2061">
            <v>0</v>
          </cell>
        </row>
        <row r="2062">
          <cell r="G2062">
            <v>0</v>
          </cell>
          <cell r="K2062">
            <v>0</v>
          </cell>
          <cell r="L2062">
            <v>0</v>
          </cell>
        </row>
        <row r="2063">
          <cell r="G2063">
            <v>0</v>
          </cell>
          <cell r="K2063">
            <v>0</v>
          </cell>
          <cell r="L2063">
            <v>0</v>
          </cell>
        </row>
        <row r="2064">
          <cell r="G2064">
            <v>1400</v>
          </cell>
          <cell r="K2064">
            <v>21364.94</v>
          </cell>
          <cell r="L2064">
            <v>16800</v>
          </cell>
        </row>
        <row r="2065">
          <cell r="G2065">
            <v>0</v>
          </cell>
          <cell r="K2065">
            <v>0</v>
          </cell>
          <cell r="L2065">
            <v>0</v>
          </cell>
        </row>
        <row r="2066">
          <cell r="G2066">
            <v>0</v>
          </cell>
          <cell r="K2066">
            <v>0</v>
          </cell>
          <cell r="L2066">
            <v>0</v>
          </cell>
        </row>
        <row r="2067">
          <cell r="G2067">
            <v>0</v>
          </cell>
          <cell r="K2067">
            <v>0</v>
          </cell>
          <cell r="L2067">
            <v>0</v>
          </cell>
        </row>
        <row r="2068">
          <cell r="G2068">
            <v>0</v>
          </cell>
          <cell r="K2068">
            <v>0</v>
          </cell>
          <cell r="L2068">
            <v>0</v>
          </cell>
        </row>
        <row r="2069">
          <cell r="G2069">
            <v>0</v>
          </cell>
          <cell r="K2069">
            <v>0</v>
          </cell>
          <cell r="L2069">
            <v>0</v>
          </cell>
        </row>
        <row r="2070">
          <cell r="G2070">
            <v>0</v>
          </cell>
          <cell r="K2070">
            <v>0</v>
          </cell>
          <cell r="L2070">
            <v>0</v>
          </cell>
        </row>
        <row r="2071">
          <cell r="G2071">
            <v>0</v>
          </cell>
          <cell r="K2071">
            <v>0</v>
          </cell>
          <cell r="L2071">
            <v>0</v>
          </cell>
        </row>
        <row r="2072">
          <cell r="G2072">
            <v>0</v>
          </cell>
          <cell r="K2072">
            <v>288051.57</v>
          </cell>
          <cell r="L2072">
            <v>0</v>
          </cell>
        </row>
        <row r="2073">
          <cell r="G2073">
            <v>0</v>
          </cell>
          <cell r="K2073">
            <v>0</v>
          </cell>
          <cell r="L2073">
            <v>0</v>
          </cell>
        </row>
        <row r="2074">
          <cell r="G2074">
            <v>0</v>
          </cell>
          <cell r="K2074">
            <v>0</v>
          </cell>
          <cell r="L2074">
            <v>0</v>
          </cell>
        </row>
        <row r="2075">
          <cell r="G2075">
            <v>0</v>
          </cell>
          <cell r="K2075">
            <v>0</v>
          </cell>
          <cell r="L2075">
            <v>0</v>
          </cell>
        </row>
        <row r="2076">
          <cell r="G2076">
            <v>0</v>
          </cell>
          <cell r="K2076">
            <v>0</v>
          </cell>
          <cell r="L2076">
            <v>0</v>
          </cell>
        </row>
        <row r="2077">
          <cell r="G2077">
            <v>0</v>
          </cell>
          <cell r="K2077">
            <v>0</v>
          </cell>
          <cell r="L2077">
            <v>0</v>
          </cell>
        </row>
        <row r="2078">
          <cell r="G2078">
            <v>0</v>
          </cell>
          <cell r="K2078">
            <v>0</v>
          </cell>
          <cell r="L2078">
            <v>0</v>
          </cell>
        </row>
        <row r="2079">
          <cell r="G2079">
            <v>0</v>
          </cell>
          <cell r="K2079">
            <v>0</v>
          </cell>
          <cell r="L2079">
            <v>0</v>
          </cell>
        </row>
        <row r="2080">
          <cell r="G2080">
            <v>0</v>
          </cell>
          <cell r="K2080">
            <v>-2785019.72</v>
          </cell>
          <cell r="L2080">
            <v>-3504975</v>
          </cell>
        </row>
        <row r="2081">
          <cell r="G2081">
            <v>0</v>
          </cell>
          <cell r="K2081">
            <v>81310.509999999995</v>
          </cell>
          <cell r="L2081">
            <v>0</v>
          </cell>
        </row>
        <row r="2082">
          <cell r="G2082">
            <v>0</v>
          </cell>
          <cell r="K2082">
            <v>-1226985.67</v>
          </cell>
          <cell r="L2082">
            <v>-746300</v>
          </cell>
        </row>
        <row r="2083">
          <cell r="G2083">
            <v>0</v>
          </cell>
          <cell r="K2083">
            <v>0</v>
          </cell>
          <cell r="L2083">
            <v>0</v>
          </cell>
        </row>
        <row r="2084">
          <cell r="G2084">
            <v>0</v>
          </cell>
          <cell r="K2084">
            <v>8636.7999999999993</v>
          </cell>
          <cell r="L2084">
            <v>1275</v>
          </cell>
        </row>
        <row r="2085">
          <cell r="G2085">
            <v>0</v>
          </cell>
          <cell r="K2085">
            <v>2070.44</v>
          </cell>
          <cell r="L2085">
            <v>0</v>
          </cell>
        </row>
        <row r="2086">
          <cell r="G2086">
            <v>0</v>
          </cell>
          <cell r="K2086">
            <v>-991.68</v>
          </cell>
          <cell r="L2086">
            <v>0</v>
          </cell>
        </row>
        <row r="2087">
          <cell r="G2087">
            <v>0</v>
          </cell>
          <cell r="K2087">
            <v>0</v>
          </cell>
          <cell r="L2087">
            <v>0</v>
          </cell>
        </row>
        <row r="2088">
          <cell r="G2088">
            <v>0</v>
          </cell>
          <cell r="K2088">
            <v>2386732.73</v>
          </cell>
          <cell r="L2088">
            <v>2579660</v>
          </cell>
        </row>
        <row r="2089">
          <cell r="G2089">
            <v>0</v>
          </cell>
          <cell r="K2089">
            <v>109667.96</v>
          </cell>
          <cell r="L2089">
            <v>0</v>
          </cell>
        </row>
        <row r="2090">
          <cell r="G2090">
            <v>0</v>
          </cell>
          <cell r="K2090">
            <v>-1382.45</v>
          </cell>
          <cell r="L2090">
            <v>0</v>
          </cell>
        </row>
        <row r="2091">
          <cell r="G2091">
            <v>0</v>
          </cell>
          <cell r="K2091">
            <v>-5277.47</v>
          </cell>
          <cell r="L2091">
            <v>0</v>
          </cell>
        </row>
        <row r="2092">
          <cell r="G2092">
            <v>0</v>
          </cell>
          <cell r="K2092">
            <v>4938.1499999999996</v>
          </cell>
          <cell r="L2092">
            <v>0</v>
          </cell>
        </row>
        <row r="2093">
          <cell r="G2093">
            <v>0</v>
          </cell>
          <cell r="K2093">
            <v>-2687.52</v>
          </cell>
          <cell r="L2093">
            <v>0</v>
          </cell>
        </row>
        <row r="2094">
          <cell r="G2094">
            <v>0</v>
          </cell>
          <cell r="K2094">
            <v>692775.71</v>
          </cell>
          <cell r="L2094">
            <v>635251</v>
          </cell>
        </row>
        <row r="2095">
          <cell r="G2095">
            <v>0</v>
          </cell>
          <cell r="K2095">
            <v>20224.8</v>
          </cell>
          <cell r="L2095">
            <v>8500</v>
          </cell>
        </row>
        <row r="2096">
          <cell r="G2096">
            <v>0</v>
          </cell>
          <cell r="K2096">
            <v>-102.17</v>
          </cell>
          <cell r="L2096">
            <v>0</v>
          </cell>
        </row>
        <row r="2097">
          <cell r="G2097">
            <v>0</v>
          </cell>
          <cell r="K2097">
            <v>-36026.75</v>
          </cell>
          <cell r="L2097">
            <v>-46325</v>
          </cell>
        </row>
        <row r="2098">
          <cell r="G2098">
            <v>0</v>
          </cell>
          <cell r="K2098">
            <v>-12452.1</v>
          </cell>
          <cell r="L2098">
            <v>-14450</v>
          </cell>
        </row>
        <row r="2099">
          <cell r="G2099">
            <v>0</v>
          </cell>
          <cell r="K2099">
            <v>100.5</v>
          </cell>
          <cell r="L2099">
            <v>100</v>
          </cell>
        </row>
        <row r="2100">
          <cell r="G2100">
            <v>0</v>
          </cell>
          <cell r="K2100">
            <v>1855.69</v>
          </cell>
          <cell r="L2100">
            <v>480</v>
          </cell>
        </row>
        <row r="2101">
          <cell r="G2101">
            <v>0</v>
          </cell>
          <cell r="K2101">
            <v>2773.76</v>
          </cell>
          <cell r="L2101">
            <v>3000</v>
          </cell>
        </row>
        <row r="2102">
          <cell r="G2102">
            <v>0</v>
          </cell>
          <cell r="K2102">
            <v>9527.02</v>
          </cell>
          <cell r="L2102">
            <v>4800</v>
          </cell>
        </row>
        <row r="2103">
          <cell r="G2103">
            <v>0</v>
          </cell>
          <cell r="K2103">
            <v>2514.5700000000002</v>
          </cell>
          <cell r="L2103">
            <v>6000</v>
          </cell>
        </row>
        <row r="2104">
          <cell r="G2104">
            <v>0</v>
          </cell>
          <cell r="K2104">
            <v>2530.7399999999998</v>
          </cell>
          <cell r="L2104">
            <v>3000</v>
          </cell>
        </row>
        <row r="2105">
          <cell r="G2105">
            <v>0</v>
          </cell>
          <cell r="K2105">
            <v>208.5</v>
          </cell>
          <cell r="L2105">
            <v>912</v>
          </cell>
        </row>
        <row r="2106">
          <cell r="G2106">
            <v>0</v>
          </cell>
          <cell r="K2106">
            <v>523.09</v>
          </cell>
          <cell r="L2106">
            <v>0</v>
          </cell>
        </row>
        <row r="2107">
          <cell r="G2107">
            <v>0</v>
          </cell>
          <cell r="K2107">
            <v>10159.23</v>
          </cell>
          <cell r="L2107">
            <v>6912</v>
          </cell>
        </row>
        <row r="2108">
          <cell r="G2108">
            <v>0</v>
          </cell>
          <cell r="K2108">
            <v>880.95</v>
          </cell>
          <cell r="L2108">
            <v>600</v>
          </cell>
        </row>
        <row r="2109">
          <cell r="G2109">
            <v>0</v>
          </cell>
          <cell r="K2109">
            <v>32788.78</v>
          </cell>
          <cell r="L2109">
            <v>22141</v>
          </cell>
        </row>
        <row r="2110">
          <cell r="G2110">
            <v>0</v>
          </cell>
          <cell r="K2110">
            <v>4231.33</v>
          </cell>
          <cell r="L2110">
            <v>4200</v>
          </cell>
        </row>
        <row r="2111">
          <cell r="G2111">
            <v>0</v>
          </cell>
          <cell r="K2111">
            <v>518.13</v>
          </cell>
          <cell r="L2111">
            <v>1200</v>
          </cell>
        </row>
        <row r="2112">
          <cell r="G2112">
            <v>0</v>
          </cell>
          <cell r="K2112">
            <v>0</v>
          </cell>
          <cell r="L2112">
            <v>0</v>
          </cell>
        </row>
        <row r="2113">
          <cell r="G2113">
            <v>0</v>
          </cell>
          <cell r="K2113">
            <v>1318.79</v>
          </cell>
          <cell r="L2113">
            <v>1200</v>
          </cell>
        </row>
        <row r="2114">
          <cell r="G2114">
            <v>0</v>
          </cell>
          <cell r="K2114">
            <v>70000</v>
          </cell>
          <cell r="L2114">
            <v>45000</v>
          </cell>
        </row>
        <row r="2115">
          <cell r="G2115">
            <v>0</v>
          </cell>
          <cell r="K2115">
            <v>0</v>
          </cell>
          <cell r="L2115">
            <v>0</v>
          </cell>
        </row>
        <row r="2116">
          <cell r="G2116">
            <v>0</v>
          </cell>
          <cell r="K2116">
            <v>8519.84</v>
          </cell>
          <cell r="L2116">
            <v>7200</v>
          </cell>
        </row>
        <row r="2117">
          <cell r="G2117">
            <v>0</v>
          </cell>
          <cell r="K2117">
            <v>12840.06</v>
          </cell>
          <cell r="L2117">
            <v>1200</v>
          </cell>
        </row>
        <row r="2118">
          <cell r="G2118">
            <v>0</v>
          </cell>
          <cell r="K2118">
            <v>6369.96</v>
          </cell>
          <cell r="L2118">
            <v>4200</v>
          </cell>
        </row>
        <row r="2119">
          <cell r="G2119">
            <v>0</v>
          </cell>
          <cell r="K2119">
            <v>6685.78</v>
          </cell>
          <cell r="L2119">
            <v>4800</v>
          </cell>
        </row>
        <row r="2120">
          <cell r="G2120">
            <v>0</v>
          </cell>
          <cell r="K2120">
            <v>539.19000000000005</v>
          </cell>
          <cell r="L2120">
            <v>600</v>
          </cell>
        </row>
        <row r="2121">
          <cell r="G2121">
            <v>0</v>
          </cell>
          <cell r="K2121">
            <v>0</v>
          </cell>
          <cell r="L2121">
            <v>0</v>
          </cell>
        </row>
        <row r="2122">
          <cell r="G2122">
            <v>0</v>
          </cell>
          <cell r="K2122">
            <v>0</v>
          </cell>
          <cell r="L2122">
            <v>0</v>
          </cell>
        </row>
        <row r="2123">
          <cell r="G2123">
            <v>0</v>
          </cell>
          <cell r="K2123">
            <v>60007.47</v>
          </cell>
          <cell r="L2123">
            <v>63750</v>
          </cell>
        </row>
        <row r="2124">
          <cell r="G2124">
            <v>0</v>
          </cell>
          <cell r="K2124">
            <v>24002.99</v>
          </cell>
          <cell r="L2124">
            <v>25500</v>
          </cell>
        </row>
        <row r="2125">
          <cell r="G2125">
            <v>0</v>
          </cell>
          <cell r="K2125">
            <v>0</v>
          </cell>
          <cell r="L2125">
            <v>0</v>
          </cell>
        </row>
        <row r="2126">
          <cell r="G2126">
            <v>0</v>
          </cell>
          <cell r="K2126">
            <v>1801</v>
          </cell>
          <cell r="L2126">
            <v>18414</v>
          </cell>
        </row>
        <row r="2127">
          <cell r="G2127">
            <v>0</v>
          </cell>
          <cell r="K2127">
            <v>-23033.85</v>
          </cell>
          <cell r="L2127">
            <v>-6375</v>
          </cell>
        </row>
        <row r="2128">
          <cell r="G2128">
            <v>0</v>
          </cell>
          <cell r="K2128">
            <v>20068.79</v>
          </cell>
          <cell r="L2128">
            <v>0</v>
          </cell>
        </row>
        <row r="2129">
          <cell r="G2129">
            <v>0</v>
          </cell>
          <cell r="K2129">
            <v>0</v>
          </cell>
          <cell r="L2129">
            <v>0</v>
          </cell>
        </row>
        <row r="2130">
          <cell r="G2130">
            <v>0</v>
          </cell>
          <cell r="K2130">
            <v>99644.6</v>
          </cell>
          <cell r="L2130">
            <v>76500</v>
          </cell>
        </row>
        <row r="2131">
          <cell r="G2131">
            <v>0</v>
          </cell>
          <cell r="K2131">
            <v>-1417.86</v>
          </cell>
          <cell r="L2131">
            <v>0</v>
          </cell>
        </row>
        <row r="2132">
          <cell r="G2132">
            <v>0</v>
          </cell>
          <cell r="K2132">
            <v>-4201.01</v>
          </cell>
          <cell r="L2132">
            <v>-4675</v>
          </cell>
        </row>
        <row r="2133">
          <cell r="G2133">
            <v>0</v>
          </cell>
          <cell r="K2133">
            <v>62442.33</v>
          </cell>
          <cell r="L2133">
            <v>59055</v>
          </cell>
        </row>
        <row r="2134">
          <cell r="G2134">
            <v>0</v>
          </cell>
          <cell r="K2134">
            <v>0</v>
          </cell>
          <cell r="L2134">
            <v>0</v>
          </cell>
        </row>
        <row r="2135">
          <cell r="G2135">
            <v>0</v>
          </cell>
          <cell r="K2135">
            <v>7517.37</v>
          </cell>
          <cell r="L2135">
            <v>8858</v>
          </cell>
        </row>
        <row r="2136">
          <cell r="G2136">
            <v>0</v>
          </cell>
          <cell r="K2136">
            <v>5993.05</v>
          </cell>
          <cell r="L2136">
            <v>5195</v>
          </cell>
        </row>
        <row r="2137">
          <cell r="G2137">
            <v>0</v>
          </cell>
          <cell r="K2137">
            <v>-2073.67</v>
          </cell>
          <cell r="L2137">
            <v>2256</v>
          </cell>
        </row>
        <row r="2138">
          <cell r="G2138">
            <v>0</v>
          </cell>
          <cell r="K2138">
            <v>465</v>
          </cell>
          <cell r="L2138">
            <v>0</v>
          </cell>
        </row>
        <row r="2139">
          <cell r="G2139">
            <v>0</v>
          </cell>
          <cell r="K2139">
            <v>0</v>
          </cell>
          <cell r="L2139">
            <v>0</v>
          </cell>
        </row>
        <row r="2140">
          <cell r="G2140">
            <v>0</v>
          </cell>
          <cell r="K2140">
            <v>0</v>
          </cell>
          <cell r="L2140">
            <v>0</v>
          </cell>
        </row>
        <row r="2141">
          <cell r="G2141">
            <v>0</v>
          </cell>
          <cell r="K2141">
            <v>7636.99</v>
          </cell>
          <cell r="L2141">
            <v>5604</v>
          </cell>
        </row>
        <row r="2142">
          <cell r="G2142">
            <v>0</v>
          </cell>
          <cell r="K2142">
            <v>0</v>
          </cell>
          <cell r="L2142">
            <v>0</v>
          </cell>
        </row>
        <row r="2143">
          <cell r="G2143">
            <v>0</v>
          </cell>
          <cell r="K2143">
            <v>441.82</v>
          </cell>
          <cell r="L2143">
            <v>9000</v>
          </cell>
        </row>
        <row r="2144">
          <cell r="G2144">
            <v>0</v>
          </cell>
          <cell r="K2144">
            <v>0</v>
          </cell>
          <cell r="L2144">
            <v>0</v>
          </cell>
        </row>
        <row r="2145">
          <cell r="G2145">
            <v>0</v>
          </cell>
          <cell r="K2145">
            <v>0</v>
          </cell>
          <cell r="L2145">
            <v>0</v>
          </cell>
        </row>
        <row r="2146">
          <cell r="G2146">
            <v>0</v>
          </cell>
          <cell r="K2146">
            <v>231.64</v>
          </cell>
          <cell r="L2146">
            <v>600</v>
          </cell>
        </row>
        <row r="2147">
          <cell r="G2147">
            <v>0</v>
          </cell>
          <cell r="K2147">
            <v>3546.34</v>
          </cell>
          <cell r="L2147">
            <v>2628</v>
          </cell>
        </row>
        <row r="2148">
          <cell r="G2148">
            <v>0</v>
          </cell>
          <cell r="K2148">
            <v>4710.7</v>
          </cell>
          <cell r="L2148">
            <v>1200</v>
          </cell>
        </row>
        <row r="2149">
          <cell r="G2149">
            <v>0</v>
          </cell>
          <cell r="K2149">
            <v>0</v>
          </cell>
          <cell r="L2149">
            <v>0</v>
          </cell>
        </row>
        <row r="2150">
          <cell r="G2150">
            <v>0</v>
          </cell>
          <cell r="K2150">
            <v>0</v>
          </cell>
          <cell r="L2150">
            <v>0</v>
          </cell>
        </row>
        <row r="2151">
          <cell r="G2151">
            <v>0</v>
          </cell>
          <cell r="K2151">
            <v>608.41999999999996</v>
          </cell>
          <cell r="L2151">
            <v>1080</v>
          </cell>
        </row>
        <row r="2152">
          <cell r="G2152">
            <v>0</v>
          </cell>
          <cell r="K2152">
            <v>0</v>
          </cell>
          <cell r="L2152">
            <v>0</v>
          </cell>
        </row>
        <row r="2153">
          <cell r="G2153">
            <v>0</v>
          </cell>
          <cell r="K2153">
            <v>0</v>
          </cell>
          <cell r="L2153">
            <v>0</v>
          </cell>
        </row>
        <row r="2154">
          <cell r="G2154">
            <v>0</v>
          </cell>
          <cell r="K2154">
            <v>0</v>
          </cell>
          <cell r="L2154">
            <v>0</v>
          </cell>
        </row>
        <row r="2155">
          <cell r="G2155">
            <v>0</v>
          </cell>
          <cell r="K2155">
            <v>0</v>
          </cell>
          <cell r="L2155">
            <v>0</v>
          </cell>
        </row>
        <row r="2156">
          <cell r="G2156">
            <v>0</v>
          </cell>
          <cell r="K2156">
            <v>0</v>
          </cell>
          <cell r="L2156">
            <v>0</v>
          </cell>
        </row>
        <row r="2157">
          <cell r="G2157">
            <v>0</v>
          </cell>
          <cell r="K2157">
            <v>0</v>
          </cell>
          <cell r="L2157">
            <v>0</v>
          </cell>
        </row>
        <row r="2158">
          <cell r="G2158">
            <v>0</v>
          </cell>
          <cell r="K2158">
            <v>0</v>
          </cell>
          <cell r="L2158">
            <v>0</v>
          </cell>
        </row>
        <row r="2159">
          <cell r="G2159">
            <v>0</v>
          </cell>
          <cell r="K2159">
            <v>0</v>
          </cell>
          <cell r="L2159">
            <v>0</v>
          </cell>
        </row>
        <row r="2160">
          <cell r="G2160">
            <v>0</v>
          </cell>
          <cell r="K2160">
            <v>0</v>
          </cell>
          <cell r="L2160">
            <v>0</v>
          </cell>
        </row>
        <row r="2161">
          <cell r="G2161">
            <v>0</v>
          </cell>
          <cell r="K2161">
            <v>974.69</v>
          </cell>
          <cell r="L2161">
            <v>1200</v>
          </cell>
        </row>
        <row r="2162">
          <cell r="G2162">
            <v>0</v>
          </cell>
          <cell r="K2162">
            <v>55300.52</v>
          </cell>
          <cell r="L2162">
            <v>39658</v>
          </cell>
        </row>
        <row r="2163">
          <cell r="G2163">
            <v>0</v>
          </cell>
          <cell r="K2163">
            <v>0</v>
          </cell>
          <cell r="L2163">
            <v>0</v>
          </cell>
        </row>
        <row r="2164">
          <cell r="G2164">
            <v>0</v>
          </cell>
          <cell r="K2164">
            <v>8955.52</v>
          </cell>
          <cell r="L2164">
            <v>7931</v>
          </cell>
        </row>
        <row r="2165">
          <cell r="G2165">
            <v>0</v>
          </cell>
          <cell r="K2165">
            <v>5464.84</v>
          </cell>
          <cell r="L2165">
            <v>3640</v>
          </cell>
        </row>
        <row r="2166">
          <cell r="G2166">
            <v>0</v>
          </cell>
          <cell r="K2166">
            <v>6075.24</v>
          </cell>
          <cell r="L2166">
            <v>1554</v>
          </cell>
        </row>
        <row r="2167">
          <cell r="G2167">
            <v>0</v>
          </cell>
          <cell r="K2167">
            <v>8071.9</v>
          </cell>
          <cell r="L2167">
            <v>2125</v>
          </cell>
        </row>
        <row r="2168">
          <cell r="G2168">
            <v>0</v>
          </cell>
          <cell r="K2168">
            <v>0</v>
          </cell>
          <cell r="L2168">
            <v>0</v>
          </cell>
        </row>
        <row r="2169">
          <cell r="G2169">
            <v>0</v>
          </cell>
          <cell r="K2169">
            <v>0</v>
          </cell>
          <cell r="L2169">
            <v>0</v>
          </cell>
        </row>
        <row r="2170">
          <cell r="G2170">
            <v>0</v>
          </cell>
          <cell r="K2170">
            <v>26972.42</v>
          </cell>
          <cell r="L2170">
            <v>18360</v>
          </cell>
        </row>
        <row r="2171">
          <cell r="G2171">
            <v>0</v>
          </cell>
          <cell r="K2171">
            <v>0</v>
          </cell>
          <cell r="L2171">
            <v>0</v>
          </cell>
        </row>
        <row r="2172">
          <cell r="G2172">
            <v>0</v>
          </cell>
          <cell r="K2172">
            <v>774.6</v>
          </cell>
          <cell r="L2172">
            <v>900</v>
          </cell>
        </row>
        <row r="2173">
          <cell r="G2173">
            <v>0</v>
          </cell>
          <cell r="K2173">
            <v>0</v>
          </cell>
          <cell r="L2173">
            <v>0</v>
          </cell>
        </row>
        <row r="2174">
          <cell r="G2174">
            <v>0</v>
          </cell>
          <cell r="K2174">
            <v>0</v>
          </cell>
          <cell r="L2174">
            <v>0</v>
          </cell>
        </row>
        <row r="2175">
          <cell r="G2175">
            <v>0</v>
          </cell>
          <cell r="K2175">
            <v>0</v>
          </cell>
          <cell r="L2175">
            <v>0</v>
          </cell>
        </row>
        <row r="2176">
          <cell r="G2176">
            <v>0</v>
          </cell>
          <cell r="K2176">
            <v>0</v>
          </cell>
          <cell r="L2176">
            <v>0</v>
          </cell>
        </row>
        <row r="2177">
          <cell r="G2177">
            <v>0</v>
          </cell>
          <cell r="K2177">
            <v>0</v>
          </cell>
          <cell r="L2177">
            <v>0</v>
          </cell>
        </row>
        <row r="2178">
          <cell r="G2178">
            <v>0</v>
          </cell>
          <cell r="K2178">
            <v>4347.59</v>
          </cell>
          <cell r="L2178">
            <v>1800</v>
          </cell>
        </row>
        <row r="2179">
          <cell r="G2179">
            <v>0</v>
          </cell>
          <cell r="K2179">
            <v>0</v>
          </cell>
          <cell r="L2179">
            <v>0</v>
          </cell>
        </row>
        <row r="2180">
          <cell r="G2180">
            <v>0</v>
          </cell>
          <cell r="K2180">
            <v>1035.1199999999999</v>
          </cell>
          <cell r="L2180">
            <v>540</v>
          </cell>
        </row>
        <row r="2181">
          <cell r="G2181">
            <v>0</v>
          </cell>
          <cell r="K2181">
            <v>0</v>
          </cell>
          <cell r="L2181">
            <v>0</v>
          </cell>
        </row>
        <row r="2182">
          <cell r="G2182">
            <v>0</v>
          </cell>
          <cell r="K2182">
            <v>0</v>
          </cell>
          <cell r="L2182">
            <v>0</v>
          </cell>
        </row>
        <row r="2183">
          <cell r="G2183">
            <v>0</v>
          </cell>
          <cell r="K2183">
            <v>0</v>
          </cell>
          <cell r="L2183">
            <v>0</v>
          </cell>
        </row>
        <row r="2184">
          <cell r="G2184">
            <v>0</v>
          </cell>
          <cell r="K2184">
            <v>0</v>
          </cell>
          <cell r="L2184">
            <v>0</v>
          </cell>
        </row>
        <row r="2185">
          <cell r="G2185">
            <v>0</v>
          </cell>
          <cell r="K2185">
            <v>0</v>
          </cell>
          <cell r="L2185">
            <v>0</v>
          </cell>
        </row>
        <row r="2186">
          <cell r="G2186">
            <v>0</v>
          </cell>
          <cell r="K2186">
            <v>34187.33</v>
          </cell>
          <cell r="L2186">
            <v>21250</v>
          </cell>
        </row>
        <row r="2187">
          <cell r="G2187">
            <v>0</v>
          </cell>
          <cell r="K2187">
            <v>28591.95</v>
          </cell>
          <cell r="L2187">
            <v>21654</v>
          </cell>
        </row>
        <row r="2188">
          <cell r="G2188">
            <v>0</v>
          </cell>
          <cell r="K2188">
            <v>3392.78</v>
          </cell>
          <cell r="L2188">
            <v>4500</v>
          </cell>
        </row>
        <row r="2189">
          <cell r="G2189">
            <v>0</v>
          </cell>
          <cell r="K2189">
            <v>2399.77</v>
          </cell>
          <cell r="L2189">
            <v>1800</v>
          </cell>
        </row>
        <row r="2190">
          <cell r="G2190">
            <v>0</v>
          </cell>
          <cell r="K2190">
            <v>0</v>
          </cell>
          <cell r="L2190">
            <v>0</v>
          </cell>
        </row>
        <row r="2191">
          <cell r="G2191">
            <v>0</v>
          </cell>
          <cell r="K2191">
            <v>61409.2</v>
          </cell>
          <cell r="L2191">
            <v>61263</v>
          </cell>
        </row>
        <row r="2192">
          <cell r="G2192">
            <v>0</v>
          </cell>
          <cell r="K2192">
            <v>0</v>
          </cell>
          <cell r="L2192">
            <v>0</v>
          </cell>
        </row>
        <row r="2193">
          <cell r="G2193">
            <v>0</v>
          </cell>
          <cell r="K2193">
            <v>222.6</v>
          </cell>
          <cell r="L2193">
            <v>308</v>
          </cell>
        </row>
        <row r="2194">
          <cell r="G2194">
            <v>0</v>
          </cell>
          <cell r="K2194">
            <v>5171.09</v>
          </cell>
          <cell r="L2194">
            <v>4685</v>
          </cell>
        </row>
        <row r="2195">
          <cell r="G2195">
            <v>0</v>
          </cell>
          <cell r="K2195">
            <v>6701.29</v>
          </cell>
          <cell r="L2195">
            <v>3432</v>
          </cell>
        </row>
        <row r="2196">
          <cell r="G2196">
            <v>0</v>
          </cell>
          <cell r="K2196">
            <v>0</v>
          </cell>
          <cell r="L2196">
            <v>0</v>
          </cell>
        </row>
        <row r="2197">
          <cell r="G2197">
            <v>0</v>
          </cell>
          <cell r="K2197">
            <v>57</v>
          </cell>
          <cell r="L2197">
            <v>0</v>
          </cell>
        </row>
        <row r="2198">
          <cell r="G2198">
            <v>0</v>
          </cell>
          <cell r="K2198">
            <v>0</v>
          </cell>
          <cell r="L2198">
            <v>0</v>
          </cell>
        </row>
        <row r="2199">
          <cell r="G2199">
            <v>0</v>
          </cell>
          <cell r="K2199">
            <v>0</v>
          </cell>
          <cell r="L2199">
            <v>0</v>
          </cell>
        </row>
        <row r="2200">
          <cell r="G2200">
            <v>0</v>
          </cell>
          <cell r="K2200">
            <v>0</v>
          </cell>
          <cell r="L2200">
            <v>0</v>
          </cell>
        </row>
        <row r="2201">
          <cell r="G2201">
            <v>0</v>
          </cell>
          <cell r="K2201">
            <v>0</v>
          </cell>
          <cell r="L2201">
            <v>0</v>
          </cell>
        </row>
        <row r="2202">
          <cell r="G2202">
            <v>0</v>
          </cell>
          <cell r="K2202">
            <v>0</v>
          </cell>
          <cell r="L2202">
            <v>0</v>
          </cell>
        </row>
        <row r="2203">
          <cell r="G2203">
            <v>0</v>
          </cell>
          <cell r="K2203">
            <v>0</v>
          </cell>
          <cell r="L2203">
            <v>0</v>
          </cell>
        </row>
        <row r="2204">
          <cell r="G2204">
            <v>0</v>
          </cell>
          <cell r="K2204">
            <v>0</v>
          </cell>
          <cell r="L2204">
            <v>0</v>
          </cell>
        </row>
        <row r="2205">
          <cell r="G2205">
            <v>0</v>
          </cell>
          <cell r="K2205">
            <v>0</v>
          </cell>
          <cell r="L2205">
            <v>0</v>
          </cell>
        </row>
        <row r="2206">
          <cell r="G2206">
            <v>0</v>
          </cell>
          <cell r="K2206">
            <v>0</v>
          </cell>
          <cell r="L2206">
            <v>0</v>
          </cell>
        </row>
        <row r="2207">
          <cell r="G2207">
            <v>0</v>
          </cell>
          <cell r="K2207">
            <v>0</v>
          </cell>
          <cell r="L2207">
            <v>0</v>
          </cell>
        </row>
        <row r="2208">
          <cell r="G2208">
            <v>0</v>
          </cell>
          <cell r="K2208">
            <v>0</v>
          </cell>
          <cell r="L2208">
            <v>0</v>
          </cell>
        </row>
        <row r="2209">
          <cell r="G2209">
            <v>0</v>
          </cell>
          <cell r="K2209">
            <v>1011.82</v>
          </cell>
          <cell r="L2209">
            <v>1500</v>
          </cell>
        </row>
        <row r="2210">
          <cell r="G2210">
            <v>0</v>
          </cell>
          <cell r="K2210">
            <v>0</v>
          </cell>
          <cell r="L2210">
            <v>0</v>
          </cell>
        </row>
        <row r="2211">
          <cell r="G2211">
            <v>0</v>
          </cell>
          <cell r="K2211">
            <v>0</v>
          </cell>
          <cell r="L2211">
            <v>0</v>
          </cell>
        </row>
        <row r="2212">
          <cell r="G2212">
            <v>0</v>
          </cell>
          <cell r="K2212">
            <v>0</v>
          </cell>
          <cell r="L2212">
            <v>0</v>
          </cell>
        </row>
        <row r="2213">
          <cell r="G2213">
            <v>0</v>
          </cell>
          <cell r="K2213">
            <v>0</v>
          </cell>
          <cell r="L2213">
            <v>0</v>
          </cell>
        </row>
        <row r="2214">
          <cell r="G2214">
            <v>0</v>
          </cell>
          <cell r="K2214">
            <v>0</v>
          </cell>
          <cell r="L2214">
            <v>0</v>
          </cell>
        </row>
        <row r="2215">
          <cell r="G2215">
            <v>0</v>
          </cell>
          <cell r="K2215">
            <v>0</v>
          </cell>
          <cell r="L2215">
            <v>0</v>
          </cell>
        </row>
        <row r="2216">
          <cell r="G2216">
            <v>0</v>
          </cell>
          <cell r="K2216">
            <v>0</v>
          </cell>
          <cell r="L2216">
            <v>0</v>
          </cell>
        </row>
        <row r="2217">
          <cell r="G2217">
            <v>0</v>
          </cell>
          <cell r="K2217">
            <v>0</v>
          </cell>
          <cell r="L2217">
            <v>0</v>
          </cell>
        </row>
        <row r="2218">
          <cell r="G2218">
            <v>0</v>
          </cell>
          <cell r="K2218">
            <v>0</v>
          </cell>
          <cell r="L2218">
            <v>0</v>
          </cell>
        </row>
        <row r="2219">
          <cell r="G2219">
            <v>0</v>
          </cell>
          <cell r="K2219">
            <v>0</v>
          </cell>
          <cell r="L2219">
            <v>0</v>
          </cell>
        </row>
        <row r="2220">
          <cell r="G2220">
            <v>0</v>
          </cell>
          <cell r="K2220">
            <v>13125</v>
          </cell>
          <cell r="L2220">
            <v>0</v>
          </cell>
        </row>
        <row r="2221">
          <cell r="G2221">
            <v>0</v>
          </cell>
          <cell r="K2221">
            <v>172563.17</v>
          </cell>
          <cell r="L2221">
            <v>248421</v>
          </cell>
        </row>
        <row r="2222">
          <cell r="G2222">
            <v>0</v>
          </cell>
          <cell r="K2222">
            <v>0</v>
          </cell>
          <cell r="L2222">
            <v>0</v>
          </cell>
        </row>
        <row r="2223">
          <cell r="G2223">
            <v>0</v>
          </cell>
          <cell r="K2223">
            <v>8580.98</v>
          </cell>
          <cell r="L2223">
            <v>12422</v>
          </cell>
        </row>
        <row r="2224">
          <cell r="G2224">
            <v>0</v>
          </cell>
          <cell r="K2224">
            <v>7525.25</v>
          </cell>
          <cell r="L2224">
            <v>5352</v>
          </cell>
        </row>
        <row r="2225">
          <cell r="G2225">
            <v>0</v>
          </cell>
          <cell r="K2225">
            <v>0</v>
          </cell>
          <cell r="L2225">
            <v>0</v>
          </cell>
        </row>
        <row r="2226">
          <cell r="G2226">
            <v>0</v>
          </cell>
          <cell r="K2226">
            <v>0</v>
          </cell>
          <cell r="L2226">
            <v>0</v>
          </cell>
        </row>
        <row r="2227">
          <cell r="G2227">
            <v>0</v>
          </cell>
          <cell r="K2227">
            <v>0</v>
          </cell>
          <cell r="L2227">
            <v>0</v>
          </cell>
        </row>
        <row r="2228">
          <cell r="G2228">
            <v>0</v>
          </cell>
          <cell r="K2228">
            <v>400</v>
          </cell>
          <cell r="L2228">
            <v>300</v>
          </cell>
        </row>
        <row r="2229">
          <cell r="G2229">
            <v>0</v>
          </cell>
          <cell r="K2229">
            <v>91.67</v>
          </cell>
          <cell r="L2229">
            <v>600</v>
          </cell>
        </row>
        <row r="2230">
          <cell r="G2230">
            <v>0</v>
          </cell>
          <cell r="K2230">
            <v>0</v>
          </cell>
          <cell r="L2230">
            <v>0</v>
          </cell>
        </row>
        <row r="2231">
          <cell r="G2231">
            <v>0</v>
          </cell>
          <cell r="K2231">
            <v>0</v>
          </cell>
          <cell r="L2231">
            <v>0</v>
          </cell>
        </row>
        <row r="2232">
          <cell r="G2232">
            <v>0</v>
          </cell>
          <cell r="K2232">
            <v>0</v>
          </cell>
          <cell r="L2232">
            <v>0</v>
          </cell>
        </row>
        <row r="2233">
          <cell r="G2233">
            <v>0</v>
          </cell>
          <cell r="K2233">
            <v>0</v>
          </cell>
          <cell r="L2233">
            <v>0</v>
          </cell>
        </row>
        <row r="2234">
          <cell r="G2234">
            <v>0</v>
          </cell>
          <cell r="K2234">
            <v>0</v>
          </cell>
          <cell r="L2234">
            <v>0</v>
          </cell>
        </row>
        <row r="2235">
          <cell r="G2235">
            <v>0</v>
          </cell>
          <cell r="K2235">
            <v>0</v>
          </cell>
          <cell r="L2235">
            <v>0</v>
          </cell>
        </row>
        <row r="2236">
          <cell r="G2236">
            <v>0</v>
          </cell>
          <cell r="K2236">
            <v>0</v>
          </cell>
          <cell r="L2236">
            <v>0</v>
          </cell>
        </row>
        <row r="2237">
          <cell r="G2237">
            <v>0</v>
          </cell>
          <cell r="K2237">
            <v>0</v>
          </cell>
          <cell r="L2237">
            <v>0</v>
          </cell>
        </row>
        <row r="2238">
          <cell r="G2238">
            <v>0</v>
          </cell>
          <cell r="K2238">
            <v>2608.62</v>
          </cell>
          <cell r="L2238">
            <v>900</v>
          </cell>
        </row>
        <row r="2239">
          <cell r="G2239">
            <v>0</v>
          </cell>
          <cell r="K2239">
            <v>0</v>
          </cell>
          <cell r="L2239">
            <v>0</v>
          </cell>
        </row>
        <row r="2240">
          <cell r="G2240">
            <v>0</v>
          </cell>
          <cell r="K2240">
            <v>4299.9399999999996</v>
          </cell>
          <cell r="L2240">
            <v>3450</v>
          </cell>
        </row>
        <row r="2241">
          <cell r="G2241">
            <v>0</v>
          </cell>
          <cell r="K2241">
            <v>0</v>
          </cell>
          <cell r="L2241">
            <v>0</v>
          </cell>
        </row>
        <row r="2242">
          <cell r="G2242">
            <v>0</v>
          </cell>
          <cell r="K2242">
            <v>0</v>
          </cell>
          <cell r="L2242">
            <v>0</v>
          </cell>
        </row>
        <row r="2243">
          <cell r="G2243">
            <v>0</v>
          </cell>
          <cell r="K2243">
            <v>260</v>
          </cell>
          <cell r="L2243">
            <v>0</v>
          </cell>
        </row>
        <row r="2244">
          <cell r="G2244">
            <v>0</v>
          </cell>
          <cell r="K2244">
            <v>0</v>
          </cell>
          <cell r="L2244">
            <v>0</v>
          </cell>
        </row>
        <row r="2245">
          <cell r="G2245">
            <v>0</v>
          </cell>
          <cell r="K2245">
            <v>0</v>
          </cell>
          <cell r="L2245">
            <v>0</v>
          </cell>
        </row>
        <row r="2246">
          <cell r="G2246">
            <v>0</v>
          </cell>
          <cell r="K2246">
            <v>0</v>
          </cell>
          <cell r="L2246">
            <v>0</v>
          </cell>
        </row>
        <row r="2247">
          <cell r="G2247">
            <v>0</v>
          </cell>
          <cell r="K2247">
            <v>0</v>
          </cell>
          <cell r="L2247">
            <v>0</v>
          </cell>
        </row>
        <row r="2248">
          <cell r="G2248">
            <v>0</v>
          </cell>
          <cell r="K2248">
            <v>0</v>
          </cell>
          <cell r="L2248">
            <v>0</v>
          </cell>
        </row>
        <row r="2249">
          <cell r="G2249">
            <v>0</v>
          </cell>
          <cell r="K2249">
            <v>0</v>
          </cell>
          <cell r="L2249">
            <v>0</v>
          </cell>
        </row>
        <row r="2250">
          <cell r="G2250">
            <v>0</v>
          </cell>
          <cell r="K2250">
            <v>56141.95</v>
          </cell>
          <cell r="L2250">
            <v>50000</v>
          </cell>
        </row>
        <row r="2251">
          <cell r="G2251">
            <v>0</v>
          </cell>
          <cell r="K2251">
            <v>0</v>
          </cell>
          <cell r="L2251">
            <v>0</v>
          </cell>
        </row>
        <row r="2252">
          <cell r="G2252">
            <v>0</v>
          </cell>
          <cell r="K2252">
            <v>0</v>
          </cell>
          <cell r="L2252">
            <v>0</v>
          </cell>
        </row>
        <row r="2253">
          <cell r="G2253">
            <v>0</v>
          </cell>
          <cell r="K2253">
            <v>4888.28</v>
          </cell>
          <cell r="L2253">
            <v>3824</v>
          </cell>
        </row>
        <row r="2254">
          <cell r="G2254">
            <v>0</v>
          </cell>
          <cell r="K2254">
            <v>2877.28</v>
          </cell>
          <cell r="L2254">
            <v>5052</v>
          </cell>
        </row>
        <row r="2255">
          <cell r="G2255">
            <v>0</v>
          </cell>
          <cell r="K2255">
            <v>0</v>
          </cell>
          <cell r="L2255">
            <v>0</v>
          </cell>
        </row>
        <row r="2256">
          <cell r="G2256">
            <v>0</v>
          </cell>
          <cell r="K2256">
            <v>2563.62</v>
          </cell>
          <cell r="L2256">
            <v>2400</v>
          </cell>
        </row>
        <row r="2257">
          <cell r="G2257">
            <v>0</v>
          </cell>
          <cell r="K2257">
            <v>0</v>
          </cell>
          <cell r="L2257">
            <v>0</v>
          </cell>
        </row>
        <row r="2258">
          <cell r="G2258">
            <v>0</v>
          </cell>
          <cell r="K2258">
            <v>0</v>
          </cell>
          <cell r="L2258">
            <v>0</v>
          </cell>
        </row>
        <row r="2259">
          <cell r="G2259">
            <v>0</v>
          </cell>
          <cell r="K2259">
            <v>273.33</v>
          </cell>
          <cell r="L2259">
            <v>600</v>
          </cell>
        </row>
        <row r="2260">
          <cell r="G2260">
            <v>0</v>
          </cell>
          <cell r="K2260">
            <v>0</v>
          </cell>
          <cell r="L2260">
            <v>0</v>
          </cell>
        </row>
        <row r="2261">
          <cell r="G2261">
            <v>0</v>
          </cell>
          <cell r="K2261">
            <v>0</v>
          </cell>
          <cell r="L2261">
            <v>0</v>
          </cell>
        </row>
        <row r="2262">
          <cell r="G2262">
            <v>0</v>
          </cell>
          <cell r="K2262">
            <v>0</v>
          </cell>
          <cell r="L2262">
            <v>0</v>
          </cell>
        </row>
        <row r="2263">
          <cell r="G2263">
            <v>0</v>
          </cell>
          <cell r="K2263">
            <v>0</v>
          </cell>
          <cell r="L2263">
            <v>0</v>
          </cell>
        </row>
        <row r="2264">
          <cell r="G2264">
            <v>0</v>
          </cell>
          <cell r="K2264">
            <v>0</v>
          </cell>
          <cell r="L2264">
            <v>0</v>
          </cell>
        </row>
        <row r="2265">
          <cell r="G2265">
            <v>0</v>
          </cell>
          <cell r="K2265">
            <v>0</v>
          </cell>
          <cell r="L2265">
            <v>0</v>
          </cell>
        </row>
        <row r="2266">
          <cell r="G2266">
            <v>0</v>
          </cell>
          <cell r="K2266">
            <v>0</v>
          </cell>
          <cell r="L2266">
            <v>0</v>
          </cell>
        </row>
        <row r="2267">
          <cell r="G2267">
            <v>0</v>
          </cell>
          <cell r="K2267">
            <v>3617.86</v>
          </cell>
          <cell r="L2267">
            <v>1200</v>
          </cell>
        </row>
        <row r="2268">
          <cell r="G2268">
            <v>0</v>
          </cell>
          <cell r="K2268">
            <v>440.68</v>
          </cell>
          <cell r="L2268">
            <v>1080</v>
          </cell>
        </row>
        <row r="2269">
          <cell r="G2269">
            <v>0</v>
          </cell>
          <cell r="K2269">
            <v>0</v>
          </cell>
          <cell r="L2269">
            <v>0</v>
          </cell>
        </row>
        <row r="2270">
          <cell r="G2270">
            <v>0</v>
          </cell>
          <cell r="K2270">
            <v>0</v>
          </cell>
          <cell r="L2270">
            <v>0</v>
          </cell>
        </row>
        <row r="2271">
          <cell r="G2271">
            <v>0</v>
          </cell>
          <cell r="K2271">
            <v>0</v>
          </cell>
          <cell r="L2271">
            <v>0</v>
          </cell>
        </row>
        <row r="2272">
          <cell r="G2272">
            <v>0</v>
          </cell>
          <cell r="K2272">
            <v>0</v>
          </cell>
          <cell r="L2272">
            <v>0</v>
          </cell>
        </row>
        <row r="2273">
          <cell r="G2273">
            <v>0</v>
          </cell>
          <cell r="K2273">
            <v>5445.38</v>
          </cell>
          <cell r="L2273">
            <v>1800</v>
          </cell>
        </row>
        <row r="2274">
          <cell r="G2274">
            <v>0</v>
          </cell>
          <cell r="K2274">
            <v>0</v>
          </cell>
          <cell r="L2274">
            <v>0</v>
          </cell>
        </row>
        <row r="2275">
          <cell r="G2275">
            <v>0</v>
          </cell>
          <cell r="K2275">
            <v>0</v>
          </cell>
          <cell r="L2275">
            <v>0</v>
          </cell>
        </row>
        <row r="2276">
          <cell r="G2276">
            <v>0</v>
          </cell>
          <cell r="K2276">
            <v>0</v>
          </cell>
          <cell r="L2276">
            <v>0</v>
          </cell>
        </row>
        <row r="2277">
          <cell r="G2277">
            <v>0</v>
          </cell>
          <cell r="K2277">
            <v>0</v>
          </cell>
          <cell r="L2277">
            <v>0</v>
          </cell>
        </row>
        <row r="2278">
          <cell r="G2278">
            <v>0</v>
          </cell>
          <cell r="K2278">
            <v>0</v>
          </cell>
          <cell r="L2278">
            <v>0</v>
          </cell>
        </row>
        <row r="2279">
          <cell r="G2279">
            <v>0</v>
          </cell>
          <cell r="K2279">
            <v>0</v>
          </cell>
          <cell r="L2279">
            <v>0</v>
          </cell>
        </row>
        <row r="2280">
          <cell r="G2280">
            <v>0</v>
          </cell>
          <cell r="K2280">
            <v>0</v>
          </cell>
          <cell r="L2280">
            <v>0</v>
          </cell>
        </row>
        <row r="2281">
          <cell r="G2281">
            <v>0</v>
          </cell>
          <cell r="K2281">
            <v>1013963.38</v>
          </cell>
          <cell r="L2281">
            <v>0</v>
          </cell>
        </row>
        <row r="2282">
          <cell r="G2282">
            <v>0</v>
          </cell>
          <cell r="K2282">
            <v>0</v>
          </cell>
          <cell r="L2282">
            <v>0</v>
          </cell>
        </row>
        <row r="2283">
          <cell r="G2283">
            <v>0</v>
          </cell>
          <cell r="K2283">
            <v>0</v>
          </cell>
          <cell r="L2283">
            <v>0</v>
          </cell>
        </row>
        <row r="2284">
          <cell r="G2284">
            <v>0</v>
          </cell>
          <cell r="K2284">
            <v>0</v>
          </cell>
          <cell r="L2284">
            <v>0</v>
          </cell>
        </row>
        <row r="2285">
          <cell r="G2285">
            <v>0</v>
          </cell>
          <cell r="K2285">
            <v>0</v>
          </cell>
          <cell r="L2285">
            <v>0</v>
          </cell>
        </row>
        <row r="2286">
          <cell r="G2286">
            <v>0</v>
          </cell>
          <cell r="K2286">
            <v>0</v>
          </cell>
          <cell r="L2286">
            <v>0</v>
          </cell>
        </row>
        <row r="2287">
          <cell r="G2287">
            <v>0</v>
          </cell>
          <cell r="K2287">
            <v>0</v>
          </cell>
          <cell r="L2287">
            <v>0</v>
          </cell>
        </row>
        <row r="2288">
          <cell r="G2288">
            <v>0</v>
          </cell>
          <cell r="K2288">
            <v>0</v>
          </cell>
          <cell r="L2288">
            <v>0</v>
          </cell>
        </row>
        <row r="2289">
          <cell r="G2289">
            <v>0</v>
          </cell>
          <cell r="K2289">
            <v>0</v>
          </cell>
          <cell r="L2289">
            <v>0</v>
          </cell>
        </row>
        <row r="2290">
          <cell r="G2290">
            <v>-606800</v>
          </cell>
          <cell r="K2290">
            <v>-8848832.6699999999</v>
          </cell>
          <cell r="L2290">
            <v>-8988225</v>
          </cell>
        </row>
        <row r="2291">
          <cell r="G2291">
            <v>0</v>
          </cell>
          <cell r="K2291">
            <v>955949.39</v>
          </cell>
          <cell r="L2291">
            <v>0</v>
          </cell>
        </row>
        <row r="2292">
          <cell r="G2292">
            <v>-193200</v>
          </cell>
          <cell r="K2292">
            <v>-6481976.8399999999</v>
          </cell>
          <cell r="L2292">
            <v>-2861775</v>
          </cell>
        </row>
        <row r="2293">
          <cell r="G2293">
            <v>0</v>
          </cell>
          <cell r="K2293">
            <v>45986.05</v>
          </cell>
          <cell r="L2293">
            <v>0</v>
          </cell>
        </row>
        <row r="2294">
          <cell r="G2294">
            <v>0</v>
          </cell>
          <cell r="K2294">
            <v>23435.74</v>
          </cell>
          <cell r="L2294">
            <v>0</v>
          </cell>
        </row>
        <row r="2295">
          <cell r="G2295">
            <v>0</v>
          </cell>
          <cell r="K2295">
            <v>0</v>
          </cell>
          <cell r="L2295">
            <v>0</v>
          </cell>
        </row>
        <row r="2296">
          <cell r="G2296">
            <v>0</v>
          </cell>
          <cell r="K2296">
            <v>-9518.4599999999991</v>
          </cell>
          <cell r="L2296">
            <v>0</v>
          </cell>
        </row>
        <row r="2297">
          <cell r="G2297">
            <v>0</v>
          </cell>
          <cell r="K2297">
            <v>0</v>
          </cell>
          <cell r="L2297">
            <v>0</v>
          </cell>
        </row>
        <row r="2298">
          <cell r="G2298">
            <v>500610</v>
          </cell>
          <cell r="K2298">
            <v>6245284.0099999998</v>
          </cell>
          <cell r="L2298">
            <v>7415286</v>
          </cell>
        </row>
        <row r="2299">
          <cell r="G2299">
            <v>0</v>
          </cell>
          <cell r="K2299">
            <v>103224</v>
          </cell>
          <cell r="L2299">
            <v>0</v>
          </cell>
        </row>
        <row r="2300">
          <cell r="G2300">
            <v>0</v>
          </cell>
          <cell r="K2300">
            <v>-350.06</v>
          </cell>
          <cell r="L2300">
            <v>0</v>
          </cell>
        </row>
        <row r="2301">
          <cell r="G2301">
            <v>0</v>
          </cell>
          <cell r="K2301">
            <v>-10657.91</v>
          </cell>
          <cell r="L2301">
            <v>0</v>
          </cell>
        </row>
        <row r="2302">
          <cell r="G2302">
            <v>0</v>
          </cell>
          <cell r="K2302">
            <v>32726.22</v>
          </cell>
          <cell r="L2302">
            <v>0</v>
          </cell>
        </row>
        <row r="2303">
          <cell r="G2303">
            <v>0</v>
          </cell>
          <cell r="K2303">
            <v>-4313.32</v>
          </cell>
          <cell r="L2303">
            <v>0</v>
          </cell>
        </row>
        <row r="2304">
          <cell r="G2304">
            <v>169572</v>
          </cell>
          <cell r="K2304">
            <v>5830607.9800000004</v>
          </cell>
          <cell r="L2304">
            <v>2511780</v>
          </cell>
        </row>
        <row r="2305">
          <cell r="G2305">
            <v>1600</v>
          </cell>
          <cell r="K2305">
            <v>45147.61</v>
          </cell>
          <cell r="L2305">
            <v>23700</v>
          </cell>
        </row>
        <row r="2306">
          <cell r="G2306">
            <v>0</v>
          </cell>
          <cell r="K2306">
            <v>-1.62</v>
          </cell>
          <cell r="L2306">
            <v>0</v>
          </cell>
        </row>
        <row r="2307">
          <cell r="G2307">
            <v>-8720</v>
          </cell>
          <cell r="K2307">
            <v>-120171.03</v>
          </cell>
          <cell r="L2307">
            <v>-129165</v>
          </cell>
        </row>
        <row r="2308">
          <cell r="G2308">
            <v>-2720</v>
          </cell>
          <cell r="K2308">
            <v>-99604.55</v>
          </cell>
          <cell r="L2308">
            <v>-40290</v>
          </cell>
        </row>
        <row r="2309">
          <cell r="G2309">
            <v>0</v>
          </cell>
          <cell r="K2309">
            <v>1562.1</v>
          </cell>
          <cell r="L2309">
            <v>0</v>
          </cell>
        </row>
        <row r="2310">
          <cell r="G2310">
            <v>60</v>
          </cell>
          <cell r="K2310">
            <v>2102.15</v>
          </cell>
          <cell r="L2310">
            <v>720</v>
          </cell>
        </row>
        <row r="2311">
          <cell r="G2311">
            <v>630</v>
          </cell>
          <cell r="K2311">
            <v>6761.92</v>
          </cell>
          <cell r="L2311">
            <v>7560</v>
          </cell>
        </row>
        <row r="2312">
          <cell r="G2312">
            <v>800</v>
          </cell>
          <cell r="K2312">
            <v>10177.02</v>
          </cell>
          <cell r="L2312">
            <v>9600</v>
          </cell>
        </row>
        <row r="2313">
          <cell r="G2313">
            <v>75</v>
          </cell>
          <cell r="K2313">
            <v>7073.57</v>
          </cell>
          <cell r="L2313">
            <v>900</v>
          </cell>
        </row>
        <row r="2314">
          <cell r="G2314">
            <v>500</v>
          </cell>
          <cell r="K2314">
            <v>3592.61</v>
          </cell>
          <cell r="L2314">
            <v>6000</v>
          </cell>
        </row>
        <row r="2315">
          <cell r="G2315">
            <v>150</v>
          </cell>
          <cell r="K2315">
            <v>4208.4399999999996</v>
          </cell>
          <cell r="L2315">
            <v>1800</v>
          </cell>
        </row>
        <row r="2316">
          <cell r="G2316">
            <v>0</v>
          </cell>
          <cell r="K2316">
            <v>523.09</v>
          </cell>
          <cell r="L2316">
            <v>0</v>
          </cell>
        </row>
        <row r="2317">
          <cell r="G2317">
            <v>1574</v>
          </cell>
          <cell r="K2317">
            <v>19150.34</v>
          </cell>
          <cell r="L2317">
            <v>18888</v>
          </cell>
        </row>
        <row r="2318">
          <cell r="G2318">
            <v>50</v>
          </cell>
          <cell r="K2318">
            <v>826.09</v>
          </cell>
          <cell r="L2318">
            <v>600</v>
          </cell>
        </row>
        <row r="2319">
          <cell r="G2319">
            <v>5258</v>
          </cell>
          <cell r="K2319">
            <v>55837.04</v>
          </cell>
          <cell r="L2319">
            <v>54599</v>
          </cell>
        </row>
        <row r="2320">
          <cell r="G2320">
            <v>500</v>
          </cell>
          <cell r="K2320">
            <v>6081.01</v>
          </cell>
          <cell r="L2320">
            <v>6000</v>
          </cell>
        </row>
        <row r="2321">
          <cell r="G2321">
            <v>150</v>
          </cell>
          <cell r="K2321">
            <v>268.54000000000002</v>
          </cell>
          <cell r="L2321">
            <v>1800</v>
          </cell>
        </row>
        <row r="2322">
          <cell r="G2322">
            <v>0</v>
          </cell>
          <cell r="K2322">
            <v>0</v>
          </cell>
          <cell r="L2322">
            <v>0</v>
          </cell>
        </row>
        <row r="2323">
          <cell r="G2323">
            <v>250</v>
          </cell>
          <cell r="K2323">
            <v>1482.86</v>
          </cell>
          <cell r="L2323">
            <v>3000</v>
          </cell>
        </row>
        <row r="2324">
          <cell r="G2324">
            <v>2000</v>
          </cell>
          <cell r="K2324">
            <v>28266.09</v>
          </cell>
          <cell r="L2324">
            <v>24000</v>
          </cell>
        </row>
        <row r="2325">
          <cell r="G2325">
            <v>1000</v>
          </cell>
          <cell r="K2325">
            <v>7769.46</v>
          </cell>
          <cell r="L2325">
            <v>12000</v>
          </cell>
        </row>
        <row r="2326">
          <cell r="G2326">
            <v>1200</v>
          </cell>
          <cell r="K2326">
            <v>11512.37</v>
          </cell>
          <cell r="L2326">
            <v>14400</v>
          </cell>
        </row>
        <row r="2327">
          <cell r="G2327">
            <v>150</v>
          </cell>
          <cell r="K2327">
            <v>11874.04</v>
          </cell>
          <cell r="L2327">
            <v>1800</v>
          </cell>
        </row>
        <row r="2328">
          <cell r="G2328">
            <v>800</v>
          </cell>
          <cell r="K2328">
            <v>7822.27</v>
          </cell>
          <cell r="L2328">
            <v>9600</v>
          </cell>
        </row>
        <row r="2329">
          <cell r="G2329">
            <v>600</v>
          </cell>
          <cell r="K2329">
            <v>5390.65</v>
          </cell>
          <cell r="L2329">
            <v>7200</v>
          </cell>
        </row>
        <row r="2330">
          <cell r="G2330">
            <v>100</v>
          </cell>
          <cell r="K2330">
            <v>1020.28</v>
          </cell>
          <cell r="L2330">
            <v>1200</v>
          </cell>
        </row>
        <row r="2331">
          <cell r="G2331">
            <v>0</v>
          </cell>
          <cell r="K2331">
            <v>0</v>
          </cell>
          <cell r="L2331">
            <v>0</v>
          </cell>
        </row>
        <row r="2332">
          <cell r="G2332">
            <v>0</v>
          </cell>
          <cell r="K2332">
            <v>0</v>
          </cell>
          <cell r="L2332">
            <v>0</v>
          </cell>
        </row>
        <row r="2333">
          <cell r="G2333">
            <v>12000</v>
          </cell>
          <cell r="K2333">
            <v>217414</v>
          </cell>
          <cell r="L2333">
            <v>177750</v>
          </cell>
        </row>
        <row r="2334">
          <cell r="G2334">
            <v>4800</v>
          </cell>
          <cell r="K2334">
            <v>71972.3</v>
          </cell>
          <cell r="L2334">
            <v>71100</v>
          </cell>
        </row>
        <row r="2335">
          <cell r="G2335">
            <v>0</v>
          </cell>
          <cell r="K2335">
            <v>0</v>
          </cell>
          <cell r="L2335">
            <v>0</v>
          </cell>
        </row>
        <row r="2336">
          <cell r="G2336">
            <v>1113</v>
          </cell>
          <cell r="K2336">
            <v>19474.830000000002</v>
          </cell>
          <cell r="L2336">
            <v>33706</v>
          </cell>
        </row>
        <row r="2337">
          <cell r="G2337">
            <v>-800</v>
          </cell>
          <cell r="K2337">
            <v>-29526.97</v>
          </cell>
          <cell r="L2337">
            <v>-11850</v>
          </cell>
        </row>
        <row r="2338">
          <cell r="G2338">
            <v>0</v>
          </cell>
          <cell r="K2338">
            <v>0</v>
          </cell>
          <cell r="L2338">
            <v>0</v>
          </cell>
        </row>
        <row r="2339">
          <cell r="G2339">
            <v>0</v>
          </cell>
          <cell r="K2339">
            <v>0</v>
          </cell>
          <cell r="L2339">
            <v>0</v>
          </cell>
        </row>
        <row r="2340">
          <cell r="G2340">
            <v>13600</v>
          </cell>
          <cell r="K2340">
            <v>279270.86</v>
          </cell>
          <cell r="L2340">
            <v>201450</v>
          </cell>
        </row>
        <row r="2341">
          <cell r="G2341">
            <v>0</v>
          </cell>
          <cell r="K2341">
            <v>0</v>
          </cell>
          <cell r="L2341">
            <v>0</v>
          </cell>
        </row>
        <row r="2342">
          <cell r="G2342">
            <v>-400</v>
          </cell>
          <cell r="K2342">
            <v>-7329.47</v>
          </cell>
          <cell r="L2342">
            <v>-5925</v>
          </cell>
        </row>
        <row r="2343">
          <cell r="G2343">
            <v>2520</v>
          </cell>
          <cell r="K2343">
            <v>25656.89</v>
          </cell>
          <cell r="L2343">
            <v>32250</v>
          </cell>
        </row>
        <row r="2344">
          <cell r="G2344">
            <v>0</v>
          </cell>
          <cell r="K2344">
            <v>0</v>
          </cell>
          <cell r="L2344">
            <v>0</v>
          </cell>
        </row>
        <row r="2345">
          <cell r="G2345">
            <v>630</v>
          </cell>
          <cell r="K2345">
            <v>7904.38</v>
          </cell>
          <cell r="L2345">
            <v>8064</v>
          </cell>
        </row>
        <row r="2346">
          <cell r="G2346">
            <v>241</v>
          </cell>
          <cell r="K2346">
            <v>2222.6999999999998</v>
          </cell>
          <cell r="L2346">
            <v>3085</v>
          </cell>
        </row>
        <row r="2347">
          <cell r="G2347">
            <v>140</v>
          </cell>
          <cell r="K2347">
            <v>100.88</v>
          </cell>
          <cell r="L2347">
            <v>1610</v>
          </cell>
        </row>
        <row r="2348">
          <cell r="G2348">
            <v>0</v>
          </cell>
          <cell r="K2348">
            <v>0</v>
          </cell>
          <cell r="L2348">
            <v>0</v>
          </cell>
        </row>
        <row r="2349">
          <cell r="G2349">
            <v>0</v>
          </cell>
          <cell r="K2349">
            <v>0</v>
          </cell>
          <cell r="L2349">
            <v>0</v>
          </cell>
        </row>
        <row r="2350">
          <cell r="G2350">
            <v>0</v>
          </cell>
          <cell r="K2350">
            <v>0</v>
          </cell>
          <cell r="L2350">
            <v>0</v>
          </cell>
        </row>
        <row r="2351">
          <cell r="G2351">
            <v>1372</v>
          </cell>
          <cell r="K2351">
            <v>16461.73</v>
          </cell>
          <cell r="L2351">
            <v>16464</v>
          </cell>
        </row>
        <row r="2352">
          <cell r="G2352">
            <v>0</v>
          </cell>
          <cell r="K2352">
            <v>0</v>
          </cell>
          <cell r="L2352">
            <v>0</v>
          </cell>
        </row>
        <row r="2353">
          <cell r="G2353">
            <v>750</v>
          </cell>
          <cell r="K2353">
            <v>1840.37</v>
          </cell>
          <cell r="L2353">
            <v>9000</v>
          </cell>
        </row>
        <row r="2354">
          <cell r="G2354">
            <v>0</v>
          </cell>
          <cell r="K2354">
            <v>0</v>
          </cell>
          <cell r="L2354">
            <v>0</v>
          </cell>
        </row>
        <row r="2355">
          <cell r="G2355">
            <v>0</v>
          </cell>
          <cell r="K2355">
            <v>0</v>
          </cell>
          <cell r="L2355">
            <v>0</v>
          </cell>
        </row>
        <row r="2356">
          <cell r="G2356">
            <v>200</v>
          </cell>
          <cell r="K2356">
            <v>1582.4</v>
          </cell>
          <cell r="L2356">
            <v>2400</v>
          </cell>
        </row>
        <row r="2357">
          <cell r="G2357">
            <v>0</v>
          </cell>
          <cell r="K2357">
            <v>0</v>
          </cell>
          <cell r="L2357">
            <v>0</v>
          </cell>
        </row>
        <row r="2358">
          <cell r="G2358">
            <v>200</v>
          </cell>
          <cell r="K2358">
            <v>2891.62</v>
          </cell>
          <cell r="L2358">
            <v>2400</v>
          </cell>
        </row>
        <row r="2359">
          <cell r="G2359">
            <v>0</v>
          </cell>
          <cell r="K2359">
            <v>0</v>
          </cell>
          <cell r="L2359">
            <v>0</v>
          </cell>
        </row>
        <row r="2360">
          <cell r="G2360">
            <v>0</v>
          </cell>
          <cell r="K2360">
            <v>0</v>
          </cell>
          <cell r="L2360">
            <v>0</v>
          </cell>
        </row>
        <row r="2361">
          <cell r="G2361">
            <v>0</v>
          </cell>
          <cell r="K2361">
            <v>506.53</v>
          </cell>
          <cell r="L2361">
            <v>0</v>
          </cell>
        </row>
        <row r="2362">
          <cell r="G2362">
            <v>0</v>
          </cell>
          <cell r="K2362">
            <v>0</v>
          </cell>
          <cell r="L2362">
            <v>0</v>
          </cell>
        </row>
        <row r="2363">
          <cell r="G2363">
            <v>0</v>
          </cell>
          <cell r="K2363">
            <v>0</v>
          </cell>
          <cell r="L2363">
            <v>0</v>
          </cell>
        </row>
        <row r="2364">
          <cell r="G2364">
            <v>0</v>
          </cell>
          <cell r="K2364">
            <v>0</v>
          </cell>
          <cell r="L2364">
            <v>0</v>
          </cell>
        </row>
        <row r="2365">
          <cell r="G2365">
            <v>0</v>
          </cell>
          <cell r="K2365">
            <v>0</v>
          </cell>
          <cell r="L2365">
            <v>0</v>
          </cell>
        </row>
        <row r="2366">
          <cell r="G2366">
            <v>0</v>
          </cell>
          <cell r="K2366">
            <v>0</v>
          </cell>
          <cell r="L2366">
            <v>0</v>
          </cell>
        </row>
        <row r="2367">
          <cell r="G2367">
            <v>0</v>
          </cell>
          <cell r="K2367">
            <v>0</v>
          </cell>
          <cell r="L2367">
            <v>0</v>
          </cell>
        </row>
        <row r="2368">
          <cell r="G2368">
            <v>0</v>
          </cell>
          <cell r="K2368">
            <v>0</v>
          </cell>
          <cell r="L2368">
            <v>0</v>
          </cell>
        </row>
        <row r="2369">
          <cell r="G2369">
            <v>0</v>
          </cell>
          <cell r="K2369">
            <v>0</v>
          </cell>
          <cell r="L2369">
            <v>0</v>
          </cell>
        </row>
        <row r="2370">
          <cell r="G2370">
            <v>0</v>
          </cell>
          <cell r="K2370">
            <v>0</v>
          </cell>
          <cell r="L2370">
            <v>0</v>
          </cell>
        </row>
        <row r="2371">
          <cell r="G2371">
            <v>0</v>
          </cell>
          <cell r="K2371">
            <v>0</v>
          </cell>
          <cell r="L2371">
            <v>0</v>
          </cell>
        </row>
        <row r="2372">
          <cell r="G2372">
            <v>6600</v>
          </cell>
          <cell r="K2372">
            <v>67890</v>
          </cell>
          <cell r="L2372">
            <v>84180</v>
          </cell>
        </row>
        <row r="2373">
          <cell r="G2373">
            <v>0</v>
          </cell>
          <cell r="K2373">
            <v>0</v>
          </cell>
          <cell r="L2373">
            <v>0</v>
          </cell>
        </row>
        <row r="2374">
          <cell r="G2374">
            <v>660</v>
          </cell>
          <cell r="K2374">
            <v>24214.54</v>
          </cell>
          <cell r="L2374">
            <v>8418</v>
          </cell>
        </row>
        <row r="2375">
          <cell r="G2375">
            <v>555</v>
          </cell>
          <cell r="K2375">
            <v>6072.58</v>
          </cell>
          <cell r="L2375">
            <v>7084</v>
          </cell>
        </row>
        <row r="2376">
          <cell r="G2376">
            <v>756</v>
          </cell>
          <cell r="K2376">
            <v>11444.71</v>
          </cell>
          <cell r="L2376">
            <v>8680</v>
          </cell>
        </row>
        <row r="2377">
          <cell r="G2377">
            <v>800</v>
          </cell>
          <cell r="K2377">
            <v>23831.72</v>
          </cell>
          <cell r="L2377">
            <v>11850</v>
          </cell>
        </row>
        <row r="2378">
          <cell r="G2378">
            <v>0</v>
          </cell>
          <cell r="K2378">
            <v>0</v>
          </cell>
          <cell r="L2378">
            <v>0</v>
          </cell>
        </row>
        <row r="2379">
          <cell r="G2379">
            <v>0</v>
          </cell>
          <cell r="K2379">
            <v>0</v>
          </cell>
          <cell r="L2379">
            <v>0</v>
          </cell>
        </row>
        <row r="2380">
          <cell r="G2380">
            <v>6304</v>
          </cell>
          <cell r="K2380">
            <v>61816.56</v>
          </cell>
          <cell r="L2380">
            <v>75648</v>
          </cell>
        </row>
        <row r="2381">
          <cell r="G2381">
            <v>0</v>
          </cell>
          <cell r="K2381">
            <v>0</v>
          </cell>
          <cell r="L2381">
            <v>0</v>
          </cell>
        </row>
        <row r="2382">
          <cell r="G2382">
            <v>100</v>
          </cell>
          <cell r="K2382">
            <v>7051.02</v>
          </cell>
          <cell r="L2382">
            <v>1200</v>
          </cell>
        </row>
        <row r="2383">
          <cell r="G2383">
            <v>0</v>
          </cell>
          <cell r="K2383">
            <v>0</v>
          </cell>
          <cell r="L2383">
            <v>0</v>
          </cell>
        </row>
        <row r="2384">
          <cell r="G2384">
            <v>0</v>
          </cell>
          <cell r="K2384">
            <v>0</v>
          </cell>
          <cell r="L2384">
            <v>0</v>
          </cell>
        </row>
        <row r="2385">
          <cell r="G2385">
            <v>0</v>
          </cell>
          <cell r="K2385">
            <v>0</v>
          </cell>
          <cell r="L2385">
            <v>0</v>
          </cell>
        </row>
        <row r="2386">
          <cell r="G2386">
            <v>0</v>
          </cell>
          <cell r="K2386">
            <v>0</v>
          </cell>
          <cell r="L2386">
            <v>0</v>
          </cell>
        </row>
        <row r="2387">
          <cell r="G2387">
            <v>0</v>
          </cell>
          <cell r="K2387">
            <v>0</v>
          </cell>
          <cell r="L2387">
            <v>0</v>
          </cell>
        </row>
        <row r="2388">
          <cell r="G2388">
            <v>100</v>
          </cell>
          <cell r="K2388">
            <v>1422.36</v>
          </cell>
          <cell r="L2388">
            <v>1200</v>
          </cell>
        </row>
        <row r="2389">
          <cell r="G2389">
            <v>0</v>
          </cell>
          <cell r="K2389">
            <v>0</v>
          </cell>
          <cell r="L2389">
            <v>0</v>
          </cell>
        </row>
        <row r="2390">
          <cell r="G2390">
            <v>110</v>
          </cell>
          <cell r="K2390">
            <v>1332.68</v>
          </cell>
          <cell r="L2390">
            <v>1320</v>
          </cell>
        </row>
        <row r="2391">
          <cell r="G2391">
            <v>0</v>
          </cell>
          <cell r="K2391">
            <v>0</v>
          </cell>
          <cell r="L2391">
            <v>0</v>
          </cell>
        </row>
        <row r="2392">
          <cell r="G2392">
            <v>0</v>
          </cell>
          <cell r="K2392">
            <v>0</v>
          </cell>
          <cell r="L2392">
            <v>0</v>
          </cell>
        </row>
        <row r="2393">
          <cell r="G2393">
            <v>0</v>
          </cell>
          <cell r="K2393">
            <v>0</v>
          </cell>
          <cell r="L2393">
            <v>0</v>
          </cell>
        </row>
        <row r="2394">
          <cell r="G2394">
            <v>0</v>
          </cell>
          <cell r="K2394">
            <v>0</v>
          </cell>
          <cell r="L2394">
            <v>0</v>
          </cell>
        </row>
        <row r="2395">
          <cell r="G2395">
            <v>0</v>
          </cell>
          <cell r="K2395">
            <v>0</v>
          </cell>
          <cell r="L2395">
            <v>0</v>
          </cell>
        </row>
        <row r="2396">
          <cell r="G2396">
            <v>3200</v>
          </cell>
          <cell r="K2396">
            <v>52279.06</v>
          </cell>
          <cell r="L2396">
            <v>47400</v>
          </cell>
        </row>
        <row r="2397">
          <cell r="G2397">
            <v>0</v>
          </cell>
          <cell r="K2397">
            <v>1644.79</v>
          </cell>
          <cell r="L2397">
            <v>0</v>
          </cell>
        </row>
        <row r="2398">
          <cell r="G2398">
            <v>200</v>
          </cell>
          <cell r="K2398">
            <v>3526.47</v>
          </cell>
          <cell r="L2398">
            <v>2400</v>
          </cell>
        </row>
        <row r="2399">
          <cell r="G2399">
            <v>400</v>
          </cell>
          <cell r="K2399">
            <v>9489.15</v>
          </cell>
          <cell r="L2399">
            <v>4800</v>
          </cell>
        </row>
        <row r="2400">
          <cell r="G2400">
            <v>0</v>
          </cell>
          <cell r="K2400">
            <v>0</v>
          </cell>
          <cell r="L2400">
            <v>0</v>
          </cell>
        </row>
        <row r="2401">
          <cell r="G2401">
            <v>8712</v>
          </cell>
          <cell r="K2401">
            <v>90541.58</v>
          </cell>
          <cell r="L2401">
            <v>103219</v>
          </cell>
        </row>
        <row r="2402">
          <cell r="G2402">
            <v>0</v>
          </cell>
          <cell r="K2402">
            <v>0</v>
          </cell>
          <cell r="L2402">
            <v>0</v>
          </cell>
        </row>
        <row r="2403">
          <cell r="G2403">
            <v>0</v>
          </cell>
          <cell r="K2403">
            <v>0</v>
          </cell>
          <cell r="L2403">
            <v>0</v>
          </cell>
        </row>
        <row r="2404">
          <cell r="G2404">
            <v>666</v>
          </cell>
          <cell r="K2404">
            <v>6309.34</v>
          </cell>
          <cell r="L2404">
            <v>7893</v>
          </cell>
        </row>
        <row r="2405">
          <cell r="G2405">
            <v>537</v>
          </cell>
          <cell r="K2405">
            <v>1177.92</v>
          </cell>
          <cell r="L2405">
            <v>6164</v>
          </cell>
        </row>
        <row r="2406">
          <cell r="G2406">
            <v>0</v>
          </cell>
          <cell r="K2406">
            <v>0</v>
          </cell>
          <cell r="L2406">
            <v>0</v>
          </cell>
        </row>
        <row r="2407">
          <cell r="G2407">
            <v>0</v>
          </cell>
          <cell r="K2407">
            <v>0</v>
          </cell>
          <cell r="L2407">
            <v>0</v>
          </cell>
        </row>
        <row r="2408">
          <cell r="G2408">
            <v>0</v>
          </cell>
          <cell r="K2408">
            <v>0</v>
          </cell>
          <cell r="L2408">
            <v>0</v>
          </cell>
        </row>
        <row r="2409">
          <cell r="G2409">
            <v>0</v>
          </cell>
          <cell r="K2409">
            <v>0</v>
          </cell>
          <cell r="L2409">
            <v>0</v>
          </cell>
        </row>
        <row r="2410">
          <cell r="G2410">
            <v>0</v>
          </cell>
          <cell r="K2410">
            <v>0</v>
          </cell>
          <cell r="L2410">
            <v>0</v>
          </cell>
        </row>
        <row r="2411">
          <cell r="G2411">
            <v>0</v>
          </cell>
          <cell r="K2411">
            <v>0</v>
          </cell>
          <cell r="L2411">
            <v>0</v>
          </cell>
        </row>
        <row r="2412">
          <cell r="G2412">
            <v>0</v>
          </cell>
          <cell r="K2412">
            <v>0</v>
          </cell>
          <cell r="L2412">
            <v>0</v>
          </cell>
        </row>
        <row r="2413">
          <cell r="G2413">
            <v>0</v>
          </cell>
          <cell r="K2413">
            <v>0</v>
          </cell>
          <cell r="L2413">
            <v>0</v>
          </cell>
        </row>
        <row r="2414">
          <cell r="G2414">
            <v>0</v>
          </cell>
          <cell r="K2414">
            <v>0</v>
          </cell>
          <cell r="L2414">
            <v>0</v>
          </cell>
        </row>
        <row r="2415">
          <cell r="G2415">
            <v>0</v>
          </cell>
          <cell r="K2415">
            <v>0</v>
          </cell>
          <cell r="L2415">
            <v>0</v>
          </cell>
        </row>
        <row r="2416">
          <cell r="G2416">
            <v>0</v>
          </cell>
          <cell r="K2416">
            <v>0</v>
          </cell>
          <cell r="L2416">
            <v>0</v>
          </cell>
        </row>
        <row r="2417">
          <cell r="G2417">
            <v>0</v>
          </cell>
          <cell r="K2417">
            <v>0</v>
          </cell>
          <cell r="L2417">
            <v>0</v>
          </cell>
        </row>
        <row r="2418">
          <cell r="G2418">
            <v>0</v>
          </cell>
          <cell r="K2418">
            <v>0</v>
          </cell>
          <cell r="L2418">
            <v>0</v>
          </cell>
        </row>
        <row r="2419">
          <cell r="G2419">
            <v>65</v>
          </cell>
          <cell r="K2419">
            <v>1179.6099999999999</v>
          </cell>
          <cell r="L2419">
            <v>780</v>
          </cell>
        </row>
        <row r="2420">
          <cell r="G2420">
            <v>0</v>
          </cell>
          <cell r="K2420">
            <v>0</v>
          </cell>
          <cell r="L2420">
            <v>0</v>
          </cell>
        </row>
        <row r="2421">
          <cell r="G2421">
            <v>0</v>
          </cell>
          <cell r="K2421">
            <v>0</v>
          </cell>
          <cell r="L2421">
            <v>0</v>
          </cell>
        </row>
        <row r="2422">
          <cell r="G2422">
            <v>0</v>
          </cell>
          <cell r="K2422">
            <v>0</v>
          </cell>
          <cell r="L2422">
            <v>0</v>
          </cell>
        </row>
        <row r="2423">
          <cell r="G2423">
            <v>0</v>
          </cell>
          <cell r="K2423">
            <v>0</v>
          </cell>
          <cell r="L2423">
            <v>0</v>
          </cell>
        </row>
        <row r="2424">
          <cell r="G2424">
            <v>0</v>
          </cell>
          <cell r="K2424">
            <v>0</v>
          </cell>
          <cell r="L2424">
            <v>0</v>
          </cell>
        </row>
        <row r="2425">
          <cell r="G2425">
            <v>0</v>
          </cell>
          <cell r="K2425">
            <v>0</v>
          </cell>
          <cell r="L2425">
            <v>0</v>
          </cell>
        </row>
        <row r="2426">
          <cell r="G2426">
            <v>0</v>
          </cell>
          <cell r="K2426">
            <v>0</v>
          </cell>
          <cell r="L2426">
            <v>0</v>
          </cell>
        </row>
        <row r="2427">
          <cell r="G2427">
            <v>0</v>
          </cell>
          <cell r="K2427">
            <v>0</v>
          </cell>
          <cell r="L2427">
            <v>0</v>
          </cell>
        </row>
        <row r="2428">
          <cell r="G2428">
            <v>0</v>
          </cell>
          <cell r="K2428">
            <v>0</v>
          </cell>
          <cell r="L2428">
            <v>0</v>
          </cell>
        </row>
        <row r="2429">
          <cell r="G2429">
            <v>0</v>
          </cell>
          <cell r="K2429">
            <v>0</v>
          </cell>
          <cell r="L2429">
            <v>0</v>
          </cell>
        </row>
        <row r="2430">
          <cell r="G2430">
            <v>0</v>
          </cell>
          <cell r="K2430">
            <v>146805.54</v>
          </cell>
          <cell r="L2430">
            <v>0</v>
          </cell>
        </row>
        <row r="2431">
          <cell r="G2431">
            <v>32455</v>
          </cell>
          <cell r="K2431">
            <v>467430.56</v>
          </cell>
          <cell r="L2431">
            <v>480734</v>
          </cell>
        </row>
        <row r="2432">
          <cell r="G2432">
            <v>0</v>
          </cell>
          <cell r="K2432">
            <v>0</v>
          </cell>
          <cell r="L2432">
            <v>0</v>
          </cell>
        </row>
        <row r="2433">
          <cell r="G2433">
            <v>2434</v>
          </cell>
          <cell r="K2433">
            <v>34474.51</v>
          </cell>
          <cell r="L2433">
            <v>36054</v>
          </cell>
        </row>
        <row r="2434">
          <cell r="G2434">
            <v>618</v>
          </cell>
          <cell r="K2434">
            <v>7389.73</v>
          </cell>
          <cell r="L2434">
            <v>7094</v>
          </cell>
        </row>
        <row r="2435">
          <cell r="G2435">
            <v>0</v>
          </cell>
          <cell r="K2435">
            <v>0</v>
          </cell>
          <cell r="L2435">
            <v>0</v>
          </cell>
        </row>
        <row r="2436">
          <cell r="G2436">
            <v>1000</v>
          </cell>
          <cell r="K2436">
            <v>4215.51</v>
          </cell>
          <cell r="L2436">
            <v>12000</v>
          </cell>
        </row>
        <row r="2437">
          <cell r="G2437">
            <v>0</v>
          </cell>
          <cell r="K2437">
            <v>0</v>
          </cell>
          <cell r="L2437">
            <v>0</v>
          </cell>
        </row>
        <row r="2438">
          <cell r="G2438">
            <v>700</v>
          </cell>
          <cell r="K2438">
            <v>7948.24</v>
          </cell>
          <cell r="L2438">
            <v>8400</v>
          </cell>
        </row>
        <row r="2439">
          <cell r="G2439">
            <v>0</v>
          </cell>
          <cell r="K2439">
            <v>789.17</v>
          </cell>
          <cell r="L2439">
            <v>0</v>
          </cell>
        </row>
        <row r="2440">
          <cell r="G2440">
            <v>0</v>
          </cell>
          <cell r="K2440">
            <v>0</v>
          </cell>
          <cell r="L2440">
            <v>0</v>
          </cell>
        </row>
        <row r="2441">
          <cell r="G2441">
            <v>0</v>
          </cell>
          <cell r="K2441">
            <v>0</v>
          </cell>
          <cell r="L2441">
            <v>0</v>
          </cell>
        </row>
        <row r="2442">
          <cell r="G2442">
            <v>0</v>
          </cell>
          <cell r="K2442">
            <v>0</v>
          </cell>
          <cell r="L2442">
            <v>0</v>
          </cell>
        </row>
        <row r="2443">
          <cell r="G2443">
            <v>0</v>
          </cell>
          <cell r="K2443">
            <v>0</v>
          </cell>
          <cell r="L2443">
            <v>0</v>
          </cell>
        </row>
        <row r="2444">
          <cell r="G2444">
            <v>0</v>
          </cell>
          <cell r="K2444">
            <v>0</v>
          </cell>
          <cell r="L2444">
            <v>0</v>
          </cell>
        </row>
        <row r="2445">
          <cell r="G2445">
            <v>0</v>
          </cell>
          <cell r="K2445">
            <v>0</v>
          </cell>
          <cell r="L2445">
            <v>0</v>
          </cell>
        </row>
        <row r="2446">
          <cell r="G2446">
            <v>0</v>
          </cell>
          <cell r="K2446">
            <v>0</v>
          </cell>
          <cell r="L2446">
            <v>0</v>
          </cell>
        </row>
        <row r="2447">
          <cell r="G2447">
            <v>500</v>
          </cell>
          <cell r="K2447">
            <v>2905.2</v>
          </cell>
          <cell r="L2447">
            <v>6000</v>
          </cell>
        </row>
        <row r="2448">
          <cell r="G2448">
            <v>550</v>
          </cell>
          <cell r="K2448">
            <v>5199.88</v>
          </cell>
          <cell r="L2448">
            <v>6600</v>
          </cell>
        </row>
        <row r="2449">
          <cell r="G2449">
            <v>0</v>
          </cell>
          <cell r="K2449">
            <v>473.89</v>
          </cell>
          <cell r="L2449">
            <v>0</v>
          </cell>
        </row>
        <row r="2450">
          <cell r="G2450">
            <v>1000</v>
          </cell>
          <cell r="K2450">
            <v>10764.71</v>
          </cell>
          <cell r="L2450">
            <v>12000</v>
          </cell>
        </row>
        <row r="2451">
          <cell r="G2451">
            <v>0</v>
          </cell>
          <cell r="K2451">
            <v>0</v>
          </cell>
          <cell r="L2451">
            <v>0</v>
          </cell>
        </row>
        <row r="2452">
          <cell r="G2452">
            <v>0</v>
          </cell>
          <cell r="K2452">
            <v>0</v>
          </cell>
          <cell r="L2452">
            <v>0</v>
          </cell>
        </row>
        <row r="2453">
          <cell r="G2453">
            <v>0</v>
          </cell>
          <cell r="K2453">
            <v>0</v>
          </cell>
          <cell r="L2453">
            <v>0</v>
          </cell>
        </row>
        <row r="2454">
          <cell r="G2454">
            <v>0</v>
          </cell>
          <cell r="K2454">
            <v>0</v>
          </cell>
          <cell r="L2454">
            <v>0</v>
          </cell>
        </row>
        <row r="2455">
          <cell r="G2455">
            <v>0</v>
          </cell>
          <cell r="K2455">
            <v>0</v>
          </cell>
          <cell r="L2455">
            <v>0</v>
          </cell>
        </row>
        <row r="2456">
          <cell r="G2456">
            <v>0</v>
          </cell>
          <cell r="K2456">
            <v>0</v>
          </cell>
          <cell r="L2456">
            <v>0</v>
          </cell>
        </row>
        <row r="2457">
          <cell r="G2457">
            <v>0</v>
          </cell>
          <cell r="K2457">
            <v>0</v>
          </cell>
          <cell r="L2457">
            <v>0</v>
          </cell>
        </row>
        <row r="2458">
          <cell r="G2458">
            <v>0</v>
          </cell>
          <cell r="K2458">
            <v>0</v>
          </cell>
          <cell r="L2458">
            <v>0</v>
          </cell>
        </row>
        <row r="2459">
          <cell r="G2459">
            <v>0</v>
          </cell>
          <cell r="K2459">
            <v>0</v>
          </cell>
          <cell r="L2459">
            <v>0</v>
          </cell>
        </row>
        <row r="2460">
          <cell r="G2460">
            <v>6250</v>
          </cell>
          <cell r="K2460">
            <v>72916.7</v>
          </cell>
          <cell r="L2460">
            <v>75000</v>
          </cell>
        </row>
        <row r="2461">
          <cell r="G2461">
            <v>0</v>
          </cell>
          <cell r="K2461">
            <v>0</v>
          </cell>
          <cell r="L2461">
            <v>0</v>
          </cell>
        </row>
        <row r="2462">
          <cell r="G2462">
            <v>0</v>
          </cell>
          <cell r="K2462">
            <v>0</v>
          </cell>
          <cell r="L2462">
            <v>0</v>
          </cell>
        </row>
        <row r="2463">
          <cell r="G2463">
            <v>478</v>
          </cell>
          <cell r="K2463">
            <v>6666.8</v>
          </cell>
          <cell r="L2463">
            <v>5736</v>
          </cell>
        </row>
        <row r="2464">
          <cell r="G2464">
            <v>5</v>
          </cell>
          <cell r="K2464">
            <v>-617.08000000000004</v>
          </cell>
          <cell r="L2464">
            <v>60</v>
          </cell>
        </row>
        <row r="2465">
          <cell r="G2465">
            <v>0</v>
          </cell>
          <cell r="K2465">
            <v>0</v>
          </cell>
          <cell r="L2465">
            <v>0</v>
          </cell>
        </row>
        <row r="2466">
          <cell r="G2466">
            <v>400</v>
          </cell>
          <cell r="K2466">
            <v>3488.75</v>
          </cell>
          <cell r="L2466">
            <v>4800</v>
          </cell>
        </row>
        <row r="2467">
          <cell r="G2467">
            <v>0</v>
          </cell>
          <cell r="K2467">
            <v>0</v>
          </cell>
          <cell r="L2467">
            <v>0</v>
          </cell>
        </row>
        <row r="2468">
          <cell r="G2468">
            <v>0</v>
          </cell>
          <cell r="K2468">
            <v>0</v>
          </cell>
          <cell r="L2468">
            <v>0</v>
          </cell>
        </row>
        <row r="2469">
          <cell r="G2469">
            <v>50</v>
          </cell>
          <cell r="K2469">
            <v>40</v>
          </cell>
          <cell r="L2469">
            <v>600</v>
          </cell>
        </row>
        <row r="2470">
          <cell r="G2470">
            <v>0</v>
          </cell>
          <cell r="K2470">
            <v>0</v>
          </cell>
          <cell r="L2470">
            <v>0</v>
          </cell>
        </row>
        <row r="2471">
          <cell r="G2471">
            <v>0</v>
          </cell>
          <cell r="K2471">
            <v>0</v>
          </cell>
          <cell r="L2471">
            <v>0</v>
          </cell>
        </row>
        <row r="2472">
          <cell r="G2472">
            <v>0</v>
          </cell>
          <cell r="K2472">
            <v>0</v>
          </cell>
          <cell r="L2472">
            <v>0</v>
          </cell>
        </row>
        <row r="2473">
          <cell r="G2473">
            <v>0</v>
          </cell>
          <cell r="K2473">
            <v>0</v>
          </cell>
          <cell r="L2473">
            <v>0</v>
          </cell>
        </row>
        <row r="2474">
          <cell r="G2474">
            <v>0</v>
          </cell>
          <cell r="K2474">
            <v>0</v>
          </cell>
          <cell r="L2474">
            <v>0</v>
          </cell>
        </row>
        <row r="2475">
          <cell r="G2475">
            <v>0</v>
          </cell>
          <cell r="K2475">
            <v>0</v>
          </cell>
          <cell r="L2475">
            <v>0</v>
          </cell>
        </row>
        <row r="2476">
          <cell r="G2476">
            <v>0</v>
          </cell>
          <cell r="K2476">
            <v>0</v>
          </cell>
          <cell r="L2476">
            <v>0</v>
          </cell>
        </row>
        <row r="2477">
          <cell r="G2477">
            <v>400</v>
          </cell>
          <cell r="K2477">
            <v>4297.41</v>
          </cell>
          <cell r="L2477">
            <v>4800</v>
          </cell>
        </row>
        <row r="2478">
          <cell r="G2478">
            <v>70</v>
          </cell>
          <cell r="K2478">
            <v>567.28</v>
          </cell>
          <cell r="L2478">
            <v>840</v>
          </cell>
        </row>
        <row r="2479">
          <cell r="G2479">
            <v>0</v>
          </cell>
          <cell r="K2479">
            <v>0</v>
          </cell>
          <cell r="L2479">
            <v>0</v>
          </cell>
        </row>
        <row r="2480">
          <cell r="G2480">
            <v>0</v>
          </cell>
          <cell r="K2480">
            <v>0</v>
          </cell>
          <cell r="L2480">
            <v>0</v>
          </cell>
        </row>
        <row r="2481">
          <cell r="G2481">
            <v>0</v>
          </cell>
          <cell r="K2481">
            <v>0</v>
          </cell>
          <cell r="L2481">
            <v>0</v>
          </cell>
        </row>
        <row r="2482">
          <cell r="G2482">
            <v>0</v>
          </cell>
          <cell r="K2482">
            <v>0</v>
          </cell>
          <cell r="L2482">
            <v>0</v>
          </cell>
        </row>
        <row r="2483">
          <cell r="G2483">
            <v>750</v>
          </cell>
          <cell r="K2483">
            <v>12224.39</v>
          </cell>
          <cell r="L2483">
            <v>9000</v>
          </cell>
        </row>
        <row r="2484">
          <cell r="G2484">
            <v>0</v>
          </cell>
          <cell r="K2484">
            <v>0</v>
          </cell>
          <cell r="L2484">
            <v>0</v>
          </cell>
        </row>
        <row r="2485">
          <cell r="G2485">
            <v>0</v>
          </cell>
          <cell r="K2485">
            <v>0</v>
          </cell>
          <cell r="L2485">
            <v>0</v>
          </cell>
        </row>
        <row r="2486">
          <cell r="G2486">
            <v>0</v>
          </cell>
          <cell r="K2486">
            <v>0</v>
          </cell>
          <cell r="L2486">
            <v>0</v>
          </cell>
        </row>
        <row r="2487">
          <cell r="G2487">
            <v>0</v>
          </cell>
          <cell r="K2487">
            <v>0</v>
          </cell>
          <cell r="L2487">
            <v>0</v>
          </cell>
        </row>
        <row r="2488">
          <cell r="G2488">
            <v>0</v>
          </cell>
          <cell r="K2488">
            <v>0</v>
          </cell>
          <cell r="L2488">
            <v>0</v>
          </cell>
        </row>
        <row r="2489">
          <cell r="G2489">
            <v>0</v>
          </cell>
          <cell r="K2489">
            <v>0</v>
          </cell>
          <cell r="L2489">
            <v>0</v>
          </cell>
        </row>
        <row r="2490">
          <cell r="G2490">
            <v>0</v>
          </cell>
          <cell r="K2490">
            <v>0</v>
          </cell>
          <cell r="L2490">
            <v>0</v>
          </cell>
        </row>
        <row r="2491">
          <cell r="G2491">
            <v>0</v>
          </cell>
          <cell r="K2491">
            <v>1161784.02</v>
          </cell>
          <cell r="L2491">
            <v>0</v>
          </cell>
        </row>
        <row r="2492">
          <cell r="G2492">
            <v>0</v>
          </cell>
          <cell r="K2492">
            <v>0</v>
          </cell>
          <cell r="L2492">
            <v>0</v>
          </cell>
        </row>
        <row r="2493">
          <cell r="G2493">
            <v>0</v>
          </cell>
          <cell r="K2493">
            <v>0</v>
          </cell>
          <cell r="L2493">
            <v>0</v>
          </cell>
        </row>
        <row r="2494">
          <cell r="G2494">
            <v>0</v>
          </cell>
          <cell r="K2494">
            <v>0</v>
          </cell>
          <cell r="L2494">
            <v>0</v>
          </cell>
        </row>
        <row r="2495">
          <cell r="G2495">
            <v>0</v>
          </cell>
          <cell r="K2495">
            <v>0</v>
          </cell>
          <cell r="L2495">
            <v>0</v>
          </cell>
        </row>
        <row r="2496">
          <cell r="G2496">
            <v>0</v>
          </cell>
          <cell r="K2496">
            <v>0</v>
          </cell>
          <cell r="L2496">
            <v>0</v>
          </cell>
        </row>
        <row r="2497">
          <cell r="G2497">
            <v>0</v>
          </cell>
          <cell r="K2497">
            <v>0</v>
          </cell>
          <cell r="L2497">
            <v>0</v>
          </cell>
        </row>
        <row r="2498">
          <cell r="G2498">
            <v>0</v>
          </cell>
          <cell r="K2498">
            <v>0</v>
          </cell>
          <cell r="L2498">
            <v>0</v>
          </cell>
        </row>
        <row r="2499">
          <cell r="G2499">
            <v>0</v>
          </cell>
          <cell r="K2499">
            <v>0</v>
          </cell>
          <cell r="L2499">
            <v>0</v>
          </cell>
        </row>
        <row r="2500">
          <cell r="G2500">
            <v>-459840</v>
          </cell>
          <cell r="K2500">
            <v>-8017381.1600000001</v>
          </cell>
          <cell r="L2500">
            <v>-6878057</v>
          </cell>
        </row>
        <row r="2501">
          <cell r="G2501">
            <v>0</v>
          </cell>
          <cell r="K2501">
            <v>595520.16</v>
          </cell>
          <cell r="L2501">
            <v>0</v>
          </cell>
        </row>
        <row r="2502">
          <cell r="G2502">
            <v>-340240</v>
          </cell>
          <cell r="K2502">
            <v>-6899930.7199999997</v>
          </cell>
          <cell r="L2502">
            <v>-5089140</v>
          </cell>
        </row>
        <row r="2503">
          <cell r="G2503">
            <v>0</v>
          </cell>
          <cell r="K2503">
            <v>0</v>
          </cell>
          <cell r="L2503">
            <v>0</v>
          </cell>
        </row>
        <row r="2504">
          <cell r="G2504">
            <v>80</v>
          </cell>
          <cell r="K2504">
            <v>6553.94</v>
          </cell>
          <cell r="L2504">
            <v>1197</v>
          </cell>
        </row>
        <row r="2505">
          <cell r="G2505">
            <v>0</v>
          </cell>
          <cell r="K2505">
            <v>0</v>
          </cell>
          <cell r="L2505">
            <v>0</v>
          </cell>
        </row>
        <row r="2506">
          <cell r="G2506">
            <v>0</v>
          </cell>
          <cell r="K2506">
            <v>-3133.12</v>
          </cell>
          <cell r="L2506">
            <v>0</v>
          </cell>
        </row>
        <row r="2507">
          <cell r="G2507">
            <v>0</v>
          </cell>
          <cell r="K2507">
            <v>0</v>
          </cell>
          <cell r="L2507">
            <v>0</v>
          </cell>
        </row>
        <row r="2508">
          <cell r="G2508">
            <v>386725</v>
          </cell>
          <cell r="K2508">
            <v>6191359.9400000004</v>
          </cell>
          <cell r="L2508">
            <v>5845443</v>
          </cell>
        </row>
        <row r="2509">
          <cell r="G2509">
            <v>0</v>
          </cell>
          <cell r="K2509">
            <v>-18965.509999999998</v>
          </cell>
          <cell r="L2509">
            <v>0</v>
          </cell>
        </row>
        <row r="2510">
          <cell r="G2510">
            <v>0</v>
          </cell>
          <cell r="K2510">
            <v>-7423.31</v>
          </cell>
          <cell r="L2510">
            <v>0</v>
          </cell>
        </row>
        <row r="2511">
          <cell r="G2511">
            <v>0</v>
          </cell>
          <cell r="K2511">
            <v>2850.23</v>
          </cell>
          <cell r="L2511">
            <v>0</v>
          </cell>
        </row>
        <row r="2512">
          <cell r="G2512">
            <v>0</v>
          </cell>
          <cell r="K2512">
            <v>9016.5</v>
          </cell>
          <cell r="L2512">
            <v>0</v>
          </cell>
        </row>
        <row r="2513">
          <cell r="G2513">
            <v>0</v>
          </cell>
          <cell r="K2513">
            <v>7905.94</v>
          </cell>
          <cell r="L2513">
            <v>0</v>
          </cell>
        </row>
        <row r="2514">
          <cell r="G2514">
            <v>304583</v>
          </cell>
          <cell r="K2514">
            <v>6205540.5999999996</v>
          </cell>
          <cell r="L2514">
            <v>4555798</v>
          </cell>
        </row>
        <row r="2515">
          <cell r="G2515">
            <v>1600</v>
          </cell>
          <cell r="K2515">
            <v>45182.81</v>
          </cell>
          <cell r="L2515">
            <v>23932</v>
          </cell>
        </row>
        <row r="2516">
          <cell r="G2516">
            <v>0</v>
          </cell>
          <cell r="K2516">
            <v>0</v>
          </cell>
          <cell r="L2516">
            <v>0</v>
          </cell>
        </row>
        <row r="2517">
          <cell r="G2517">
            <v>-8720</v>
          </cell>
          <cell r="K2517">
            <v>-125374.3</v>
          </cell>
          <cell r="L2517">
            <v>-130429</v>
          </cell>
        </row>
        <row r="2518">
          <cell r="G2518">
            <v>-2720</v>
          </cell>
          <cell r="K2518">
            <v>-61885.52</v>
          </cell>
          <cell r="L2518">
            <v>-40684</v>
          </cell>
        </row>
        <row r="2519">
          <cell r="G2519">
            <v>0</v>
          </cell>
          <cell r="K2519">
            <v>7205.48</v>
          </cell>
          <cell r="L2519">
            <v>200</v>
          </cell>
        </row>
        <row r="2520">
          <cell r="G2520">
            <v>60</v>
          </cell>
          <cell r="K2520">
            <v>2102.14</v>
          </cell>
          <cell r="L2520">
            <v>720</v>
          </cell>
        </row>
        <row r="2521">
          <cell r="G2521">
            <v>750</v>
          </cell>
          <cell r="K2521">
            <v>7875.52</v>
          </cell>
          <cell r="L2521">
            <v>9000</v>
          </cell>
        </row>
        <row r="2522">
          <cell r="G2522">
            <v>800</v>
          </cell>
          <cell r="K2522">
            <v>10177.02</v>
          </cell>
          <cell r="L2522">
            <v>9600</v>
          </cell>
        </row>
        <row r="2523">
          <cell r="G2523">
            <v>250</v>
          </cell>
          <cell r="K2523">
            <v>7471.74</v>
          </cell>
          <cell r="L2523">
            <v>3000</v>
          </cell>
        </row>
        <row r="2524">
          <cell r="G2524">
            <v>750</v>
          </cell>
          <cell r="K2524">
            <v>15661.97</v>
          </cell>
          <cell r="L2524">
            <v>9000</v>
          </cell>
        </row>
        <row r="2525">
          <cell r="G2525">
            <v>150</v>
          </cell>
          <cell r="K2525">
            <v>2853.35</v>
          </cell>
          <cell r="L2525">
            <v>1800</v>
          </cell>
        </row>
        <row r="2526">
          <cell r="G2526">
            <v>0</v>
          </cell>
          <cell r="K2526">
            <v>653.87</v>
          </cell>
          <cell r="L2526">
            <v>0</v>
          </cell>
        </row>
        <row r="2527">
          <cell r="G2527">
            <v>1467</v>
          </cell>
          <cell r="K2527">
            <v>17560.259999999998</v>
          </cell>
          <cell r="L2527">
            <v>17604</v>
          </cell>
        </row>
        <row r="2528">
          <cell r="G2528">
            <v>100</v>
          </cell>
          <cell r="K2528">
            <v>369.29</v>
          </cell>
          <cell r="L2528">
            <v>1200</v>
          </cell>
        </row>
        <row r="2529">
          <cell r="G2529">
            <v>3411</v>
          </cell>
          <cell r="K2529">
            <v>34400.31</v>
          </cell>
          <cell r="L2529">
            <v>35081</v>
          </cell>
        </row>
        <row r="2530">
          <cell r="G2530">
            <v>500</v>
          </cell>
          <cell r="K2530">
            <v>1505.5</v>
          </cell>
          <cell r="L2530">
            <v>6000</v>
          </cell>
        </row>
        <row r="2531">
          <cell r="G2531">
            <v>200</v>
          </cell>
          <cell r="K2531">
            <v>5729.39</v>
          </cell>
          <cell r="L2531">
            <v>2400</v>
          </cell>
        </row>
        <row r="2532">
          <cell r="G2532">
            <v>0</v>
          </cell>
          <cell r="K2532">
            <v>0</v>
          </cell>
          <cell r="L2532">
            <v>0</v>
          </cell>
        </row>
        <row r="2533">
          <cell r="G2533">
            <v>250</v>
          </cell>
          <cell r="K2533">
            <v>1505.48</v>
          </cell>
          <cell r="L2533">
            <v>3000</v>
          </cell>
        </row>
        <row r="2534">
          <cell r="G2534">
            <v>6800</v>
          </cell>
          <cell r="K2534">
            <v>81600</v>
          </cell>
          <cell r="L2534">
            <v>81600</v>
          </cell>
        </row>
        <row r="2535">
          <cell r="G2535">
            <v>0</v>
          </cell>
          <cell r="K2535">
            <v>527.63</v>
          </cell>
          <cell r="L2535">
            <v>0</v>
          </cell>
        </row>
        <row r="2536">
          <cell r="G2536">
            <v>1000</v>
          </cell>
          <cell r="K2536">
            <v>16604.169999999998</v>
          </cell>
          <cell r="L2536">
            <v>12000</v>
          </cell>
        </row>
        <row r="2537">
          <cell r="G2537">
            <v>200</v>
          </cell>
          <cell r="K2537">
            <v>17979.79</v>
          </cell>
          <cell r="L2537">
            <v>2400</v>
          </cell>
        </row>
        <row r="2538">
          <cell r="G2538">
            <v>750</v>
          </cell>
          <cell r="K2538">
            <v>7667.32</v>
          </cell>
          <cell r="L2538">
            <v>9000</v>
          </cell>
        </row>
        <row r="2539">
          <cell r="G2539">
            <v>500</v>
          </cell>
          <cell r="K2539">
            <v>10277.959999999999</v>
          </cell>
          <cell r="L2539">
            <v>6000</v>
          </cell>
        </row>
        <row r="2540">
          <cell r="G2540">
            <v>100</v>
          </cell>
          <cell r="K2540">
            <v>1181.8800000000001</v>
          </cell>
          <cell r="L2540">
            <v>1200</v>
          </cell>
        </row>
        <row r="2541">
          <cell r="G2541">
            <v>0</v>
          </cell>
          <cell r="K2541">
            <v>0</v>
          </cell>
          <cell r="L2541">
            <v>0</v>
          </cell>
        </row>
        <row r="2542">
          <cell r="G2542">
            <v>0</v>
          </cell>
          <cell r="K2542">
            <v>0</v>
          </cell>
          <cell r="L2542">
            <v>0</v>
          </cell>
        </row>
        <row r="2543">
          <cell r="G2543">
            <v>12000</v>
          </cell>
          <cell r="K2543">
            <v>216186.7</v>
          </cell>
          <cell r="L2543">
            <v>179490</v>
          </cell>
        </row>
        <row r="2544">
          <cell r="G2544">
            <v>4800</v>
          </cell>
          <cell r="K2544">
            <v>673.71</v>
          </cell>
          <cell r="L2544">
            <v>71796</v>
          </cell>
        </row>
        <row r="2545">
          <cell r="G2545">
            <v>0</v>
          </cell>
          <cell r="K2545">
            <v>0</v>
          </cell>
          <cell r="L2545">
            <v>0</v>
          </cell>
        </row>
        <row r="2546">
          <cell r="G2546">
            <v>322</v>
          </cell>
          <cell r="K2546">
            <v>24712.19</v>
          </cell>
          <cell r="L2546">
            <v>16993</v>
          </cell>
        </row>
        <row r="2547">
          <cell r="G2547">
            <v>-800</v>
          </cell>
          <cell r="K2547">
            <v>-30917.25</v>
          </cell>
          <cell r="L2547">
            <v>-11966</v>
          </cell>
        </row>
        <row r="2548">
          <cell r="G2548">
            <v>0</v>
          </cell>
          <cell r="K2548">
            <v>-1529.32</v>
          </cell>
          <cell r="L2548">
            <v>0</v>
          </cell>
        </row>
        <row r="2549">
          <cell r="G2549">
            <v>0</v>
          </cell>
          <cell r="K2549">
            <v>0</v>
          </cell>
          <cell r="L2549">
            <v>0</v>
          </cell>
        </row>
        <row r="2550">
          <cell r="G2550">
            <v>12000</v>
          </cell>
          <cell r="K2550">
            <v>289658.81</v>
          </cell>
          <cell r="L2550">
            <v>179490</v>
          </cell>
        </row>
        <row r="2551">
          <cell r="G2551">
            <v>0</v>
          </cell>
          <cell r="K2551">
            <v>0</v>
          </cell>
          <cell r="L2551">
            <v>0</v>
          </cell>
        </row>
        <row r="2552">
          <cell r="G2552">
            <v>-400</v>
          </cell>
          <cell r="K2552">
            <v>-3238.1</v>
          </cell>
          <cell r="L2552">
            <v>-5983</v>
          </cell>
        </row>
        <row r="2553">
          <cell r="G2553">
            <v>0</v>
          </cell>
          <cell r="K2553">
            <v>46638.26</v>
          </cell>
          <cell r="L2553">
            <v>0</v>
          </cell>
        </row>
        <row r="2554">
          <cell r="G2554">
            <v>5981</v>
          </cell>
          <cell r="K2554">
            <v>87888.57</v>
          </cell>
          <cell r="L2554">
            <v>72719</v>
          </cell>
        </row>
        <row r="2555">
          <cell r="G2555">
            <v>0</v>
          </cell>
          <cell r="K2555">
            <v>0</v>
          </cell>
          <cell r="L2555">
            <v>0</v>
          </cell>
        </row>
        <row r="2556">
          <cell r="G2556">
            <v>598</v>
          </cell>
          <cell r="K2556">
            <v>4746.1899999999996</v>
          </cell>
          <cell r="L2556">
            <v>7273</v>
          </cell>
        </row>
        <row r="2557">
          <cell r="G2557">
            <v>503</v>
          </cell>
          <cell r="K2557">
            <v>7095.14</v>
          </cell>
          <cell r="L2557">
            <v>6117</v>
          </cell>
        </row>
        <row r="2558">
          <cell r="G2558">
            <v>741</v>
          </cell>
          <cell r="K2558">
            <v>6508.86</v>
          </cell>
          <cell r="L2558">
            <v>8507</v>
          </cell>
        </row>
        <row r="2559">
          <cell r="G2559">
            <v>0</v>
          </cell>
          <cell r="K2559">
            <v>0</v>
          </cell>
          <cell r="L2559">
            <v>0</v>
          </cell>
        </row>
        <row r="2560">
          <cell r="G2560">
            <v>0</v>
          </cell>
          <cell r="K2560">
            <v>0</v>
          </cell>
          <cell r="L2560">
            <v>0</v>
          </cell>
        </row>
        <row r="2561">
          <cell r="G2561">
            <v>0</v>
          </cell>
          <cell r="K2561">
            <v>0</v>
          </cell>
          <cell r="L2561">
            <v>0</v>
          </cell>
        </row>
        <row r="2562">
          <cell r="G2562">
            <v>1808</v>
          </cell>
          <cell r="K2562">
            <v>20624.23</v>
          </cell>
          <cell r="L2562">
            <v>21696</v>
          </cell>
        </row>
        <row r="2563">
          <cell r="G2563">
            <v>0</v>
          </cell>
          <cell r="K2563">
            <v>0</v>
          </cell>
          <cell r="L2563">
            <v>0</v>
          </cell>
        </row>
        <row r="2564">
          <cell r="G2564">
            <v>300</v>
          </cell>
          <cell r="K2564">
            <v>1650.82</v>
          </cell>
          <cell r="L2564">
            <v>3600</v>
          </cell>
        </row>
        <row r="2565">
          <cell r="G2565">
            <v>0</v>
          </cell>
          <cell r="K2565">
            <v>0</v>
          </cell>
          <cell r="L2565">
            <v>0</v>
          </cell>
        </row>
        <row r="2566">
          <cell r="G2566">
            <v>0</v>
          </cell>
          <cell r="K2566">
            <v>0</v>
          </cell>
          <cell r="L2566">
            <v>0</v>
          </cell>
        </row>
        <row r="2567">
          <cell r="G2567">
            <v>300</v>
          </cell>
          <cell r="K2567">
            <v>8856.2800000000007</v>
          </cell>
          <cell r="L2567">
            <v>3600</v>
          </cell>
        </row>
        <row r="2568">
          <cell r="G2568">
            <v>0</v>
          </cell>
          <cell r="K2568">
            <v>0</v>
          </cell>
          <cell r="L2568">
            <v>0</v>
          </cell>
        </row>
        <row r="2569">
          <cell r="G2569">
            <v>100</v>
          </cell>
          <cell r="K2569">
            <v>4942.29</v>
          </cell>
          <cell r="L2569">
            <v>1200</v>
          </cell>
        </row>
        <row r="2570">
          <cell r="G2570">
            <v>0</v>
          </cell>
          <cell r="K2570">
            <v>0</v>
          </cell>
          <cell r="L2570">
            <v>0</v>
          </cell>
        </row>
        <row r="2571">
          <cell r="G2571">
            <v>0</v>
          </cell>
          <cell r="K2571">
            <v>0</v>
          </cell>
          <cell r="L2571">
            <v>0</v>
          </cell>
        </row>
        <row r="2572">
          <cell r="G2572">
            <v>275</v>
          </cell>
          <cell r="K2572">
            <v>1944.56</v>
          </cell>
          <cell r="L2572">
            <v>3300</v>
          </cell>
        </row>
        <row r="2573">
          <cell r="G2573">
            <v>0</v>
          </cell>
          <cell r="K2573">
            <v>0</v>
          </cell>
          <cell r="L2573">
            <v>0</v>
          </cell>
        </row>
        <row r="2574">
          <cell r="G2574">
            <v>0</v>
          </cell>
          <cell r="K2574">
            <v>0</v>
          </cell>
          <cell r="L2574">
            <v>0</v>
          </cell>
        </row>
        <row r="2575">
          <cell r="G2575">
            <v>0</v>
          </cell>
          <cell r="K2575">
            <v>0</v>
          </cell>
          <cell r="L2575">
            <v>0</v>
          </cell>
        </row>
        <row r="2576">
          <cell r="G2576">
            <v>0</v>
          </cell>
          <cell r="K2576">
            <v>0</v>
          </cell>
          <cell r="L2576">
            <v>0</v>
          </cell>
        </row>
        <row r="2577">
          <cell r="G2577">
            <v>0</v>
          </cell>
          <cell r="K2577">
            <v>0</v>
          </cell>
          <cell r="L2577">
            <v>0</v>
          </cell>
        </row>
        <row r="2578">
          <cell r="G2578">
            <v>0</v>
          </cell>
          <cell r="K2578">
            <v>0</v>
          </cell>
          <cell r="L2578">
            <v>0</v>
          </cell>
        </row>
        <row r="2579">
          <cell r="G2579">
            <v>0</v>
          </cell>
          <cell r="K2579">
            <v>0</v>
          </cell>
          <cell r="L2579">
            <v>0</v>
          </cell>
        </row>
        <row r="2580">
          <cell r="G2580">
            <v>0</v>
          </cell>
          <cell r="K2580">
            <v>0</v>
          </cell>
          <cell r="L2580">
            <v>0</v>
          </cell>
        </row>
        <row r="2581">
          <cell r="G2581">
            <v>0</v>
          </cell>
          <cell r="K2581">
            <v>0</v>
          </cell>
          <cell r="L2581">
            <v>0</v>
          </cell>
        </row>
        <row r="2582">
          <cell r="G2582">
            <v>150</v>
          </cell>
          <cell r="K2582">
            <v>1497.22</v>
          </cell>
          <cell r="L2582">
            <v>1800</v>
          </cell>
        </row>
        <row r="2583">
          <cell r="G2583">
            <v>5880</v>
          </cell>
          <cell r="K2583">
            <v>69740.25</v>
          </cell>
          <cell r="L2583">
            <v>74528</v>
          </cell>
        </row>
        <row r="2584">
          <cell r="G2584">
            <v>0</v>
          </cell>
          <cell r="K2584">
            <v>0</v>
          </cell>
          <cell r="L2584">
            <v>0</v>
          </cell>
        </row>
        <row r="2585">
          <cell r="G2585">
            <v>588</v>
          </cell>
          <cell r="K2585">
            <v>5541.71</v>
          </cell>
          <cell r="L2585">
            <v>7453</v>
          </cell>
        </row>
        <row r="2586">
          <cell r="G2586">
            <v>495</v>
          </cell>
          <cell r="K2586">
            <v>6155.83</v>
          </cell>
          <cell r="L2586">
            <v>6272</v>
          </cell>
        </row>
        <row r="2587">
          <cell r="G2587">
            <v>414</v>
          </cell>
          <cell r="K2587">
            <v>5946.83</v>
          </cell>
          <cell r="L2587">
            <v>4751</v>
          </cell>
        </row>
        <row r="2588">
          <cell r="G2588">
            <v>400</v>
          </cell>
          <cell r="K2588">
            <v>1419.66</v>
          </cell>
          <cell r="L2588">
            <v>5983</v>
          </cell>
        </row>
        <row r="2589">
          <cell r="G2589">
            <v>0</v>
          </cell>
          <cell r="K2589">
            <v>0</v>
          </cell>
          <cell r="L2589">
            <v>0</v>
          </cell>
        </row>
        <row r="2590">
          <cell r="G2590">
            <v>0</v>
          </cell>
          <cell r="K2590">
            <v>0</v>
          </cell>
          <cell r="L2590">
            <v>0</v>
          </cell>
        </row>
        <row r="2591">
          <cell r="G2591">
            <v>2620</v>
          </cell>
          <cell r="K2591">
            <v>34067.599999999999</v>
          </cell>
          <cell r="L2591">
            <v>31449</v>
          </cell>
        </row>
        <row r="2592">
          <cell r="G2592">
            <v>0</v>
          </cell>
          <cell r="K2592">
            <v>0</v>
          </cell>
          <cell r="L2592">
            <v>0</v>
          </cell>
        </row>
        <row r="2593">
          <cell r="G2593">
            <v>400</v>
          </cell>
          <cell r="K2593">
            <v>1245.94</v>
          </cell>
          <cell r="L2593">
            <v>4800</v>
          </cell>
        </row>
        <row r="2594">
          <cell r="G2594">
            <v>0</v>
          </cell>
          <cell r="K2594">
            <v>0</v>
          </cell>
          <cell r="L2594">
            <v>0</v>
          </cell>
        </row>
        <row r="2595">
          <cell r="G2595">
            <v>0</v>
          </cell>
          <cell r="K2595">
            <v>0</v>
          </cell>
          <cell r="L2595">
            <v>0</v>
          </cell>
        </row>
        <row r="2596">
          <cell r="G2596">
            <v>0</v>
          </cell>
          <cell r="K2596">
            <v>0</v>
          </cell>
          <cell r="L2596">
            <v>0</v>
          </cell>
        </row>
        <row r="2597">
          <cell r="G2597">
            <v>0</v>
          </cell>
          <cell r="K2597">
            <v>0</v>
          </cell>
          <cell r="L2597">
            <v>0</v>
          </cell>
        </row>
        <row r="2598">
          <cell r="G2598">
            <v>0</v>
          </cell>
          <cell r="K2598">
            <v>0</v>
          </cell>
          <cell r="L2598">
            <v>0</v>
          </cell>
        </row>
        <row r="2599">
          <cell r="G2599">
            <v>100</v>
          </cell>
          <cell r="K2599">
            <v>5063.2</v>
          </cell>
          <cell r="L2599">
            <v>1200</v>
          </cell>
        </row>
        <row r="2600">
          <cell r="G2600">
            <v>0</v>
          </cell>
          <cell r="K2600">
            <v>0</v>
          </cell>
          <cell r="L2600">
            <v>0</v>
          </cell>
        </row>
        <row r="2601">
          <cell r="G2601">
            <v>210</v>
          </cell>
          <cell r="K2601">
            <v>2343.81</v>
          </cell>
          <cell r="L2601">
            <v>2520</v>
          </cell>
        </row>
        <row r="2602">
          <cell r="G2602">
            <v>0</v>
          </cell>
          <cell r="K2602">
            <v>0</v>
          </cell>
          <cell r="L2602">
            <v>0</v>
          </cell>
        </row>
        <row r="2603">
          <cell r="G2603">
            <v>0</v>
          </cell>
          <cell r="K2603">
            <v>0</v>
          </cell>
          <cell r="L2603">
            <v>0</v>
          </cell>
        </row>
        <row r="2604">
          <cell r="G2604">
            <v>0</v>
          </cell>
          <cell r="K2604">
            <v>0</v>
          </cell>
          <cell r="L2604">
            <v>0</v>
          </cell>
        </row>
        <row r="2605">
          <cell r="G2605">
            <v>0</v>
          </cell>
          <cell r="K2605">
            <v>0</v>
          </cell>
          <cell r="L2605">
            <v>0</v>
          </cell>
        </row>
        <row r="2606">
          <cell r="G2606">
            <v>0</v>
          </cell>
          <cell r="K2606">
            <v>0</v>
          </cell>
          <cell r="L2606">
            <v>0</v>
          </cell>
        </row>
        <row r="2607">
          <cell r="G2607">
            <v>3200</v>
          </cell>
          <cell r="K2607">
            <v>30820.18</v>
          </cell>
          <cell r="L2607">
            <v>47864</v>
          </cell>
        </row>
        <row r="2608">
          <cell r="G2608">
            <v>0</v>
          </cell>
          <cell r="K2608">
            <v>0</v>
          </cell>
          <cell r="L2608">
            <v>0</v>
          </cell>
        </row>
        <row r="2609">
          <cell r="G2609">
            <v>400</v>
          </cell>
          <cell r="K2609">
            <v>14393.35</v>
          </cell>
          <cell r="L2609">
            <v>4800</v>
          </cell>
        </row>
        <row r="2610">
          <cell r="G2610">
            <v>200</v>
          </cell>
          <cell r="K2610">
            <v>0</v>
          </cell>
          <cell r="L2610">
            <v>2400</v>
          </cell>
        </row>
        <row r="2611">
          <cell r="G2611">
            <v>0</v>
          </cell>
          <cell r="K2611">
            <v>0</v>
          </cell>
          <cell r="L2611">
            <v>0</v>
          </cell>
        </row>
        <row r="2612">
          <cell r="G2612">
            <v>3937</v>
          </cell>
          <cell r="K2612">
            <v>42500.04</v>
          </cell>
          <cell r="L2612">
            <v>46122</v>
          </cell>
        </row>
        <row r="2613">
          <cell r="G2613">
            <v>0</v>
          </cell>
          <cell r="K2613">
            <v>0</v>
          </cell>
          <cell r="L2613">
            <v>0</v>
          </cell>
        </row>
        <row r="2614">
          <cell r="G2614">
            <v>0</v>
          </cell>
          <cell r="K2614">
            <v>0</v>
          </cell>
          <cell r="L2614">
            <v>0</v>
          </cell>
        </row>
        <row r="2615">
          <cell r="G2615">
            <v>301</v>
          </cell>
          <cell r="K2615">
            <v>3652.95</v>
          </cell>
          <cell r="L2615">
            <v>3528</v>
          </cell>
        </row>
        <row r="2616">
          <cell r="G2616">
            <v>138</v>
          </cell>
          <cell r="K2616">
            <v>4558.33</v>
          </cell>
          <cell r="L2616">
            <v>1586</v>
          </cell>
        </row>
        <row r="2617">
          <cell r="G2617">
            <v>0</v>
          </cell>
          <cell r="K2617">
            <v>0</v>
          </cell>
          <cell r="L2617">
            <v>0</v>
          </cell>
        </row>
        <row r="2618">
          <cell r="G2618">
            <v>0</v>
          </cell>
          <cell r="K2618">
            <v>27</v>
          </cell>
          <cell r="L2618">
            <v>0</v>
          </cell>
        </row>
        <row r="2619">
          <cell r="G2619">
            <v>0</v>
          </cell>
          <cell r="K2619">
            <v>0</v>
          </cell>
          <cell r="L2619">
            <v>0</v>
          </cell>
        </row>
        <row r="2620">
          <cell r="G2620">
            <v>0</v>
          </cell>
          <cell r="K2620">
            <v>0</v>
          </cell>
          <cell r="L2620">
            <v>0</v>
          </cell>
        </row>
        <row r="2621">
          <cell r="G2621">
            <v>0</v>
          </cell>
          <cell r="K2621">
            <v>0</v>
          </cell>
          <cell r="L2621">
            <v>0</v>
          </cell>
        </row>
        <row r="2622">
          <cell r="G2622">
            <v>0</v>
          </cell>
          <cell r="K2622">
            <v>0</v>
          </cell>
          <cell r="L2622">
            <v>0</v>
          </cell>
        </row>
        <row r="2623">
          <cell r="G2623">
            <v>0</v>
          </cell>
          <cell r="K2623">
            <v>0</v>
          </cell>
          <cell r="L2623">
            <v>0</v>
          </cell>
        </row>
        <row r="2624">
          <cell r="G2624">
            <v>0</v>
          </cell>
          <cell r="K2624">
            <v>0</v>
          </cell>
          <cell r="L2624">
            <v>0</v>
          </cell>
        </row>
        <row r="2625">
          <cell r="G2625">
            <v>0</v>
          </cell>
          <cell r="K2625">
            <v>0</v>
          </cell>
          <cell r="L2625">
            <v>0</v>
          </cell>
        </row>
        <row r="2626">
          <cell r="G2626">
            <v>0</v>
          </cell>
          <cell r="K2626">
            <v>0</v>
          </cell>
          <cell r="L2626">
            <v>0</v>
          </cell>
        </row>
        <row r="2627">
          <cell r="G2627">
            <v>0</v>
          </cell>
          <cell r="K2627">
            <v>0</v>
          </cell>
          <cell r="L2627">
            <v>0</v>
          </cell>
        </row>
        <row r="2628">
          <cell r="G2628">
            <v>0</v>
          </cell>
          <cell r="K2628">
            <v>0</v>
          </cell>
          <cell r="L2628">
            <v>0</v>
          </cell>
        </row>
        <row r="2629">
          <cell r="G2629">
            <v>0</v>
          </cell>
          <cell r="K2629">
            <v>22.51</v>
          </cell>
          <cell r="L2629">
            <v>0</v>
          </cell>
        </row>
        <row r="2630">
          <cell r="G2630">
            <v>245</v>
          </cell>
          <cell r="K2630">
            <v>1721.58</v>
          </cell>
          <cell r="L2630">
            <v>2940</v>
          </cell>
        </row>
        <row r="2631">
          <cell r="G2631">
            <v>0</v>
          </cell>
          <cell r="K2631">
            <v>0</v>
          </cell>
          <cell r="L2631">
            <v>0</v>
          </cell>
        </row>
        <row r="2632">
          <cell r="G2632">
            <v>0</v>
          </cell>
          <cell r="K2632">
            <v>0</v>
          </cell>
          <cell r="L2632">
            <v>0</v>
          </cell>
        </row>
        <row r="2633">
          <cell r="G2633">
            <v>0</v>
          </cell>
          <cell r="K2633">
            <v>0</v>
          </cell>
          <cell r="L2633">
            <v>0</v>
          </cell>
        </row>
        <row r="2634">
          <cell r="G2634">
            <v>0</v>
          </cell>
          <cell r="K2634">
            <v>0</v>
          </cell>
          <cell r="L2634">
            <v>0</v>
          </cell>
        </row>
        <row r="2635">
          <cell r="G2635">
            <v>0</v>
          </cell>
          <cell r="K2635">
            <v>0</v>
          </cell>
          <cell r="L2635">
            <v>0</v>
          </cell>
        </row>
        <row r="2636">
          <cell r="G2636">
            <v>0</v>
          </cell>
          <cell r="K2636">
            <v>0</v>
          </cell>
          <cell r="L2636">
            <v>0</v>
          </cell>
        </row>
        <row r="2637">
          <cell r="G2637">
            <v>0</v>
          </cell>
          <cell r="K2637">
            <v>0</v>
          </cell>
          <cell r="L2637">
            <v>0</v>
          </cell>
        </row>
        <row r="2638">
          <cell r="G2638">
            <v>0</v>
          </cell>
          <cell r="K2638">
            <v>0</v>
          </cell>
          <cell r="L2638">
            <v>0</v>
          </cell>
        </row>
        <row r="2639">
          <cell r="G2639">
            <v>0</v>
          </cell>
          <cell r="K2639">
            <v>0</v>
          </cell>
          <cell r="L2639">
            <v>0</v>
          </cell>
        </row>
        <row r="2640">
          <cell r="G2640">
            <v>0</v>
          </cell>
          <cell r="K2640">
            <v>0</v>
          </cell>
          <cell r="L2640">
            <v>0</v>
          </cell>
        </row>
        <row r="2641">
          <cell r="G2641">
            <v>0</v>
          </cell>
          <cell r="K2641">
            <v>18750</v>
          </cell>
          <cell r="L2641">
            <v>0</v>
          </cell>
        </row>
        <row r="2642">
          <cell r="G2642">
            <v>27173</v>
          </cell>
          <cell r="K2642">
            <v>443049.72</v>
          </cell>
          <cell r="L2642">
            <v>391190</v>
          </cell>
        </row>
        <row r="2643">
          <cell r="G2643">
            <v>0</v>
          </cell>
          <cell r="K2643">
            <v>0</v>
          </cell>
          <cell r="L2643">
            <v>0</v>
          </cell>
        </row>
        <row r="2644">
          <cell r="G2644">
            <v>1902</v>
          </cell>
          <cell r="K2644">
            <v>22569.34</v>
          </cell>
          <cell r="L2644">
            <v>27383</v>
          </cell>
        </row>
        <row r="2645">
          <cell r="G2645">
            <v>618</v>
          </cell>
          <cell r="K2645">
            <v>6162</v>
          </cell>
          <cell r="L2645">
            <v>7094</v>
          </cell>
        </row>
        <row r="2646">
          <cell r="G2646">
            <v>0</v>
          </cell>
          <cell r="K2646">
            <v>0</v>
          </cell>
          <cell r="L2646">
            <v>0</v>
          </cell>
        </row>
        <row r="2647">
          <cell r="G2647">
            <v>200</v>
          </cell>
          <cell r="K2647">
            <v>0</v>
          </cell>
          <cell r="L2647">
            <v>2400</v>
          </cell>
        </row>
        <row r="2648">
          <cell r="G2648">
            <v>0</v>
          </cell>
          <cell r="K2648">
            <v>0</v>
          </cell>
          <cell r="L2648">
            <v>0</v>
          </cell>
        </row>
        <row r="2649">
          <cell r="G2649">
            <v>0</v>
          </cell>
          <cell r="K2649">
            <v>0</v>
          </cell>
          <cell r="L2649">
            <v>0</v>
          </cell>
        </row>
        <row r="2650">
          <cell r="G2650">
            <v>0</v>
          </cell>
          <cell r="K2650">
            <v>150</v>
          </cell>
          <cell r="L2650">
            <v>0</v>
          </cell>
        </row>
        <row r="2651">
          <cell r="G2651">
            <v>0</v>
          </cell>
          <cell r="K2651">
            <v>0</v>
          </cell>
          <cell r="L2651">
            <v>0</v>
          </cell>
        </row>
        <row r="2652">
          <cell r="G2652">
            <v>0</v>
          </cell>
          <cell r="K2652">
            <v>0</v>
          </cell>
          <cell r="L2652">
            <v>0</v>
          </cell>
        </row>
        <row r="2653">
          <cell r="G2653">
            <v>0</v>
          </cell>
          <cell r="K2653">
            <v>0</v>
          </cell>
          <cell r="L2653">
            <v>0</v>
          </cell>
        </row>
        <row r="2654">
          <cell r="G2654">
            <v>0</v>
          </cell>
          <cell r="K2654">
            <v>0</v>
          </cell>
          <cell r="L2654">
            <v>0</v>
          </cell>
        </row>
        <row r="2655">
          <cell r="G2655">
            <v>0</v>
          </cell>
          <cell r="K2655">
            <v>0</v>
          </cell>
          <cell r="L2655">
            <v>0</v>
          </cell>
        </row>
        <row r="2656">
          <cell r="G2656">
            <v>0</v>
          </cell>
          <cell r="K2656">
            <v>0</v>
          </cell>
          <cell r="L2656">
            <v>0</v>
          </cell>
        </row>
        <row r="2657">
          <cell r="G2657">
            <v>0</v>
          </cell>
          <cell r="K2657">
            <v>0</v>
          </cell>
          <cell r="L2657">
            <v>0</v>
          </cell>
        </row>
        <row r="2658">
          <cell r="G2658">
            <v>0</v>
          </cell>
          <cell r="K2658">
            <v>30.75</v>
          </cell>
          <cell r="L2658">
            <v>0</v>
          </cell>
        </row>
        <row r="2659">
          <cell r="G2659">
            <v>460</v>
          </cell>
          <cell r="K2659">
            <v>4368.13</v>
          </cell>
          <cell r="L2659">
            <v>5520</v>
          </cell>
        </row>
        <row r="2660">
          <cell r="G2660">
            <v>0</v>
          </cell>
          <cell r="K2660">
            <v>0</v>
          </cell>
          <cell r="L2660">
            <v>0</v>
          </cell>
        </row>
        <row r="2661">
          <cell r="G2661">
            <v>350</v>
          </cell>
          <cell r="K2661">
            <v>9240.19</v>
          </cell>
          <cell r="L2661">
            <v>4200</v>
          </cell>
        </row>
        <row r="2662">
          <cell r="G2662">
            <v>0</v>
          </cell>
          <cell r="K2662">
            <v>0</v>
          </cell>
          <cell r="L2662">
            <v>0</v>
          </cell>
        </row>
        <row r="2663">
          <cell r="G2663">
            <v>0</v>
          </cell>
          <cell r="K2663">
            <v>0</v>
          </cell>
          <cell r="L2663">
            <v>0</v>
          </cell>
        </row>
        <row r="2664">
          <cell r="G2664">
            <v>0</v>
          </cell>
          <cell r="K2664">
            <v>176.88</v>
          </cell>
          <cell r="L2664">
            <v>0</v>
          </cell>
        </row>
        <row r="2665">
          <cell r="G2665">
            <v>0</v>
          </cell>
          <cell r="K2665">
            <v>0</v>
          </cell>
          <cell r="L2665">
            <v>0</v>
          </cell>
        </row>
        <row r="2666">
          <cell r="G2666">
            <v>0</v>
          </cell>
          <cell r="K2666">
            <v>0</v>
          </cell>
          <cell r="L2666">
            <v>0</v>
          </cell>
        </row>
        <row r="2667">
          <cell r="G2667">
            <v>0</v>
          </cell>
          <cell r="K2667">
            <v>0</v>
          </cell>
          <cell r="L2667">
            <v>0</v>
          </cell>
        </row>
        <row r="2668">
          <cell r="G2668">
            <v>0</v>
          </cell>
          <cell r="K2668">
            <v>0</v>
          </cell>
          <cell r="L2668">
            <v>0</v>
          </cell>
        </row>
        <row r="2669">
          <cell r="G2669">
            <v>0</v>
          </cell>
          <cell r="K2669">
            <v>0</v>
          </cell>
          <cell r="L2669">
            <v>0</v>
          </cell>
        </row>
        <row r="2670">
          <cell r="G2670">
            <v>0</v>
          </cell>
          <cell r="K2670">
            <v>0</v>
          </cell>
          <cell r="L2670">
            <v>0</v>
          </cell>
        </row>
        <row r="2671">
          <cell r="G2671">
            <v>5687</v>
          </cell>
          <cell r="K2671">
            <v>62354.11</v>
          </cell>
          <cell r="L2671">
            <v>66898</v>
          </cell>
        </row>
        <row r="2672">
          <cell r="G2672">
            <v>0</v>
          </cell>
          <cell r="K2672">
            <v>0</v>
          </cell>
          <cell r="L2672">
            <v>0</v>
          </cell>
        </row>
        <row r="2673">
          <cell r="G2673">
            <v>0</v>
          </cell>
          <cell r="K2673">
            <v>0</v>
          </cell>
          <cell r="L2673">
            <v>0</v>
          </cell>
        </row>
        <row r="2674">
          <cell r="G2674">
            <v>435</v>
          </cell>
          <cell r="K2674">
            <v>5679.38</v>
          </cell>
          <cell r="L2674">
            <v>5115</v>
          </cell>
        </row>
        <row r="2675">
          <cell r="G2675">
            <v>326</v>
          </cell>
          <cell r="K2675">
            <v>3591.49</v>
          </cell>
          <cell r="L2675">
            <v>3744</v>
          </cell>
        </row>
        <row r="2676">
          <cell r="G2676">
            <v>0</v>
          </cell>
          <cell r="K2676">
            <v>0</v>
          </cell>
          <cell r="L2676">
            <v>0</v>
          </cell>
        </row>
        <row r="2677">
          <cell r="G2677">
            <v>700</v>
          </cell>
          <cell r="K2677">
            <v>5624.17</v>
          </cell>
          <cell r="L2677">
            <v>8400</v>
          </cell>
        </row>
        <row r="2678">
          <cell r="G2678">
            <v>0</v>
          </cell>
          <cell r="K2678">
            <v>0</v>
          </cell>
          <cell r="L2678">
            <v>0</v>
          </cell>
        </row>
        <row r="2679">
          <cell r="G2679">
            <v>0</v>
          </cell>
          <cell r="K2679">
            <v>0</v>
          </cell>
          <cell r="L2679">
            <v>0</v>
          </cell>
        </row>
        <row r="2680">
          <cell r="G2680">
            <v>50</v>
          </cell>
          <cell r="K2680">
            <v>40</v>
          </cell>
          <cell r="L2680">
            <v>600</v>
          </cell>
        </row>
        <row r="2681">
          <cell r="G2681">
            <v>0</v>
          </cell>
          <cell r="K2681">
            <v>0</v>
          </cell>
          <cell r="L2681">
            <v>0</v>
          </cell>
        </row>
        <row r="2682">
          <cell r="G2682">
            <v>0</v>
          </cell>
          <cell r="K2682">
            <v>0</v>
          </cell>
          <cell r="L2682">
            <v>0</v>
          </cell>
        </row>
        <row r="2683">
          <cell r="G2683">
            <v>0</v>
          </cell>
          <cell r="K2683">
            <v>0</v>
          </cell>
          <cell r="L2683">
            <v>0</v>
          </cell>
        </row>
        <row r="2684">
          <cell r="G2684">
            <v>0</v>
          </cell>
          <cell r="K2684">
            <v>0</v>
          </cell>
          <cell r="L2684">
            <v>0</v>
          </cell>
        </row>
        <row r="2685">
          <cell r="G2685">
            <v>0</v>
          </cell>
          <cell r="K2685">
            <v>0</v>
          </cell>
          <cell r="L2685">
            <v>0</v>
          </cell>
        </row>
        <row r="2686">
          <cell r="G2686">
            <v>0</v>
          </cell>
          <cell r="K2686">
            <v>0</v>
          </cell>
          <cell r="L2686">
            <v>0</v>
          </cell>
        </row>
        <row r="2687">
          <cell r="G2687">
            <v>0</v>
          </cell>
          <cell r="K2687">
            <v>0</v>
          </cell>
          <cell r="L2687">
            <v>0</v>
          </cell>
        </row>
        <row r="2688">
          <cell r="G2688">
            <v>300</v>
          </cell>
          <cell r="K2688">
            <v>2112.27</v>
          </cell>
          <cell r="L2688">
            <v>3600</v>
          </cell>
        </row>
        <row r="2689">
          <cell r="G2689">
            <v>184</v>
          </cell>
          <cell r="K2689">
            <v>1820.77</v>
          </cell>
          <cell r="L2689">
            <v>2208</v>
          </cell>
        </row>
        <row r="2690">
          <cell r="G2690">
            <v>0</v>
          </cell>
          <cell r="K2690">
            <v>0</v>
          </cell>
          <cell r="L2690">
            <v>0</v>
          </cell>
        </row>
        <row r="2691">
          <cell r="G2691">
            <v>0</v>
          </cell>
          <cell r="K2691">
            <v>0</v>
          </cell>
          <cell r="L2691">
            <v>0</v>
          </cell>
        </row>
        <row r="2692">
          <cell r="G2692">
            <v>0</v>
          </cell>
          <cell r="K2692">
            <v>0</v>
          </cell>
          <cell r="L2692">
            <v>0</v>
          </cell>
        </row>
        <row r="2693">
          <cell r="G2693">
            <v>0</v>
          </cell>
          <cell r="K2693">
            <v>0</v>
          </cell>
          <cell r="L2693">
            <v>0</v>
          </cell>
        </row>
        <row r="2694">
          <cell r="G2694">
            <v>1000</v>
          </cell>
          <cell r="K2694">
            <v>17155.580000000002</v>
          </cell>
          <cell r="L2694">
            <v>12000</v>
          </cell>
        </row>
        <row r="2695">
          <cell r="G2695">
            <v>0</v>
          </cell>
          <cell r="K2695">
            <v>0</v>
          </cell>
          <cell r="L2695">
            <v>0</v>
          </cell>
        </row>
        <row r="2696">
          <cell r="G2696">
            <v>0</v>
          </cell>
          <cell r="K2696">
            <v>0</v>
          </cell>
          <cell r="L2696">
            <v>0</v>
          </cell>
        </row>
        <row r="2697">
          <cell r="G2697">
            <v>0</v>
          </cell>
          <cell r="K2697">
            <v>0</v>
          </cell>
          <cell r="L2697">
            <v>0</v>
          </cell>
        </row>
        <row r="2698">
          <cell r="G2698">
            <v>0</v>
          </cell>
          <cell r="K2698">
            <v>0</v>
          </cell>
          <cell r="L2698">
            <v>0</v>
          </cell>
        </row>
        <row r="2699">
          <cell r="G2699">
            <v>0</v>
          </cell>
          <cell r="K2699">
            <v>0</v>
          </cell>
          <cell r="L2699">
            <v>0</v>
          </cell>
        </row>
        <row r="2700">
          <cell r="G2700">
            <v>0</v>
          </cell>
          <cell r="K2700">
            <v>0</v>
          </cell>
          <cell r="L2700">
            <v>0</v>
          </cell>
        </row>
        <row r="2701">
          <cell r="G2701">
            <v>0</v>
          </cell>
          <cell r="K2701">
            <v>0</v>
          </cell>
          <cell r="L2701">
            <v>0</v>
          </cell>
        </row>
        <row r="2702">
          <cell r="G2702">
            <v>0</v>
          </cell>
          <cell r="K2702">
            <v>717050.82</v>
          </cell>
          <cell r="L2702">
            <v>0</v>
          </cell>
        </row>
        <row r="2703">
          <cell r="G2703">
            <v>0</v>
          </cell>
          <cell r="K2703">
            <v>0</v>
          </cell>
          <cell r="L2703">
            <v>0</v>
          </cell>
        </row>
        <row r="2704">
          <cell r="G2704">
            <v>0</v>
          </cell>
          <cell r="K2704">
            <v>0</v>
          </cell>
          <cell r="L2704">
            <v>0</v>
          </cell>
        </row>
        <row r="2705">
          <cell r="G2705">
            <v>0</v>
          </cell>
          <cell r="K2705">
            <v>0</v>
          </cell>
          <cell r="L2705">
            <v>0</v>
          </cell>
        </row>
        <row r="2706">
          <cell r="G2706">
            <v>0</v>
          </cell>
          <cell r="K2706">
            <v>0</v>
          </cell>
          <cell r="L2706">
            <v>0</v>
          </cell>
        </row>
        <row r="2707">
          <cell r="G2707">
            <v>0</v>
          </cell>
          <cell r="K2707">
            <v>0</v>
          </cell>
          <cell r="L2707">
            <v>0</v>
          </cell>
        </row>
        <row r="2708">
          <cell r="G2708">
            <v>0</v>
          </cell>
          <cell r="K2708">
            <v>0</v>
          </cell>
          <cell r="L2708">
            <v>0</v>
          </cell>
        </row>
        <row r="2709">
          <cell r="G2709">
            <v>0</v>
          </cell>
          <cell r="K2709">
            <v>0</v>
          </cell>
          <cell r="L2709">
            <v>0</v>
          </cell>
        </row>
        <row r="2710">
          <cell r="G2710">
            <v>-230510</v>
          </cell>
          <cell r="K2710">
            <v>-4355167.9000000004</v>
          </cell>
          <cell r="L2710">
            <v>-3167866</v>
          </cell>
        </row>
        <row r="2711">
          <cell r="G2711">
            <v>0</v>
          </cell>
          <cell r="K2711">
            <v>186706.51</v>
          </cell>
          <cell r="L2711">
            <v>0</v>
          </cell>
        </row>
        <row r="2712">
          <cell r="G2712">
            <v>-119490</v>
          </cell>
          <cell r="K2712">
            <v>-2955474.03</v>
          </cell>
          <cell r="L2712">
            <v>-1642134</v>
          </cell>
        </row>
        <row r="2713">
          <cell r="G2713">
            <v>0</v>
          </cell>
          <cell r="K2713">
            <v>0</v>
          </cell>
          <cell r="L2713">
            <v>0</v>
          </cell>
        </row>
        <row r="2714">
          <cell r="G2714">
            <v>0</v>
          </cell>
          <cell r="K2714">
            <v>644.41</v>
          </cell>
          <cell r="L2714">
            <v>0</v>
          </cell>
        </row>
        <row r="2715">
          <cell r="G2715">
            <v>0</v>
          </cell>
          <cell r="K2715">
            <v>0</v>
          </cell>
          <cell r="L2715">
            <v>0</v>
          </cell>
        </row>
        <row r="2716">
          <cell r="G2716">
            <v>0</v>
          </cell>
          <cell r="K2716">
            <v>-1413.75</v>
          </cell>
          <cell r="L2716">
            <v>0</v>
          </cell>
        </row>
        <row r="2717">
          <cell r="G2717">
            <v>0</v>
          </cell>
          <cell r="K2717">
            <v>0</v>
          </cell>
          <cell r="L2717">
            <v>0</v>
          </cell>
        </row>
        <row r="2718">
          <cell r="G2718">
            <v>184408</v>
          </cell>
          <cell r="K2718">
            <v>3282304.4</v>
          </cell>
          <cell r="L2718">
            <v>2534293</v>
          </cell>
        </row>
        <row r="2719">
          <cell r="G2719">
            <v>0</v>
          </cell>
          <cell r="K2719">
            <v>34990.120000000003</v>
          </cell>
          <cell r="L2719">
            <v>0</v>
          </cell>
        </row>
        <row r="2720">
          <cell r="G2720">
            <v>0</v>
          </cell>
          <cell r="K2720">
            <v>-666.87</v>
          </cell>
          <cell r="L2720">
            <v>0</v>
          </cell>
        </row>
        <row r="2721">
          <cell r="G2721">
            <v>0</v>
          </cell>
          <cell r="K2721">
            <v>335.97</v>
          </cell>
          <cell r="L2721">
            <v>0</v>
          </cell>
        </row>
        <row r="2722">
          <cell r="G2722">
            <v>0</v>
          </cell>
          <cell r="K2722">
            <v>4616.22</v>
          </cell>
          <cell r="L2722">
            <v>0</v>
          </cell>
        </row>
        <row r="2723">
          <cell r="G2723">
            <v>0</v>
          </cell>
          <cell r="K2723">
            <v>6492.33</v>
          </cell>
          <cell r="L2723">
            <v>0</v>
          </cell>
        </row>
        <row r="2724">
          <cell r="G2724">
            <v>102248</v>
          </cell>
          <cell r="K2724">
            <v>2609605.38</v>
          </cell>
          <cell r="L2724">
            <v>1405174</v>
          </cell>
        </row>
        <row r="2725">
          <cell r="G2725">
            <v>700</v>
          </cell>
          <cell r="K2725">
            <v>30755.47</v>
          </cell>
          <cell r="L2725">
            <v>9620</v>
          </cell>
        </row>
        <row r="2726">
          <cell r="G2726">
            <v>0</v>
          </cell>
          <cell r="K2726">
            <v>-155.25</v>
          </cell>
          <cell r="L2726">
            <v>0</v>
          </cell>
        </row>
        <row r="2727">
          <cell r="G2727">
            <v>-3815</v>
          </cell>
          <cell r="K2727">
            <v>-53032.56</v>
          </cell>
          <cell r="L2727">
            <v>-52429</v>
          </cell>
        </row>
        <row r="2728">
          <cell r="G2728">
            <v>-1190</v>
          </cell>
          <cell r="K2728">
            <v>-42591.35</v>
          </cell>
          <cell r="L2728">
            <v>-16354</v>
          </cell>
        </row>
        <row r="2729">
          <cell r="G2729">
            <v>0</v>
          </cell>
          <cell r="K2729">
            <v>451.4</v>
          </cell>
          <cell r="L2729">
            <v>200</v>
          </cell>
        </row>
        <row r="2730">
          <cell r="G2730">
            <v>40</v>
          </cell>
          <cell r="K2730">
            <v>1461.93</v>
          </cell>
          <cell r="L2730">
            <v>480</v>
          </cell>
        </row>
        <row r="2731">
          <cell r="G2731">
            <v>190</v>
          </cell>
          <cell r="K2731">
            <v>3270.12</v>
          </cell>
          <cell r="L2731">
            <v>2280</v>
          </cell>
        </row>
        <row r="2732">
          <cell r="G2732">
            <v>800</v>
          </cell>
          <cell r="K2732">
            <v>10177.02</v>
          </cell>
          <cell r="L2732">
            <v>9600</v>
          </cell>
        </row>
        <row r="2733">
          <cell r="G2733">
            <v>50</v>
          </cell>
          <cell r="K2733">
            <v>1716.84</v>
          </cell>
          <cell r="L2733">
            <v>600</v>
          </cell>
        </row>
        <row r="2734">
          <cell r="G2734">
            <v>400</v>
          </cell>
          <cell r="K2734">
            <v>4178.57</v>
          </cell>
          <cell r="L2734">
            <v>4800</v>
          </cell>
        </row>
        <row r="2735">
          <cell r="G2735">
            <v>214</v>
          </cell>
          <cell r="K2735">
            <v>3687.79</v>
          </cell>
          <cell r="L2735">
            <v>2568</v>
          </cell>
        </row>
        <row r="2736">
          <cell r="G2736">
            <v>0</v>
          </cell>
          <cell r="K2736">
            <v>392.31</v>
          </cell>
          <cell r="L2736">
            <v>0</v>
          </cell>
        </row>
        <row r="2737">
          <cell r="G2737">
            <v>1356</v>
          </cell>
          <cell r="K2737">
            <v>22885.56</v>
          </cell>
          <cell r="L2737">
            <v>16272</v>
          </cell>
        </row>
        <row r="2738">
          <cell r="G2738">
            <v>50</v>
          </cell>
          <cell r="K2738">
            <v>459.29</v>
          </cell>
          <cell r="L2738">
            <v>600</v>
          </cell>
        </row>
        <row r="2739">
          <cell r="G2739">
            <v>2723</v>
          </cell>
          <cell r="K2739">
            <v>37012.49</v>
          </cell>
          <cell r="L2739">
            <v>27424</v>
          </cell>
        </row>
        <row r="2740">
          <cell r="G2740">
            <v>250</v>
          </cell>
          <cell r="K2740">
            <v>2486.1799999999998</v>
          </cell>
          <cell r="L2740">
            <v>3000</v>
          </cell>
        </row>
        <row r="2741">
          <cell r="G2741">
            <v>400</v>
          </cell>
          <cell r="K2741">
            <v>216.69</v>
          </cell>
          <cell r="L2741">
            <v>4800</v>
          </cell>
        </row>
        <row r="2742">
          <cell r="G2742">
            <v>0</v>
          </cell>
          <cell r="K2742">
            <v>0</v>
          </cell>
          <cell r="L2742">
            <v>0</v>
          </cell>
        </row>
        <row r="2743">
          <cell r="G2743">
            <v>250</v>
          </cell>
          <cell r="K2743">
            <v>1443.2</v>
          </cell>
          <cell r="L2743">
            <v>3000</v>
          </cell>
        </row>
        <row r="2744">
          <cell r="G2744">
            <v>5000</v>
          </cell>
          <cell r="K2744">
            <v>60000</v>
          </cell>
          <cell r="L2744">
            <v>60000</v>
          </cell>
        </row>
        <row r="2745">
          <cell r="G2745">
            <v>0</v>
          </cell>
          <cell r="K2745">
            <v>0</v>
          </cell>
          <cell r="L2745">
            <v>0</v>
          </cell>
        </row>
        <row r="2746">
          <cell r="G2746">
            <v>700</v>
          </cell>
          <cell r="K2746">
            <v>5369.4</v>
          </cell>
          <cell r="L2746">
            <v>8400</v>
          </cell>
        </row>
        <row r="2747">
          <cell r="G2747">
            <v>50</v>
          </cell>
          <cell r="K2747">
            <v>9139.65</v>
          </cell>
          <cell r="L2747">
            <v>600</v>
          </cell>
        </row>
        <row r="2748">
          <cell r="G2748">
            <v>1000</v>
          </cell>
          <cell r="K2748">
            <v>8331.2000000000007</v>
          </cell>
          <cell r="L2748">
            <v>12000</v>
          </cell>
        </row>
        <row r="2749">
          <cell r="G2749">
            <v>300</v>
          </cell>
          <cell r="K2749">
            <v>4564.91</v>
          </cell>
          <cell r="L2749">
            <v>3600</v>
          </cell>
        </row>
        <row r="2750">
          <cell r="G2750">
            <v>100</v>
          </cell>
          <cell r="K2750">
            <v>441.09</v>
          </cell>
          <cell r="L2750">
            <v>1200</v>
          </cell>
        </row>
        <row r="2751">
          <cell r="G2751">
            <v>0</v>
          </cell>
          <cell r="K2751">
            <v>0</v>
          </cell>
          <cell r="L2751">
            <v>0</v>
          </cell>
        </row>
        <row r="2752">
          <cell r="G2752">
            <v>0</v>
          </cell>
          <cell r="K2752">
            <v>0</v>
          </cell>
          <cell r="L2752">
            <v>0</v>
          </cell>
        </row>
        <row r="2753">
          <cell r="G2753">
            <v>5250</v>
          </cell>
          <cell r="K2753">
            <v>107061.03</v>
          </cell>
          <cell r="L2753">
            <v>72150</v>
          </cell>
        </row>
        <row r="2754">
          <cell r="G2754">
            <v>2100</v>
          </cell>
          <cell r="K2754">
            <v>34794.089999999997</v>
          </cell>
          <cell r="L2754">
            <v>28860</v>
          </cell>
        </row>
        <row r="2755">
          <cell r="G2755">
            <v>0</v>
          </cell>
          <cell r="K2755">
            <v>0</v>
          </cell>
          <cell r="L2755">
            <v>0</v>
          </cell>
        </row>
        <row r="2756">
          <cell r="G2756">
            <v>-447</v>
          </cell>
          <cell r="K2756">
            <v>11585.92</v>
          </cell>
          <cell r="L2756">
            <v>1476</v>
          </cell>
        </row>
        <row r="2757">
          <cell r="G2757">
            <v>-175</v>
          </cell>
          <cell r="K2757">
            <v>-14374.93</v>
          </cell>
          <cell r="L2757">
            <v>-2405</v>
          </cell>
        </row>
        <row r="2758">
          <cell r="G2758">
            <v>0</v>
          </cell>
          <cell r="K2758">
            <v>0</v>
          </cell>
          <cell r="L2758">
            <v>0</v>
          </cell>
        </row>
        <row r="2759">
          <cell r="G2759">
            <v>0</v>
          </cell>
          <cell r="K2759">
            <v>0</v>
          </cell>
          <cell r="L2759">
            <v>0</v>
          </cell>
        </row>
        <row r="2760">
          <cell r="G2760">
            <v>4900</v>
          </cell>
          <cell r="K2760">
            <v>107216.99</v>
          </cell>
          <cell r="L2760">
            <v>67340</v>
          </cell>
        </row>
        <row r="2761">
          <cell r="G2761">
            <v>0</v>
          </cell>
          <cell r="K2761">
            <v>0</v>
          </cell>
          <cell r="L2761">
            <v>0</v>
          </cell>
        </row>
        <row r="2762">
          <cell r="G2762">
            <v>-175</v>
          </cell>
          <cell r="K2762">
            <v>-476.63</v>
          </cell>
          <cell r="L2762">
            <v>-2405</v>
          </cell>
        </row>
        <row r="2763">
          <cell r="G2763">
            <v>1848</v>
          </cell>
          <cell r="K2763">
            <v>23790.25</v>
          </cell>
          <cell r="L2763">
            <v>23364</v>
          </cell>
        </row>
        <row r="2764">
          <cell r="G2764">
            <v>0</v>
          </cell>
          <cell r="K2764">
            <v>0</v>
          </cell>
          <cell r="L2764">
            <v>0</v>
          </cell>
        </row>
        <row r="2765">
          <cell r="G2765">
            <v>277</v>
          </cell>
          <cell r="K2765">
            <v>6765</v>
          </cell>
          <cell r="L2765">
            <v>3505</v>
          </cell>
        </row>
        <row r="2766">
          <cell r="G2766">
            <v>163</v>
          </cell>
          <cell r="K2766">
            <v>1971.72</v>
          </cell>
          <cell r="L2766">
            <v>2058</v>
          </cell>
        </row>
        <row r="2767">
          <cell r="G2767">
            <v>138</v>
          </cell>
          <cell r="K2767">
            <v>2750.33</v>
          </cell>
          <cell r="L2767">
            <v>1586</v>
          </cell>
        </row>
        <row r="2768">
          <cell r="G2768">
            <v>0</v>
          </cell>
          <cell r="K2768">
            <v>0</v>
          </cell>
          <cell r="L2768">
            <v>0</v>
          </cell>
        </row>
        <row r="2769">
          <cell r="G2769">
            <v>0</v>
          </cell>
          <cell r="K2769">
            <v>0</v>
          </cell>
          <cell r="L2769">
            <v>0</v>
          </cell>
        </row>
        <row r="2770">
          <cell r="G2770">
            <v>0</v>
          </cell>
          <cell r="K2770">
            <v>0</v>
          </cell>
          <cell r="L2770">
            <v>0</v>
          </cell>
        </row>
        <row r="2771">
          <cell r="G2771">
            <v>1469</v>
          </cell>
          <cell r="K2771">
            <v>17148.400000000001</v>
          </cell>
          <cell r="L2771">
            <v>17628</v>
          </cell>
        </row>
        <row r="2772">
          <cell r="G2772">
            <v>0</v>
          </cell>
          <cell r="K2772">
            <v>0</v>
          </cell>
          <cell r="L2772">
            <v>0</v>
          </cell>
        </row>
        <row r="2773">
          <cell r="G2773">
            <v>200</v>
          </cell>
          <cell r="K2773">
            <v>1252.57</v>
          </cell>
          <cell r="L2773">
            <v>2400</v>
          </cell>
        </row>
        <row r="2774">
          <cell r="G2774">
            <v>0</v>
          </cell>
          <cell r="K2774">
            <v>0</v>
          </cell>
          <cell r="L2774">
            <v>0</v>
          </cell>
        </row>
        <row r="2775">
          <cell r="G2775">
            <v>0</v>
          </cell>
          <cell r="K2775">
            <v>0</v>
          </cell>
          <cell r="L2775">
            <v>0</v>
          </cell>
        </row>
        <row r="2776">
          <cell r="G2776">
            <v>170</v>
          </cell>
          <cell r="K2776">
            <v>1219.9000000000001</v>
          </cell>
          <cell r="L2776">
            <v>2040</v>
          </cell>
        </row>
        <row r="2777">
          <cell r="G2777">
            <v>0</v>
          </cell>
          <cell r="K2777">
            <v>0</v>
          </cell>
          <cell r="L2777">
            <v>0</v>
          </cell>
        </row>
        <row r="2778">
          <cell r="G2778">
            <v>165</v>
          </cell>
          <cell r="K2778">
            <v>842.56</v>
          </cell>
          <cell r="L2778">
            <v>1980</v>
          </cell>
        </row>
        <row r="2779">
          <cell r="G2779">
            <v>0</v>
          </cell>
          <cell r="K2779">
            <v>6.42</v>
          </cell>
          <cell r="L2779">
            <v>0</v>
          </cell>
        </row>
        <row r="2780">
          <cell r="G2780">
            <v>0</v>
          </cell>
          <cell r="K2780">
            <v>0</v>
          </cell>
          <cell r="L2780">
            <v>0</v>
          </cell>
        </row>
        <row r="2781">
          <cell r="G2781">
            <v>0</v>
          </cell>
          <cell r="K2781">
            <v>0</v>
          </cell>
          <cell r="L2781">
            <v>0</v>
          </cell>
        </row>
        <row r="2782">
          <cell r="G2782">
            <v>0</v>
          </cell>
          <cell r="K2782">
            <v>0</v>
          </cell>
          <cell r="L2782">
            <v>0</v>
          </cell>
        </row>
        <row r="2783">
          <cell r="G2783">
            <v>0</v>
          </cell>
          <cell r="K2783">
            <v>0</v>
          </cell>
          <cell r="L2783">
            <v>0</v>
          </cell>
        </row>
        <row r="2784">
          <cell r="G2784">
            <v>0</v>
          </cell>
          <cell r="K2784">
            <v>0</v>
          </cell>
          <cell r="L2784">
            <v>0</v>
          </cell>
        </row>
        <row r="2785">
          <cell r="G2785">
            <v>0</v>
          </cell>
          <cell r="K2785">
            <v>0</v>
          </cell>
          <cell r="L2785">
            <v>0</v>
          </cell>
        </row>
        <row r="2786">
          <cell r="G2786">
            <v>0</v>
          </cell>
          <cell r="K2786">
            <v>0</v>
          </cell>
          <cell r="L2786">
            <v>0</v>
          </cell>
        </row>
        <row r="2787">
          <cell r="G2787">
            <v>0</v>
          </cell>
          <cell r="K2787">
            <v>0</v>
          </cell>
          <cell r="L2787">
            <v>0</v>
          </cell>
        </row>
        <row r="2788">
          <cell r="G2788">
            <v>0</v>
          </cell>
          <cell r="K2788">
            <v>0</v>
          </cell>
          <cell r="L2788">
            <v>0</v>
          </cell>
        </row>
        <row r="2789">
          <cell r="G2789">
            <v>0</v>
          </cell>
          <cell r="K2789">
            <v>0</v>
          </cell>
          <cell r="L2789">
            <v>0</v>
          </cell>
        </row>
        <row r="2790">
          <cell r="G2790">
            <v>0</v>
          </cell>
          <cell r="K2790">
            <v>0</v>
          </cell>
          <cell r="L2790">
            <v>0</v>
          </cell>
        </row>
        <row r="2791">
          <cell r="G2791">
            <v>140</v>
          </cell>
          <cell r="K2791">
            <v>777.6</v>
          </cell>
          <cell r="L2791">
            <v>1680</v>
          </cell>
        </row>
        <row r="2792">
          <cell r="G2792">
            <v>3780</v>
          </cell>
          <cell r="K2792">
            <v>36370.660000000003</v>
          </cell>
          <cell r="L2792">
            <v>47678</v>
          </cell>
        </row>
        <row r="2793">
          <cell r="G2793">
            <v>0</v>
          </cell>
          <cell r="K2793">
            <v>0</v>
          </cell>
          <cell r="L2793">
            <v>0</v>
          </cell>
        </row>
        <row r="2794">
          <cell r="G2794">
            <v>756</v>
          </cell>
          <cell r="K2794">
            <v>7191.73</v>
          </cell>
          <cell r="L2794">
            <v>9536</v>
          </cell>
        </row>
        <row r="2795">
          <cell r="G2795">
            <v>347</v>
          </cell>
          <cell r="K2795">
            <v>3116.3</v>
          </cell>
          <cell r="L2795">
            <v>4374</v>
          </cell>
        </row>
        <row r="2796">
          <cell r="G2796">
            <v>463</v>
          </cell>
          <cell r="K2796">
            <v>4968.42</v>
          </cell>
          <cell r="L2796">
            <v>5318</v>
          </cell>
        </row>
        <row r="2797">
          <cell r="G2797">
            <v>350</v>
          </cell>
          <cell r="K2797">
            <v>22389.27</v>
          </cell>
          <cell r="L2797">
            <v>4810</v>
          </cell>
        </row>
        <row r="2798">
          <cell r="G2798">
            <v>0</v>
          </cell>
          <cell r="K2798">
            <v>0</v>
          </cell>
          <cell r="L2798">
            <v>0</v>
          </cell>
        </row>
        <row r="2799">
          <cell r="G2799">
            <v>0</v>
          </cell>
          <cell r="K2799">
            <v>0</v>
          </cell>
          <cell r="L2799">
            <v>0</v>
          </cell>
        </row>
        <row r="2800">
          <cell r="G2800">
            <v>1325</v>
          </cell>
          <cell r="K2800">
            <v>25749.05</v>
          </cell>
          <cell r="L2800">
            <v>15900</v>
          </cell>
        </row>
        <row r="2801">
          <cell r="G2801">
            <v>0</v>
          </cell>
          <cell r="K2801">
            <v>0</v>
          </cell>
          <cell r="L2801">
            <v>0</v>
          </cell>
        </row>
        <row r="2802">
          <cell r="G2802">
            <v>100</v>
          </cell>
          <cell r="K2802">
            <v>288.85000000000002</v>
          </cell>
          <cell r="L2802">
            <v>1200</v>
          </cell>
        </row>
        <row r="2803">
          <cell r="G2803">
            <v>0</v>
          </cell>
          <cell r="K2803">
            <v>0</v>
          </cell>
          <cell r="L2803">
            <v>0</v>
          </cell>
        </row>
        <row r="2804">
          <cell r="G2804">
            <v>0</v>
          </cell>
          <cell r="K2804">
            <v>0</v>
          </cell>
          <cell r="L2804">
            <v>0</v>
          </cell>
        </row>
        <row r="2805">
          <cell r="G2805">
            <v>0</v>
          </cell>
          <cell r="K2805">
            <v>0</v>
          </cell>
          <cell r="L2805">
            <v>0</v>
          </cell>
        </row>
        <row r="2806">
          <cell r="G2806">
            <v>0</v>
          </cell>
          <cell r="K2806">
            <v>0</v>
          </cell>
          <cell r="L2806">
            <v>0</v>
          </cell>
        </row>
        <row r="2807">
          <cell r="G2807">
            <v>0</v>
          </cell>
          <cell r="K2807">
            <v>0</v>
          </cell>
          <cell r="L2807">
            <v>0</v>
          </cell>
        </row>
        <row r="2808">
          <cell r="G2808">
            <v>100</v>
          </cell>
          <cell r="K2808">
            <v>574.61</v>
          </cell>
          <cell r="L2808">
            <v>1200</v>
          </cell>
        </row>
        <row r="2809">
          <cell r="G2809">
            <v>0</v>
          </cell>
          <cell r="K2809">
            <v>0</v>
          </cell>
          <cell r="L2809">
            <v>0</v>
          </cell>
        </row>
        <row r="2810">
          <cell r="G2810">
            <v>220</v>
          </cell>
          <cell r="K2810">
            <v>1380.43</v>
          </cell>
          <cell r="L2810">
            <v>2640</v>
          </cell>
        </row>
        <row r="2811">
          <cell r="G2811">
            <v>0</v>
          </cell>
          <cell r="K2811">
            <v>0</v>
          </cell>
          <cell r="L2811">
            <v>0</v>
          </cell>
        </row>
        <row r="2812">
          <cell r="G2812">
            <v>0</v>
          </cell>
          <cell r="K2812">
            <v>0</v>
          </cell>
          <cell r="L2812">
            <v>0</v>
          </cell>
        </row>
        <row r="2813">
          <cell r="G2813">
            <v>0</v>
          </cell>
          <cell r="K2813">
            <v>0</v>
          </cell>
          <cell r="L2813">
            <v>0</v>
          </cell>
        </row>
        <row r="2814">
          <cell r="G2814">
            <v>0</v>
          </cell>
          <cell r="K2814">
            <v>0</v>
          </cell>
          <cell r="L2814">
            <v>0</v>
          </cell>
        </row>
        <row r="2815">
          <cell r="G2815">
            <v>0</v>
          </cell>
          <cell r="K2815">
            <v>0</v>
          </cell>
          <cell r="L2815">
            <v>0</v>
          </cell>
        </row>
        <row r="2816">
          <cell r="G2816">
            <v>1400</v>
          </cell>
          <cell r="K2816">
            <v>32945.68</v>
          </cell>
          <cell r="L2816">
            <v>19240</v>
          </cell>
        </row>
        <row r="2817">
          <cell r="G2817">
            <v>0</v>
          </cell>
          <cell r="K2817">
            <v>469.48</v>
          </cell>
          <cell r="L2817">
            <v>0</v>
          </cell>
        </row>
        <row r="2818">
          <cell r="G2818">
            <v>200</v>
          </cell>
          <cell r="K2818">
            <v>792.57</v>
          </cell>
          <cell r="L2818">
            <v>2400</v>
          </cell>
        </row>
        <row r="2819">
          <cell r="G2819">
            <v>150</v>
          </cell>
          <cell r="K2819">
            <v>2901.36</v>
          </cell>
          <cell r="L2819">
            <v>1800</v>
          </cell>
        </row>
        <row r="2820">
          <cell r="G2820">
            <v>0</v>
          </cell>
          <cell r="K2820">
            <v>0</v>
          </cell>
          <cell r="L2820">
            <v>0</v>
          </cell>
        </row>
        <row r="2821">
          <cell r="G2821">
            <v>5887</v>
          </cell>
          <cell r="K2821">
            <v>38901.78</v>
          </cell>
          <cell r="L2821">
            <v>69825</v>
          </cell>
        </row>
        <row r="2822">
          <cell r="G2822">
            <v>0</v>
          </cell>
          <cell r="K2822">
            <v>0</v>
          </cell>
          <cell r="L2822">
            <v>0</v>
          </cell>
        </row>
        <row r="2823">
          <cell r="G2823">
            <v>0</v>
          </cell>
          <cell r="K2823">
            <v>296.25</v>
          </cell>
          <cell r="L2823">
            <v>0</v>
          </cell>
        </row>
        <row r="2824">
          <cell r="G2824">
            <v>442</v>
          </cell>
          <cell r="K2824">
            <v>2978.22</v>
          </cell>
          <cell r="L2824">
            <v>5238</v>
          </cell>
        </row>
        <row r="2825">
          <cell r="G2825">
            <v>400</v>
          </cell>
          <cell r="K2825">
            <v>7360.22</v>
          </cell>
          <cell r="L2825">
            <v>4590</v>
          </cell>
        </row>
        <row r="2826">
          <cell r="G2826">
            <v>0</v>
          </cell>
          <cell r="K2826">
            <v>0</v>
          </cell>
          <cell r="L2826">
            <v>0</v>
          </cell>
        </row>
        <row r="2827">
          <cell r="G2827">
            <v>0</v>
          </cell>
          <cell r="K2827">
            <v>0</v>
          </cell>
          <cell r="L2827">
            <v>0</v>
          </cell>
        </row>
        <row r="2828">
          <cell r="G2828">
            <v>0</v>
          </cell>
          <cell r="K2828">
            <v>0</v>
          </cell>
          <cell r="L2828">
            <v>0</v>
          </cell>
        </row>
        <row r="2829">
          <cell r="G2829">
            <v>0</v>
          </cell>
          <cell r="K2829">
            <v>0</v>
          </cell>
          <cell r="L2829">
            <v>0</v>
          </cell>
        </row>
        <row r="2830">
          <cell r="G2830">
            <v>0</v>
          </cell>
          <cell r="K2830">
            <v>0</v>
          </cell>
          <cell r="L2830">
            <v>0</v>
          </cell>
        </row>
        <row r="2831">
          <cell r="G2831">
            <v>0</v>
          </cell>
          <cell r="K2831">
            <v>0</v>
          </cell>
          <cell r="L2831">
            <v>0</v>
          </cell>
        </row>
        <row r="2832">
          <cell r="G2832">
            <v>0</v>
          </cell>
          <cell r="K2832">
            <v>0</v>
          </cell>
          <cell r="L2832">
            <v>0</v>
          </cell>
        </row>
        <row r="2833">
          <cell r="G2833">
            <v>0</v>
          </cell>
          <cell r="K2833">
            <v>0</v>
          </cell>
          <cell r="L2833">
            <v>0</v>
          </cell>
        </row>
        <row r="2834">
          <cell r="G2834">
            <v>0</v>
          </cell>
          <cell r="K2834">
            <v>0</v>
          </cell>
          <cell r="L2834">
            <v>0</v>
          </cell>
        </row>
        <row r="2835">
          <cell r="G2835">
            <v>0</v>
          </cell>
          <cell r="K2835">
            <v>0</v>
          </cell>
          <cell r="L2835">
            <v>0</v>
          </cell>
        </row>
        <row r="2836">
          <cell r="G2836">
            <v>0</v>
          </cell>
          <cell r="K2836">
            <v>0</v>
          </cell>
          <cell r="L2836">
            <v>0</v>
          </cell>
        </row>
        <row r="2837">
          <cell r="G2837">
            <v>0</v>
          </cell>
          <cell r="K2837">
            <v>0</v>
          </cell>
          <cell r="L2837">
            <v>0</v>
          </cell>
        </row>
        <row r="2838">
          <cell r="G2838">
            <v>0</v>
          </cell>
          <cell r="K2838">
            <v>0</v>
          </cell>
          <cell r="L2838">
            <v>0</v>
          </cell>
        </row>
        <row r="2839">
          <cell r="G2839">
            <v>72</v>
          </cell>
          <cell r="K2839">
            <v>2454.91</v>
          </cell>
          <cell r="L2839">
            <v>864</v>
          </cell>
        </row>
        <row r="2840">
          <cell r="G2840">
            <v>0</v>
          </cell>
          <cell r="K2840">
            <v>0</v>
          </cell>
          <cell r="L2840">
            <v>0</v>
          </cell>
        </row>
        <row r="2841">
          <cell r="G2841">
            <v>0</v>
          </cell>
          <cell r="K2841">
            <v>0</v>
          </cell>
          <cell r="L2841">
            <v>0</v>
          </cell>
        </row>
        <row r="2842">
          <cell r="G2842">
            <v>0</v>
          </cell>
          <cell r="K2842">
            <v>0</v>
          </cell>
          <cell r="L2842">
            <v>0</v>
          </cell>
        </row>
        <row r="2843">
          <cell r="G2843">
            <v>0</v>
          </cell>
          <cell r="K2843">
            <v>0</v>
          </cell>
          <cell r="L2843">
            <v>0</v>
          </cell>
        </row>
        <row r="2844">
          <cell r="G2844">
            <v>0</v>
          </cell>
          <cell r="K2844">
            <v>0</v>
          </cell>
          <cell r="L2844">
            <v>0</v>
          </cell>
        </row>
        <row r="2845">
          <cell r="G2845">
            <v>0</v>
          </cell>
          <cell r="K2845">
            <v>0</v>
          </cell>
          <cell r="L2845">
            <v>0</v>
          </cell>
        </row>
        <row r="2846">
          <cell r="G2846">
            <v>0</v>
          </cell>
          <cell r="K2846">
            <v>0</v>
          </cell>
          <cell r="L2846">
            <v>0</v>
          </cell>
        </row>
        <row r="2847">
          <cell r="G2847">
            <v>0</v>
          </cell>
          <cell r="K2847">
            <v>0</v>
          </cell>
          <cell r="L2847">
            <v>0</v>
          </cell>
        </row>
        <row r="2848">
          <cell r="G2848">
            <v>0</v>
          </cell>
          <cell r="K2848">
            <v>0</v>
          </cell>
          <cell r="L2848">
            <v>0</v>
          </cell>
        </row>
        <row r="2849">
          <cell r="G2849">
            <v>0</v>
          </cell>
          <cell r="K2849">
            <v>0</v>
          </cell>
          <cell r="L2849">
            <v>0</v>
          </cell>
        </row>
        <row r="2850">
          <cell r="G2850">
            <v>0</v>
          </cell>
          <cell r="K2850">
            <v>27596.19</v>
          </cell>
          <cell r="L2850">
            <v>0</v>
          </cell>
        </row>
        <row r="2851">
          <cell r="G2851">
            <v>15836</v>
          </cell>
          <cell r="K2851">
            <v>299620.34000000003</v>
          </cell>
          <cell r="L2851">
            <v>217632</v>
          </cell>
        </row>
        <row r="2852">
          <cell r="G2852">
            <v>0</v>
          </cell>
          <cell r="K2852">
            <v>0</v>
          </cell>
          <cell r="L2852">
            <v>0</v>
          </cell>
        </row>
        <row r="2853">
          <cell r="G2853">
            <v>1109</v>
          </cell>
          <cell r="K2853">
            <v>16642.93</v>
          </cell>
          <cell r="L2853">
            <v>15237</v>
          </cell>
        </row>
        <row r="2854">
          <cell r="G2854">
            <v>275</v>
          </cell>
          <cell r="K2854">
            <v>3714.99</v>
          </cell>
          <cell r="L2854">
            <v>3160</v>
          </cell>
        </row>
        <row r="2855">
          <cell r="G2855">
            <v>0</v>
          </cell>
          <cell r="K2855">
            <v>0</v>
          </cell>
          <cell r="L2855">
            <v>0</v>
          </cell>
        </row>
        <row r="2856">
          <cell r="G2856">
            <v>0</v>
          </cell>
          <cell r="K2856">
            <v>4104.7</v>
          </cell>
          <cell r="L2856">
            <v>0</v>
          </cell>
        </row>
        <row r="2857">
          <cell r="G2857">
            <v>0</v>
          </cell>
          <cell r="K2857">
            <v>0</v>
          </cell>
          <cell r="L2857">
            <v>0</v>
          </cell>
        </row>
        <row r="2858">
          <cell r="G2858">
            <v>0</v>
          </cell>
          <cell r="K2858">
            <v>0</v>
          </cell>
          <cell r="L2858">
            <v>0</v>
          </cell>
        </row>
        <row r="2859">
          <cell r="G2859">
            <v>100</v>
          </cell>
          <cell r="K2859">
            <v>789.16</v>
          </cell>
          <cell r="L2859">
            <v>1200</v>
          </cell>
        </row>
        <row r="2860">
          <cell r="G2860">
            <v>0</v>
          </cell>
          <cell r="K2860">
            <v>0</v>
          </cell>
          <cell r="L2860">
            <v>0</v>
          </cell>
        </row>
        <row r="2861">
          <cell r="G2861">
            <v>0</v>
          </cell>
          <cell r="K2861">
            <v>0</v>
          </cell>
          <cell r="L2861">
            <v>0</v>
          </cell>
        </row>
        <row r="2862">
          <cell r="G2862">
            <v>0</v>
          </cell>
          <cell r="K2862">
            <v>0</v>
          </cell>
          <cell r="L2862">
            <v>0</v>
          </cell>
        </row>
        <row r="2863">
          <cell r="G2863">
            <v>0</v>
          </cell>
          <cell r="K2863">
            <v>0</v>
          </cell>
          <cell r="L2863">
            <v>0</v>
          </cell>
        </row>
        <row r="2864">
          <cell r="G2864">
            <v>0</v>
          </cell>
          <cell r="K2864">
            <v>0</v>
          </cell>
          <cell r="L2864">
            <v>0</v>
          </cell>
        </row>
        <row r="2865">
          <cell r="G2865">
            <v>0</v>
          </cell>
          <cell r="K2865">
            <v>0</v>
          </cell>
          <cell r="L2865">
            <v>0</v>
          </cell>
        </row>
        <row r="2866">
          <cell r="G2866">
            <v>0</v>
          </cell>
          <cell r="K2866">
            <v>0</v>
          </cell>
          <cell r="L2866">
            <v>0</v>
          </cell>
        </row>
        <row r="2867">
          <cell r="G2867">
            <v>0</v>
          </cell>
          <cell r="K2867">
            <v>469.67</v>
          </cell>
          <cell r="L2867">
            <v>0</v>
          </cell>
        </row>
        <row r="2868">
          <cell r="G2868">
            <v>0</v>
          </cell>
          <cell r="K2868">
            <v>4005.49</v>
          </cell>
          <cell r="L2868">
            <v>0</v>
          </cell>
        </row>
        <row r="2869">
          <cell r="G2869">
            <v>0</v>
          </cell>
          <cell r="K2869">
            <v>481.12</v>
          </cell>
          <cell r="L2869">
            <v>0</v>
          </cell>
        </row>
        <row r="2870">
          <cell r="G2870">
            <v>200</v>
          </cell>
          <cell r="K2870">
            <v>6735.05</v>
          </cell>
          <cell r="L2870">
            <v>2400</v>
          </cell>
        </row>
        <row r="2871">
          <cell r="G2871">
            <v>0</v>
          </cell>
          <cell r="K2871">
            <v>0</v>
          </cell>
          <cell r="L2871">
            <v>0</v>
          </cell>
        </row>
        <row r="2872">
          <cell r="G2872">
            <v>0</v>
          </cell>
          <cell r="K2872">
            <v>0</v>
          </cell>
          <cell r="L2872">
            <v>0</v>
          </cell>
        </row>
        <row r="2873">
          <cell r="G2873">
            <v>0</v>
          </cell>
          <cell r="K2873">
            <v>0</v>
          </cell>
          <cell r="L2873">
            <v>0</v>
          </cell>
        </row>
        <row r="2874">
          <cell r="G2874">
            <v>0</v>
          </cell>
          <cell r="K2874">
            <v>0</v>
          </cell>
          <cell r="L2874">
            <v>0</v>
          </cell>
        </row>
        <row r="2875">
          <cell r="G2875">
            <v>0</v>
          </cell>
          <cell r="K2875">
            <v>0</v>
          </cell>
          <cell r="L2875">
            <v>0</v>
          </cell>
        </row>
        <row r="2876">
          <cell r="G2876">
            <v>0</v>
          </cell>
          <cell r="K2876">
            <v>0</v>
          </cell>
          <cell r="L2876">
            <v>0</v>
          </cell>
        </row>
        <row r="2877">
          <cell r="G2877">
            <v>0</v>
          </cell>
          <cell r="K2877">
            <v>0</v>
          </cell>
          <cell r="L2877">
            <v>0</v>
          </cell>
        </row>
        <row r="2878">
          <cell r="G2878">
            <v>0</v>
          </cell>
          <cell r="K2878">
            <v>0</v>
          </cell>
          <cell r="L2878">
            <v>0</v>
          </cell>
        </row>
        <row r="2879">
          <cell r="G2879">
            <v>0</v>
          </cell>
          <cell r="K2879">
            <v>0</v>
          </cell>
          <cell r="L2879">
            <v>0</v>
          </cell>
        </row>
        <row r="2880">
          <cell r="G2880">
            <v>6125</v>
          </cell>
          <cell r="K2880">
            <v>54666.69</v>
          </cell>
          <cell r="L2880">
            <v>72041</v>
          </cell>
        </row>
        <row r="2881">
          <cell r="G2881">
            <v>0</v>
          </cell>
          <cell r="K2881">
            <v>0</v>
          </cell>
          <cell r="L2881">
            <v>0</v>
          </cell>
        </row>
        <row r="2882">
          <cell r="G2882">
            <v>0</v>
          </cell>
          <cell r="K2882">
            <v>0</v>
          </cell>
          <cell r="L2882">
            <v>0</v>
          </cell>
        </row>
        <row r="2883">
          <cell r="G2883">
            <v>469</v>
          </cell>
          <cell r="K2883">
            <v>3670.97</v>
          </cell>
          <cell r="L2883">
            <v>5513</v>
          </cell>
        </row>
        <row r="2884">
          <cell r="G2884">
            <v>138</v>
          </cell>
          <cell r="K2884">
            <v>-4794.34</v>
          </cell>
          <cell r="L2884">
            <v>1586</v>
          </cell>
        </row>
        <row r="2885">
          <cell r="G2885">
            <v>0</v>
          </cell>
          <cell r="K2885">
            <v>0</v>
          </cell>
          <cell r="L2885">
            <v>0</v>
          </cell>
        </row>
        <row r="2886">
          <cell r="G2886">
            <v>400</v>
          </cell>
          <cell r="K2886">
            <v>1433.36</v>
          </cell>
          <cell r="L2886">
            <v>4800</v>
          </cell>
        </row>
        <row r="2887">
          <cell r="G2887">
            <v>0</v>
          </cell>
          <cell r="K2887">
            <v>0</v>
          </cell>
          <cell r="L2887">
            <v>0</v>
          </cell>
        </row>
        <row r="2888">
          <cell r="G2888">
            <v>0</v>
          </cell>
          <cell r="K2888">
            <v>0</v>
          </cell>
          <cell r="L2888">
            <v>0</v>
          </cell>
        </row>
        <row r="2889">
          <cell r="G2889">
            <v>100</v>
          </cell>
          <cell r="K2889">
            <v>40</v>
          </cell>
          <cell r="L2889">
            <v>1200</v>
          </cell>
        </row>
        <row r="2890">
          <cell r="G2890">
            <v>0</v>
          </cell>
          <cell r="K2890">
            <v>0</v>
          </cell>
          <cell r="L2890">
            <v>0</v>
          </cell>
        </row>
        <row r="2891">
          <cell r="G2891">
            <v>0</v>
          </cell>
          <cell r="K2891">
            <v>0</v>
          </cell>
          <cell r="L2891">
            <v>0</v>
          </cell>
        </row>
        <row r="2892">
          <cell r="G2892">
            <v>0</v>
          </cell>
          <cell r="K2892">
            <v>0</v>
          </cell>
          <cell r="L2892">
            <v>0</v>
          </cell>
        </row>
        <row r="2893">
          <cell r="G2893">
            <v>0</v>
          </cell>
          <cell r="K2893">
            <v>0</v>
          </cell>
          <cell r="L2893">
            <v>0</v>
          </cell>
        </row>
        <row r="2894">
          <cell r="G2894">
            <v>0</v>
          </cell>
          <cell r="K2894">
            <v>0</v>
          </cell>
          <cell r="L2894">
            <v>0</v>
          </cell>
        </row>
        <row r="2895">
          <cell r="G2895">
            <v>0</v>
          </cell>
          <cell r="K2895">
            <v>0</v>
          </cell>
          <cell r="L2895">
            <v>0</v>
          </cell>
        </row>
        <row r="2896">
          <cell r="G2896">
            <v>0</v>
          </cell>
          <cell r="K2896">
            <v>0</v>
          </cell>
          <cell r="L2896">
            <v>0</v>
          </cell>
        </row>
        <row r="2897">
          <cell r="G2897">
            <v>400</v>
          </cell>
          <cell r="K2897">
            <v>2713.15</v>
          </cell>
          <cell r="L2897">
            <v>4800</v>
          </cell>
        </row>
        <row r="2898">
          <cell r="G2898">
            <v>230</v>
          </cell>
          <cell r="K2898">
            <v>1851.73</v>
          </cell>
          <cell r="L2898">
            <v>2760</v>
          </cell>
        </row>
        <row r="2899">
          <cell r="G2899">
            <v>0</v>
          </cell>
          <cell r="K2899">
            <v>0</v>
          </cell>
          <cell r="L2899">
            <v>0</v>
          </cell>
        </row>
        <row r="2900">
          <cell r="G2900">
            <v>0</v>
          </cell>
          <cell r="K2900">
            <v>0</v>
          </cell>
          <cell r="L2900">
            <v>0</v>
          </cell>
        </row>
        <row r="2901">
          <cell r="G2901">
            <v>0</v>
          </cell>
          <cell r="K2901">
            <v>0</v>
          </cell>
          <cell r="L2901">
            <v>0</v>
          </cell>
        </row>
        <row r="2902">
          <cell r="G2902">
            <v>0</v>
          </cell>
          <cell r="K2902">
            <v>0</v>
          </cell>
          <cell r="L2902">
            <v>0</v>
          </cell>
        </row>
        <row r="2903">
          <cell r="G2903">
            <v>400</v>
          </cell>
          <cell r="K2903">
            <v>7260.79</v>
          </cell>
          <cell r="L2903">
            <v>4800</v>
          </cell>
        </row>
        <row r="2904">
          <cell r="G2904">
            <v>0</v>
          </cell>
          <cell r="K2904">
            <v>0</v>
          </cell>
          <cell r="L2904">
            <v>0</v>
          </cell>
        </row>
        <row r="2905">
          <cell r="G2905">
            <v>0</v>
          </cell>
          <cell r="K2905">
            <v>0</v>
          </cell>
          <cell r="L2905">
            <v>0</v>
          </cell>
        </row>
        <row r="2906">
          <cell r="G2906">
            <v>0</v>
          </cell>
          <cell r="K2906">
            <v>0</v>
          </cell>
          <cell r="L2906">
            <v>0</v>
          </cell>
        </row>
        <row r="2907">
          <cell r="G2907">
            <v>0</v>
          </cell>
          <cell r="K2907">
            <v>0</v>
          </cell>
          <cell r="L2907">
            <v>0</v>
          </cell>
        </row>
        <row r="2908">
          <cell r="G2908">
            <v>0</v>
          </cell>
          <cell r="K2908">
            <v>0</v>
          </cell>
          <cell r="L2908">
            <v>0</v>
          </cell>
        </row>
        <row r="2909">
          <cell r="G2909">
            <v>0</v>
          </cell>
          <cell r="K2909">
            <v>0</v>
          </cell>
          <cell r="L2909">
            <v>0</v>
          </cell>
        </row>
        <row r="2910">
          <cell r="G2910">
            <v>0</v>
          </cell>
          <cell r="K2910">
            <v>0</v>
          </cell>
          <cell r="L2910">
            <v>0</v>
          </cell>
        </row>
        <row r="2911">
          <cell r="G2911">
            <v>0</v>
          </cell>
          <cell r="K2911">
            <v>1143923.17</v>
          </cell>
          <cell r="L2911">
            <v>0</v>
          </cell>
        </row>
        <row r="2912">
          <cell r="G2912">
            <v>0</v>
          </cell>
          <cell r="K2912">
            <v>0</v>
          </cell>
          <cell r="L2912">
            <v>0</v>
          </cell>
        </row>
        <row r="2913">
          <cell r="G2913">
            <v>0</v>
          </cell>
          <cell r="K2913">
            <v>0</v>
          </cell>
          <cell r="L2913">
            <v>0</v>
          </cell>
        </row>
        <row r="2914">
          <cell r="G2914">
            <v>0</v>
          </cell>
          <cell r="K2914">
            <v>0</v>
          </cell>
          <cell r="L2914">
            <v>0</v>
          </cell>
        </row>
        <row r="2915">
          <cell r="G2915">
            <v>0</v>
          </cell>
          <cell r="K2915">
            <v>0</v>
          </cell>
          <cell r="L2915">
            <v>0</v>
          </cell>
        </row>
        <row r="2916">
          <cell r="G2916">
            <v>0</v>
          </cell>
          <cell r="K2916">
            <v>0</v>
          </cell>
          <cell r="L2916">
            <v>0</v>
          </cell>
        </row>
        <row r="2917">
          <cell r="G2917">
            <v>0</v>
          </cell>
          <cell r="K2917">
            <v>0</v>
          </cell>
          <cell r="L2917">
            <v>0</v>
          </cell>
        </row>
        <row r="2918">
          <cell r="G2918">
            <v>0</v>
          </cell>
          <cell r="K2918">
            <v>0</v>
          </cell>
          <cell r="L2918">
            <v>0</v>
          </cell>
        </row>
        <row r="2919">
          <cell r="G2919">
            <v>-900000</v>
          </cell>
          <cell r="K2919">
            <v>-5069559.53</v>
          </cell>
          <cell r="L2919">
            <v>-5790000</v>
          </cell>
        </row>
        <row r="2920">
          <cell r="G2920">
            <v>0</v>
          </cell>
          <cell r="K2920">
            <v>232678.48</v>
          </cell>
          <cell r="L2920">
            <v>0</v>
          </cell>
        </row>
        <row r="2921">
          <cell r="G2921">
            <v>-600000</v>
          </cell>
          <cell r="K2921">
            <v>-3762788.87</v>
          </cell>
          <cell r="L2921">
            <v>-3860000</v>
          </cell>
        </row>
        <row r="2922">
          <cell r="G2922">
            <v>0</v>
          </cell>
          <cell r="K2922">
            <v>-648</v>
          </cell>
          <cell r="L2922">
            <v>0</v>
          </cell>
        </row>
        <row r="2923">
          <cell r="G2923">
            <v>0</v>
          </cell>
          <cell r="K2923">
            <v>8702.43</v>
          </cell>
          <cell r="L2923">
            <v>0</v>
          </cell>
        </row>
        <row r="2924">
          <cell r="G2924">
            <v>0</v>
          </cell>
          <cell r="K2924">
            <v>0</v>
          </cell>
          <cell r="L2924">
            <v>0</v>
          </cell>
        </row>
        <row r="2925">
          <cell r="G2925">
            <v>0</v>
          </cell>
          <cell r="K2925">
            <v>-631.75</v>
          </cell>
          <cell r="L2925">
            <v>0</v>
          </cell>
        </row>
        <row r="2926">
          <cell r="G2926">
            <v>0</v>
          </cell>
          <cell r="K2926">
            <v>0</v>
          </cell>
          <cell r="L2926">
            <v>0</v>
          </cell>
        </row>
        <row r="2927">
          <cell r="G2927">
            <v>724500</v>
          </cell>
          <cell r="K2927">
            <v>3919916.57</v>
          </cell>
          <cell r="L2927">
            <v>4660950</v>
          </cell>
        </row>
        <row r="2928">
          <cell r="G2928">
            <v>0</v>
          </cell>
          <cell r="K2928">
            <v>11638.7</v>
          </cell>
          <cell r="L2928">
            <v>0</v>
          </cell>
        </row>
        <row r="2929">
          <cell r="G2929">
            <v>0</v>
          </cell>
          <cell r="K2929">
            <v>0</v>
          </cell>
          <cell r="L2929">
            <v>0</v>
          </cell>
        </row>
        <row r="2930">
          <cell r="G2930">
            <v>0</v>
          </cell>
          <cell r="K2930">
            <v>488.28</v>
          </cell>
          <cell r="L2930">
            <v>0</v>
          </cell>
        </row>
        <row r="2931">
          <cell r="G2931">
            <v>0</v>
          </cell>
          <cell r="K2931">
            <v>-4220.12</v>
          </cell>
          <cell r="L2931">
            <v>0</v>
          </cell>
        </row>
        <row r="2932">
          <cell r="G2932">
            <v>0</v>
          </cell>
          <cell r="K2932">
            <v>-2447.08</v>
          </cell>
          <cell r="L2932">
            <v>0</v>
          </cell>
        </row>
        <row r="2933">
          <cell r="G2933">
            <v>520800</v>
          </cell>
          <cell r="K2933">
            <v>3410952.57</v>
          </cell>
          <cell r="L2933">
            <v>3350480</v>
          </cell>
        </row>
        <row r="2934">
          <cell r="G2934">
            <v>3000</v>
          </cell>
          <cell r="K2934">
            <v>-15132.88</v>
          </cell>
          <cell r="L2934">
            <v>19300</v>
          </cell>
        </row>
        <row r="2935">
          <cell r="G2935">
            <v>0</v>
          </cell>
          <cell r="K2935">
            <v>0</v>
          </cell>
          <cell r="L2935">
            <v>0</v>
          </cell>
        </row>
        <row r="2936">
          <cell r="G2936">
            <v>-16350</v>
          </cell>
          <cell r="K2936">
            <v>-103883.03</v>
          </cell>
          <cell r="L2936">
            <v>-105185</v>
          </cell>
        </row>
        <row r="2937">
          <cell r="G2937">
            <v>-5100</v>
          </cell>
          <cell r="K2937">
            <v>-35470.410000000003</v>
          </cell>
          <cell r="L2937">
            <v>-32810</v>
          </cell>
        </row>
        <row r="2938">
          <cell r="G2938">
            <v>0</v>
          </cell>
          <cell r="K2938">
            <v>2952.51</v>
          </cell>
          <cell r="L2938">
            <v>0</v>
          </cell>
        </row>
        <row r="2939">
          <cell r="G2939">
            <v>100</v>
          </cell>
          <cell r="K2939">
            <v>1301.0999999999999</v>
          </cell>
          <cell r="L2939">
            <v>800</v>
          </cell>
        </row>
        <row r="2940">
          <cell r="G2940">
            <v>500</v>
          </cell>
          <cell r="K2940">
            <v>3654.61</v>
          </cell>
          <cell r="L2940">
            <v>4000</v>
          </cell>
        </row>
        <row r="2941">
          <cell r="G2941">
            <v>750</v>
          </cell>
          <cell r="K2941">
            <v>0</v>
          </cell>
          <cell r="L2941">
            <v>6000</v>
          </cell>
        </row>
        <row r="2942">
          <cell r="G2942">
            <v>100</v>
          </cell>
          <cell r="K2942">
            <v>25192.95</v>
          </cell>
          <cell r="L2942">
            <v>800</v>
          </cell>
        </row>
        <row r="2943">
          <cell r="G2943">
            <v>1000</v>
          </cell>
          <cell r="K2943">
            <v>11324.42</v>
          </cell>
          <cell r="L2943">
            <v>8000</v>
          </cell>
        </row>
        <row r="2944">
          <cell r="G2944">
            <v>0</v>
          </cell>
          <cell r="K2944">
            <v>3957.54</v>
          </cell>
          <cell r="L2944">
            <v>0</v>
          </cell>
        </row>
        <row r="2945">
          <cell r="G2945">
            <v>150</v>
          </cell>
          <cell r="K2945">
            <v>105.86</v>
          </cell>
          <cell r="L2945">
            <v>1200</v>
          </cell>
        </row>
        <row r="2946">
          <cell r="G2946">
            <v>2000</v>
          </cell>
          <cell r="K2946">
            <v>18067.45</v>
          </cell>
          <cell r="L2946">
            <v>16000</v>
          </cell>
        </row>
        <row r="2947">
          <cell r="G2947">
            <v>25</v>
          </cell>
          <cell r="K2947">
            <v>1714.29</v>
          </cell>
          <cell r="L2947">
            <v>125</v>
          </cell>
        </row>
        <row r="2948">
          <cell r="G2948">
            <v>7000</v>
          </cell>
          <cell r="K2948">
            <v>34266.589999999997</v>
          </cell>
          <cell r="L2948">
            <v>56000</v>
          </cell>
        </row>
        <row r="2949">
          <cell r="G2949">
            <v>750</v>
          </cell>
          <cell r="K2949">
            <v>5007.26</v>
          </cell>
          <cell r="L2949">
            <v>6000</v>
          </cell>
        </row>
        <row r="2950">
          <cell r="G2950">
            <v>100</v>
          </cell>
          <cell r="K2950">
            <v>1272.56</v>
          </cell>
          <cell r="L2950">
            <v>800</v>
          </cell>
        </row>
        <row r="2951">
          <cell r="G2951">
            <v>0</v>
          </cell>
          <cell r="K2951">
            <v>0</v>
          </cell>
          <cell r="L2951">
            <v>0</v>
          </cell>
        </row>
        <row r="2952">
          <cell r="G2952">
            <v>500</v>
          </cell>
          <cell r="K2952">
            <v>1221.4000000000001</v>
          </cell>
          <cell r="L2952">
            <v>4000</v>
          </cell>
        </row>
        <row r="2953">
          <cell r="G2953">
            <v>6750</v>
          </cell>
          <cell r="K2953">
            <v>68585.06</v>
          </cell>
          <cell r="L2953">
            <v>54000</v>
          </cell>
        </row>
        <row r="2954">
          <cell r="G2954">
            <v>0</v>
          </cell>
          <cell r="K2954">
            <v>0</v>
          </cell>
          <cell r="L2954">
            <v>0</v>
          </cell>
        </row>
        <row r="2955">
          <cell r="G2955">
            <v>1000</v>
          </cell>
          <cell r="K2955">
            <v>18496.689999999999</v>
          </cell>
          <cell r="L2955">
            <v>8000</v>
          </cell>
        </row>
        <row r="2956">
          <cell r="G2956">
            <v>500</v>
          </cell>
          <cell r="K2956">
            <v>9369.7000000000007</v>
          </cell>
          <cell r="L2956">
            <v>4000</v>
          </cell>
        </row>
        <row r="2957">
          <cell r="G2957">
            <v>1000</v>
          </cell>
          <cell r="K2957">
            <v>5833.07</v>
          </cell>
          <cell r="L2957">
            <v>8000</v>
          </cell>
        </row>
        <row r="2958">
          <cell r="G2958">
            <v>750</v>
          </cell>
          <cell r="K2958">
            <v>5717.79</v>
          </cell>
          <cell r="L2958">
            <v>6000</v>
          </cell>
        </row>
        <row r="2959">
          <cell r="G2959">
            <v>50</v>
          </cell>
          <cell r="K2959">
            <v>975.18</v>
          </cell>
          <cell r="L2959">
            <v>700</v>
          </cell>
        </row>
        <row r="2960">
          <cell r="G2960">
            <v>0</v>
          </cell>
          <cell r="K2960">
            <v>137.96</v>
          </cell>
          <cell r="L2960">
            <v>0</v>
          </cell>
        </row>
        <row r="2961">
          <cell r="G2961">
            <v>0</v>
          </cell>
          <cell r="K2961">
            <v>0</v>
          </cell>
          <cell r="L2961">
            <v>0</v>
          </cell>
        </row>
        <row r="2962">
          <cell r="G2962">
            <v>22500</v>
          </cell>
          <cell r="K2962">
            <v>129004.77</v>
          </cell>
          <cell r="L2962">
            <v>144750</v>
          </cell>
        </row>
        <row r="2963">
          <cell r="G2963">
            <v>9000</v>
          </cell>
          <cell r="K2963">
            <v>49236.57</v>
          </cell>
          <cell r="L2963">
            <v>57900</v>
          </cell>
        </row>
        <row r="2964">
          <cell r="G2964">
            <v>0</v>
          </cell>
          <cell r="K2964">
            <v>0</v>
          </cell>
          <cell r="L2964">
            <v>0</v>
          </cell>
        </row>
        <row r="2965">
          <cell r="G2965">
            <v>18850</v>
          </cell>
          <cell r="K2965">
            <v>115118.99</v>
          </cell>
          <cell r="L2965">
            <v>128247</v>
          </cell>
        </row>
        <row r="2966">
          <cell r="G2966">
            <v>-500</v>
          </cell>
          <cell r="K2966">
            <v>-2378.56</v>
          </cell>
          <cell r="L2966">
            <v>-2100</v>
          </cell>
        </row>
        <row r="2967">
          <cell r="G2967">
            <v>0</v>
          </cell>
          <cell r="K2967">
            <v>0</v>
          </cell>
          <cell r="L2967">
            <v>0</v>
          </cell>
        </row>
        <row r="2968">
          <cell r="G2968">
            <v>0</v>
          </cell>
          <cell r="K2968">
            <v>0</v>
          </cell>
          <cell r="L2968">
            <v>0</v>
          </cell>
        </row>
        <row r="2969">
          <cell r="G2969">
            <v>21000</v>
          </cell>
          <cell r="K2969">
            <v>159853.26</v>
          </cell>
          <cell r="L2969">
            <v>135100</v>
          </cell>
        </row>
        <row r="2970">
          <cell r="G2970">
            <v>0</v>
          </cell>
          <cell r="K2970">
            <v>0</v>
          </cell>
          <cell r="L2970">
            <v>0</v>
          </cell>
        </row>
        <row r="2971">
          <cell r="G2971">
            <v>-500</v>
          </cell>
          <cell r="K2971">
            <v>-279</v>
          </cell>
          <cell r="L2971">
            <v>-4000</v>
          </cell>
        </row>
        <row r="2972">
          <cell r="G2972">
            <v>7520</v>
          </cell>
          <cell r="K2972">
            <v>70047.75</v>
          </cell>
          <cell r="L2972">
            <v>63920</v>
          </cell>
        </row>
        <row r="2973">
          <cell r="G2973">
            <v>0</v>
          </cell>
          <cell r="K2973">
            <v>0</v>
          </cell>
          <cell r="L2973">
            <v>0</v>
          </cell>
        </row>
        <row r="2974">
          <cell r="G2974">
            <v>376</v>
          </cell>
          <cell r="K2974">
            <v>25883.65</v>
          </cell>
          <cell r="L2974">
            <v>3196</v>
          </cell>
        </row>
        <row r="2975">
          <cell r="G2975">
            <v>604</v>
          </cell>
          <cell r="K2975">
            <v>7296.3</v>
          </cell>
          <cell r="L2975">
            <v>5134</v>
          </cell>
        </row>
        <row r="2976">
          <cell r="G2976">
            <v>602</v>
          </cell>
          <cell r="K2976">
            <v>4619.53</v>
          </cell>
          <cell r="L2976">
            <v>5116</v>
          </cell>
        </row>
        <row r="2977">
          <cell r="G2977">
            <v>0</v>
          </cell>
          <cell r="K2977">
            <v>0</v>
          </cell>
          <cell r="L2977">
            <v>0</v>
          </cell>
        </row>
        <row r="2978">
          <cell r="G2978">
            <v>0</v>
          </cell>
          <cell r="K2978">
            <v>0</v>
          </cell>
          <cell r="L2978">
            <v>0</v>
          </cell>
        </row>
        <row r="2979">
          <cell r="G2979">
            <v>0</v>
          </cell>
          <cell r="K2979">
            <v>0</v>
          </cell>
          <cell r="L2979">
            <v>0</v>
          </cell>
        </row>
        <row r="2980">
          <cell r="G2980">
            <v>2900</v>
          </cell>
          <cell r="K2980">
            <v>2087.96</v>
          </cell>
          <cell r="L2980">
            <v>23200</v>
          </cell>
        </row>
        <row r="2981">
          <cell r="G2981">
            <v>0</v>
          </cell>
          <cell r="K2981">
            <v>0</v>
          </cell>
          <cell r="L2981">
            <v>0</v>
          </cell>
        </row>
        <row r="2982">
          <cell r="G2982">
            <v>100</v>
          </cell>
          <cell r="K2982">
            <v>1186.48</v>
          </cell>
          <cell r="L2982">
            <v>800</v>
          </cell>
        </row>
        <row r="2983">
          <cell r="G2983">
            <v>0</v>
          </cell>
          <cell r="K2983">
            <v>0</v>
          </cell>
          <cell r="L2983">
            <v>0</v>
          </cell>
        </row>
        <row r="2984">
          <cell r="G2984">
            <v>0</v>
          </cell>
          <cell r="K2984">
            <v>0</v>
          </cell>
          <cell r="L2984">
            <v>0</v>
          </cell>
        </row>
        <row r="2985">
          <cell r="G2985">
            <v>100</v>
          </cell>
          <cell r="K2985">
            <v>1497.5</v>
          </cell>
          <cell r="L2985">
            <v>800</v>
          </cell>
        </row>
        <row r="2986">
          <cell r="G2986">
            <v>0</v>
          </cell>
          <cell r="K2986">
            <v>6915</v>
          </cell>
          <cell r="L2986">
            <v>0</v>
          </cell>
        </row>
        <row r="2987">
          <cell r="G2987">
            <v>300</v>
          </cell>
          <cell r="K2987">
            <v>0</v>
          </cell>
          <cell r="L2987">
            <v>2000</v>
          </cell>
        </row>
        <row r="2988">
          <cell r="G2988">
            <v>0</v>
          </cell>
          <cell r="K2988">
            <v>0</v>
          </cell>
          <cell r="L2988">
            <v>0</v>
          </cell>
        </row>
        <row r="2989">
          <cell r="G2989">
            <v>0</v>
          </cell>
          <cell r="K2989">
            <v>0</v>
          </cell>
          <cell r="L2989">
            <v>0</v>
          </cell>
        </row>
        <row r="2990">
          <cell r="G2990">
            <v>300</v>
          </cell>
          <cell r="K2990">
            <v>788.91</v>
          </cell>
          <cell r="L2990">
            <v>2300</v>
          </cell>
        </row>
        <row r="2991">
          <cell r="G2991">
            <v>0</v>
          </cell>
          <cell r="K2991">
            <v>0</v>
          </cell>
          <cell r="L2991">
            <v>0</v>
          </cell>
        </row>
        <row r="2992">
          <cell r="G2992">
            <v>0</v>
          </cell>
          <cell r="K2992">
            <v>0</v>
          </cell>
          <cell r="L2992">
            <v>0</v>
          </cell>
        </row>
        <row r="2993">
          <cell r="G2993">
            <v>0</v>
          </cell>
          <cell r="K2993">
            <v>0</v>
          </cell>
          <cell r="L2993">
            <v>0</v>
          </cell>
        </row>
        <row r="2994">
          <cell r="G2994">
            <v>0</v>
          </cell>
          <cell r="K2994">
            <v>0</v>
          </cell>
          <cell r="L2994">
            <v>0</v>
          </cell>
        </row>
        <row r="2995">
          <cell r="G2995">
            <v>0</v>
          </cell>
          <cell r="K2995">
            <v>0</v>
          </cell>
          <cell r="L2995">
            <v>0</v>
          </cell>
        </row>
        <row r="2996">
          <cell r="G2996">
            <v>0</v>
          </cell>
          <cell r="K2996">
            <v>0</v>
          </cell>
          <cell r="L2996">
            <v>0</v>
          </cell>
        </row>
        <row r="2997">
          <cell r="G2997">
            <v>0</v>
          </cell>
          <cell r="K2997">
            <v>0</v>
          </cell>
          <cell r="L2997">
            <v>0</v>
          </cell>
        </row>
        <row r="2998">
          <cell r="G2998">
            <v>0</v>
          </cell>
          <cell r="K2998">
            <v>0</v>
          </cell>
          <cell r="L2998">
            <v>0</v>
          </cell>
        </row>
        <row r="2999">
          <cell r="G2999">
            <v>0</v>
          </cell>
          <cell r="K2999">
            <v>0</v>
          </cell>
          <cell r="L2999">
            <v>0</v>
          </cell>
        </row>
        <row r="3000">
          <cell r="G3000">
            <v>0</v>
          </cell>
          <cell r="K3000">
            <v>0</v>
          </cell>
          <cell r="L3000">
            <v>0</v>
          </cell>
        </row>
        <row r="3001">
          <cell r="G3001">
            <v>6240</v>
          </cell>
          <cell r="K3001">
            <v>24955.01</v>
          </cell>
          <cell r="L3001">
            <v>53040</v>
          </cell>
        </row>
        <row r="3002">
          <cell r="G3002">
            <v>0</v>
          </cell>
          <cell r="K3002">
            <v>0</v>
          </cell>
          <cell r="L3002">
            <v>0</v>
          </cell>
        </row>
        <row r="3003">
          <cell r="G3003">
            <v>1248</v>
          </cell>
          <cell r="K3003">
            <v>5936.94</v>
          </cell>
          <cell r="L3003">
            <v>10608</v>
          </cell>
        </row>
        <row r="3004">
          <cell r="G3004">
            <v>573</v>
          </cell>
          <cell r="K3004">
            <v>2439.96</v>
          </cell>
          <cell r="L3004">
            <v>4870</v>
          </cell>
        </row>
        <row r="3005">
          <cell r="G3005">
            <v>499</v>
          </cell>
          <cell r="K3005">
            <v>363.63</v>
          </cell>
          <cell r="L3005">
            <v>4242</v>
          </cell>
        </row>
        <row r="3006">
          <cell r="G3006">
            <v>0</v>
          </cell>
          <cell r="K3006">
            <v>34816.949999999997</v>
          </cell>
          <cell r="L3006">
            <v>0</v>
          </cell>
        </row>
        <row r="3007">
          <cell r="G3007">
            <v>0</v>
          </cell>
          <cell r="K3007">
            <v>0</v>
          </cell>
          <cell r="L3007">
            <v>0</v>
          </cell>
        </row>
        <row r="3008">
          <cell r="G3008">
            <v>0</v>
          </cell>
          <cell r="K3008">
            <v>0</v>
          </cell>
          <cell r="L3008">
            <v>0</v>
          </cell>
        </row>
        <row r="3009">
          <cell r="G3009">
            <v>4300</v>
          </cell>
          <cell r="K3009">
            <v>34063.65</v>
          </cell>
          <cell r="L3009">
            <v>34400</v>
          </cell>
        </row>
        <row r="3010">
          <cell r="G3010">
            <v>0</v>
          </cell>
          <cell r="K3010">
            <v>0</v>
          </cell>
          <cell r="L3010">
            <v>0</v>
          </cell>
        </row>
        <row r="3011">
          <cell r="G3011">
            <v>200</v>
          </cell>
          <cell r="K3011">
            <v>24.93</v>
          </cell>
          <cell r="L3011">
            <v>1600</v>
          </cell>
        </row>
        <row r="3012">
          <cell r="G3012">
            <v>0</v>
          </cell>
          <cell r="K3012">
            <v>0</v>
          </cell>
          <cell r="L3012">
            <v>0</v>
          </cell>
        </row>
        <row r="3013">
          <cell r="G3013">
            <v>0</v>
          </cell>
          <cell r="K3013">
            <v>0</v>
          </cell>
          <cell r="L3013">
            <v>0</v>
          </cell>
        </row>
        <row r="3014">
          <cell r="G3014">
            <v>0</v>
          </cell>
          <cell r="K3014">
            <v>0</v>
          </cell>
          <cell r="L3014">
            <v>0</v>
          </cell>
        </row>
        <row r="3015">
          <cell r="G3015">
            <v>0</v>
          </cell>
          <cell r="K3015">
            <v>0</v>
          </cell>
          <cell r="L3015">
            <v>0</v>
          </cell>
        </row>
        <row r="3016">
          <cell r="G3016">
            <v>0</v>
          </cell>
          <cell r="K3016">
            <v>0</v>
          </cell>
          <cell r="L3016">
            <v>0</v>
          </cell>
        </row>
        <row r="3017">
          <cell r="G3017">
            <v>0</v>
          </cell>
          <cell r="K3017">
            <v>1011.8</v>
          </cell>
          <cell r="L3017">
            <v>0</v>
          </cell>
        </row>
        <row r="3018">
          <cell r="G3018">
            <v>0</v>
          </cell>
          <cell r="K3018">
            <v>0</v>
          </cell>
          <cell r="L3018">
            <v>0</v>
          </cell>
        </row>
        <row r="3019">
          <cell r="G3019">
            <v>300</v>
          </cell>
          <cell r="K3019">
            <v>476.75</v>
          </cell>
          <cell r="L3019">
            <v>2400</v>
          </cell>
        </row>
        <row r="3020">
          <cell r="G3020">
            <v>0</v>
          </cell>
          <cell r="K3020">
            <v>0</v>
          </cell>
          <cell r="L3020">
            <v>0</v>
          </cell>
        </row>
        <row r="3021">
          <cell r="G3021">
            <v>0</v>
          </cell>
          <cell r="K3021">
            <v>0</v>
          </cell>
          <cell r="L3021">
            <v>0</v>
          </cell>
        </row>
        <row r="3022">
          <cell r="G3022">
            <v>0</v>
          </cell>
          <cell r="K3022">
            <v>0</v>
          </cell>
          <cell r="L3022">
            <v>0</v>
          </cell>
        </row>
        <row r="3023">
          <cell r="G3023">
            <v>0</v>
          </cell>
          <cell r="K3023">
            <v>0</v>
          </cell>
          <cell r="L3023">
            <v>0</v>
          </cell>
        </row>
        <row r="3024">
          <cell r="G3024">
            <v>0</v>
          </cell>
          <cell r="K3024">
            <v>0</v>
          </cell>
          <cell r="L3024">
            <v>0</v>
          </cell>
        </row>
        <row r="3025">
          <cell r="G3025">
            <v>4500</v>
          </cell>
          <cell r="K3025">
            <v>28843.01</v>
          </cell>
          <cell r="L3025">
            <v>28950</v>
          </cell>
        </row>
        <row r="3026">
          <cell r="G3026">
            <v>0</v>
          </cell>
          <cell r="K3026">
            <v>230.64</v>
          </cell>
          <cell r="L3026">
            <v>0</v>
          </cell>
        </row>
        <row r="3027">
          <cell r="G3027">
            <v>500</v>
          </cell>
          <cell r="K3027">
            <v>559.33000000000004</v>
          </cell>
          <cell r="L3027">
            <v>4000</v>
          </cell>
        </row>
        <row r="3028">
          <cell r="G3028">
            <v>3000</v>
          </cell>
          <cell r="K3028">
            <v>4881.24</v>
          </cell>
          <cell r="L3028">
            <v>24000</v>
          </cell>
        </row>
        <row r="3029">
          <cell r="G3029">
            <v>0</v>
          </cell>
          <cell r="K3029">
            <v>0</v>
          </cell>
          <cell r="L3029">
            <v>0</v>
          </cell>
        </row>
        <row r="3030">
          <cell r="G3030">
            <v>12917</v>
          </cell>
          <cell r="K3030">
            <v>59875</v>
          </cell>
          <cell r="L3030">
            <v>95000</v>
          </cell>
        </row>
        <row r="3031">
          <cell r="G3031">
            <v>0</v>
          </cell>
          <cell r="K3031">
            <v>0</v>
          </cell>
          <cell r="L3031">
            <v>0</v>
          </cell>
        </row>
        <row r="3032">
          <cell r="G3032">
            <v>0</v>
          </cell>
          <cell r="K3032">
            <v>0</v>
          </cell>
          <cell r="L3032">
            <v>0</v>
          </cell>
        </row>
        <row r="3033">
          <cell r="G3033">
            <v>988</v>
          </cell>
          <cell r="K3033">
            <v>4636.32</v>
          </cell>
          <cell r="L3033">
            <v>7268</v>
          </cell>
        </row>
        <row r="3034">
          <cell r="G3034">
            <v>1033</v>
          </cell>
          <cell r="K3034">
            <v>343.83</v>
          </cell>
          <cell r="L3034">
            <v>7600</v>
          </cell>
        </row>
        <row r="3035">
          <cell r="G3035">
            <v>0</v>
          </cell>
          <cell r="K3035">
            <v>0</v>
          </cell>
          <cell r="L3035">
            <v>0</v>
          </cell>
        </row>
        <row r="3036">
          <cell r="G3036">
            <v>0</v>
          </cell>
          <cell r="K3036">
            <v>0</v>
          </cell>
          <cell r="L3036">
            <v>0</v>
          </cell>
        </row>
        <row r="3037">
          <cell r="G3037">
            <v>0</v>
          </cell>
          <cell r="K3037">
            <v>0</v>
          </cell>
          <cell r="L3037">
            <v>0</v>
          </cell>
        </row>
        <row r="3038">
          <cell r="G3038">
            <v>0</v>
          </cell>
          <cell r="K3038">
            <v>0</v>
          </cell>
          <cell r="L3038">
            <v>0</v>
          </cell>
        </row>
        <row r="3039">
          <cell r="G3039">
            <v>0</v>
          </cell>
          <cell r="K3039">
            <v>0</v>
          </cell>
          <cell r="L3039">
            <v>0</v>
          </cell>
        </row>
        <row r="3040">
          <cell r="G3040">
            <v>0</v>
          </cell>
          <cell r="K3040">
            <v>0</v>
          </cell>
          <cell r="L3040">
            <v>0</v>
          </cell>
        </row>
        <row r="3041">
          <cell r="G3041">
            <v>0</v>
          </cell>
          <cell r="K3041">
            <v>0</v>
          </cell>
          <cell r="L3041">
            <v>0</v>
          </cell>
        </row>
        <row r="3042">
          <cell r="G3042">
            <v>0</v>
          </cell>
          <cell r="K3042">
            <v>0</v>
          </cell>
          <cell r="L3042">
            <v>0</v>
          </cell>
        </row>
        <row r="3043">
          <cell r="G3043">
            <v>0</v>
          </cell>
          <cell r="K3043">
            <v>0</v>
          </cell>
          <cell r="L3043">
            <v>0</v>
          </cell>
        </row>
        <row r="3044">
          <cell r="G3044">
            <v>0</v>
          </cell>
          <cell r="K3044">
            <v>0</v>
          </cell>
          <cell r="L3044">
            <v>0</v>
          </cell>
        </row>
        <row r="3045">
          <cell r="G3045">
            <v>0</v>
          </cell>
          <cell r="K3045">
            <v>0</v>
          </cell>
          <cell r="L3045">
            <v>0</v>
          </cell>
        </row>
        <row r="3046">
          <cell r="G3046">
            <v>0</v>
          </cell>
          <cell r="K3046">
            <v>0</v>
          </cell>
          <cell r="L3046">
            <v>0</v>
          </cell>
        </row>
        <row r="3047">
          <cell r="G3047">
            <v>0</v>
          </cell>
          <cell r="K3047">
            <v>0</v>
          </cell>
          <cell r="L3047">
            <v>0</v>
          </cell>
        </row>
        <row r="3048">
          <cell r="G3048">
            <v>0</v>
          </cell>
          <cell r="K3048">
            <v>582.71</v>
          </cell>
          <cell r="L3048">
            <v>0</v>
          </cell>
        </row>
        <row r="3049">
          <cell r="G3049">
            <v>0</v>
          </cell>
          <cell r="K3049">
            <v>0</v>
          </cell>
          <cell r="L3049">
            <v>0</v>
          </cell>
        </row>
        <row r="3050">
          <cell r="G3050">
            <v>0</v>
          </cell>
          <cell r="K3050">
            <v>0</v>
          </cell>
          <cell r="L3050">
            <v>0</v>
          </cell>
        </row>
        <row r="3051">
          <cell r="G3051">
            <v>0</v>
          </cell>
          <cell r="K3051">
            <v>0</v>
          </cell>
          <cell r="L3051">
            <v>0</v>
          </cell>
        </row>
        <row r="3052">
          <cell r="G3052">
            <v>0</v>
          </cell>
          <cell r="K3052">
            <v>0</v>
          </cell>
          <cell r="L3052">
            <v>0</v>
          </cell>
        </row>
        <row r="3053">
          <cell r="G3053">
            <v>0</v>
          </cell>
          <cell r="K3053">
            <v>0</v>
          </cell>
          <cell r="L3053">
            <v>0</v>
          </cell>
        </row>
        <row r="3054">
          <cell r="G3054">
            <v>0</v>
          </cell>
          <cell r="K3054">
            <v>0</v>
          </cell>
          <cell r="L3054">
            <v>0</v>
          </cell>
        </row>
        <row r="3055">
          <cell r="G3055">
            <v>0</v>
          </cell>
          <cell r="K3055">
            <v>0</v>
          </cell>
          <cell r="L3055">
            <v>0</v>
          </cell>
        </row>
        <row r="3056">
          <cell r="G3056">
            <v>0</v>
          </cell>
          <cell r="K3056">
            <v>0</v>
          </cell>
          <cell r="L3056">
            <v>0</v>
          </cell>
        </row>
        <row r="3057">
          <cell r="G3057">
            <v>0</v>
          </cell>
          <cell r="K3057">
            <v>0</v>
          </cell>
          <cell r="L3057">
            <v>0</v>
          </cell>
        </row>
        <row r="3058">
          <cell r="G3058">
            <v>0</v>
          </cell>
          <cell r="K3058">
            <v>0</v>
          </cell>
          <cell r="L3058">
            <v>0</v>
          </cell>
        </row>
        <row r="3059">
          <cell r="G3059">
            <v>63675</v>
          </cell>
          <cell r="K3059">
            <v>204000</v>
          </cell>
          <cell r="L3059">
            <v>409643</v>
          </cell>
        </row>
        <row r="3060">
          <cell r="G3060">
            <v>0</v>
          </cell>
          <cell r="K3060">
            <v>167136</v>
          </cell>
          <cell r="L3060">
            <v>0</v>
          </cell>
        </row>
        <row r="3061">
          <cell r="G3061">
            <v>0</v>
          </cell>
          <cell r="K3061">
            <v>0</v>
          </cell>
          <cell r="L3061">
            <v>0</v>
          </cell>
        </row>
        <row r="3062">
          <cell r="G3062">
            <v>4871</v>
          </cell>
          <cell r="K3062">
            <v>23873.73</v>
          </cell>
          <cell r="L3062">
            <v>31337</v>
          </cell>
        </row>
        <row r="3063">
          <cell r="G3063">
            <v>5094</v>
          </cell>
          <cell r="K3063">
            <v>7473.5</v>
          </cell>
          <cell r="L3063">
            <v>32771</v>
          </cell>
        </row>
        <row r="3064">
          <cell r="G3064">
            <v>0</v>
          </cell>
          <cell r="K3064">
            <v>0</v>
          </cell>
          <cell r="L3064">
            <v>0</v>
          </cell>
        </row>
        <row r="3065">
          <cell r="G3065">
            <v>0</v>
          </cell>
          <cell r="K3065">
            <v>0</v>
          </cell>
          <cell r="L3065">
            <v>0</v>
          </cell>
        </row>
        <row r="3066">
          <cell r="G3066">
            <v>0</v>
          </cell>
          <cell r="K3066">
            <v>0</v>
          </cell>
          <cell r="L3066">
            <v>0</v>
          </cell>
        </row>
        <row r="3067">
          <cell r="G3067">
            <v>0</v>
          </cell>
          <cell r="K3067">
            <v>0</v>
          </cell>
          <cell r="L3067">
            <v>0</v>
          </cell>
        </row>
        <row r="3068">
          <cell r="G3068">
            <v>0</v>
          </cell>
          <cell r="K3068">
            <v>0</v>
          </cell>
          <cell r="L3068">
            <v>0</v>
          </cell>
        </row>
        <row r="3069">
          <cell r="G3069">
            <v>0</v>
          </cell>
          <cell r="K3069">
            <v>0</v>
          </cell>
          <cell r="L3069">
            <v>0</v>
          </cell>
        </row>
        <row r="3070">
          <cell r="G3070">
            <v>0</v>
          </cell>
          <cell r="K3070">
            <v>0</v>
          </cell>
          <cell r="L3070">
            <v>0</v>
          </cell>
        </row>
        <row r="3071">
          <cell r="G3071">
            <v>0</v>
          </cell>
          <cell r="K3071">
            <v>0</v>
          </cell>
          <cell r="L3071">
            <v>0</v>
          </cell>
        </row>
        <row r="3072">
          <cell r="G3072">
            <v>0</v>
          </cell>
          <cell r="K3072">
            <v>0</v>
          </cell>
          <cell r="L3072">
            <v>0</v>
          </cell>
        </row>
        <row r="3073">
          <cell r="G3073">
            <v>0</v>
          </cell>
          <cell r="K3073">
            <v>0</v>
          </cell>
          <cell r="L3073">
            <v>0</v>
          </cell>
        </row>
        <row r="3074">
          <cell r="G3074">
            <v>0</v>
          </cell>
          <cell r="K3074">
            <v>0</v>
          </cell>
          <cell r="L3074">
            <v>0</v>
          </cell>
        </row>
        <row r="3075">
          <cell r="G3075">
            <v>0</v>
          </cell>
          <cell r="K3075">
            <v>0</v>
          </cell>
          <cell r="L3075">
            <v>0</v>
          </cell>
        </row>
        <row r="3076">
          <cell r="G3076">
            <v>0</v>
          </cell>
          <cell r="K3076">
            <v>1784.74</v>
          </cell>
          <cell r="L3076">
            <v>0</v>
          </cell>
        </row>
        <row r="3077">
          <cell r="G3077">
            <v>0</v>
          </cell>
          <cell r="K3077">
            <v>2301.34</v>
          </cell>
          <cell r="L3077">
            <v>0</v>
          </cell>
        </row>
        <row r="3078">
          <cell r="G3078">
            <v>0</v>
          </cell>
          <cell r="K3078">
            <v>2290.6999999999998</v>
          </cell>
          <cell r="L3078">
            <v>0</v>
          </cell>
        </row>
        <row r="3079">
          <cell r="G3079">
            <v>500</v>
          </cell>
          <cell r="K3079">
            <v>10265.27</v>
          </cell>
          <cell r="L3079">
            <v>5500</v>
          </cell>
        </row>
        <row r="3080">
          <cell r="G3080">
            <v>0</v>
          </cell>
          <cell r="K3080">
            <v>0</v>
          </cell>
          <cell r="L3080">
            <v>0</v>
          </cell>
        </row>
        <row r="3081">
          <cell r="G3081">
            <v>0</v>
          </cell>
          <cell r="K3081">
            <v>0</v>
          </cell>
          <cell r="L3081">
            <v>0</v>
          </cell>
        </row>
        <row r="3082">
          <cell r="G3082">
            <v>0</v>
          </cell>
          <cell r="K3082">
            <v>0</v>
          </cell>
          <cell r="L3082">
            <v>0</v>
          </cell>
        </row>
        <row r="3083">
          <cell r="G3083">
            <v>0</v>
          </cell>
          <cell r="K3083">
            <v>0</v>
          </cell>
          <cell r="L3083">
            <v>0</v>
          </cell>
        </row>
        <row r="3084">
          <cell r="G3084">
            <v>0</v>
          </cell>
          <cell r="K3084">
            <v>0</v>
          </cell>
          <cell r="L3084">
            <v>0</v>
          </cell>
        </row>
        <row r="3085">
          <cell r="G3085">
            <v>0</v>
          </cell>
          <cell r="K3085">
            <v>0</v>
          </cell>
          <cell r="L3085">
            <v>0</v>
          </cell>
        </row>
        <row r="3086">
          <cell r="G3086">
            <v>0</v>
          </cell>
          <cell r="K3086">
            <v>0</v>
          </cell>
          <cell r="L3086">
            <v>0</v>
          </cell>
        </row>
        <row r="3087">
          <cell r="G3087">
            <v>0</v>
          </cell>
          <cell r="K3087">
            <v>0</v>
          </cell>
          <cell r="L3087">
            <v>0</v>
          </cell>
        </row>
        <row r="3088">
          <cell r="G3088">
            <v>0</v>
          </cell>
          <cell r="K3088">
            <v>0</v>
          </cell>
          <cell r="L3088">
            <v>0</v>
          </cell>
        </row>
        <row r="3089">
          <cell r="G3089">
            <v>0</v>
          </cell>
          <cell r="K3089">
            <v>0</v>
          </cell>
          <cell r="L3089">
            <v>0</v>
          </cell>
        </row>
        <row r="3090">
          <cell r="G3090">
            <v>4583</v>
          </cell>
          <cell r="K3090">
            <v>41250.06</v>
          </cell>
          <cell r="L3090">
            <v>36664</v>
          </cell>
        </row>
        <row r="3091">
          <cell r="G3091">
            <v>0</v>
          </cell>
          <cell r="K3091">
            <v>0</v>
          </cell>
          <cell r="L3091">
            <v>0</v>
          </cell>
        </row>
        <row r="3092">
          <cell r="G3092">
            <v>0</v>
          </cell>
          <cell r="K3092">
            <v>0</v>
          </cell>
          <cell r="L3092">
            <v>0</v>
          </cell>
        </row>
        <row r="3093">
          <cell r="G3093">
            <v>351</v>
          </cell>
          <cell r="K3093">
            <v>2988.03</v>
          </cell>
          <cell r="L3093">
            <v>2808</v>
          </cell>
        </row>
        <row r="3094">
          <cell r="G3094">
            <v>367</v>
          </cell>
          <cell r="K3094">
            <v>1757.23</v>
          </cell>
          <cell r="L3094">
            <v>2936</v>
          </cell>
        </row>
        <row r="3095">
          <cell r="G3095">
            <v>0</v>
          </cell>
          <cell r="K3095">
            <v>0</v>
          </cell>
          <cell r="L3095">
            <v>0</v>
          </cell>
        </row>
        <row r="3096">
          <cell r="G3096">
            <v>350</v>
          </cell>
          <cell r="K3096">
            <v>542.91</v>
          </cell>
          <cell r="L3096">
            <v>2800</v>
          </cell>
        </row>
        <row r="3097">
          <cell r="G3097">
            <v>0</v>
          </cell>
          <cell r="K3097">
            <v>0</v>
          </cell>
          <cell r="L3097">
            <v>0</v>
          </cell>
        </row>
        <row r="3098">
          <cell r="G3098">
            <v>0</v>
          </cell>
          <cell r="K3098">
            <v>0</v>
          </cell>
          <cell r="L3098">
            <v>0</v>
          </cell>
        </row>
        <row r="3099">
          <cell r="G3099">
            <v>100</v>
          </cell>
          <cell r="K3099">
            <v>1189.92</v>
          </cell>
          <cell r="L3099">
            <v>800</v>
          </cell>
        </row>
        <row r="3100">
          <cell r="G3100">
            <v>0</v>
          </cell>
          <cell r="K3100">
            <v>0</v>
          </cell>
          <cell r="L3100">
            <v>0</v>
          </cell>
        </row>
        <row r="3101">
          <cell r="G3101">
            <v>0</v>
          </cell>
          <cell r="K3101">
            <v>0</v>
          </cell>
          <cell r="L3101">
            <v>0</v>
          </cell>
        </row>
        <row r="3102">
          <cell r="G3102">
            <v>0</v>
          </cell>
          <cell r="K3102">
            <v>0</v>
          </cell>
          <cell r="L3102">
            <v>0</v>
          </cell>
        </row>
        <row r="3103">
          <cell r="G3103">
            <v>0</v>
          </cell>
          <cell r="K3103">
            <v>0</v>
          </cell>
          <cell r="L3103">
            <v>0</v>
          </cell>
        </row>
        <row r="3104">
          <cell r="G3104">
            <v>0</v>
          </cell>
          <cell r="K3104">
            <v>0</v>
          </cell>
          <cell r="L3104">
            <v>0</v>
          </cell>
        </row>
        <row r="3105">
          <cell r="G3105">
            <v>0</v>
          </cell>
          <cell r="K3105">
            <v>0</v>
          </cell>
          <cell r="L3105">
            <v>0</v>
          </cell>
        </row>
        <row r="3106">
          <cell r="G3106">
            <v>0</v>
          </cell>
          <cell r="K3106">
            <v>0</v>
          </cell>
          <cell r="L3106">
            <v>0</v>
          </cell>
        </row>
        <row r="3107">
          <cell r="G3107">
            <v>500</v>
          </cell>
          <cell r="K3107">
            <v>4705.17</v>
          </cell>
          <cell r="L3107">
            <v>4000</v>
          </cell>
        </row>
        <row r="3108">
          <cell r="G3108">
            <v>100</v>
          </cell>
          <cell r="K3108">
            <v>423.02</v>
          </cell>
          <cell r="L3108">
            <v>800</v>
          </cell>
        </row>
        <row r="3109">
          <cell r="G3109">
            <v>0</v>
          </cell>
          <cell r="K3109">
            <v>0</v>
          </cell>
          <cell r="L3109">
            <v>0</v>
          </cell>
        </row>
        <row r="3110">
          <cell r="G3110">
            <v>0</v>
          </cell>
          <cell r="K3110">
            <v>0</v>
          </cell>
          <cell r="L3110">
            <v>0</v>
          </cell>
        </row>
        <row r="3111">
          <cell r="G3111">
            <v>0</v>
          </cell>
          <cell r="K3111">
            <v>0</v>
          </cell>
          <cell r="L3111">
            <v>0</v>
          </cell>
        </row>
        <row r="3112">
          <cell r="G3112">
            <v>0</v>
          </cell>
          <cell r="K3112">
            <v>0</v>
          </cell>
          <cell r="L3112">
            <v>0</v>
          </cell>
        </row>
        <row r="3113">
          <cell r="G3113">
            <v>500</v>
          </cell>
          <cell r="K3113">
            <v>13285.75</v>
          </cell>
          <cell r="L3113">
            <v>4000</v>
          </cell>
        </row>
        <row r="3114">
          <cell r="G3114">
            <v>0</v>
          </cell>
          <cell r="K3114">
            <v>0</v>
          </cell>
          <cell r="L3114">
            <v>0</v>
          </cell>
        </row>
        <row r="3115">
          <cell r="G3115">
            <v>0</v>
          </cell>
          <cell r="K3115">
            <v>0</v>
          </cell>
          <cell r="L3115">
            <v>0</v>
          </cell>
        </row>
        <row r="3116">
          <cell r="G3116">
            <v>0</v>
          </cell>
          <cell r="K3116">
            <v>0</v>
          </cell>
          <cell r="L3116">
            <v>0</v>
          </cell>
        </row>
        <row r="3117">
          <cell r="G3117">
            <v>0</v>
          </cell>
          <cell r="K3117">
            <v>0</v>
          </cell>
          <cell r="L3117">
            <v>0</v>
          </cell>
        </row>
        <row r="3118">
          <cell r="G3118">
            <v>0</v>
          </cell>
          <cell r="K3118">
            <v>0</v>
          </cell>
          <cell r="L3118">
            <v>0</v>
          </cell>
        </row>
        <row r="3119">
          <cell r="G3119">
            <v>0</v>
          </cell>
          <cell r="K3119">
            <v>0</v>
          </cell>
          <cell r="L3119">
            <v>0</v>
          </cell>
        </row>
        <row r="3120">
          <cell r="G3120">
            <v>0</v>
          </cell>
          <cell r="K3120">
            <v>0</v>
          </cell>
          <cell r="L3120">
            <v>0</v>
          </cell>
        </row>
        <row r="3121">
          <cell r="G3121">
            <v>0</v>
          </cell>
          <cell r="K3121">
            <v>909542.19</v>
          </cell>
          <cell r="L3121">
            <v>0</v>
          </cell>
        </row>
        <row r="3122">
          <cell r="G3122">
            <v>0</v>
          </cell>
          <cell r="K3122">
            <v>0</v>
          </cell>
          <cell r="L3122">
            <v>0</v>
          </cell>
        </row>
        <row r="3123">
          <cell r="G3123">
            <v>0</v>
          </cell>
          <cell r="K3123">
            <v>0</v>
          </cell>
          <cell r="L3123">
            <v>0</v>
          </cell>
        </row>
        <row r="3124">
          <cell r="G3124">
            <v>0</v>
          </cell>
          <cell r="K3124">
            <v>0</v>
          </cell>
          <cell r="L3124">
            <v>0</v>
          </cell>
        </row>
        <row r="3125">
          <cell r="G3125">
            <v>0</v>
          </cell>
          <cell r="K3125">
            <v>0</v>
          </cell>
          <cell r="L3125">
            <v>0</v>
          </cell>
        </row>
        <row r="3126">
          <cell r="G3126">
            <v>0</v>
          </cell>
          <cell r="K3126">
            <v>0</v>
          </cell>
          <cell r="L3126">
            <v>0</v>
          </cell>
        </row>
        <row r="3127">
          <cell r="G3127">
            <v>0</v>
          </cell>
          <cell r="K3127">
            <v>0</v>
          </cell>
          <cell r="L3127">
            <v>0</v>
          </cell>
        </row>
        <row r="3128">
          <cell r="G3128">
            <v>0</v>
          </cell>
          <cell r="K3128">
            <v>0</v>
          </cell>
          <cell r="L3128">
            <v>0</v>
          </cell>
        </row>
        <row r="3129">
          <cell r="G3129">
            <v>-480000</v>
          </cell>
          <cell r="K3129">
            <v>-4191778.31</v>
          </cell>
          <cell r="L3129">
            <v>-5340000</v>
          </cell>
        </row>
        <row r="3130">
          <cell r="G3130">
            <v>0</v>
          </cell>
          <cell r="K3130">
            <v>220124.29</v>
          </cell>
          <cell r="L3130">
            <v>0</v>
          </cell>
        </row>
        <row r="3131">
          <cell r="G3131">
            <v>-320000</v>
          </cell>
          <cell r="K3131">
            <v>-3028836.02</v>
          </cell>
          <cell r="L3131">
            <v>-3560000</v>
          </cell>
        </row>
        <row r="3132">
          <cell r="G3132">
            <v>0</v>
          </cell>
          <cell r="K3132">
            <v>107962.9</v>
          </cell>
          <cell r="L3132">
            <v>0</v>
          </cell>
        </row>
        <row r="3133">
          <cell r="G3133">
            <v>0</v>
          </cell>
          <cell r="K3133">
            <v>942.6</v>
          </cell>
          <cell r="L3133">
            <v>0</v>
          </cell>
        </row>
        <row r="3134">
          <cell r="G3134">
            <v>0</v>
          </cell>
          <cell r="K3134">
            <v>334.92</v>
          </cell>
          <cell r="L3134">
            <v>0</v>
          </cell>
        </row>
        <row r="3135">
          <cell r="G3135">
            <v>0</v>
          </cell>
          <cell r="K3135">
            <v>-11974</v>
          </cell>
          <cell r="L3135">
            <v>0</v>
          </cell>
        </row>
        <row r="3136">
          <cell r="G3136">
            <v>0</v>
          </cell>
          <cell r="K3136">
            <v>0</v>
          </cell>
          <cell r="L3136">
            <v>0</v>
          </cell>
        </row>
        <row r="3137">
          <cell r="G3137">
            <v>393600</v>
          </cell>
          <cell r="K3137">
            <v>3291279.17</v>
          </cell>
          <cell r="L3137">
            <v>4378800</v>
          </cell>
        </row>
        <row r="3138">
          <cell r="G3138">
            <v>0</v>
          </cell>
          <cell r="K3138">
            <v>-25756.06</v>
          </cell>
          <cell r="L3138">
            <v>0</v>
          </cell>
        </row>
        <row r="3139">
          <cell r="G3139">
            <v>0</v>
          </cell>
          <cell r="K3139">
            <v>0</v>
          </cell>
          <cell r="L3139">
            <v>0</v>
          </cell>
        </row>
        <row r="3140">
          <cell r="G3140">
            <v>0</v>
          </cell>
          <cell r="K3140">
            <v>1699.84</v>
          </cell>
          <cell r="L3140">
            <v>0</v>
          </cell>
        </row>
        <row r="3141">
          <cell r="G3141">
            <v>0</v>
          </cell>
          <cell r="K3141">
            <v>16679.560000000001</v>
          </cell>
          <cell r="L3141">
            <v>0</v>
          </cell>
        </row>
        <row r="3142">
          <cell r="G3142">
            <v>0</v>
          </cell>
          <cell r="K3142">
            <v>-6909.87</v>
          </cell>
          <cell r="L3142">
            <v>0</v>
          </cell>
        </row>
        <row r="3143">
          <cell r="G3143">
            <v>278400</v>
          </cell>
          <cell r="K3143">
            <v>2670231.61</v>
          </cell>
          <cell r="L3143">
            <v>3097200</v>
          </cell>
        </row>
        <row r="3144">
          <cell r="G3144">
            <v>1600</v>
          </cell>
          <cell r="K3144">
            <v>42576.99</v>
          </cell>
          <cell r="L3144">
            <v>17800</v>
          </cell>
        </row>
        <row r="3145">
          <cell r="G3145">
            <v>0</v>
          </cell>
          <cell r="K3145">
            <v>53.34</v>
          </cell>
          <cell r="L3145">
            <v>0</v>
          </cell>
        </row>
        <row r="3146">
          <cell r="G3146">
            <v>-8720</v>
          </cell>
          <cell r="K3146">
            <v>-67031.94</v>
          </cell>
          <cell r="L3146">
            <v>-97010</v>
          </cell>
        </row>
        <row r="3147">
          <cell r="G3147">
            <v>-2720</v>
          </cell>
          <cell r="K3147">
            <v>-37107.550000000003</v>
          </cell>
          <cell r="L3147">
            <v>-30260</v>
          </cell>
        </row>
        <row r="3148">
          <cell r="G3148">
            <v>0</v>
          </cell>
          <cell r="K3148">
            <v>4582.24</v>
          </cell>
          <cell r="L3148">
            <v>0</v>
          </cell>
        </row>
        <row r="3149">
          <cell r="G3149">
            <v>100</v>
          </cell>
          <cell r="K3149">
            <v>1610.35</v>
          </cell>
          <cell r="L3149">
            <v>900</v>
          </cell>
        </row>
        <row r="3150">
          <cell r="G3150">
            <v>500</v>
          </cell>
          <cell r="K3150">
            <v>3237.05</v>
          </cell>
          <cell r="L3150">
            <v>4500</v>
          </cell>
        </row>
        <row r="3151">
          <cell r="G3151">
            <v>750</v>
          </cell>
          <cell r="K3151">
            <v>0</v>
          </cell>
          <cell r="L3151">
            <v>6750</v>
          </cell>
        </row>
        <row r="3152">
          <cell r="G3152">
            <v>100</v>
          </cell>
          <cell r="K3152">
            <v>2111.62</v>
          </cell>
          <cell r="L3152">
            <v>900</v>
          </cell>
        </row>
        <row r="3153">
          <cell r="G3153">
            <v>500</v>
          </cell>
          <cell r="K3153">
            <v>13106.95</v>
          </cell>
          <cell r="L3153">
            <v>5500</v>
          </cell>
        </row>
        <row r="3154">
          <cell r="G3154">
            <v>150</v>
          </cell>
          <cell r="K3154">
            <v>4554.74</v>
          </cell>
          <cell r="L3154">
            <v>1350</v>
          </cell>
        </row>
        <row r="3155">
          <cell r="G3155">
            <v>25</v>
          </cell>
          <cell r="K3155">
            <v>1141</v>
          </cell>
          <cell r="L3155">
            <v>225</v>
          </cell>
        </row>
        <row r="3156">
          <cell r="G3156">
            <v>2000</v>
          </cell>
          <cell r="K3156">
            <v>10327.43</v>
          </cell>
          <cell r="L3156">
            <v>18000</v>
          </cell>
        </row>
        <row r="3157">
          <cell r="G3157">
            <v>25</v>
          </cell>
          <cell r="K3157">
            <v>354.29</v>
          </cell>
          <cell r="L3157">
            <v>225</v>
          </cell>
        </row>
        <row r="3158">
          <cell r="G3158">
            <v>4500</v>
          </cell>
          <cell r="K3158">
            <v>25559.91</v>
          </cell>
          <cell r="L3158">
            <v>34700</v>
          </cell>
        </row>
        <row r="3159">
          <cell r="G3159">
            <v>750</v>
          </cell>
          <cell r="K3159">
            <v>4999.58</v>
          </cell>
          <cell r="L3159">
            <v>6750</v>
          </cell>
        </row>
        <row r="3160">
          <cell r="G3160">
            <v>100</v>
          </cell>
          <cell r="K3160">
            <v>3572.24</v>
          </cell>
          <cell r="L3160">
            <v>900</v>
          </cell>
        </row>
        <row r="3161">
          <cell r="G3161">
            <v>0</v>
          </cell>
          <cell r="K3161">
            <v>0</v>
          </cell>
          <cell r="L3161">
            <v>0</v>
          </cell>
        </row>
        <row r="3162">
          <cell r="G3162">
            <v>0</v>
          </cell>
          <cell r="K3162">
            <v>1377.4</v>
          </cell>
          <cell r="L3162">
            <v>0</v>
          </cell>
        </row>
        <row r="3163">
          <cell r="G3163">
            <v>8600</v>
          </cell>
          <cell r="K3163">
            <v>86000</v>
          </cell>
          <cell r="L3163">
            <v>77400</v>
          </cell>
        </row>
        <row r="3164">
          <cell r="G3164">
            <v>0</v>
          </cell>
          <cell r="K3164">
            <v>3915.36</v>
          </cell>
          <cell r="L3164">
            <v>0</v>
          </cell>
        </row>
        <row r="3165">
          <cell r="G3165">
            <v>1000</v>
          </cell>
          <cell r="K3165">
            <v>15143.68</v>
          </cell>
          <cell r="L3165">
            <v>9000</v>
          </cell>
        </row>
        <row r="3166">
          <cell r="G3166">
            <v>500</v>
          </cell>
          <cell r="K3166">
            <v>19379.84</v>
          </cell>
          <cell r="L3166">
            <v>4500</v>
          </cell>
        </row>
        <row r="3167">
          <cell r="G3167">
            <v>1000</v>
          </cell>
          <cell r="K3167">
            <v>7302.72</v>
          </cell>
          <cell r="L3167">
            <v>9000</v>
          </cell>
        </row>
        <row r="3168">
          <cell r="G3168">
            <v>750</v>
          </cell>
          <cell r="K3168">
            <v>9731.48</v>
          </cell>
          <cell r="L3168">
            <v>6750</v>
          </cell>
        </row>
        <row r="3169">
          <cell r="G3169">
            <v>50</v>
          </cell>
          <cell r="K3169">
            <v>766.53</v>
          </cell>
          <cell r="L3169">
            <v>550</v>
          </cell>
        </row>
        <row r="3170">
          <cell r="G3170">
            <v>0</v>
          </cell>
          <cell r="K3170">
            <v>0</v>
          </cell>
          <cell r="L3170">
            <v>0</v>
          </cell>
        </row>
        <row r="3171">
          <cell r="G3171">
            <v>0</v>
          </cell>
          <cell r="K3171">
            <v>0</v>
          </cell>
          <cell r="L3171">
            <v>0</v>
          </cell>
        </row>
        <row r="3172">
          <cell r="G3172">
            <v>12000</v>
          </cell>
          <cell r="K3172">
            <v>103259.36</v>
          </cell>
          <cell r="L3172">
            <v>133500</v>
          </cell>
        </row>
        <row r="3173">
          <cell r="G3173">
            <v>4800</v>
          </cell>
          <cell r="K3173">
            <v>44037.71</v>
          </cell>
          <cell r="L3173">
            <v>53400</v>
          </cell>
        </row>
        <row r="3174">
          <cell r="G3174">
            <v>0</v>
          </cell>
          <cell r="K3174">
            <v>0</v>
          </cell>
          <cell r="L3174">
            <v>0</v>
          </cell>
        </row>
        <row r="3175">
          <cell r="G3175">
            <v>667</v>
          </cell>
          <cell r="K3175">
            <v>6645.16</v>
          </cell>
          <cell r="L3175">
            <v>22316</v>
          </cell>
        </row>
        <row r="3176">
          <cell r="G3176">
            <v>-500</v>
          </cell>
          <cell r="K3176">
            <v>-16888.09</v>
          </cell>
          <cell r="L3176">
            <v>-1600</v>
          </cell>
        </row>
        <row r="3177">
          <cell r="G3177">
            <v>0</v>
          </cell>
          <cell r="K3177">
            <v>0</v>
          </cell>
          <cell r="L3177">
            <v>0</v>
          </cell>
        </row>
        <row r="3178">
          <cell r="G3178">
            <v>0</v>
          </cell>
          <cell r="K3178">
            <v>0</v>
          </cell>
          <cell r="L3178">
            <v>0</v>
          </cell>
        </row>
        <row r="3179">
          <cell r="G3179">
            <v>12000</v>
          </cell>
          <cell r="K3179">
            <v>137394.53</v>
          </cell>
          <cell r="L3179">
            <v>133500</v>
          </cell>
        </row>
        <row r="3180">
          <cell r="G3180">
            <v>0</v>
          </cell>
          <cell r="K3180">
            <v>0</v>
          </cell>
          <cell r="L3180">
            <v>0</v>
          </cell>
        </row>
        <row r="3181">
          <cell r="G3181">
            <v>-400</v>
          </cell>
          <cell r="K3181">
            <v>-3407.45</v>
          </cell>
          <cell r="L3181">
            <v>-4450</v>
          </cell>
        </row>
        <row r="3182">
          <cell r="G3182">
            <v>3840</v>
          </cell>
          <cell r="K3182">
            <v>9623.6299999999992</v>
          </cell>
          <cell r="L3182">
            <v>26880</v>
          </cell>
        </row>
        <row r="3183">
          <cell r="G3183">
            <v>0</v>
          </cell>
          <cell r="K3183">
            <v>0</v>
          </cell>
          <cell r="L3183">
            <v>0</v>
          </cell>
        </row>
        <row r="3184">
          <cell r="G3184">
            <v>384</v>
          </cell>
          <cell r="K3184">
            <v>1307.6400000000001</v>
          </cell>
          <cell r="L3184">
            <v>2688</v>
          </cell>
        </row>
        <row r="3185">
          <cell r="G3185">
            <v>384</v>
          </cell>
          <cell r="K3185">
            <v>998.8</v>
          </cell>
          <cell r="L3185">
            <v>2688</v>
          </cell>
        </row>
        <row r="3186">
          <cell r="G3186">
            <v>307</v>
          </cell>
          <cell r="K3186">
            <v>540.57000000000005</v>
          </cell>
          <cell r="L3186">
            <v>2151</v>
          </cell>
        </row>
        <row r="3187">
          <cell r="G3187">
            <v>0</v>
          </cell>
          <cell r="K3187">
            <v>0</v>
          </cell>
          <cell r="L3187">
            <v>0</v>
          </cell>
        </row>
        <row r="3188">
          <cell r="G3188">
            <v>0</v>
          </cell>
          <cell r="K3188">
            <v>0</v>
          </cell>
          <cell r="L3188">
            <v>0</v>
          </cell>
        </row>
        <row r="3189">
          <cell r="G3189">
            <v>0</v>
          </cell>
          <cell r="K3189">
            <v>0</v>
          </cell>
          <cell r="L3189">
            <v>0</v>
          </cell>
        </row>
        <row r="3190">
          <cell r="G3190">
            <v>1000</v>
          </cell>
          <cell r="K3190">
            <v>858.19</v>
          </cell>
          <cell r="L3190">
            <v>9000</v>
          </cell>
        </row>
        <row r="3191">
          <cell r="G3191">
            <v>0</v>
          </cell>
          <cell r="K3191">
            <v>0</v>
          </cell>
          <cell r="L3191">
            <v>0</v>
          </cell>
        </row>
        <row r="3192">
          <cell r="G3192">
            <v>100</v>
          </cell>
          <cell r="K3192">
            <v>3693.66</v>
          </cell>
          <cell r="L3192">
            <v>1900</v>
          </cell>
        </row>
        <row r="3193">
          <cell r="G3193">
            <v>0</v>
          </cell>
          <cell r="K3193">
            <v>0</v>
          </cell>
          <cell r="L3193">
            <v>0</v>
          </cell>
        </row>
        <row r="3194">
          <cell r="G3194">
            <v>0</v>
          </cell>
          <cell r="K3194">
            <v>0</v>
          </cell>
          <cell r="L3194">
            <v>0</v>
          </cell>
        </row>
        <row r="3195">
          <cell r="G3195">
            <v>100</v>
          </cell>
          <cell r="K3195">
            <v>1663.25</v>
          </cell>
          <cell r="L3195">
            <v>900</v>
          </cell>
        </row>
        <row r="3196">
          <cell r="G3196">
            <v>0</v>
          </cell>
          <cell r="K3196">
            <v>1271.97</v>
          </cell>
          <cell r="L3196">
            <v>0</v>
          </cell>
        </row>
        <row r="3197">
          <cell r="G3197">
            <v>200</v>
          </cell>
          <cell r="K3197">
            <v>649.16999999999996</v>
          </cell>
          <cell r="L3197">
            <v>900</v>
          </cell>
        </row>
        <row r="3198">
          <cell r="G3198">
            <v>0</v>
          </cell>
          <cell r="K3198">
            <v>0</v>
          </cell>
          <cell r="L3198">
            <v>0</v>
          </cell>
        </row>
        <row r="3199">
          <cell r="G3199">
            <v>0</v>
          </cell>
          <cell r="K3199">
            <v>0</v>
          </cell>
          <cell r="L3199">
            <v>0</v>
          </cell>
        </row>
        <row r="3200">
          <cell r="G3200">
            <v>300</v>
          </cell>
          <cell r="K3200">
            <v>172.78</v>
          </cell>
          <cell r="L3200">
            <v>2600</v>
          </cell>
        </row>
        <row r="3201">
          <cell r="G3201">
            <v>0</v>
          </cell>
          <cell r="K3201">
            <v>0</v>
          </cell>
          <cell r="L3201">
            <v>0</v>
          </cell>
        </row>
        <row r="3202">
          <cell r="G3202">
            <v>0</v>
          </cell>
          <cell r="K3202">
            <v>0</v>
          </cell>
          <cell r="L3202">
            <v>0</v>
          </cell>
        </row>
        <row r="3203">
          <cell r="G3203">
            <v>0</v>
          </cell>
          <cell r="K3203">
            <v>0</v>
          </cell>
          <cell r="L3203">
            <v>0</v>
          </cell>
        </row>
        <row r="3204">
          <cell r="G3204">
            <v>0</v>
          </cell>
          <cell r="K3204">
            <v>0</v>
          </cell>
          <cell r="L3204">
            <v>0</v>
          </cell>
        </row>
        <row r="3205">
          <cell r="G3205">
            <v>0</v>
          </cell>
          <cell r="K3205">
            <v>0</v>
          </cell>
          <cell r="L3205">
            <v>0</v>
          </cell>
        </row>
        <row r="3206">
          <cell r="G3206">
            <v>0</v>
          </cell>
          <cell r="K3206">
            <v>0</v>
          </cell>
          <cell r="L3206">
            <v>0</v>
          </cell>
        </row>
        <row r="3207">
          <cell r="G3207">
            <v>0</v>
          </cell>
          <cell r="K3207">
            <v>0</v>
          </cell>
          <cell r="L3207">
            <v>0</v>
          </cell>
        </row>
        <row r="3208">
          <cell r="G3208">
            <v>0</v>
          </cell>
          <cell r="K3208">
            <v>0</v>
          </cell>
          <cell r="L3208">
            <v>0</v>
          </cell>
        </row>
        <row r="3209">
          <cell r="G3209">
            <v>0</v>
          </cell>
          <cell r="K3209">
            <v>0</v>
          </cell>
          <cell r="L3209">
            <v>0</v>
          </cell>
        </row>
        <row r="3210">
          <cell r="G3210">
            <v>0</v>
          </cell>
          <cell r="K3210">
            <v>0</v>
          </cell>
          <cell r="L3210">
            <v>0</v>
          </cell>
        </row>
        <row r="3211">
          <cell r="G3211">
            <v>4480</v>
          </cell>
          <cell r="K3211">
            <v>34957</v>
          </cell>
          <cell r="L3211">
            <v>43680</v>
          </cell>
        </row>
        <row r="3212">
          <cell r="G3212">
            <v>0</v>
          </cell>
          <cell r="K3212">
            <v>0</v>
          </cell>
          <cell r="L3212">
            <v>0</v>
          </cell>
        </row>
        <row r="3213">
          <cell r="G3213">
            <v>896</v>
          </cell>
          <cell r="K3213">
            <v>6616.43</v>
          </cell>
          <cell r="L3213">
            <v>8736</v>
          </cell>
        </row>
        <row r="3214">
          <cell r="G3214">
            <v>448</v>
          </cell>
          <cell r="K3214">
            <v>3195.51</v>
          </cell>
          <cell r="L3214">
            <v>4368</v>
          </cell>
        </row>
        <row r="3215">
          <cell r="G3215">
            <v>448</v>
          </cell>
          <cell r="K3215">
            <v>1064.56</v>
          </cell>
          <cell r="L3215">
            <v>4368</v>
          </cell>
        </row>
        <row r="3216">
          <cell r="G3216">
            <v>0</v>
          </cell>
          <cell r="K3216">
            <v>6039.18</v>
          </cell>
          <cell r="L3216">
            <v>0</v>
          </cell>
        </row>
        <row r="3217">
          <cell r="G3217">
            <v>0</v>
          </cell>
          <cell r="K3217">
            <v>0</v>
          </cell>
          <cell r="L3217">
            <v>0</v>
          </cell>
        </row>
        <row r="3218">
          <cell r="G3218">
            <v>0</v>
          </cell>
          <cell r="K3218">
            <v>0</v>
          </cell>
          <cell r="L3218">
            <v>0</v>
          </cell>
        </row>
        <row r="3219">
          <cell r="G3219">
            <v>3783</v>
          </cell>
          <cell r="K3219">
            <v>34895.769999999997</v>
          </cell>
          <cell r="L3219">
            <v>31545</v>
          </cell>
        </row>
        <row r="3220">
          <cell r="G3220">
            <v>0</v>
          </cell>
          <cell r="K3220">
            <v>0</v>
          </cell>
          <cell r="L3220">
            <v>0</v>
          </cell>
        </row>
        <row r="3221">
          <cell r="G3221">
            <v>200</v>
          </cell>
          <cell r="K3221">
            <v>1657.31</v>
          </cell>
          <cell r="L3221">
            <v>1800</v>
          </cell>
        </row>
        <row r="3222">
          <cell r="G3222">
            <v>0</v>
          </cell>
          <cell r="K3222">
            <v>0</v>
          </cell>
          <cell r="L3222">
            <v>0</v>
          </cell>
        </row>
        <row r="3223">
          <cell r="G3223">
            <v>0</v>
          </cell>
          <cell r="K3223">
            <v>0</v>
          </cell>
          <cell r="L3223">
            <v>0</v>
          </cell>
        </row>
        <row r="3224">
          <cell r="G3224">
            <v>0</v>
          </cell>
          <cell r="K3224">
            <v>0</v>
          </cell>
          <cell r="L3224">
            <v>0</v>
          </cell>
        </row>
        <row r="3225">
          <cell r="G3225">
            <v>0</v>
          </cell>
          <cell r="K3225">
            <v>0</v>
          </cell>
          <cell r="L3225">
            <v>0</v>
          </cell>
        </row>
        <row r="3226">
          <cell r="G3226">
            <v>0</v>
          </cell>
          <cell r="K3226">
            <v>0</v>
          </cell>
          <cell r="L3226">
            <v>0</v>
          </cell>
        </row>
        <row r="3227">
          <cell r="G3227">
            <v>0</v>
          </cell>
          <cell r="K3227">
            <v>1519.8</v>
          </cell>
          <cell r="L3227">
            <v>0</v>
          </cell>
        </row>
        <row r="3228">
          <cell r="G3228">
            <v>0</v>
          </cell>
          <cell r="K3228">
            <v>0</v>
          </cell>
          <cell r="L3228">
            <v>0</v>
          </cell>
        </row>
        <row r="3229">
          <cell r="G3229">
            <v>300</v>
          </cell>
          <cell r="K3229">
            <v>634.08000000000004</v>
          </cell>
          <cell r="L3229">
            <v>2700</v>
          </cell>
        </row>
        <row r="3230">
          <cell r="G3230">
            <v>0</v>
          </cell>
          <cell r="K3230">
            <v>0</v>
          </cell>
          <cell r="L3230">
            <v>0</v>
          </cell>
        </row>
        <row r="3231">
          <cell r="G3231">
            <v>0</v>
          </cell>
          <cell r="K3231">
            <v>0</v>
          </cell>
          <cell r="L3231">
            <v>0</v>
          </cell>
        </row>
        <row r="3232">
          <cell r="G3232">
            <v>0</v>
          </cell>
          <cell r="K3232">
            <v>0</v>
          </cell>
          <cell r="L3232">
            <v>0</v>
          </cell>
        </row>
        <row r="3233">
          <cell r="G3233">
            <v>0</v>
          </cell>
          <cell r="K3233">
            <v>0</v>
          </cell>
          <cell r="L3233">
            <v>0</v>
          </cell>
        </row>
        <row r="3234">
          <cell r="G3234">
            <v>0</v>
          </cell>
          <cell r="K3234">
            <v>0</v>
          </cell>
          <cell r="L3234">
            <v>0</v>
          </cell>
        </row>
        <row r="3235">
          <cell r="G3235">
            <v>2400</v>
          </cell>
          <cell r="K3235">
            <v>25078.46</v>
          </cell>
          <cell r="L3235">
            <v>26700</v>
          </cell>
        </row>
        <row r="3236">
          <cell r="G3236">
            <v>0</v>
          </cell>
          <cell r="K3236">
            <v>3538.43</v>
          </cell>
          <cell r="L3236">
            <v>0</v>
          </cell>
        </row>
        <row r="3237">
          <cell r="G3237">
            <v>500</v>
          </cell>
          <cell r="K3237">
            <v>2749.62</v>
          </cell>
          <cell r="L3237">
            <v>4500</v>
          </cell>
        </row>
        <row r="3238">
          <cell r="G3238">
            <v>2000</v>
          </cell>
          <cell r="K3238">
            <v>4657.97</v>
          </cell>
          <cell r="L3238">
            <v>18000</v>
          </cell>
        </row>
        <row r="3239">
          <cell r="G3239">
            <v>0</v>
          </cell>
          <cell r="K3239">
            <v>0</v>
          </cell>
          <cell r="L3239">
            <v>0</v>
          </cell>
        </row>
        <row r="3240">
          <cell r="G3240">
            <v>9250</v>
          </cell>
          <cell r="K3240">
            <v>69778.460000000006</v>
          </cell>
          <cell r="L3240">
            <v>72835</v>
          </cell>
        </row>
        <row r="3241">
          <cell r="G3241">
            <v>0</v>
          </cell>
          <cell r="K3241">
            <v>0</v>
          </cell>
          <cell r="L3241">
            <v>0</v>
          </cell>
        </row>
        <row r="3242">
          <cell r="G3242">
            <v>0</v>
          </cell>
          <cell r="K3242">
            <v>755.72</v>
          </cell>
          <cell r="L3242">
            <v>0</v>
          </cell>
        </row>
        <row r="3243">
          <cell r="G3243">
            <v>925</v>
          </cell>
          <cell r="K3243">
            <v>5984.72</v>
          </cell>
          <cell r="L3243">
            <v>7285</v>
          </cell>
        </row>
        <row r="3244">
          <cell r="G3244">
            <v>740</v>
          </cell>
          <cell r="K3244">
            <v>4738.71</v>
          </cell>
          <cell r="L3244">
            <v>5825</v>
          </cell>
        </row>
        <row r="3245">
          <cell r="G3245">
            <v>0</v>
          </cell>
          <cell r="K3245">
            <v>0</v>
          </cell>
          <cell r="L3245">
            <v>0</v>
          </cell>
        </row>
        <row r="3246">
          <cell r="G3246">
            <v>0</v>
          </cell>
          <cell r="K3246">
            <v>0</v>
          </cell>
          <cell r="L3246">
            <v>0</v>
          </cell>
        </row>
        <row r="3247">
          <cell r="G3247">
            <v>0</v>
          </cell>
          <cell r="K3247">
            <v>0</v>
          </cell>
          <cell r="L3247">
            <v>0</v>
          </cell>
        </row>
        <row r="3248">
          <cell r="G3248">
            <v>0</v>
          </cell>
          <cell r="K3248">
            <v>0</v>
          </cell>
          <cell r="L3248">
            <v>0</v>
          </cell>
        </row>
        <row r="3249">
          <cell r="G3249">
            <v>0</v>
          </cell>
          <cell r="K3249">
            <v>0</v>
          </cell>
          <cell r="L3249">
            <v>0</v>
          </cell>
        </row>
        <row r="3250">
          <cell r="G3250">
            <v>0</v>
          </cell>
          <cell r="K3250">
            <v>0</v>
          </cell>
          <cell r="L3250">
            <v>0</v>
          </cell>
        </row>
        <row r="3251">
          <cell r="G3251">
            <v>0</v>
          </cell>
          <cell r="K3251">
            <v>0</v>
          </cell>
          <cell r="L3251">
            <v>0</v>
          </cell>
        </row>
        <row r="3252">
          <cell r="G3252">
            <v>0</v>
          </cell>
          <cell r="K3252">
            <v>0</v>
          </cell>
          <cell r="L3252">
            <v>0</v>
          </cell>
        </row>
        <row r="3253">
          <cell r="G3253">
            <v>0</v>
          </cell>
          <cell r="K3253">
            <v>0</v>
          </cell>
          <cell r="L3253">
            <v>0</v>
          </cell>
        </row>
        <row r="3254">
          <cell r="G3254">
            <v>0</v>
          </cell>
          <cell r="K3254">
            <v>0</v>
          </cell>
          <cell r="L3254">
            <v>0</v>
          </cell>
        </row>
        <row r="3255">
          <cell r="G3255">
            <v>0</v>
          </cell>
          <cell r="K3255">
            <v>0</v>
          </cell>
          <cell r="L3255">
            <v>0</v>
          </cell>
        </row>
        <row r="3256">
          <cell r="G3256">
            <v>0</v>
          </cell>
          <cell r="K3256">
            <v>0</v>
          </cell>
          <cell r="L3256">
            <v>0</v>
          </cell>
        </row>
        <row r="3257">
          <cell r="G3257">
            <v>0</v>
          </cell>
          <cell r="K3257">
            <v>0</v>
          </cell>
          <cell r="L3257">
            <v>0</v>
          </cell>
        </row>
        <row r="3258">
          <cell r="G3258">
            <v>0</v>
          </cell>
          <cell r="K3258">
            <v>827.37</v>
          </cell>
          <cell r="L3258">
            <v>0</v>
          </cell>
        </row>
        <row r="3259">
          <cell r="G3259">
            <v>0</v>
          </cell>
          <cell r="K3259">
            <v>0</v>
          </cell>
          <cell r="L3259">
            <v>0</v>
          </cell>
        </row>
        <row r="3260">
          <cell r="G3260">
            <v>0</v>
          </cell>
          <cell r="K3260">
            <v>0</v>
          </cell>
          <cell r="L3260">
            <v>0</v>
          </cell>
        </row>
        <row r="3261">
          <cell r="G3261">
            <v>0</v>
          </cell>
          <cell r="K3261">
            <v>0</v>
          </cell>
          <cell r="L3261">
            <v>0</v>
          </cell>
        </row>
        <row r="3262">
          <cell r="G3262">
            <v>0</v>
          </cell>
          <cell r="K3262">
            <v>0</v>
          </cell>
          <cell r="L3262">
            <v>0</v>
          </cell>
        </row>
        <row r="3263">
          <cell r="G3263">
            <v>0</v>
          </cell>
          <cell r="K3263">
            <v>0</v>
          </cell>
          <cell r="L3263">
            <v>0</v>
          </cell>
        </row>
        <row r="3264">
          <cell r="G3264">
            <v>0</v>
          </cell>
          <cell r="K3264">
            <v>0</v>
          </cell>
          <cell r="L3264">
            <v>0</v>
          </cell>
        </row>
        <row r="3265">
          <cell r="G3265">
            <v>0</v>
          </cell>
          <cell r="K3265">
            <v>0</v>
          </cell>
          <cell r="L3265">
            <v>0</v>
          </cell>
        </row>
        <row r="3266">
          <cell r="G3266">
            <v>0</v>
          </cell>
          <cell r="K3266">
            <v>0</v>
          </cell>
          <cell r="L3266">
            <v>0</v>
          </cell>
        </row>
        <row r="3267">
          <cell r="G3267">
            <v>0</v>
          </cell>
          <cell r="K3267">
            <v>0</v>
          </cell>
          <cell r="L3267">
            <v>0</v>
          </cell>
        </row>
        <row r="3268">
          <cell r="G3268">
            <v>0</v>
          </cell>
          <cell r="K3268">
            <v>0</v>
          </cell>
          <cell r="L3268">
            <v>0</v>
          </cell>
        </row>
        <row r="3269">
          <cell r="G3269">
            <v>0</v>
          </cell>
          <cell r="K3269">
            <v>48000.15</v>
          </cell>
          <cell r="L3269">
            <v>0</v>
          </cell>
        </row>
        <row r="3270">
          <cell r="G3270">
            <v>32000</v>
          </cell>
          <cell r="K3270">
            <v>180402.68</v>
          </cell>
          <cell r="L3270">
            <v>356000</v>
          </cell>
        </row>
        <row r="3271">
          <cell r="G3271">
            <v>0</v>
          </cell>
          <cell r="K3271">
            <v>0</v>
          </cell>
          <cell r="L3271">
            <v>0</v>
          </cell>
        </row>
        <row r="3272">
          <cell r="G3272">
            <v>3200</v>
          </cell>
          <cell r="K3272">
            <v>15336.29</v>
          </cell>
          <cell r="L3272">
            <v>35600</v>
          </cell>
        </row>
        <row r="3273">
          <cell r="G3273">
            <v>3200</v>
          </cell>
          <cell r="K3273">
            <v>7477.03</v>
          </cell>
          <cell r="L3273">
            <v>35600</v>
          </cell>
        </row>
        <row r="3274">
          <cell r="G3274">
            <v>0</v>
          </cell>
          <cell r="K3274">
            <v>0</v>
          </cell>
          <cell r="L3274">
            <v>0</v>
          </cell>
        </row>
        <row r="3275">
          <cell r="G3275">
            <v>0</v>
          </cell>
          <cell r="K3275">
            <v>2940.5</v>
          </cell>
          <cell r="L3275">
            <v>3500</v>
          </cell>
        </row>
        <row r="3276">
          <cell r="G3276">
            <v>0</v>
          </cell>
          <cell r="K3276">
            <v>0</v>
          </cell>
          <cell r="L3276">
            <v>0</v>
          </cell>
        </row>
        <row r="3277">
          <cell r="G3277">
            <v>0</v>
          </cell>
          <cell r="K3277">
            <v>0</v>
          </cell>
          <cell r="L3277">
            <v>0</v>
          </cell>
        </row>
        <row r="3278">
          <cell r="G3278">
            <v>0</v>
          </cell>
          <cell r="K3278">
            <v>265</v>
          </cell>
          <cell r="L3278">
            <v>0</v>
          </cell>
        </row>
        <row r="3279">
          <cell r="G3279">
            <v>0</v>
          </cell>
          <cell r="K3279">
            <v>0</v>
          </cell>
          <cell r="L3279">
            <v>0</v>
          </cell>
        </row>
        <row r="3280">
          <cell r="G3280">
            <v>0</v>
          </cell>
          <cell r="K3280">
            <v>0</v>
          </cell>
          <cell r="L3280">
            <v>0</v>
          </cell>
        </row>
        <row r="3281">
          <cell r="G3281">
            <v>0</v>
          </cell>
          <cell r="K3281">
            <v>0</v>
          </cell>
          <cell r="L3281">
            <v>0</v>
          </cell>
        </row>
        <row r="3282">
          <cell r="G3282">
            <v>0</v>
          </cell>
          <cell r="K3282">
            <v>0</v>
          </cell>
          <cell r="L3282">
            <v>0</v>
          </cell>
        </row>
        <row r="3283">
          <cell r="G3283">
            <v>0</v>
          </cell>
          <cell r="K3283">
            <v>0</v>
          </cell>
          <cell r="L3283">
            <v>0</v>
          </cell>
        </row>
        <row r="3284">
          <cell r="G3284">
            <v>0</v>
          </cell>
          <cell r="K3284">
            <v>0</v>
          </cell>
          <cell r="L3284">
            <v>0</v>
          </cell>
        </row>
        <row r="3285">
          <cell r="G3285">
            <v>0</v>
          </cell>
          <cell r="K3285">
            <v>0</v>
          </cell>
          <cell r="L3285">
            <v>0</v>
          </cell>
        </row>
        <row r="3286">
          <cell r="G3286">
            <v>0</v>
          </cell>
          <cell r="K3286">
            <v>2202.19</v>
          </cell>
          <cell r="L3286">
            <v>500</v>
          </cell>
        </row>
        <row r="3287">
          <cell r="G3287">
            <v>0</v>
          </cell>
          <cell r="K3287">
            <v>2420.44</v>
          </cell>
          <cell r="L3287">
            <v>0</v>
          </cell>
        </row>
        <row r="3288">
          <cell r="G3288">
            <v>0</v>
          </cell>
          <cell r="K3288">
            <v>78</v>
          </cell>
          <cell r="L3288">
            <v>0</v>
          </cell>
        </row>
        <row r="3289">
          <cell r="G3289">
            <v>500</v>
          </cell>
          <cell r="K3289">
            <v>6204.06</v>
          </cell>
          <cell r="L3289">
            <v>4500</v>
          </cell>
        </row>
        <row r="3290">
          <cell r="G3290">
            <v>0</v>
          </cell>
          <cell r="K3290">
            <v>0</v>
          </cell>
          <cell r="L3290">
            <v>0</v>
          </cell>
        </row>
        <row r="3291">
          <cell r="G3291">
            <v>0</v>
          </cell>
          <cell r="K3291">
            <v>0</v>
          </cell>
          <cell r="L3291">
            <v>0</v>
          </cell>
        </row>
        <row r="3292">
          <cell r="G3292">
            <v>0</v>
          </cell>
          <cell r="K3292">
            <v>0</v>
          </cell>
          <cell r="L3292">
            <v>500</v>
          </cell>
        </row>
        <row r="3293">
          <cell r="G3293">
            <v>0</v>
          </cell>
          <cell r="K3293">
            <v>0</v>
          </cell>
          <cell r="L3293">
            <v>0</v>
          </cell>
        </row>
        <row r="3294">
          <cell r="G3294">
            <v>0</v>
          </cell>
          <cell r="K3294">
            <v>0</v>
          </cell>
          <cell r="L3294">
            <v>0</v>
          </cell>
        </row>
        <row r="3295">
          <cell r="G3295">
            <v>0</v>
          </cell>
          <cell r="K3295">
            <v>0</v>
          </cell>
          <cell r="L3295">
            <v>0</v>
          </cell>
        </row>
        <row r="3296">
          <cell r="G3296">
            <v>0</v>
          </cell>
          <cell r="K3296">
            <v>0</v>
          </cell>
          <cell r="L3296">
            <v>0</v>
          </cell>
        </row>
        <row r="3297">
          <cell r="G3297">
            <v>0</v>
          </cell>
          <cell r="K3297">
            <v>0</v>
          </cell>
          <cell r="L3297">
            <v>0</v>
          </cell>
        </row>
        <row r="3298">
          <cell r="G3298">
            <v>0</v>
          </cell>
          <cell r="K3298">
            <v>0</v>
          </cell>
          <cell r="L3298">
            <v>0</v>
          </cell>
        </row>
        <row r="3299">
          <cell r="G3299">
            <v>7144</v>
          </cell>
          <cell r="K3299">
            <v>49894.74</v>
          </cell>
          <cell r="L3299">
            <v>64296</v>
          </cell>
        </row>
        <row r="3300">
          <cell r="G3300">
            <v>0</v>
          </cell>
          <cell r="K3300">
            <v>0</v>
          </cell>
          <cell r="L3300">
            <v>0</v>
          </cell>
        </row>
        <row r="3301">
          <cell r="G3301">
            <v>0</v>
          </cell>
          <cell r="K3301">
            <v>0</v>
          </cell>
          <cell r="L3301">
            <v>0</v>
          </cell>
        </row>
        <row r="3302">
          <cell r="G3302">
            <v>714</v>
          </cell>
          <cell r="K3302">
            <v>4252.1899999999996</v>
          </cell>
          <cell r="L3302">
            <v>6426</v>
          </cell>
        </row>
        <row r="3303">
          <cell r="G3303">
            <v>572</v>
          </cell>
          <cell r="K3303">
            <v>4774.24</v>
          </cell>
          <cell r="L3303">
            <v>5148</v>
          </cell>
        </row>
        <row r="3304">
          <cell r="G3304">
            <v>0</v>
          </cell>
          <cell r="K3304">
            <v>0</v>
          </cell>
          <cell r="L3304">
            <v>0</v>
          </cell>
        </row>
        <row r="3305">
          <cell r="G3305">
            <v>350</v>
          </cell>
          <cell r="K3305">
            <v>1837.8</v>
          </cell>
          <cell r="L3305">
            <v>3150</v>
          </cell>
        </row>
        <row r="3306">
          <cell r="G3306">
            <v>0</v>
          </cell>
          <cell r="K3306">
            <v>0</v>
          </cell>
          <cell r="L3306">
            <v>0</v>
          </cell>
        </row>
        <row r="3307">
          <cell r="G3307">
            <v>0</v>
          </cell>
          <cell r="K3307">
            <v>0</v>
          </cell>
          <cell r="L3307">
            <v>0</v>
          </cell>
        </row>
        <row r="3308">
          <cell r="G3308">
            <v>100</v>
          </cell>
          <cell r="K3308">
            <v>20</v>
          </cell>
          <cell r="L3308">
            <v>900</v>
          </cell>
        </row>
        <row r="3309">
          <cell r="G3309">
            <v>0</v>
          </cell>
          <cell r="K3309">
            <v>0</v>
          </cell>
          <cell r="L3309">
            <v>0</v>
          </cell>
        </row>
        <row r="3310">
          <cell r="G3310">
            <v>0</v>
          </cell>
          <cell r="K3310">
            <v>0</v>
          </cell>
          <cell r="L3310">
            <v>0</v>
          </cell>
        </row>
        <row r="3311">
          <cell r="G3311">
            <v>0</v>
          </cell>
          <cell r="K3311">
            <v>0</v>
          </cell>
          <cell r="L3311">
            <v>0</v>
          </cell>
        </row>
        <row r="3312">
          <cell r="G3312">
            <v>0</v>
          </cell>
          <cell r="K3312">
            <v>0</v>
          </cell>
          <cell r="L3312">
            <v>0</v>
          </cell>
        </row>
        <row r="3313">
          <cell r="G3313">
            <v>0</v>
          </cell>
          <cell r="K3313">
            <v>0</v>
          </cell>
          <cell r="L3313">
            <v>0</v>
          </cell>
        </row>
        <row r="3314">
          <cell r="G3314">
            <v>0</v>
          </cell>
          <cell r="K3314">
            <v>0</v>
          </cell>
          <cell r="L3314">
            <v>0</v>
          </cell>
        </row>
        <row r="3315">
          <cell r="G3315">
            <v>0</v>
          </cell>
          <cell r="K3315">
            <v>0</v>
          </cell>
          <cell r="L3315">
            <v>0</v>
          </cell>
        </row>
        <row r="3316">
          <cell r="G3316">
            <v>500</v>
          </cell>
          <cell r="K3316">
            <v>2990.97</v>
          </cell>
          <cell r="L3316">
            <v>4500</v>
          </cell>
        </row>
        <row r="3317">
          <cell r="G3317">
            <v>100</v>
          </cell>
          <cell r="K3317">
            <v>1978.93</v>
          </cell>
          <cell r="L3317">
            <v>900</v>
          </cell>
        </row>
        <row r="3318">
          <cell r="G3318">
            <v>0</v>
          </cell>
          <cell r="K3318">
            <v>0</v>
          </cell>
          <cell r="L3318">
            <v>0</v>
          </cell>
        </row>
        <row r="3319">
          <cell r="G3319">
            <v>0</v>
          </cell>
          <cell r="K3319">
            <v>0</v>
          </cell>
          <cell r="L3319">
            <v>0</v>
          </cell>
        </row>
        <row r="3320">
          <cell r="G3320">
            <v>0</v>
          </cell>
          <cell r="K3320">
            <v>0</v>
          </cell>
          <cell r="L3320">
            <v>0</v>
          </cell>
        </row>
        <row r="3321">
          <cell r="G3321">
            <v>0</v>
          </cell>
          <cell r="K3321">
            <v>0</v>
          </cell>
          <cell r="L3321">
            <v>0</v>
          </cell>
        </row>
        <row r="3322">
          <cell r="G3322">
            <v>500</v>
          </cell>
          <cell r="K3322">
            <v>2817.77</v>
          </cell>
          <cell r="L3322">
            <v>4500</v>
          </cell>
        </row>
        <row r="3323">
          <cell r="G3323">
            <v>0</v>
          </cell>
          <cell r="K3323">
            <v>0</v>
          </cell>
          <cell r="L3323">
            <v>0</v>
          </cell>
        </row>
        <row r="3324">
          <cell r="G3324">
            <v>0</v>
          </cell>
          <cell r="K3324">
            <v>0</v>
          </cell>
          <cell r="L3324">
            <v>0</v>
          </cell>
        </row>
        <row r="3325">
          <cell r="G3325">
            <v>0</v>
          </cell>
          <cell r="K3325">
            <v>0</v>
          </cell>
          <cell r="L3325">
            <v>0</v>
          </cell>
        </row>
        <row r="3326">
          <cell r="G3326">
            <v>0</v>
          </cell>
          <cell r="K3326">
            <v>0</v>
          </cell>
          <cell r="L3326">
            <v>0</v>
          </cell>
        </row>
        <row r="3327">
          <cell r="G3327">
            <v>0</v>
          </cell>
          <cell r="K3327">
            <v>0</v>
          </cell>
          <cell r="L3327">
            <v>0</v>
          </cell>
        </row>
        <row r="3328">
          <cell r="G3328">
            <v>0</v>
          </cell>
          <cell r="K3328">
            <v>0</v>
          </cell>
          <cell r="L3328">
            <v>0</v>
          </cell>
        </row>
        <row r="3329">
          <cell r="G3329">
            <v>0</v>
          </cell>
          <cell r="K3329">
            <v>0</v>
          </cell>
          <cell r="L3329">
            <v>0</v>
          </cell>
        </row>
        <row r="3330">
          <cell r="G3330">
            <v>0</v>
          </cell>
          <cell r="K3330">
            <v>1259414.04</v>
          </cell>
          <cell r="L3330">
            <v>0</v>
          </cell>
        </row>
        <row r="3331">
          <cell r="G3331">
            <v>0</v>
          </cell>
          <cell r="K3331">
            <v>0</v>
          </cell>
          <cell r="L3331">
            <v>0</v>
          </cell>
        </row>
        <row r="3332">
          <cell r="G3332">
            <v>0</v>
          </cell>
          <cell r="K3332">
            <v>0</v>
          </cell>
          <cell r="L3332">
            <v>0</v>
          </cell>
        </row>
        <row r="3333">
          <cell r="G3333">
            <v>0</v>
          </cell>
          <cell r="K3333">
            <v>0</v>
          </cell>
          <cell r="L3333">
            <v>0</v>
          </cell>
        </row>
        <row r="3334">
          <cell r="G3334">
            <v>0</v>
          </cell>
          <cell r="K3334">
            <v>0</v>
          </cell>
          <cell r="L3334">
            <v>0</v>
          </cell>
        </row>
        <row r="3335">
          <cell r="G3335">
            <v>0</v>
          </cell>
          <cell r="K3335">
            <v>0</v>
          </cell>
          <cell r="L3335">
            <v>0</v>
          </cell>
        </row>
        <row r="3336">
          <cell r="G3336">
            <v>0</v>
          </cell>
          <cell r="K3336">
            <v>0</v>
          </cell>
          <cell r="L3336">
            <v>0</v>
          </cell>
        </row>
        <row r="3337">
          <cell r="G3337">
            <v>0</v>
          </cell>
          <cell r="K3337">
            <v>0</v>
          </cell>
          <cell r="L3337">
            <v>0</v>
          </cell>
        </row>
        <row r="3338">
          <cell r="G3338">
            <v>-680000</v>
          </cell>
          <cell r="K3338">
            <v>-4809308.74</v>
          </cell>
          <cell r="L3338">
            <v>-4800000</v>
          </cell>
        </row>
        <row r="3339">
          <cell r="G3339">
            <v>0</v>
          </cell>
          <cell r="K3339">
            <v>149453.78</v>
          </cell>
          <cell r="L3339">
            <v>0</v>
          </cell>
        </row>
        <row r="3340">
          <cell r="G3340">
            <v>-1023740</v>
          </cell>
          <cell r="K3340">
            <v>-6888991.25</v>
          </cell>
          <cell r="L3340">
            <v>-7226400</v>
          </cell>
        </row>
        <row r="3341">
          <cell r="G3341">
            <v>0</v>
          </cell>
          <cell r="K3341">
            <v>393.2</v>
          </cell>
          <cell r="L3341">
            <v>0</v>
          </cell>
        </row>
        <row r="3342">
          <cell r="G3342">
            <v>3740</v>
          </cell>
          <cell r="K3342">
            <v>11107.01</v>
          </cell>
          <cell r="L3342">
            <v>26400</v>
          </cell>
        </row>
        <row r="3343">
          <cell r="G3343">
            <v>0</v>
          </cell>
          <cell r="K3343">
            <v>0</v>
          </cell>
          <cell r="L3343">
            <v>0</v>
          </cell>
        </row>
        <row r="3344">
          <cell r="G3344">
            <v>0</v>
          </cell>
          <cell r="K3344">
            <v>-26171.99</v>
          </cell>
          <cell r="L3344">
            <v>0</v>
          </cell>
        </row>
        <row r="3345">
          <cell r="G3345">
            <v>0</v>
          </cell>
          <cell r="K3345">
            <v>0</v>
          </cell>
          <cell r="L3345">
            <v>0</v>
          </cell>
        </row>
        <row r="3346">
          <cell r="G3346">
            <v>537200</v>
          </cell>
          <cell r="K3346">
            <v>3605976.67</v>
          </cell>
          <cell r="L3346">
            <v>3792000</v>
          </cell>
        </row>
        <row r="3347">
          <cell r="G3347">
            <v>0</v>
          </cell>
          <cell r="K3347">
            <v>4387.07</v>
          </cell>
          <cell r="L3347">
            <v>0</v>
          </cell>
        </row>
        <row r="3348">
          <cell r="G3348">
            <v>0</v>
          </cell>
          <cell r="K3348">
            <v>0</v>
          </cell>
          <cell r="L3348">
            <v>0</v>
          </cell>
        </row>
        <row r="3349">
          <cell r="G3349">
            <v>0</v>
          </cell>
          <cell r="K3349">
            <v>-7553.1</v>
          </cell>
          <cell r="L3349">
            <v>0</v>
          </cell>
        </row>
        <row r="3350">
          <cell r="G3350">
            <v>0</v>
          </cell>
          <cell r="K3350">
            <v>1601.48</v>
          </cell>
          <cell r="L3350">
            <v>0</v>
          </cell>
        </row>
        <row r="3351">
          <cell r="G3351">
            <v>0</v>
          </cell>
          <cell r="K3351">
            <v>4303.82</v>
          </cell>
          <cell r="L3351">
            <v>0</v>
          </cell>
        </row>
        <row r="3352">
          <cell r="G3352">
            <v>908057</v>
          </cell>
          <cell r="K3352">
            <v>5985438.5599999996</v>
          </cell>
          <cell r="L3352">
            <v>6409817</v>
          </cell>
        </row>
        <row r="3353">
          <cell r="G3353">
            <v>3570</v>
          </cell>
          <cell r="K3353">
            <v>26487.54</v>
          </cell>
          <cell r="L3353">
            <v>25200</v>
          </cell>
        </row>
        <row r="3354">
          <cell r="G3354">
            <v>0</v>
          </cell>
          <cell r="K3354">
            <v>0</v>
          </cell>
          <cell r="L3354">
            <v>0</v>
          </cell>
        </row>
        <row r="3355">
          <cell r="G3355">
            <v>-18530</v>
          </cell>
          <cell r="K3355">
            <v>-86796.52</v>
          </cell>
          <cell r="L3355">
            <v>-86810</v>
          </cell>
        </row>
        <row r="3356">
          <cell r="G3356">
            <v>-5780</v>
          </cell>
          <cell r="K3356">
            <v>-146236.81</v>
          </cell>
          <cell r="L3356">
            <v>-41520</v>
          </cell>
        </row>
        <row r="3357">
          <cell r="G3357">
            <v>0</v>
          </cell>
          <cell r="K3357">
            <v>5454.46</v>
          </cell>
          <cell r="L3357">
            <v>200</v>
          </cell>
        </row>
        <row r="3358">
          <cell r="G3358">
            <v>80</v>
          </cell>
          <cell r="K3358">
            <v>1506.4</v>
          </cell>
          <cell r="L3358">
            <v>480</v>
          </cell>
        </row>
        <row r="3359">
          <cell r="G3359">
            <v>1500</v>
          </cell>
          <cell r="K3359">
            <v>3086.51</v>
          </cell>
          <cell r="L3359">
            <v>9000</v>
          </cell>
        </row>
        <row r="3360">
          <cell r="G3360">
            <v>650</v>
          </cell>
          <cell r="K3360">
            <v>0</v>
          </cell>
          <cell r="L3360">
            <v>3900</v>
          </cell>
        </row>
        <row r="3361">
          <cell r="G3361">
            <v>500</v>
          </cell>
          <cell r="K3361">
            <v>4676.03</v>
          </cell>
          <cell r="L3361">
            <v>3000</v>
          </cell>
        </row>
        <row r="3362">
          <cell r="G3362">
            <v>1250</v>
          </cell>
          <cell r="K3362">
            <v>2258.58</v>
          </cell>
          <cell r="L3362">
            <v>7500</v>
          </cell>
        </row>
        <row r="3363">
          <cell r="G3363">
            <v>200</v>
          </cell>
          <cell r="K3363">
            <v>25198.639999999999</v>
          </cell>
          <cell r="L3363">
            <v>1200</v>
          </cell>
        </row>
        <row r="3364">
          <cell r="G3364">
            <v>200</v>
          </cell>
          <cell r="K3364">
            <v>1385.55</v>
          </cell>
          <cell r="L3364">
            <v>1200</v>
          </cell>
        </row>
        <row r="3365">
          <cell r="G3365">
            <v>2450</v>
          </cell>
          <cell r="K3365">
            <v>6241.2</v>
          </cell>
          <cell r="L3365">
            <v>14700</v>
          </cell>
        </row>
        <row r="3366">
          <cell r="G3366">
            <v>200</v>
          </cell>
          <cell r="K3366">
            <v>750</v>
          </cell>
          <cell r="L3366">
            <v>1200</v>
          </cell>
        </row>
        <row r="3367">
          <cell r="G3367">
            <v>5000</v>
          </cell>
          <cell r="K3367">
            <v>31533.89</v>
          </cell>
          <cell r="L3367">
            <v>30000</v>
          </cell>
        </row>
        <row r="3368">
          <cell r="G3368">
            <v>500</v>
          </cell>
          <cell r="K3368">
            <v>535.5</v>
          </cell>
          <cell r="L3368">
            <v>3000</v>
          </cell>
        </row>
        <row r="3369">
          <cell r="G3369">
            <v>500</v>
          </cell>
          <cell r="K3369">
            <v>1068.25</v>
          </cell>
          <cell r="L3369">
            <v>3000</v>
          </cell>
        </row>
        <row r="3370">
          <cell r="G3370">
            <v>0</v>
          </cell>
          <cell r="K3370">
            <v>0</v>
          </cell>
          <cell r="L3370">
            <v>0</v>
          </cell>
        </row>
        <row r="3371">
          <cell r="G3371">
            <v>1250</v>
          </cell>
          <cell r="K3371">
            <v>2650.4</v>
          </cell>
          <cell r="L3371">
            <v>7500</v>
          </cell>
        </row>
        <row r="3372">
          <cell r="G3372">
            <v>6100</v>
          </cell>
          <cell r="K3372">
            <v>36402</v>
          </cell>
          <cell r="L3372">
            <v>36600</v>
          </cell>
        </row>
        <row r="3373">
          <cell r="G3373">
            <v>0</v>
          </cell>
          <cell r="K3373">
            <v>0</v>
          </cell>
          <cell r="L3373">
            <v>0</v>
          </cell>
        </row>
        <row r="3374">
          <cell r="G3374">
            <v>2500</v>
          </cell>
          <cell r="K3374">
            <v>13553.31</v>
          </cell>
          <cell r="L3374">
            <v>15000</v>
          </cell>
        </row>
        <row r="3375">
          <cell r="G3375">
            <v>1200</v>
          </cell>
          <cell r="K3375">
            <v>8217.6</v>
          </cell>
          <cell r="L3375">
            <v>7200</v>
          </cell>
        </row>
        <row r="3376">
          <cell r="G3376">
            <v>1200</v>
          </cell>
          <cell r="K3376">
            <v>6190.19</v>
          </cell>
          <cell r="L3376">
            <v>7200</v>
          </cell>
        </row>
        <row r="3377">
          <cell r="G3377">
            <v>1000</v>
          </cell>
          <cell r="K3377">
            <v>2767.06</v>
          </cell>
          <cell r="L3377">
            <v>6000</v>
          </cell>
        </row>
        <row r="3378">
          <cell r="G3378">
            <v>50</v>
          </cell>
          <cell r="K3378">
            <v>63.75</v>
          </cell>
          <cell r="L3378">
            <v>300</v>
          </cell>
        </row>
        <row r="3379">
          <cell r="G3379">
            <v>0</v>
          </cell>
          <cell r="K3379">
            <v>304</v>
          </cell>
          <cell r="L3379">
            <v>0</v>
          </cell>
        </row>
        <row r="3380">
          <cell r="G3380">
            <v>0</v>
          </cell>
          <cell r="K3380">
            <v>0</v>
          </cell>
          <cell r="L3380">
            <v>0</v>
          </cell>
        </row>
        <row r="3381">
          <cell r="G3381">
            <v>25500</v>
          </cell>
          <cell r="K3381">
            <v>172698.87</v>
          </cell>
          <cell r="L3381">
            <v>180000</v>
          </cell>
        </row>
        <row r="3382">
          <cell r="G3382">
            <v>10200</v>
          </cell>
          <cell r="K3382">
            <v>90694.52</v>
          </cell>
          <cell r="L3382">
            <v>72000</v>
          </cell>
        </row>
        <row r="3383">
          <cell r="G3383">
            <v>0</v>
          </cell>
          <cell r="K3383">
            <v>0</v>
          </cell>
          <cell r="L3383">
            <v>0</v>
          </cell>
        </row>
        <row r="3384">
          <cell r="G3384">
            <v>8576</v>
          </cell>
          <cell r="K3384">
            <v>71529.45</v>
          </cell>
          <cell r="L3384">
            <v>62607</v>
          </cell>
        </row>
        <row r="3385">
          <cell r="G3385">
            <v>-3400</v>
          </cell>
          <cell r="K3385">
            <v>-25562.91</v>
          </cell>
          <cell r="L3385">
            <v>-24000</v>
          </cell>
        </row>
        <row r="3386">
          <cell r="G3386">
            <v>0</v>
          </cell>
          <cell r="K3386">
            <v>0</v>
          </cell>
          <cell r="L3386">
            <v>0</v>
          </cell>
        </row>
        <row r="3387">
          <cell r="G3387">
            <v>0</v>
          </cell>
          <cell r="K3387">
            <v>0</v>
          </cell>
          <cell r="L3387">
            <v>0</v>
          </cell>
        </row>
        <row r="3388">
          <cell r="G3388">
            <v>25500</v>
          </cell>
          <cell r="K3388">
            <v>251015.57</v>
          </cell>
          <cell r="L3388">
            <v>180000</v>
          </cell>
        </row>
        <row r="3389">
          <cell r="G3389">
            <v>0</v>
          </cell>
          <cell r="K3389">
            <v>0</v>
          </cell>
          <cell r="L3389">
            <v>0</v>
          </cell>
        </row>
        <row r="3390">
          <cell r="G3390">
            <v>-500</v>
          </cell>
          <cell r="K3390">
            <v>-5899.6</v>
          </cell>
          <cell r="L3390">
            <v>-3000</v>
          </cell>
        </row>
        <row r="3391">
          <cell r="G3391">
            <v>7420</v>
          </cell>
          <cell r="K3391">
            <v>50641.9</v>
          </cell>
          <cell r="L3391">
            <v>46480</v>
          </cell>
        </row>
        <row r="3392">
          <cell r="G3392">
            <v>0</v>
          </cell>
          <cell r="K3392">
            <v>0</v>
          </cell>
          <cell r="L3392">
            <v>0</v>
          </cell>
        </row>
        <row r="3393">
          <cell r="G3393">
            <v>1484</v>
          </cell>
          <cell r="K3393">
            <v>3328.31</v>
          </cell>
          <cell r="L3393">
            <v>9296</v>
          </cell>
        </row>
        <row r="3394">
          <cell r="G3394">
            <v>890</v>
          </cell>
          <cell r="K3394">
            <v>5026.16</v>
          </cell>
          <cell r="L3394">
            <v>5576</v>
          </cell>
        </row>
        <row r="3395">
          <cell r="G3395">
            <v>900</v>
          </cell>
          <cell r="K3395">
            <v>5556.82</v>
          </cell>
          <cell r="L3395">
            <v>5400</v>
          </cell>
        </row>
        <row r="3396">
          <cell r="G3396">
            <v>0</v>
          </cell>
          <cell r="K3396">
            <v>0</v>
          </cell>
          <cell r="L3396">
            <v>0</v>
          </cell>
        </row>
        <row r="3397">
          <cell r="G3397">
            <v>0</v>
          </cell>
          <cell r="K3397">
            <v>0</v>
          </cell>
          <cell r="L3397">
            <v>0</v>
          </cell>
        </row>
        <row r="3398">
          <cell r="G3398">
            <v>0</v>
          </cell>
          <cell r="K3398">
            <v>0</v>
          </cell>
          <cell r="L3398">
            <v>0</v>
          </cell>
        </row>
        <row r="3399">
          <cell r="G3399">
            <v>0</v>
          </cell>
          <cell r="K3399">
            <v>7193.77</v>
          </cell>
          <cell r="L3399">
            <v>0</v>
          </cell>
        </row>
        <row r="3400">
          <cell r="G3400">
            <v>0</v>
          </cell>
          <cell r="K3400">
            <v>0</v>
          </cell>
          <cell r="L3400">
            <v>0</v>
          </cell>
        </row>
        <row r="3401">
          <cell r="G3401">
            <v>1000</v>
          </cell>
          <cell r="K3401">
            <v>3116.91</v>
          </cell>
          <cell r="L3401">
            <v>6000</v>
          </cell>
        </row>
        <row r="3402">
          <cell r="G3402">
            <v>0</v>
          </cell>
          <cell r="K3402">
            <v>0</v>
          </cell>
          <cell r="L3402">
            <v>0</v>
          </cell>
        </row>
        <row r="3403">
          <cell r="G3403">
            <v>0</v>
          </cell>
          <cell r="K3403">
            <v>1123.8900000000001</v>
          </cell>
          <cell r="L3403">
            <v>0</v>
          </cell>
        </row>
        <row r="3404">
          <cell r="G3404">
            <v>350</v>
          </cell>
          <cell r="K3404">
            <v>1553.76</v>
          </cell>
          <cell r="L3404">
            <v>2100</v>
          </cell>
        </row>
        <row r="3405">
          <cell r="G3405">
            <v>600</v>
          </cell>
          <cell r="K3405">
            <v>3076.97</v>
          </cell>
          <cell r="L3405">
            <v>3600</v>
          </cell>
        </row>
        <row r="3406">
          <cell r="G3406">
            <v>600</v>
          </cell>
          <cell r="K3406">
            <v>1232.7</v>
          </cell>
          <cell r="L3406">
            <v>3600</v>
          </cell>
        </row>
        <row r="3407">
          <cell r="G3407">
            <v>0</v>
          </cell>
          <cell r="K3407">
            <v>0</v>
          </cell>
          <cell r="L3407">
            <v>0</v>
          </cell>
        </row>
        <row r="3408">
          <cell r="G3408">
            <v>0</v>
          </cell>
          <cell r="K3408">
            <v>0</v>
          </cell>
          <cell r="L3408">
            <v>0</v>
          </cell>
        </row>
        <row r="3409">
          <cell r="G3409">
            <v>0</v>
          </cell>
          <cell r="K3409">
            <v>215.9</v>
          </cell>
          <cell r="L3409">
            <v>0</v>
          </cell>
        </row>
        <row r="3410">
          <cell r="G3410">
            <v>0</v>
          </cell>
          <cell r="K3410">
            <v>0</v>
          </cell>
          <cell r="L3410">
            <v>0</v>
          </cell>
        </row>
        <row r="3411">
          <cell r="G3411">
            <v>0</v>
          </cell>
          <cell r="K3411">
            <v>0</v>
          </cell>
          <cell r="L3411">
            <v>0</v>
          </cell>
        </row>
        <row r="3412">
          <cell r="G3412">
            <v>0</v>
          </cell>
          <cell r="K3412">
            <v>0</v>
          </cell>
          <cell r="L3412">
            <v>0</v>
          </cell>
        </row>
        <row r="3413">
          <cell r="G3413">
            <v>0</v>
          </cell>
          <cell r="K3413">
            <v>0</v>
          </cell>
          <cell r="L3413">
            <v>0</v>
          </cell>
        </row>
        <row r="3414">
          <cell r="G3414">
            <v>0</v>
          </cell>
          <cell r="K3414">
            <v>0</v>
          </cell>
          <cell r="L3414">
            <v>0</v>
          </cell>
        </row>
        <row r="3415">
          <cell r="G3415">
            <v>0</v>
          </cell>
          <cell r="K3415">
            <v>0</v>
          </cell>
          <cell r="L3415">
            <v>0</v>
          </cell>
        </row>
        <row r="3416">
          <cell r="G3416">
            <v>0</v>
          </cell>
          <cell r="K3416">
            <v>0</v>
          </cell>
          <cell r="L3416">
            <v>0</v>
          </cell>
        </row>
        <row r="3417">
          <cell r="G3417">
            <v>0</v>
          </cell>
          <cell r="K3417">
            <v>0</v>
          </cell>
          <cell r="L3417">
            <v>0</v>
          </cell>
        </row>
        <row r="3418">
          <cell r="G3418">
            <v>0</v>
          </cell>
          <cell r="K3418">
            <v>0</v>
          </cell>
          <cell r="L3418">
            <v>0</v>
          </cell>
        </row>
        <row r="3419">
          <cell r="G3419">
            <v>0</v>
          </cell>
          <cell r="K3419">
            <v>975.09</v>
          </cell>
          <cell r="L3419">
            <v>0</v>
          </cell>
        </row>
        <row r="3420">
          <cell r="G3420">
            <v>7500</v>
          </cell>
          <cell r="K3420">
            <v>46581.88</v>
          </cell>
          <cell r="L3420">
            <v>51000</v>
          </cell>
        </row>
        <row r="3421">
          <cell r="G3421">
            <v>0</v>
          </cell>
          <cell r="K3421">
            <v>0</v>
          </cell>
          <cell r="L3421">
            <v>0</v>
          </cell>
        </row>
        <row r="3422">
          <cell r="G3422">
            <v>1200</v>
          </cell>
          <cell r="K3422">
            <v>3107.51</v>
          </cell>
          <cell r="L3422">
            <v>8160</v>
          </cell>
        </row>
        <row r="3423">
          <cell r="G3423">
            <v>870</v>
          </cell>
          <cell r="K3423">
            <v>4593.2700000000004</v>
          </cell>
          <cell r="L3423">
            <v>5916</v>
          </cell>
        </row>
        <row r="3424">
          <cell r="G3424">
            <v>880</v>
          </cell>
          <cell r="K3424">
            <v>2034.34</v>
          </cell>
          <cell r="L3424">
            <v>5280</v>
          </cell>
        </row>
        <row r="3425">
          <cell r="G3425">
            <v>0</v>
          </cell>
          <cell r="K3425">
            <v>-3045</v>
          </cell>
          <cell r="L3425">
            <v>0</v>
          </cell>
        </row>
        <row r="3426">
          <cell r="G3426">
            <v>0</v>
          </cell>
          <cell r="K3426">
            <v>0</v>
          </cell>
          <cell r="L3426">
            <v>0</v>
          </cell>
        </row>
        <row r="3427">
          <cell r="G3427">
            <v>0</v>
          </cell>
          <cell r="K3427">
            <v>0</v>
          </cell>
          <cell r="L3427">
            <v>0</v>
          </cell>
        </row>
        <row r="3428">
          <cell r="G3428">
            <v>0</v>
          </cell>
          <cell r="K3428">
            <v>36383.85</v>
          </cell>
          <cell r="L3428">
            <v>0</v>
          </cell>
        </row>
        <row r="3429">
          <cell r="G3429">
            <v>0</v>
          </cell>
          <cell r="K3429">
            <v>0</v>
          </cell>
          <cell r="L3429">
            <v>0</v>
          </cell>
        </row>
        <row r="3430">
          <cell r="G3430">
            <v>0</v>
          </cell>
          <cell r="K3430">
            <v>784.98</v>
          </cell>
          <cell r="L3430">
            <v>0</v>
          </cell>
        </row>
        <row r="3431">
          <cell r="G3431">
            <v>0</v>
          </cell>
          <cell r="K3431">
            <v>0</v>
          </cell>
          <cell r="L3431">
            <v>0</v>
          </cell>
        </row>
        <row r="3432">
          <cell r="G3432">
            <v>0</v>
          </cell>
          <cell r="K3432">
            <v>0</v>
          </cell>
          <cell r="L3432">
            <v>0</v>
          </cell>
        </row>
        <row r="3433">
          <cell r="G3433">
            <v>0</v>
          </cell>
          <cell r="K3433">
            <v>0</v>
          </cell>
          <cell r="L3433">
            <v>0</v>
          </cell>
        </row>
        <row r="3434">
          <cell r="G3434">
            <v>0</v>
          </cell>
          <cell r="K3434">
            <v>0</v>
          </cell>
          <cell r="L3434">
            <v>0</v>
          </cell>
        </row>
        <row r="3435">
          <cell r="G3435">
            <v>0</v>
          </cell>
          <cell r="K3435">
            <v>0</v>
          </cell>
          <cell r="L3435">
            <v>0</v>
          </cell>
        </row>
        <row r="3436">
          <cell r="G3436">
            <v>300</v>
          </cell>
          <cell r="K3436">
            <v>7476.41</v>
          </cell>
          <cell r="L3436">
            <v>1800</v>
          </cell>
        </row>
        <row r="3437">
          <cell r="G3437">
            <v>0</v>
          </cell>
          <cell r="K3437">
            <v>0</v>
          </cell>
          <cell r="L3437">
            <v>0</v>
          </cell>
        </row>
        <row r="3438">
          <cell r="G3438">
            <v>125</v>
          </cell>
          <cell r="K3438">
            <v>382.91</v>
          </cell>
          <cell r="L3438">
            <v>750</v>
          </cell>
        </row>
        <row r="3439">
          <cell r="G3439">
            <v>0</v>
          </cell>
          <cell r="K3439">
            <v>0</v>
          </cell>
          <cell r="L3439">
            <v>0</v>
          </cell>
        </row>
        <row r="3440">
          <cell r="G3440">
            <v>0</v>
          </cell>
          <cell r="K3440">
            <v>0</v>
          </cell>
          <cell r="L3440">
            <v>0</v>
          </cell>
        </row>
        <row r="3441">
          <cell r="G3441">
            <v>0</v>
          </cell>
          <cell r="K3441">
            <v>0</v>
          </cell>
          <cell r="L3441">
            <v>0</v>
          </cell>
        </row>
        <row r="3442">
          <cell r="G3442">
            <v>0</v>
          </cell>
          <cell r="K3442">
            <v>0</v>
          </cell>
          <cell r="L3442">
            <v>0</v>
          </cell>
        </row>
        <row r="3443">
          <cell r="G3443">
            <v>0</v>
          </cell>
          <cell r="K3443">
            <v>0</v>
          </cell>
          <cell r="L3443">
            <v>0</v>
          </cell>
        </row>
        <row r="3444">
          <cell r="G3444">
            <v>2550</v>
          </cell>
          <cell r="K3444">
            <v>14808.67</v>
          </cell>
          <cell r="L3444">
            <v>18000</v>
          </cell>
        </row>
        <row r="3445">
          <cell r="G3445">
            <v>2000</v>
          </cell>
          <cell r="K3445">
            <v>404.49</v>
          </cell>
          <cell r="L3445">
            <v>12000</v>
          </cell>
        </row>
        <row r="3446">
          <cell r="G3446">
            <v>300</v>
          </cell>
          <cell r="K3446">
            <v>4243.79</v>
          </cell>
          <cell r="L3446">
            <v>1800</v>
          </cell>
        </row>
        <row r="3447">
          <cell r="G3447">
            <v>1200</v>
          </cell>
          <cell r="K3447">
            <v>1506.49</v>
          </cell>
          <cell r="L3447">
            <v>7200</v>
          </cell>
        </row>
        <row r="3448">
          <cell r="G3448">
            <v>0</v>
          </cell>
          <cell r="K3448">
            <v>0</v>
          </cell>
          <cell r="L3448">
            <v>0</v>
          </cell>
        </row>
        <row r="3449">
          <cell r="G3449">
            <v>0</v>
          </cell>
          <cell r="K3449">
            <v>598</v>
          </cell>
          <cell r="L3449">
            <v>0</v>
          </cell>
        </row>
        <row r="3450">
          <cell r="G3450">
            <v>10000</v>
          </cell>
          <cell r="K3450">
            <v>45629.46</v>
          </cell>
          <cell r="L3450">
            <v>60000</v>
          </cell>
        </row>
        <row r="3451">
          <cell r="G3451">
            <v>0</v>
          </cell>
          <cell r="K3451">
            <v>0</v>
          </cell>
          <cell r="L3451">
            <v>0</v>
          </cell>
        </row>
        <row r="3452">
          <cell r="G3452">
            <v>0</v>
          </cell>
          <cell r="K3452">
            <v>0</v>
          </cell>
          <cell r="L3452">
            <v>0</v>
          </cell>
        </row>
        <row r="3453">
          <cell r="G3453">
            <v>1000</v>
          </cell>
          <cell r="K3453">
            <v>4464.2299999999996</v>
          </cell>
          <cell r="L3453">
            <v>6000</v>
          </cell>
        </row>
        <row r="3454">
          <cell r="G3454">
            <v>730</v>
          </cell>
          <cell r="K3454">
            <v>3059.03</v>
          </cell>
          <cell r="L3454">
            <v>4380</v>
          </cell>
        </row>
        <row r="3455">
          <cell r="G3455">
            <v>0</v>
          </cell>
          <cell r="K3455">
            <v>0</v>
          </cell>
          <cell r="L3455">
            <v>0</v>
          </cell>
        </row>
        <row r="3456">
          <cell r="G3456">
            <v>0</v>
          </cell>
          <cell r="K3456">
            <v>2637.31</v>
          </cell>
          <cell r="L3456">
            <v>0</v>
          </cell>
        </row>
        <row r="3457">
          <cell r="G3457">
            <v>0</v>
          </cell>
          <cell r="K3457">
            <v>0</v>
          </cell>
          <cell r="L3457">
            <v>0</v>
          </cell>
        </row>
        <row r="3458">
          <cell r="G3458">
            <v>0</v>
          </cell>
          <cell r="K3458">
            <v>0</v>
          </cell>
          <cell r="L3458">
            <v>0</v>
          </cell>
        </row>
        <row r="3459">
          <cell r="G3459">
            <v>0</v>
          </cell>
          <cell r="K3459">
            <v>0</v>
          </cell>
          <cell r="L3459">
            <v>0</v>
          </cell>
        </row>
        <row r="3460">
          <cell r="G3460">
            <v>0</v>
          </cell>
          <cell r="K3460">
            <v>0</v>
          </cell>
          <cell r="L3460">
            <v>0</v>
          </cell>
        </row>
        <row r="3461">
          <cell r="G3461">
            <v>0</v>
          </cell>
          <cell r="K3461">
            <v>0</v>
          </cell>
          <cell r="L3461">
            <v>0</v>
          </cell>
        </row>
        <row r="3462">
          <cell r="G3462">
            <v>0</v>
          </cell>
          <cell r="K3462">
            <v>0</v>
          </cell>
          <cell r="L3462">
            <v>0</v>
          </cell>
        </row>
        <row r="3463">
          <cell r="G3463">
            <v>0</v>
          </cell>
          <cell r="K3463">
            <v>0</v>
          </cell>
          <cell r="L3463">
            <v>0</v>
          </cell>
        </row>
        <row r="3464">
          <cell r="G3464">
            <v>0</v>
          </cell>
          <cell r="K3464">
            <v>0</v>
          </cell>
          <cell r="L3464">
            <v>0</v>
          </cell>
        </row>
        <row r="3465">
          <cell r="G3465">
            <v>0</v>
          </cell>
          <cell r="K3465">
            <v>0</v>
          </cell>
          <cell r="L3465">
            <v>0</v>
          </cell>
        </row>
        <row r="3466">
          <cell r="G3466">
            <v>0</v>
          </cell>
          <cell r="K3466">
            <v>0</v>
          </cell>
          <cell r="L3466">
            <v>0</v>
          </cell>
        </row>
        <row r="3467">
          <cell r="G3467">
            <v>0</v>
          </cell>
          <cell r="K3467">
            <v>0</v>
          </cell>
          <cell r="L3467">
            <v>0</v>
          </cell>
        </row>
        <row r="3468">
          <cell r="G3468">
            <v>125</v>
          </cell>
          <cell r="K3468">
            <v>657.6</v>
          </cell>
          <cell r="L3468">
            <v>750</v>
          </cell>
        </row>
        <row r="3469">
          <cell r="G3469">
            <v>0</v>
          </cell>
          <cell r="K3469">
            <v>0</v>
          </cell>
          <cell r="L3469">
            <v>0</v>
          </cell>
        </row>
        <row r="3470">
          <cell r="G3470">
            <v>0</v>
          </cell>
          <cell r="K3470">
            <v>0</v>
          </cell>
          <cell r="L3470">
            <v>0</v>
          </cell>
        </row>
        <row r="3471">
          <cell r="G3471">
            <v>0</v>
          </cell>
          <cell r="K3471">
            <v>0</v>
          </cell>
          <cell r="L3471">
            <v>0</v>
          </cell>
        </row>
        <row r="3472">
          <cell r="G3472">
            <v>0</v>
          </cell>
          <cell r="K3472">
            <v>0</v>
          </cell>
          <cell r="L3472">
            <v>0</v>
          </cell>
        </row>
        <row r="3473">
          <cell r="G3473">
            <v>0</v>
          </cell>
          <cell r="K3473">
            <v>0</v>
          </cell>
          <cell r="L3473">
            <v>0</v>
          </cell>
        </row>
        <row r="3474">
          <cell r="G3474">
            <v>0</v>
          </cell>
          <cell r="K3474">
            <v>0</v>
          </cell>
          <cell r="L3474">
            <v>0</v>
          </cell>
        </row>
        <row r="3475">
          <cell r="G3475">
            <v>0</v>
          </cell>
          <cell r="K3475">
            <v>0</v>
          </cell>
          <cell r="L3475">
            <v>0</v>
          </cell>
        </row>
        <row r="3476">
          <cell r="G3476">
            <v>0</v>
          </cell>
          <cell r="K3476">
            <v>0</v>
          </cell>
          <cell r="L3476">
            <v>0</v>
          </cell>
        </row>
        <row r="3477">
          <cell r="G3477">
            <v>0</v>
          </cell>
          <cell r="K3477">
            <v>0</v>
          </cell>
          <cell r="L3477">
            <v>0</v>
          </cell>
        </row>
        <row r="3478">
          <cell r="G3478">
            <v>0</v>
          </cell>
          <cell r="K3478">
            <v>0</v>
          </cell>
          <cell r="L3478">
            <v>0</v>
          </cell>
        </row>
        <row r="3479">
          <cell r="G3479">
            <v>0</v>
          </cell>
          <cell r="K3479">
            <v>93284.61</v>
          </cell>
          <cell r="L3479">
            <v>0</v>
          </cell>
        </row>
        <row r="3480">
          <cell r="G3480">
            <v>41911</v>
          </cell>
          <cell r="K3480">
            <v>176839</v>
          </cell>
          <cell r="L3480">
            <v>303252</v>
          </cell>
        </row>
        <row r="3481">
          <cell r="G3481">
            <v>0</v>
          </cell>
          <cell r="K3481">
            <v>0</v>
          </cell>
          <cell r="L3481">
            <v>0</v>
          </cell>
        </row>
        <row r="3482">
          <cell r="G3482">
            <v>4891</v>
          </cell>
          <cell r="K3482">
            <v>15834.79</v>
          </cell>
          <cell r="L3482">
            <v>34526</v>
          </cell>
        </row>
        <row r="3483">
          <cell r="G3483">
            <v>1130</v>
          </cell>
          <cell r="K3483">
            <v>8614.15</v>
          </cell>
          <cell r="L3483">
            <v>6780</v>
          </cell>
        </row>
        <row r="3484">
          <cell r="G3484">
            <v>0</v>
          </cell>
          <cell r="K3484">
            <v>0</v>
          </cell>
          <cell r="L3484">
            <v>0</v>
          </cell>
        </row>
        <row r="3485">
          <cell r="G3485">
            <v>0</v>
          </cell>
          <cell r="K3485">
            <v>7631.24</v>
          </cell>
          <cell r="L3485">
            <v>0</v>
          </cell>
        </row>
        <row r="3486">
          <cell r="G3486">
            <v>0</v>
          </cell>
          <cell r="K3486">
            <v>0</v>
          </cell>
          <cell r="L3486">
            <v>0</v>
          </cell>
        </row>
        <row r="3487">
          <cell r="G3487">
            <v>0</v>
          </cell>
          <cell r="K3487">
            <v>0</v>
          </cell>
          <cell r="L3487">
            <v>0</v>
          </cell>
        </row>
        <row r="3488">
          <cell r="G3488">
            <v>0</v>
          </cell>
          <cell r="K3488">
            <v>1240</v>
          </cell>
          <cell r="L3488">
            <v>0</v>
          </cell>
        </row>
        <row r="3489">
          <cell r="G3489">
            <v>0</v>
          </cell>
          <cell r="K3489">
            <v>0</v>
          </cell>
          <cell r="L3489">
            <v>0</v>
          </cell>
        </row>
        <row r="3490">
          <cell r="G3490">
            <v>0</v>
          </cell>
          <cell r="K3490">
            <v>0</v>
          </cell>
          <cell r="L3490">
            <v>0</v>
          </cell>
        </row>
        <row r="3491">
          <cell r="G3491">
            <v>0</v>
          </cell>
          <cell r="K3491">
            <v>0</v>
          </cell>
          <cell r="L3491">
            <v>0</v>
          </cell>
        </row>
        <row r="3492">
          <cell r="G3492">
            <v>0</v>
          </cell>
          <cell r="K3492">
            <v>0</v>
          </cell>
          <cell r="L3492">
            <v>0</v>
          </cell>
        </row>
        <row r="3493">
          <cell r="G3493">
            <v>0</v>
          </cell>
          <cell r="K3493">
            <v>0</v>
          </cell>
          <cell r="L3493">
            <v>0</v>
          </cell>
        </row>
        <row r="3494">
          <cell r="G3494">
            <v>0</v>
          </cell>
          <cell r="K3494">
            <v>0</v>
          </cell>
          <cell r="L3494">
            <v>0</v>
          </cell>
        </row>
        <row r="3495">
          <cell r="G3495">
            <v>0</v>
          </cell>
          <cell r="K3495">
            <v>0</v>
          </cell>
          <cell r="L3495">
            <v>0</v>
          </cell>
        </row>
        <row r="3496">
          <cell r="G3496">
            <v>0</v>
          </cell>
          <cell r="K3496">
            <v>2708</v>
          </cell>
          <cell r="L3496">
            <v>0</v>
          </cell>
        </row>
        <row r="3497">
          <cell r="G3497">
            <v>0</v>
          </cell>
          <cell r="K3497">
            <v>1717.2</v>
          </cell>
          <cell r="L3497">
            <v>0</v>
          </cell>
        </row>
        <row r="3498">
          <cell r="G3498">
            <v>150</v>
          </cell>
          <cell r="K3498">
            <v>205.37</v>
          </cell>
          <cell r="L3498">
            <v>900</v>
          </cell>
        </row>
        <row r="3499">
          <cell r="G3499">
            <v>1500</v>
          </cell>
          <cell r="K3499">
            <v>6430.67</v>
          </cell>
          <cell r="L3499">
            <v>9000</v>
          </cell>
        </row>
        <row r="3500">
          <cell r="G3500">
            <v>0</v>
          </cell>
          <cell r="K3500">
            <v>0</v>
          </cell>
          <cell r="L3500">
            <v>0</v>
          </cell>
        </row>
        <row r="3501">
          <cell r="G3501">
            <v>0</v>
          </cell>
          <cell r="K3501">
            <v>0</v>
          </cell>
          <cell r="L3501">
            <v>0</v>
          </cell>
        </row>
        <row r="3502">
          <cell r="G3502">
            <v>0</v>
          </cell>
          <cell r="K3502">
            <v>102.8</v>
          </cell>
          <cell r="L3502">
            <v>0</v>
          </cell>
        </row>
        <row r="3503">
          <cell r="G3503">
            <v>0</v>
          </cell>
          <cell r="K3503">
            <v>0</v>
          </cell>
          <cell r="L3503">
            <v>0</v>
          </cell>
        </row>
        <row r="3504">
          <cell r="G3504">
            <v>0</v>
          </cell>
          <cell r="K3504">
            <v>0</v>
          </cell>
          <cell r="L3504">
            <v>0</v>
          </cell>
        </row>
        <row r="3505">
          <cell r="G3505">
            <v>0</v>
          </cell>
          <cell r="K3505">
            <v>0</v>
          </cell>
          <cell r="L3505">
            <v>0</v>
          </cell>
        </row>
        <row r="3506">
          <cell r="G3506">
            <v>0</v>
          </cell>
          <cell r="K3506">
            <v>0</v>
          </cell>
          <cell r="L3506">
            <v>0</v>
          </cell>
        </row>
        <row r="3507">
          <cell r="G3507">
            <v>0</v>
          </cell>
          <cell r="K3507">
            <v>0</v>
          </cell>
          <cell r="L3507">
            <v>0</v>
          </cell>
        </row>
        <row r="3508">
          <cell r="G3508">
            <v>0</v>
          </cell>
          <cell r="K3508">
            <v>0</v>
          </cell>
          <cell r="L3508">
            <v>0</v>
          </cell>
        </row>
        <row r="3509">
          <cell r="G3509">
            <v>49708</v>
          </cell>
          <cell r="K3509">
            <v>291305.94</v>
          </cell>
          <cell r="L3509">
            <v>298248</v>
          </cell>
        </row>
        <row r="3510">
          <cell r="G3510">
            <v>0</v>
          </cell>
          <cell r="K3510">
            <v>0</v>
          </cell>
          <cell r="L3510">
            <v>0</v>
          </cell>
        </row>
        <row r="3511">
          <cell r="G3511">
            <v>0</v>
          </cell>
          <cell r="K3511">
            <v>0</v>
          </cell>
          <cell r="L3511">
            <v>0</v>
          </cell>
        </row>
        <row r="3512">
          <cell r="G3512">
            <v>4271</v>
          </cell>
          <cell r="K3512">
            <v>25849.66</v>
          </cell>
          <cell r="L3512">
            <v>25626</v>
          </cell>
        </row>
        <row r="3513">
          <cell r="G3513">
            <v>1860</v>
          </cell>
          <cell r="K3513">
            <v>6749.37</v>
          </cell>
          <cell r="L3513">
            <v>11160</v>
          </cell>
        </row>
        <row r="3514">
          <cell r="G3514">
            <v>0</v>
          </cell>
          <cell r="K3514">
            <v>0</v>
          </cell>
          <cell r="L3514">
            <v>0</v>
          </cell>
        </row>
        <row r="3515">
          <cell r="G3515">
            <v>0</v>
          </cell>
          <cell r="K3515">
            <v>13934.28</v>
          </cell>
          <cell r="L3515">
            <v>0</v>
          </cell>
        </row>
        <row r="3516">
          <cell r="G3516">
            <v>0</v>
          </cell>
          <cell r="K3516">
            <v>0</v>
          </cell>
          <cell r="L3516">
            <v>0</v>
          </cell>
        </row>
        <row r="3517">
          <cell r="G3517">
            <v>0</v>
          </cell>
          <cell r="K3517">
            <v>0</v>
          </cell>
          <cell r="L3517">
            <v>0</v>
          </cell>
        </row>
        <row r="3518">
          <cell r="G3518">
            <v>500</v>
          </cell>
          <cell r="K3518">
            <v>579.23</v>
          </cell>
          <cell r="L3518">
            <v>3000</v>
          </cell>
        </row>
        <row r="3519">
          <cell r="G3519">
            <v>0</v>
          </cell>
          <cell r="K3519">
            <v>0</v>
          </cell>
          <cell r="L3519">
            <v>0</v>
          </cell>
        </row>
        <row r="3520">
          <cell r="G3520">
            <v>0</v>
          </cell>
          <cell r="K3520">
            <v>0</v>
          </cell>
          <cell r="L3520">
            <v>0</v>
          </cell>
        </row>
        <row r="3521">
          <cell r="G3521">
            <v>0</v>
          </cell>
          <cell r="K3521">
            <v>0</v>
          </cell>
          <cell r="L3521">
            <v>0</v>
          </cell>
        </row>
        <row r="3522">
          <cell r="G3522">
            <v>0</v>
          </cell>
          <cell r="K3522">
            <v>0</v>
          </cell>
          <cell r="L3522">
            <v>0</v>
          </cell>
        </row>
        <row r="3523">
          <cell r="G3523">
            <v>0</v>
          </cell>
          <cell r="K3523">
            <v>0</v>
          </cell>
          <cell r="L3523">
            <v>0</v>
          </cell>
        </row>
        <row r="3524">
          <cell r="G3524">
            <v>0</v>
          </cell>
          <cell r="K3524">
            <v>0</v>
          </cell>
          <cell r="L3524">
            <v>0</v>
          </cell>
        </row>
        <row r="3525">
          <cell r="G3525">
            <v>0</v>
          </cell>
          <cell r="K3525">
            <v>0</v>
          </cell>
          <cell r="L3525">
            <v>0</v>
          </cell>
        </row>
        <row r="3526">
          <cell r="G3526">
            <v>500</v>
          </cell>
          <cell r="K3526">
            <v>9636.42</v>
          </cell>
          <cell r="L3526">
            <v>3000</v>
          </cell>
        </row>
        <row r="3527">
          <cell r="G3527">
            <v>400</v>
          </cell>
          <cell r="K3527">
            <v>2606.48</v>
          </cell>
          <cell r="L3527">
            <v>2400</v>
          </cell>
        </row>
        <row r="3528">
          <cell r="G3528">
            <v>0</v>
          </cell>
          <cell r="K3528">
            <v>0</v>
          </cell>
          <cell r="L3528">
            <v>0</v>
          </cell>
        </row>
        <row r="3529">
          <cell r="G3529">
            <v>0</v>
          </cell>
          <cell r="K3529">
            <v>0</v>
          </cell>
          <cell r="L3529">
            <v>0</v>
          </cell>
        </row>
        <row r="3530">
          <cell r="G3530">
            <v>0</v>
          </cell>
          <cell r="K3530">
            <v>0</v>
          </cell>
          <cell r="L3530">
            <v>0</v>
          </cell>
        </row>
        <row r="3531">
          <cell r="G3531">
            <v>0</v>
          </cell>
          <cell r="K3531">
            <v>0</v>
          </cell>
          <cell r="L3531">
            <v>0</v>
          </cell>
        </row>
        <row r="3532">
          <cell r="G3532">
            <v>2000</v>
          </cell>
          <cell r="K3532">
            <v>6664.56</v>
          </cell>
          <cell r="L3532">
            <v>12000</v>
          </cell>
        </row>
        <row r="3533">
          <cell r="G3533">
            <v>0</v>
          </cell>
          <cell r="K3533">
            <v>0</v>
          </cell>
          <cell r="L3533">
            <v>0</v>
          </cell>
        </row>
        <row r="3534">
          <cell r="G3534">
            <v>0</v>
          </cell>
          <cell r="K3534">
            <v>0</v>
          </cell>
          <cell r="L3534">
            <v>0</v>
          </cell>
        </row>
        <row r="3535">
          <cell r="G3535">
            <v>0</v>
          </cell>
          <cell r="K3535">
            <v>0</v>
          </cell>
          <cell r="L3535">
            <v>0</v>
          </cell>
        </row>
        <row r="3536">
          <cell r="G3536">
            <v>0</v>
          </cell>
          <cell r="K3536">
            <v>0</v>
          </cell>
          <cell r="L3536">
            <v>0</v>
          </cell>
        </row>
        <row r="3537">
          <cell r="G3537">
            <v>0</v>
          </cell>
          <cell r="K3537">
            <v>0</v>
          </cell>
          <cell r="L3537">
            <v>0</v>
          </cell>
        </row>
        <row r="3538">
          <cell r="G3538">
            <v>0</v>
          </cell>
          <cell r="K3538">
            <v>0</v>
          </cell>
          <cell r="L3538">
            <v>0</v>
          </cell>
        </row>
        <row r="3539">
          <cell r="G3539">
            <v>0</v>
          </cell>
          <cell r="K3539">
            <v>0</v>
          </cell>
          <cell r="L3539">
            <v>0</v>
          </cell>
        </row>
        <row r="3540">
          <cell r="G3540">
            <v>0</v>
          </cell>
          <cell r="K3540">
            <v>1094988.76</v>
          </cell>
          <cell r="L3540">
            <v>0</v>
          </cell>
        </row>
        <row r="3541">
          <cell r="G3541">
            <v>0</v>
          </cell>
          <cell r="K3541">
            <v>0</v>
          </cell>
          <cell r="L3541">
            <v>0</v>
          </cell>
        </row>
        <row r="3542">
          <cell r="G3542">
            <v>0</v>
          </cell>
          <cell r="K3542">
            <v>0</v>
          </cell>
          <cell r="L3542">
            <v>0</v>
          </cell>
        </row>
        <row r="3543">
          <cell r="G3543">
            <v>0</v>
          </cell>
          <cell r="K3543">
            <v>0</v>
          </cell>
          <cell r="L3543">
            <v>0</v>
          </cell>
        </row>
        <row r="3544">
          <cell r="G3544">
            <v>0</v>
          </cell>
          <cell r="K3544">
            <v>0</v>
          </cell>
          <cell r="L3544">
            <v>0</v>
          </cell>
        </row>
        <row r="3545">
          <cell r="G3545">
            <v>0</v>
          </cell>
          <cell r="K3545">
            <v>0</v>
          </cell>
          <cell r="L3545">
            <v>0</v>
          </cell>
        </row>
        <row r="3546">
          <cell r="G3546">
            <v>0</v>
          </cell>
          <cell r="K3546">
            <v>0</v>
          </cell>
          <cell r="L3546">
            <v>0</v>
          </cell>
        </row>
        <row r="3547">
          <cell r="G3547">
            <v>0</v>
          </cell>
          <cell r="K3547">
            <v>0</v>
          </cell>
          <cell r="L3547">
            <v>0</v>
          </cell>
        </row>
        <row r="3548">
          <cell r="G3548">
            <v>-359480</v>
          </cell>
          <cell r="K3548">
            <v>-2864717.87</v>
          </cell>
          <cell r="L3548">
            <v>-2745120</v>
          </cell>
        </row>
        <row r="3549">
          <cell r="G3549">
            <v>0</v>
          </cell>
          <cell r="K3549">
            <v>48851</v>
          </cell>
          <cell r="L3549">
            <v>0</v>
          </cell>
        </row>
        <row r="3550">
          <cell r="G3550">
            <v>-191455</v>
          </cell>
          <cell r="K3550">
            <v>-1102283.24</v>
          </cell>
          <cell r="L3550">
            <v>-1462020</v>
          </cell>
        </row>
        <row r="3551">
          <cell r="G3551">
            <v>0</v>
          </cell>
          <cell r="K3551">
            <v>0</v>
          </cell>
          <cell r="L3551">
            <v>0</v>
          </cell>
        </row>
        <row r="3552">
          <cell r="G3552">
            <v>935</v>
          </cell>
          <cell r="K3552">
            <v>4228.84</v>
          </cell>
          <cell r="L3552">
            <v>7140</v>
          </cell>
        </row>
        <row r="3553">
          <cell r="G3553">
            <v>0</v>
          </cell>
          <cell r="K3553">
            <v>0</v>
          </cell>
          <cell r="L3553">
            <v>0</v>
          </cell>
        </row>
        <row r="3554">
          <cell r="G3554">
            <v>0</v>
          </cell>
          <cell r="K3554">
            <v>406.68</v>
          </cell>
          <cell r="L3554">
            <v>0</v>
          </cell>
        </row>
        <row r="3555">
          <cell r="G3555">
            <v>0</v>
          </cell>
          <cell r="K3555">
            <v>0</v>
          </cell>
          <cell r="L3555">
            <v>0</v>
          </cell>
        </row>
        <row r="3556">
          <cell r="G3556">
            <v>300166</v>
          </cell>
          <cell r="K3556">
            <v>2277310.54</v>
          </cell>
          <cell r="L3556">
            <v>2294676</v>
          </cell>
        </row>
        <row r="3557">
          <cell r="G3557">
            <v>0</v>
          </cell>
          <cell r="K3557">
            <v>-46311.75</v>
          </cell>
          <cell r="L3557">
            <v>0</v>
          </cell>
        </row>
        <row r="3558">
          <cell r="G3558">
            <v>0</v>
          </cell>
          <cell r="K3558">
            <v>0</v>
          </cell>
          <cell r="L3558">
            <v>0</v>
          </cell>
        </row>
        <row r="3559">
          <cell r="G3559">
            <v>0</v>
          </cell>
          <cell r="K3559">
            <v>-5571.21</v>
          </cell>
          <cell r="L3559">
            <v>0</v>
          </cell>
        </row>
        <row r="3560">
          <cell r="G3560">
            <v>0</v>
          </cell>
          <cell r="K3560">
            <v>2058.13</v>
          </cell>
          <cell r="L3560">
            <v>0</v>
          </cell>
        </row>
        <row r="3561">
          <cell r="G3561">
            <v>0</v>
          </cell>
          <cell r="K3561">
            <v>40.770000000000003</v>
          </cell>
          <cell r="L3561">
            <v>0</v>
          </cell>
        </row>
        <row r="3562">
          <cell r="G3562">
            <v>166566</v>
          </cell>
          <cell r="K3562">
            <v>987706.9</v>
          </cell>
          <cell r="L3562">
            <v>1271957</v>
          </cell>
        </row>
        <row r="3563">
          <cell r="G3563">
            <v>550</v>
          </cell>
          <cell r="K3563">
            <v>903.37</v>
          </cell>
          <cell r="L3563">
            <v>4200</v>
          </cell>
        </row>
        <row r="3564">
          <cell r="G3564">
            <v>0</v>
          </cell>
          <cell r="K3564">
            <v>17.57</v>
          </cell>
          <cell r="L3564">
            <v>0</v>
          </cell>
        </row>
        <row r="3565">
          <cell r="G3565">
            <v>-3850</v>
          </cell>
          <cell r="K3565">
            <v>-32046.58</v>
          </cell>
          <cell r="L3565">
            <v>-21290</v>
          </cell>
        </row>
        <row r="3566">
          <cell r="G3566">
            <v>-1870</v>
          </cell>
          <cell r="K3566">
            <v>-53370.54</v>
          </cell>
          <cell r="L3566">
            <v>-14280</v>
          </cell>
        </row>
        <row r="3567">
          <cell r="G3567">
            <v>0</v>
          </cell>
          <cell r="K3567">
            <v>3158.47</v>
          </cell>
          <cell r="L3567">
            <v>100</v>
          </cell>
        </row>
        <row r="3568">
          <cell r="G3568">
            <v>80</v>
          </cell>
          <cell r="K3568">
            <v>419.84</v>
          </cell>
          <cell r="L3568">
            <v>480</v>
          </cell>
        </row>
        <row r="3569">
          <cell r="G3569">
            <v>0</v>
          </cell>
          <cell r="K3569">
            <v>2534.33</v>
          </cell>
          <cell r="L3569">
            <v>0</v>
          </cell>
        </row>
        <row r="3570">
          <cell r="G3570">
            <v>650</v>
          </cell>
          <cell r="K3570">
            <v>0</v>
          </cell>
          <cell r="L3570">
            <v>3900</v>
          </cell>
        </row>
        <row r="3571">
          <cell r="G3571">
            <v>200</v>
          </cell>
          <cell r="K3571">
            <v>3893.91</v>
          </cell>
          <cell r="L3571">
            <v>1200</v>
          </cell>
        </row>
        <row r="3572">
          <cell r="G3572">
            <v>200</v>
          </cell>
          <cell r="K3572">
            <v>2689.43</v>
          </cell>
          <cell r="L3572">
            <v>1200</v>
          </cell>
        </row>
        <row r="3573">
          <cell r="G3573">
            <v>200</v>
          </cell>
          <cell r="K3573">
            <v>22951.42</v>
          </cell>
          <cell r="L3573">
            <v>1200</v>
          </cell>
        </row>
        <row r="3574">
          <cell r="G3574">
            <v>100</v>
          </cell>
          <cell r="K3574">
            <v>0</v>
          </cell>
          <cell r="L3574">
            <v>600</v>
          </cell>
        </row>
        <row r="3575">
          <cell r="G3575">
            <v>0</v>
          </cell>
          <cell r="K3575">
            <v>12529.16</v>
          </cell>
          <cell r="L3575">
            <v>0</v>
          </cell>
        </row>
        <row r="3576">
          <cell r="G3576">
            <v>50</v>
          </cell>
          <cell r="K3576">
            <v>0</v>
          </cell>
          <cell r="L3576">
            <v>300</v>
          </cell>
        </row>
        <row r="3577">
          <cell r="G3577">
            <v>4000</v>
          </cell>
          <cell r="K3577">
            <v>10135.219999999999</v>
          </cell>
          <cell r="L3577">
            <v>24000</v>
          </cell>
        </row>
        <row r="3578">
          <cell r="G3578">
            <v>250</v>
          </cell>
          <cell r="K3578">
            <v>0</v>
          </cell>
          <cell r="L3578">
            <v>1500</v>
          </cell>
        </row>
        <row r="3579">
          <cell r="G3579">
            <v>100</v>
          </cell>
          <cell r="K3579">
            <v>2140.23</v>
          </cell>
          <cell r="L3579">
            <v>600</v>
          </cell>
        </row>
        <row r="3580">
          <cell r="G3580">
            <v>0</v>
          </cell>
          <cell r="K3580">
            <v>0</v>
          </cell>
          <cell r="L3580">
            <v>0</v>
          </cell>
        </row>
        <row r="3581">
          <cell r="G3581">
            <v>150</v>
          </cell>
          <cell r="K3581">
            <v>578.79</v>
          </cell>
          <cell r="L3581">
            <v>900</v>
          </cell>
        </row>
        <row r="3582">
          <cell r="G3582">
            <v>4900</v>
          </cell>
          <cell r="K3582">
            <v>28268.94</v>
          </cell>
          <cell r="L3582">
            <v>29400</v>
          </cell>
        </row>
        <row r="3583">
          <cell r="G3583">
            <v>0</v>
          </cell>
          <cell r="K3583">
            <v>675.12</v>
          </cell>
          <cell r="L3583">
            <v>0</v>
          </cell>
        </row>
        <row r="3584">
          <cell r="G3584">
            <v>1000</v>
          </cell>
          <cell r="K3584">
            <v>11600.92</v>
          </cell>
          <cell r="L3584">
            <v>6000</v>
          </cell>
        </row>
        <row r="3585">
          <cell r="G3585">
            <v>500</v>
          </cell>
          <cell r="K3585">
            <v>10023.32</v>
          </cell>
          <cell r="L3585">
            <v>3000</v>
          </cell>
        </row>
        <row r="3586">
          <cell r="G3586">
            <v>500</v>
          </cell>
          <cell r="K3586">
            <v>4829.83</v>
          </cell>
          <cell r="L3586">
            <v>3000</v>
          </cell>
        </row>
        <row r="3587">
          <cell r="G3587">
            <v>700</v>
          </cell>
          <cell r="K3587">
            <v>2304.8200000000002</v>
          </cell>
          <cell r="L3587">
            <v>4200</v>
          </cell>
        </row>
        <row r="3588">
          <cell r="G3588">
            <v>50</v>
          </cell>
          <cell r="K3588">
            <v>96.92</v>
          </cell>
          <cell r="L3588">
            <v>300</v>
          </cell>
        </row>
        <row r="3589">
          <cell r="G3589">
            <v>0</v>
          </cell>
          <cell r="K3589">
            <v>0</v>
          </cell>
          <cell r="L3589">
            <v>0</v>
          </cell>
        </row>
        <row r="3590">
          <cell r="G3590">
            <v>0</v>
          </cell>
          <cell r="K3590">
            <v>0</v>
          </cell>
          <cell r="L3590">
            <v>0</v>
          </cell>
        </row>
        <row r="3591">
          <cell r="G3591">
            <v>8250</v>
          </cell>
          <cell r="K3591">
            <v>58318.62</v>
          </cell>
          <cell r="L3591">
            <v>63000</v>
          </cell>
        </row>
        <row r="3592">
          <cell r="G3592">
            <v>3300</v>
          </cell>
          <cell r="K3592">
            <v>30532.45</v>
          </cell>
          <cell r="L3592">
            <v>25200</v>
          </cell>
        </row>
        <row r="3593">
          <cell r="G3593">
            <v>0</v>
          </cell>
          <cell r="K3593">
            <v>0</v>
          </cell>
          <cell r="L3593">
            <v>0</v>
          </cell>
        </row>
        <row r="3594">
          <cell r="G3594">
            <v>3351</v>
          </cell>
          <cell r="K3594">
            <v>25552.67</v>
          </cell>
          <cell r="L3594">
            <v>27172</v>
          </cell>
        </row>
        <row r="3595">
          <cell r="G3595">
            <v>-1375</v>
          </cell>
          <cell r="K3595">
            <v>-1550.79</v>
          </cell>
          <cell r="L3595">
            <v>-10500</v>
          </cell>
        </row>
        <row r="3596">
          <cell r="G3596">
            <v>0</v>
          </cell>
          <cell r="K3596">
            <v>0</v>
          </cell>
          <cell r="L3596">
            <v>0</v>
          </cell>
        </row>
        <row r="3597">
          <cell r="G3597">
            <v>0</v>
          </cell>
          <cell r="K3597">
            <v>0</v>
          </cell>
          <cell r="L3597">
            <v>0</v>
          </cell>
        </row>
        <row r="3598">
          <cell r="G3598">
            <v>10780</v>
          </cell>
          <cell r="K3598">
            <v>115741.21</v>
          </cell>
          <cell r="L3598">
            <v>82320</v>
          </cell>
        </row>
        <row r="3599">
          <cell r="G3599">
            <v>0</v>
          </cell>
          <cell r="K3599">
            <v>0</v>
          </cell>
          <cell r="L3599">
            <v>0</v>
          </cell>
        </row>
        <row r="3600">
          <cell r="G3600">
            <v>-1155</v>
          </cell>
          <cell r="K3600">
            <v>-5759.3</v>
          </cell>
          <cell r="L3600">
            <v>-8318</v>
          </cell>
        </row>
        <row r="3601">
          <cell r="G3601">
            <v>3200</v>
          </cell>
          <cell r="K3601">
            <v>35308.32</v>
          </cell>
          <cell r="L3601">
            <v>20200</v>
          </cell>
        </row>
        <row r="3602">
          <cell r="G3602">
            <v>0</v>
          </cell>
          <cell r="K3602">
            <v>0</v>
          </cell>
          <cell r="L3602">
            <v>0</v>
          </cell>
        </row>
        <row r="3603">
          <cell r="G3603">
            <v>640</v>
          </cell>
          <cell r="K3603">
            <v>6534.5</v>
          </cell>
          <cell r="L3603">
            <v>4040</v>
          </cell>
        </row>
        <row r="3604">
          <cell r="G3604">
            <v>384</v>
          </cell>
          <cell r="K3604">
            <v>3313.17</v>
          </cell>
          <cell r="L3604">
            <v>2424</v>
          </cell>
        </row>
        <row r="3605">
          <cell r="G3605">
            <v>250</v>
          </cell>
          <cell r="K3605">
            <v>3170.22</v>
          </cell>
          <cell r="L3605">
            <v>1500</v>
          </cell>
        </row>
        <row r="3606">
          <cell r="G3606">
            <v>550</v>
          </cell>
          <cell r="K3606">
            <v>3073.96</v>
          </cell>
          <cell r="L3606">
            <v>4200</v>
          </cell>
        </row>
        <row r="3607">
          <cell r="G3607">
            <v>0</v>
          </cell>
          <cell r="K3607">
            <v>0</v>
          </cell>
          <cell r="L3607">
            <v>0</v>
          </cell>
        </row>
        <row r="3608">
          <cell r="G3608">
            <v>0</v>
          </cell>
          <cell r="K3608">
            <v>0</v>
          </cell>
          <cell r="L3608">
            <v>0</v>
          </cell>
        </row>
        <row r="3609">
          <cell r="G3609">
            <v>0</v>
          </cell>
          <cell r="K3609">
            <v>0</v>
          </cell>
          <cell r="L3609">
            <v>0</v>
          </cell>
        </row>
        <row r="3610">
          <cell r="G3610">
            <v>0</v>
          </cell>
          <cell r="K3610">
            <v>0</v>
          </cell>
          <cell r="L3610">
            <v>0</v>
          </cell>
        </row>
        <row r="3611">
          <cell r="G3611">
            <v>800</v>
          </cell>
          <cell r="K3611">
            <v>613.16</v>
          </cell>
          <cell r="L3611">
            <v>4800</v>
          </cell>
        </row>
        <row r="3612">
          <cell r="G3612">
            <v>0</v>
          </cell>
          <cell r="K3612">
            <v>0</v>
          </cell>
          <cell r="L3612">
            <v>0</v>
          </cell>
        </row>
        <row r="3613">
          <cell r="G3613">
            <v>0</v>
          </cell>
          <cell r="K3613">
            <v>8420.82</v>
          </cell>
          <cell r="L3613">
            <v>0</v>
          </cell>
        </row>
        <row r="3614">
          <cell r="G3614">
            <v>100</v>
          </cell>
          <cell r="K3614">
            <v>918.45</v>
          </cell>
          <cell r="L3614">
            <v>600</v>
          </cell>
        </row>
        <row r="3615">
          <cell r="G3615">
            <v>1100</v>
          </cell>
          <cell r="K3615">
            <v>1102.9000000000001</v>
          </cell>
          <cell r="L3615">
            <v>6600</v>
          </cell>
        </row>
        <row r="3616">
          <cell r="G3616">
            <v>300</v>
          </cell>
          <cell r="K3616">
            <v>1243.98</v>
          </cell>
          <cell r="L3616">
            <v>1800</v>
          </cell>
        </row>
        <row r="3617">
          <cell r="G3617">
            <v>0</v>
          </cell>
          <cell r="K3617">
            <v>0</v>
          </cell>
          <cell r="L3617">
            <v>0</v>
          </cell>
        </row>
        <row r="3618">
          <cell r="G3618">
            <v>0</v>
          </cell>
          <cell r="K3618">
            <v>0</v>
          </cell>
          <cell r="L3618">
            <v>0</v>
          </cell>
        </row>
        <row r="3619">
          <cell r="G3619">
            <v>0</v>
          </cell>
          <cell r="K3619">
            <v>351.64</v>
          </cell>
          <cell r="L3619">
            <v>0</v>
          </cell>
        </row>
        <row r="3620">
          <cell r="G3620">
            <v>0</v>
          </cell>
          <cell r="K3620">
            <v>0</v>
          </cell>
          <cell r="L3620">
            <v>0</v>
          </cell>
        </row>
        <row r="3621">
          <cell r="G3621">
            <v>0</v>
          </cell>
          <cell r="K3621">
            <v>0</v>
          </cell>
          <cell r="L3621">
            <v>0</v>
          </cell>
        </row>
        <row r="3622">
          <cell r="G3622">
            <v>0</v>
          </cell>
          <cell r="K3622">
            <v>0</v>
          </cell>
          <cell r="L3622">
            <v>0</v>
          </cell>
        </row>
        <row r="3623">
          <cell r="G3623">
            <v>0</v>
          </cell>
          <cell r="K3623">
            <v>0</v>
          </cell>
          <cell r="L3623">
            <v>0</v>
          </cell>
        </row>
        <row r="3624">
          <cell r="G3624">
            <v>0</v>
          </cell>
          <cell r="K3624">
            <v>0</v>
          </cell>
          <cell r="L3624">
            <v>0</v>
          </cell>
        </row>
        <row r="3625">
          <cell r="G3625">
            <v>0</v>
          </cell>
          <cell r="K3625">
            <v>0</v>
          </cell>
          <cell r="L3625">
            <v>0</v>
          </cell>
        </row>
        <row r="3626">
          <cell r="G3626">
            <v>0</v>
          </cell>
          <cell r="K3626">
            <v>0</v>
          </cell>
          <cell r="L3626">
            <v>0</v>
          </cell>
        </row>
        <row r="3627">
          <cell r="G3627">
            <v>0</v>
          </cell>
          <cell r="K3627">
            <v>0</v>
          </cell>
          <cell r="L3627">
            <v>0</v>
          </cell>
        </row>
        <row r="3628">
          <cell r="G3628">
            <v>0</v>
          </cell>
          <cell r="K3628">
            <v>0</v>
          </cell>
          <cell r="L3628">
            <v>0</v>
          </cell>
        </row>
        <row r="3629">
          <cell r="G3629">
            <v>0</v>
          </cell>
          <cell r="K3629">
            <v>797.99</v>
          </cell>
          <cell r="L3629">
            <v>0</v>
          </cell>
        </row>
        <row r="3630">
          <cell r="G3630">
            <v>3200</v>
          </cell>
          <cell r="K3630">
            <v>24474.41</v>
          </cell>
          <cell r="L3630">
            <v>20200</v>
          </cell>
        </row>
        <row r="3631">
          <cell r="G3631">
            <v>0</v>
          </cell>
          <cell r="K3631">
            <v>0</v>
          </cell>
          <cell r="L3631">
            <v>0</v>
          </cell>
        </row>
        <row r="3632">
          <cell r="G3632">
            <v>512</v>
          </cell>
          <cell r="K3632">
            <v>2933.09</v>
          </cell>
          <cell r="L3632">
            <v>3232</v>
          </cell>
        </row>
        <row r="3633">
          <cell r="G3633">
            <v>371</v>
          </cell>
          <cell r="K3633">
            <v>2353.46</v>
          </cell>
          <cell r="L3633">
            <v>2342</v>
          </cell>
        </row>
        <row r="3634">
          <cell r="G3634">
            <v>730</v>
          </cell>
          <cell r="K3634">
            <v>1127.97</v>
          </cell>
          <cell r="L3634">
            <v>4380</v>
          </cell>
        </row>
        <row r="3635">
          <cell r="G3635">
            <v>0</v>
          </cell>
          <cell r="K3635">
            <v>2288</v>
          </cell>
          <cell r="L3635">
            <v>0</v>
          </cell>
        </row>
        <row r="3636">
          <cell r="G3636">
            <v>0</v>
          </cell>
          <cell r="K3636">
            <v>0</v>
          </cell>
          <cell r="L3636">
            <v>0</v>
          </cell>
        </row>
        <row r="3637">
          <cell r="G3637">
            <v>0</v>
          </cell>
          <cell r="K3637">
            <v>0</v>
          </cell>
          <cell r="L3637">
            <v>0</v>
          </cell>
        </row>
        <row r="3638">
          <cell r="G3638">
            <v>0</v>
          </cell>
          <cell r="K3638">
            <v>8702.16</v>
          </cell>
          <cell r="L3638">
            <v>0</v>
          </cell>
        </row>
        <row r="3639">
          <cell r="G3639">
            <v>0</v>
          </cell>
          <cell r="K3639">
            <v>0</v>
          </cell>
          <cell r="L3639">
            <v>0</v>
          </cell>
        </row>
        <row r="3640">
          <cell r="G3640">
            <v>0</v>
          </cell>
          <cell r="K3640">
            <v>84.56</v>
          </cell>
          <cell r="L3640">
            <v>0</v>
          </cell>
        </row>
        <row r="3641">
          <cell r="G3641">
            <v>0</v>
          </cell>
          <cell r="K3641">
            <v>0</v>
          </cell>
          <cell r="L3641">
            <v>0</v>
          </cell>
        </row>
        <row r="3642">
          <cell r="G3642">
            <v>0</v>
          </cell>
          <cell r="K3642">
            <v>0</v>
          </cell>
          <cell r="L3642">
            <v>0</v>
          </cell>
        </row>
        <row r="3643">
          <cell r="G3643">
            <v>0</v>
          </cell>
          <cell r="K3643">
            <v>0</v>
          </cell>
          <cell r="L3643">
            <v>0</v>
          </cell>
        </row>
        <row r="3644">
          <cell r="G3644">
            <v>0</v>
          </cell>
          <cell r="K3644">
            <v>0</v>
          </cell>
          <cell r="L3644">
            <v>0</v>
          </cell>
        </row>
        <row r="3645">
          <cell r="G3645">
            <v>0</v>
          </cell>
          <cell r="K3645">
            <v>0</v>
          </cell>
          <cell r="L3645">
            <v>0</v>
          </cell>
        </row>
        <row r="3646">
          <cell r="G3646">
            <v>100</v>
          </cell>
          <cell r="K3646">
            <v>0</v>
          </cell>
          <cell r="L3646">
            <v>600</v>
          </cell>
        </row>
        <row r="3647">
          <cell r="G3647">
            <v>0</v>
          </cell>
          <cell r="K3647">
            <v>0</v>
          </cell>
          <cell r="L3647">
            <v>0</v>
          </cell>
        </row>
        <row r="3648">
          <cell r="G3648">
            <v>0</v>
          </cell>
          <cell r="K3648">
            <v>261.83999999999997</v>
          </cell>
          <cell r="L3648">
            <v>0</v>
          </cell>
        </row>
        <row r="3649">
          <cell r="G3649">
            <v>0</v>
          </cell>
          <cell r="K3649">
            <v>0</v>
          </cell>
          <cell r="L3649">
            <v>0</v>
          </cell>
        </row>
        <row r="3650">
          <cell r="G3650">
            <v>0</v>
          </cell>
          <cell r="K3650">
            <v>0</v>
          </cell>
          <cell r="L3650">
            <v>0</v>
          </cell>
        </row>
        <row r="3651">
          <cell r="G3651">
            <v>0</v>
          </cell>
          <cell r="K3651">
            <v>0</v>
          </cell>
          <cell r="L3651">
            <v>0</v>
          </cell>
        </row>
        <row r="3652">
          <cell r="G3652">
            <v>0</v>
          </cell>
          <cell r="K3652">
            <v>0</v>
          </cell>
          <cell r="L3652">
            <v>0</v>
          </cell>
        </row>
        <row r="3653">
          <cell r="G3653">
            <v>0</v>
          </cell>
          <cell r="K3653">
            <v>0</v>
          </cell>
          <cell r="L3653">
            <v>0</v>
          </cell>
        </row>
        <row r="3654">
          <cell r="G3654">
            <v>1375</v>
          </cell>
          <cell r="K3654">
            <v>8701.9699999999993</v>
          </cell>
          <cell r="L3654">
            <v>10500</v>
          </cell>
        </row>
        <row r="3655">
          <cell r="G3655">
            <v>2000</v>
          </cell>
          <cell r="K3655">
            <v>5878.55</v>
          </cell>
          <cell r="L3655">
            <v>12000</v>
          </cell>
        </row>
        <row r="3656">
          <cell r="G3656">
            <v>200</v>
          </cell>
          <cell r="K3656">
            <v>1129.45</v>
          </cell>
          <cell r="L3656">
            <v>1200</v>
          </cell>
        </row>
        <row r="3657">
          <cell r="G3657">
            <v>0</v>
          </cell>
          <cell r="K3657">
            <v>673.34</v>
          </cell>
          <cell r="L3657">
            <v>0</v>
          </cell>
        </row>
        <row r="3658">
          <cell r="G3658">
            <v>0</v>
          </cell>
          <cell r="K3658">
            <v>0</v>
          </cell>
          <cell r="L3658">
            <v>0</v>
          </cell>
        </row>
        <row r="3659">
          <cell r="G3659">
            <v>8000</v>
          </cell>
          <cell r="K3659">
            <v>44996.36</v>
          </cell>
          <cell r="L3659">
            <v>48000</v>
          </cell>
        </row>
        <row r="3660">
          <cell r="G3660">
            <v>0</v>
          </cell>
          <cell r="K3660">
            <v>0</v>
          </cell>
          <cell r="L3660">
            <v>0</v>
          </cell>
        </row>
        <row r="3661">
          <cell r="G3661">
            <v>0</v>
          </cell>
          <cell r="K3661">
            <v>0</v>
          </cell>
          <cell r="L3661">
            <v>0</v>
          </cell>
        </row>
        <row r="3662">
          <cell r="G3662">
            <v>800</v>
          </cell>
          <cell r="K3662">
            <v>3648.63</v>
          </cell>
          <cell r="L3662">
            <v>4800</v>
          </cell>
        </row>
        <row r="3663">
          <cell r="G3663">
            <v>800</v>
          </cell>
          <cell r="K3663">
            <v>1570.36</v>
          </cell>
          <cell r="L3663">
            <v>4800</v>
          </cell>
        </row>
        <row r="3664">
          <cell r="G3664">
            <v>0</v>
          </cell>
          <cell r="K3664">
            <v>0</v>
          </cell>
          <cell r="L3664">
            <v>0</v>
          </cell>
        </row>
        <row r="3665">
          <cell r="G3665">
            <v>300</v>
          </cell>
          <cell r="K3665">
            <v>1229.08</v>
          </cell>
          <cell r="L3665">
            <v>1800</v>
          </cell>
        </row>
        <row r="3666">
          <cell r="G3666">
            <v>0</v>
          </cell>
          <cell r="K3666">
            <v>0</v>
          </cell>
          <cell r="L3666">
            <v>0</v>
          </cell>
        </row>
        <row r="3667">
          <cell r="G3667">
            <v>0</v>
          </cell>
          <cell r="K3667">
            <v>0</v>
          </cell>
          <cell r="L3667">
            <v>0</v>
          </cell>
        </row>
        <row r="3668">
          <cell r="G3668">
            <v>0</v>
          </cell>
          <cell r="K3668">
            <v>0</v>
          </cell>
          <cell r="L3668">
            <v>0</v>
          </cell>
        </row>
        <row r="3669">
          <cell r="G3669">
            <v>0</v>
          </cell>
          <cell r="K3669">
            <v>0</v>
          </cell>
          <cell r="L3669">
            <v>0</v>
          </cell>
        </row>
        <row r="3670">
          <cell r="G3670">
            <v>0</v>
          </cell>
          <cell r="K3670">
            <v>0</v>
          </cell>
          <cell r="L3670">
            <v>0</v>
          </cell>
        </row>
        <row r="3671">
          <cell r="G3671">
            <v>0</v>
          </cell>
          <cell r="K3671">
            <v>0</v>
          </cell>
          <cell r="L3671">
            <v>0</v>
          </cell>
        </row>
        <row r="3672">
          <cell r="G3672">
            <v>0</v>
          </cell>
          <cell r="K3672">
            <v>0</v>
          </cell>
          <cell r="L3672">
            <v>0</v>
          </cell>
        </row>
        <row r="3673">
          <cell r="G3673">
            <v>0</v>
          </cell>
          <cell r="K3673">
            <v>0</v>
          </cell>
          <cell r="L3673">
            <v>0</v>
          </cell>
        </row>
        <row r="3674">
          <cell r="G3674">
            <v>0</v>
          </cell>
          <cell r="K3674">
            <v>0</v>
          </cell>
          <cell r="L3674">
            <v>0</v>
          </cell>
        </row>
        <row r="3675">
          <cell r="G3675">
            <v>0</v>
          </cell>
          <cell r="K3675">
            <v>0</v>
          </cell>
          <cell r="L3675">
            <v>0</v>
          </cell>
        </row>
        <row r="3676">
          <cell r="G3676">
            <v>0</v>
          </cell>
          <cell r="K3676">
            <v>91.97</v>
          </cell>
          <cell r="L3676">
            <v>0</v>
          </cell>
        </row>
        <row r="3677">
          <cell r="G3677">
            <v>0</v>
          </cell>
          <cell r="K3677">
            <v>438.48</v>
          </cell>
          <cell r="L3677">
            <v>0</v>
          </cell>
        </row>
        <row r="3678">
          <cell r="G3678">
            <v>0</v>
          </cell>
          <cell r="K3678">
            <v>0</v>
          </cell>
          <cell r="L3678">
            <v>0</v>
          </cell>
        </row>
        <row r="3679">
          <cell r="G3679">
            <v>0</v>
          </cell>
          <cell r="K3679">
            <v>0</v>
          </cell>
          <cell r="L3679">
            <v>0</v>
          </cell>
        </row>
        <row r="3680">
          <cell r="G3680">
            <v>0</v>
          </cell>
          <cell r="K3680">
            <v>0</v>
          </cell>
          <cell r="L3680">
            <v>0</v>
          </cell>
        </row>
        <row r="3681">
          <cell r="G3681">
            <v>0</v>
          </cell>
          <cell r="K3681">
            <v>0</v>
          </cell>
          <cell r="L3681">
            <v>0</v>
          </cell>
        </row>
        <row r="3682">
          <cell r="G3682">
            <v>0</v>
          </cell>
          <cell r="K3682">
            <v>0</v>
          </cell>
          <cell r="L3682">
            <v>0</v>
          </cell>
        </row>
        <row r="3683">
          <cell r="G3683">
            <v>0</v>
          </cell>
          <cell r="K3683">
            <v>0</v>
          </cell>
          <cell r="L3683">
            <v>0</v>
          </cell>
        </row>
        <row r="3684">
          <cell r="G3684">
            <v>0</v>
          </cell>
          <cell r="K3684">
            <v>0</v>
          </cell>
          <cell r="L3684">
            <v>0</v>
          </cell>
        </row>
        <row r="3685">
          <cell r="G3685">
            <v>0</v>
          </cell>
          <cell r="K3685">
            <v>0</v>
          </cell>
          <cell r="L3685">
            <v>0</v>
          </cell>
        </row>
        <row r="3686">
          <cell r="G3686">
            <v>0</v>
          </cell>
          <cell r="K3686">
            <v>0</v>
          </cell>
          <cell r="L3686">
            <v>0</v>
          </cell>
        </row>
        <row r="3687">
          <cell r="G3687">
            <v>0</v>
          </cell>
          <cell r="K3687">
            <v>0</v>
          </cell>
          <cell r="L3687">
            <v>0</v>
          </cell>
        </row>
        <row r="3688">
          <cell r="G3688">
            <v>0</v>
          </cell>
          <cell r="K3688">
            <v>31412.71</v>
          </cell>
          <cell r="L3688">
            <v>0</v>
          </cell>
        </row>
        <row r="3689">
          <cell r="G3689">
            <v>18844</v>
          </cell>
          <cell r="K3689">
            <v>114027</v>
          </cell>
          <cell r="L3689">
            <v>149366</v>
          </cell>
        </row>
        <row r="3690">
          <cell r="G3690">
            <v>0</v>
          </cell>
          <cell r="K3690">
            <v>0</v>
          </cell>
          <cell r="L3690">
            <v>0</v>
          </cell>
        </row>
        <row r="3691">
          <cell r="G3691">
            <v>1884</v>
          </cell>
          <cell r="K3691">
            <v>9535.52</v>
          </cell>
          <cell r="L3691">
            <v>14936</v>
          </cell>
        </row>
        <row r="3692">
          <cell r="G3692">
            <v>1000</v>
          </cell>
          <cell r="K3692">
            <v>6339.17</v>
          </cell>
          <cell r="L3692">
            <v>6000</v>
          </cell>
        </row>
        <row r="3693">
          <cell r="G3693">
            <v>0</v>
          </cell>
          <cell r="K3693">
            <v>0</v>
          </cell>
          <cell r="L3693">
            <v>0</v>
          </cell>
        </row>
        <row r="3694">
          <cell r="G3694">
            <v>500</v>
          </cell>
          <cell r="K3694">
            <v>472.5</v>
          </cell>
          <cell r="L3694">
            <v>3000</v>
          </cell>
        </row>
        <row r="3695">
          <cell r="G3695">
            <v>0</v>
          </cell>
          <cell r="K3695">
            <v>0</v>
          </cell>
          <cell r="L3695">
            <v>0</v>
          </cell>
        </row>
        <row r="3696">
          <cell r="G3696">
            <v>0</v>
          </cell>
          <cell r="K3696">
            <v>0</v>
          </cell>
          <cell r="L3696">
            <v>0</v>
          </cell>
        </row>
        <row r="3697">
          <cell r="G3697">
            <v>0</v>
          </cell>
          <cell r="K3697">
            <v>0</v>
          </cell>
          <cell r="L3697">
            <v>0</v>
          </cell>
        </row>
        <row r="3698">
          <cell r="G3698">
            <v>0</v>
          </cell>
          <cell r="K3698">
            <v>0</v>
          </cell>
          <cell r="L3698">
            <v>0</v>
          </cell>
        </row>
        <row r="3699">
          <cell r="G3699">
            <v>0</v>
          </cell>
          <cell r="K3699">
            <v>0</v>
          </cell>
          <cell r="L3699">
            <v>0</v>
          </cell>
        </row>
        <row r="3700">
          <cell r="G3700">
            <v>0</v>
          </cell>
          <cell r="K3700">
            <v>0</v>
          </cell>
          <cell r="L3700">
            <v>0</v>
          </cell>
        </row>
        <row r="3701">
          <cell r="G3701">
            <v>0</v>
          </cell>
          <cell r="K3701">
            <v>0</v>
          </cell>
          <cell r="L3701">
            <v>0</v>
          </cell>
        </row>
        <row r="3702">
          <cell r="G3702">
            <v>0</v>
          </cell>
          <cell r="K3702">
            <v>0</v>
          </cell>
          <cell r="L3702">
            <v>0</v>
          </cell>
        </row>
        <row r="3703">
          <cell r="G3703">
            <v>0</v>
          </cell>
          <cell r="K3703">
            <v>0</v>
          </cell>
          <cell r="L3703">
            <v>0</v>
          </cell>
        </row>
        <row r="3704">
          <cell r="G3704">
            <v>0</v>
          </cell>
          <cell r="K3704">
            <v>0</v>
          </cell>
          <cell r="L3704">
            <v>0</v>
          </cell>
        </row>
        <row r="3705">
          <cell r="G3705">
            <v>0</v>
          </cell>
          <cell r="K3705">
            <v>0</v>
          </cell>
          <cell r="L3705">
            <v>0</v>
          </cell>
        </row>
        <row r="3706">
          <cell r="G3706">
            <v>0</v>
          </cell>
          <cell r="K3706">
            <v>805</v>
          </cell>
          <cell r="L3706">
            <v>0</v>
          </cell>
        </row>
        <row r="3707">
          <cell r="G3707">
            <v>0</v>
          </cell>
          <cell r="K3707">
            <v>525</v>
          </cell>
          <cell r="L3707">
            <v>0</v>
          </cell>
        </row>
        <row r="3708">
          <cell r="G3708">
            <v>175</v>
          </cell>
          <cell r="K3708">
            <v>4930.45</v>
          </cell>
          <cell r="L3708">
            <v>1050</v>
          </cell>
        </row>
        <row r="3709">
          <cell r="G3709">
            <v>0</v>
          </cell>
          <cell r="K3709">
            <v>0</v>
          </cell>
          <cell r="L3709">
            <v>0</v>
          </cell>
        </row>
        <row r="3710">
          <cell r="G3710">
            <v>0</v>
          </cell>
          <cell r="K3710">
            <v>0</v>
          </cell>
          <cell r="L3710">
            <v>0</v>
          </cell>
        </row>
        <row r="3711">
          <cell r="G3711">
            <v>0</v>
          </cell>
          <cell r="K3711">
            <v>0</v>
          </cell>
          <cell r="L3711">
            <v>0</v>
          </cell>
        </row>
        <row r="3712">
          <cell r="G3712">
            <v>0</v>
          </cell>
          <cell r="K3712">
            <v>0</v>
          </cell>
          <cell r="L3712">
            <v>0</v>
          </cell>
        </row>
        <row r="3713">
          <cell r="G3713">
            <v>0</v>
          </cell>
          <cell r="K3713">
            <v>0</v>
          </cell>
          <cell r="L3713">
            <v>0</v>
          </cell>
        </row>
        <row r="3714">
          <cell r="G3714">
            <v>0</v>
          </cell>
          <cell r="K3714">
            <v>0</v>
          </cell>
          <cell r="L3714">
            <v>0</v>
          </cell>
        </row>
        <row r="3715">
          <cell r="G3715">
            <v>0</v>
          </cell>
          <cell r="K3715">
            <v>0</v>
          </cell>
          <cell r="L3715">
            <v>0</v>
          </cell>
        </row>
        <row r="3716">
          <cell r="G3716">
            <v>0</v>
          </cell>
          <cell r="K3716">
            <v>0</v>
          </cell>
          <cell r="L3716">
            <v>0</v>
          </cell>
        </row>
        <row r="3717">
          <cell r="G3717">
            <v>0</v>
          </cell>
          <cell r="K3717">
            <v>0</v>
          </cell>
          <cell r="L3717">
            <v>0</v>
          </cell>
        </row>
        <row r="3718">
          <cell r="G3718">
            <v>7000</v>
          </cell>
          <cell r="K3718">
            <v>55974.37</v>
          </cell>
          <cell r="L3718">
            <v>42000</v>
          </cell>
        </row>
        <row r="3719">
          <cell r="G3719">
            <v>0</v>
          </cell>
          <cell r="K3719">
            <v>0</v>
          </cell>
          <cell r="L3719">
            <v>0</v>
          </cell>
        </row>
        <row r="3720">
          <cell r="G3720">
            <v>0</v>
          </cell>
          <cell r="K3720">
            <v>0</v>
          </cell>
          <cell r="L3720">
            <v>0</v>
          </cell>
        </row>
        <row r="3721">
          <cell r="G3721">
            <v>700</v>
          </cell>
          <cell r="K3721">
            <v>1288.2</v>
          </cell>
          <cell r="L3721">
            <v>4200</v>
          </cell>
        </row>
        <row r="3722">
          <cell r="G3722">
            <v>500</v>
          </cell>
          <cell r="K3722">
            <v>6024.98</v>
          </cell>
          <cell r="L3722">
            <v>3000</v>
          </cell>
        </row>
        <row r="3723">
          <cell r="G3723">
            <v>0</v>
          </cell>
          <cell r="K3723">
            <v>0</v>
          </cell>
          <cell r="L3723">
            <v>0</v>
          </cell>
        </row>
        <row r="3724">
          <cell r="G3724">
            <v>0</v>
          </cell>
          <cell r="K3724">
            <v>5066.24</v>
          </cell>
          <cell r="L3724">
            <v>0</v>
          </cell>
        </row>
        <row r="3725">
          <cell r="G3725">
            <v>0</v>
          </cell>
          <cell r="K3725">
            <v>0</v>
          </cell>
          <cell r="L3725">
            <v>0</v>
          </cell>
        </row>
        <row r="3726">
          <cell r="G3726">
            <v>0</v>
          </cell>
          <cell r="K3726">
            <v>0</v>
          </cell>
          <cell r="L3726">
            <v>0</v>
          </cell>
        </row>
        <row r="3727">
          <cell r="G3727">
            <v>50</v>
          </cell>
          <cell r="K3727">
            <v>30</v>
          </cell>
          <cell r="L3727">
            <v>300</v>
          </cell>
        </row>
        <row r="3728">
          <cell r="G3728">
            <v>0</v>
          </cell>
          <cell r="K3728">
            <v>0</v>
          </cell>
          <cell r="L3728">
            <v>0</v>
          </cell>
        </row>
        <row r="3729">
          <cell r="G3729">
            <v>0</v>
          </cell>
          <cell r="K3729">
            <v>0</v>
          </cell>
          <cell r="L3729">
            <v>0</v>
          </cell>
        </row>
        <row r="3730">
          <cell r="G3730">
            <v>0</v>
          </cell>
          <cell r="K3730">
            <v>0</v>
          </cell>
          <cell r="L3730">
            <v>0</v>
          </cell>
        </row>
        <row r="3731">
          <cell r="G3731">
            <v>0</v>
          </cell>
          <cell r="K3731">
            <v>0</v>
          </cell>
          <cell r="L3731">
            <v>0</v>
          </cell>
        </row>
        <row r="3732">
          <cell r="G3732">
            <v>0</v>
          </cell>
          <cell r="K3732">
            <v>0</v>
          </cell>
          <cell r="L3732">
            <v>0</v>
          </cell>
        </row>
        <row r="3733">
          <cell r="G3733">
            <v>0</v>
          </cell>
          <cell r="K3733">
            <v>0</v>
          </cell>
          <cell r="L3733">
            <v>0</v>
          </cell>
        </row>
        <row r="3734">
          <cell r="G3734">
            <v>0</v>
          </cell>
          <cell r="K3734">
            <v>0</v>
          </cell>
          <cell r="L3734">
            <v>0</v>
          </cell>
        </row>
        <row r="3735">
          <cell r="G3735">
            <v>200</v>
          </cell>
          <cell r="K3735">
            <v>1846.51</v>
          </cell>
          <cell r="L3735">
            <v>1200</v>
          </cell>
        </row>
        <row r="3736">
          <cell r="G3736">
            <v>100</v>
          </cell>
          <cell r="K3736">
            <v>1432.5</v>
          </cell>
          <cell r="L3736">
            <v>600</v>
          </cell>
        </row>
        <row r="3737">
          <cell r="G3737">
            <v>0</v>
          </cell>
          <cell r="K3737">
            <v>0</v>
          </cell>
          <cell r="L3737">
            <v>0</v>
          </cell>
        </row>
        <row r="3738">
          <cell r="G3738">
            <v>0</v>
          </cell>
          <cell r="K3738">
            <v>0</v>
          </cell>
          <cell r="L3738">
            <v>0</v>
          </cell>
        </row>
        <row r="3739">
          <cell r="G3739">
            <v>0</v>
          </cell>
          <cell r="K3739">
            <v>0</v>
          </cell>
          <cell r="L3739">
            <v>0</v>
          </cell>
        </row>
        <row r="3740">
          <cell r="G3740">
            <v>0</v>
          </cell>
          <cell r="K3740">
            <v>0</v>
          </cell>
          <cell r="L3740">
            <v>0</v>
          </cell>
        </row>
        <row r="3741">
          <cell r="G3741">
            <v>200</v>
          </cell>
          <cell r="K3741">
            <v>3806.43</v>
          </cell>
          <cell r="L3741">
            <v>1200</v>
          </cell>
        </row>
        <row r="3742">
          <cell r="G3742">
            <v>0</v>
          </cell>
          <cell r="K3742">
            <v>0</v>
          </cell>
          <cell r="L3742">
            <v>0</v>
          </cell>
        </row>
        <row r="3743">
          <cell r="G3743">
            <v>0</v>
          </cell>
          <cell r="K3743">
            <v>0</v>
          </cell>
          <cell r="L3743">
            <v>0</v>
          </cell>
        </row>
        <row r="3744">
          <cell r="G3744">
            <v>0</v>
          </cell>
          <cell r="K3744">
            <v>0</v>
          </cell>
          <cell r="L3744">
            <v>0</v>
          </cell>
        </row>
        <row r="3745">
          <cell r="G3745">
            <v>0</v>
          </cell>
          <cell r="K3745">
            <v>0</v>
          </cell>
          <cell r="L3745">
            <v>0</v>
          </cell>
        </row>
        <row r="3746">
          <cell r="G3746">
            <v>0</v>
          </cell>
          <cell r="K3746">
            <v>0</v>
          </cell>
          <cell r="L3746">
            <v>0</v>
          </cell>
        </row>
        <row r="3747">
          <cell r="G3747">
            <v>0</v>
          </cell>
          <cell r="K3747">
            <v>0</v>
          </cell>
          <cell r="L3747">
            <v>0</v>
          </cell>
        </row>
        <row r="3748">
          <cell r="G3748">
            <v>0</v>
          </cell>
          <cell r="K3748">
            <v>0</v>
          </cell>
          <cell r="L3748">
            <v>0</v>
          </cell>
        </row>
        <row r="3749">
          <cell r="G3749">
            <v>0</v>
          </cell>
          <cell r="K3749">
            <v>432522.6</v>
          </cell>
          <cell r="L3749">
            <v>0</v>
          </cell>
        </row>
        <row r="3750">
          <cell r="G3750">
            <v>0</v>
          </cell>
          <cell r="K3750">
            <v>0</v>
          </cell>
          <cell r="L3750">
            <v>0</v>
          </cell>
        </row>
        <row r="3751">
          <cell r="G3751">
            <v>0</v>
          </cell>
          <cell r="K3751">
            <v>0</v>
          </cell>
          <cell r="L3751">
            <v>0</v>
          </cell>
        </row>
        <row r="3752">
          <cell r="G3752">
            <v>0</v>
          </cell>
          <cell r="K3752">
            <v>0</v>
          </cell>
          <cell r="L3752">
            <v>0</v>
          </cell>
        </row>
        <row r="3753">
          <cell r="G3753">
            <v>0</v>
          </cell>
          <cell r="K3753">
            <v>0</v>
          </cell>
          <cell r="L3753">
            <v>0</v>
          </cell>
        </row>
        <row r="3754">
          <cell r="G3754">
            <v>0</v>
          </cell>
          <cell r="K3754">
            <v>0</v>
          </cell>
          <cell r="L3754">
            <v>0</v>
          </cell>
        </row>
        <row r="3755">
          <cell r="G3755">
            <v>0</v>
          </cell>
          <cell r="K3755">
            <v>0</v>
          </cell>
          <cell r="L3755">
            <v>0</v>
          </cell>
        </row>
        <row r="3756">
          <cell r="G3756">
            <v>0</v>
          </cell>
          <cell r="K3756">
            <v>0</v>
          </cell>
          <cell r="L3756">
            <v>0</v>
          </cell>
        </row>
        <row r="3757">
          <cell r="G3757">
            <v>0</v>
          </cell>
          <cell r="K3757">
            <v>0</v>
          </cell>
          <cell r="L3757">
            <v>0</v>
          </cell>
        </row>
        <row r="3758">
          <cell r="G3758">
            <v>0</v>
          </cell>
          <cell r="K3758">
            <v>-27402.79</v>
          </cell>
          <cell r="L3758">
            <v>0</v>
          </cell>
        </row>
        <row r="3759">
          <cell r="G3759">
            <v>0</v>
          </cell>
          <cell r="K3759">
            <v>0</v>
          </cell>
          <cell r="L3759">
            <v>0</v>
          </cell>
        </row>
        <row r="3760">
          <cell r="G3760">
            <v>0</v>
          </cell>
          <cell r="K3760">
            <v>-13042.2</v>
          </cell>
          <cell r="L3760">
            <v>0</v>
          </cell>
        </row>
        <row r="3761">
          <cell r="G3761">
            <v>0</v>
          </cell>
          <cell r="K3761">
            <v>0</v>
          </cell>
          <cell r="L3761">
            <v>0</v>
          </cell>
        </row>
        <row r="3762">
          <cell r="G3762">
            <v>0</v>
          </cell>
          <cell r="K3762">
            <v>0</v>
          </cell>
          <cell r="L3762">
            <v>0</v>
          </cell>
        </row>
        <row r="3763">
          <cell r="G3763">
            <v>0</v>
          </cell>
          <cell r="K3763">
            <v>0</v>
          </cell>
          <cell r="L3763">
            <v>0</v>
          </cell>
        </row>
        <row r="3764">
          <cell r="G3764">
            <v>0</v>
          </cell>
          <cell r="K3764">
            <v>-234</v>
          </cell>
          <cell r="L3764">
            <v>0</v>
          </cell>
        </row>
        <row r="3765">
          <cell r="G3765">
            <v>0</v>
          </cell>
          <cell r="K3765">
            <v>0</v>
          </cell>
          <cell r="L3765">
            <v>0</v>
          </cell>
        </row>
        <row r="3766">
          <cell r="G3766">
            <v>0</v>
          </cell>
          <cell r="K3766">
            <v>24291.01</v>
          </cell>
          <cell r="L3766">
            <v>0</v>
          </cell>
        </row>
        <row r="3767">
          <cell r="G3767">
            <v>0</v>
          </cell>
          <cell r="K3767">
            <v>2251.04</v>
          </cell>
          <cell r="L3767">
            <v>0</v>
          </cell>
        </row>
        <row r="3768">
          <cell r="G3768">
            <v>0</v>
          </cell>
          <cell r="K3768">
            <v>0</v>
          </cell>
          <cell r="L3768">
            <v>0</v>
          </cell>
        </row>
        <row r="3769">
          <cell r="G3769">
            <v>0</v>
          </cell>
          <cell r="K3769">
            <v>0</v>
          </cell>
          <cell r="L3769">
            <v>0</v>
          </cell>
        </row>
        <row r="3770">
          <cell r="G3770">
            <v>0</v>
          </cell>
          <cell r="K3770">
            <v>-1.98</v>
          </cell>
          <cell r="L3770">
            <v>0</v>
          </cell>
        </row>
        <row r="3771">
          <cell r="G3771">
            <v>0</v>
          </cell>
          <cell r="K3771">
            <v>213.14</v>
          </cell>
          <cell r="L3771">
            <v>0</v>
          </cell>
        </row>
        <row r="3772">
          <cell r="G3772">
            <v>0</v>
          </cell>
          <cell r="K3772">
            <v>11909.4</v>
          </cell>
          <cell r="L3772">
            <v>0</v>
          </cell>
        </row>
        <row r="3773">
          <cell r="G3773">
            <v>0</v>
          </cell>
          <cell r="K3773">
            <v>-1878.45</v>
          </cell>
          <cell r="L3773">
            <v>0</v>
          </cell>
        </row>
        <row r="3774">
          <cell r="G3774">
            <v>0</v>
          </cell>
          <cell r="K3774">
            <v>0</v>
          </cell>
          <cell r="L3774">
            <v>0</v>
          </cell>
        </row>
        <row r="3775">
          <cell r="G3775">
            <v>0</v>
          </cell>
          <cell r="K3775">
            <v>-490.27</v>
          </cell>
          <cell r="L3775">
            <v>0</v>
          </cell>
        </row>
        <row r="3776">
          <cell r="G3776">
            <v>0</v>
          </cell>
          <cell r="K3776">
            <v>-912.36</v>
          </cell>
          <cell r="L3776">
            <v>0</v>
          </cell>
        </row>
        <row r="3777">
          <cell r="G3777">
            <v>0</v>
          </cell>
          <cell r="K3777">
            <v>39.5</v>
          </cell>
          <cell r="L3777">
            <v>0</v>
          </cell>
        </row>
        <row r="3778">
          <cell r="G3778">
            <v>0</v>
          </cell>
          <cell r="K3778">
            <v>159.03</v>
          </cell>
          <cell r="L3778">
            <v>0</v>
          </cell>
        </row>
        <row r="3779">
          <cell r="G3779">
            <v>0</v>
          </cell>
          <cell r="K3779">
            <v>110.89</v>
          </cell>
          <cell r="L3779">
            <v>0</v>
          </cell>
        </row>
        <row r="3780">
          <cell r="G3780">
            <v>0</v>
          </cell>
          <cell r="K3780">
            <v>0</v>
          </cell>
          <cell r="L3780">
            <v>0</v>
          </cell>
        </row>
        <row r="3781">
          <cell r="G3781">
            <v>0</v>
          </cell>
          <cell r="K3781">
            <v>20.6</v>
          </cell>
          <cell r="L3781">
            <v>0</v>
          </cell>
        </row>
        <row r="3782">
          <cell r="G3782">
            <v>0</v>
          </cell>
          <cell r="K3782">
            <v>765</v>
          </cell>
          <cell r="L3782">
            <v>0</v>
          </cell>
        </row>
        <row r="3783">
          <cell r="G3783">
            <v>0</v>
          </cell>
          <cell r="K3783">
            <v>10115.64</v>
          </cell>
          <cell r="L3783">
            <v>0</v>
          </cell>
        </row>
        <row r="3784">
          <cell r="G3784">
            <v>0</v>
          </cell>
          <cell r="K3784">
            <v>0</v>
          </cell>
          <cell r="L3784">
            <v>0</v>
          </cell>
        </row>
        <row r="3785">
          <cell r="G3785">
            <v>0</v>
          </cell>
          <cell r="K3785">
            <v>983.25</v>
          </cell>
          <cell r="L3785">
            <v>0</v>
          </cell>
        </row>
        <row r="3786">
          <cell r="G3786">
            <v>0</v>
          </cell>
          <cell r="K3786">
            <v>0</v>
          </cell>
          <cell r="L3786">
            <v>0</v>
          </cell>
        </row>
        <row r="3787">
          <cell r="G3787">
            <v>0</v>
          </cell>
          <cell r="K3787">
            <v>0</v>
          </cell>
          <cell r="L3787">
            <v>0</v>
          </cell>
        </row>
        <row r="3788">
          <cell r="G3788">
            <v>0</v>
          </cell>
          <cell r="K3788">
            <v>1019</v>
          </cell>
          <cell r="L3788">
            <v>0</v>
          </cell>
        </row>
        <row r="3789">
          <cell r="G3789">
            <v>0</v>
          </cell>
          <cell r="K3789">
            <v>0</v>
          </cell>
          <cell r="L3789">
            <v>0</v>
          </cell>
        </row>
        <row r="3790">
          <cell r="G3790">
            <v>0</v>
          </cell>
          <cell r="K3790">
            <v>0</v>
          </cell>
          <cell r="L3790">
            <v>0</v>
          </cell>
        </row>
        <row r="3791">
          <cell r="G3791">
            <v>0</v>
          </cell>
          <cell r="K3791">
            <v>0</v>
          </cell>
          <cell r="L3791">
            <v>0</v>
          </cell>
        </row>
        <row r="3792">
          <cell r="G3792">
            <v>0</v>
          </cell>
          <cell r="K3792">
            <v>2980.78</v>
          </cell>
          <cell r="L3792">
            <v>0</v>
          </cell>
        </row>
        <row r="3793">
          <cell r="G3793">
            <v>0</v>
          </cell>
          <cell r="K3793">
            <v>0</v>
          </cell>
          <cell r="L3793">
            <v>0</v>
          </cell>
        </row>
        <row r="3794">
          <cell r="G3794">
            <v>0</v>
          </cell>
          <cell r="K3794">
            <v>5120.58</v>
          </cell>
          <cell r="L3794">
            <v>0</v>
          </cell>
        </row>
        <row r="3795">
          <cell r="G3795">
            <v>0</v>
          </cell>
          <cell r="K3795">
            <v>0</v>
          </cell>
          <cell r="L3795">
            <v>0</v>
          </cell>
        </row>
        <row r="3796">
          <cell r="G3796">
            <v>0</v>
          </cell>
          <cell r="K3796">
            <v>462.32</v>
          </cell>
          <cell r="L3796">
            <v>0</v>
          </cell>
        </row>
        <row r="3797">
          <cell r="G3797">
            <v>0</v>
          </cell>
          <cell r="K3797">
            <v>0</v>
          </cell>
          <cell r="L3797">
            <v>0</v>
          </cell>
        </row>
        <row r="3798">
          <cell r="G3798">
            <v>0</v>
          </cell>
          <cell r="K3798">
            <v>340</v>
          </cell>
          <cell r="L3798">
            <v>0</v>
          </cell>
        </row>
        <row r="3799">
          <cell r="G3799">
            <v>0</v>
          </cell>
          <cell r="K3799">
            <v>0</v>
          </cell>
          <cell r="L3799">
            <v>0</v>
          </cell>
        </row>
        <row r="3800">
          <cell r="G3800">
            <v>0</v>
          </cell>
          <cell r="K3800">
            <v>0</v>
          </cell>
          <cell r="L3800">
            <v>0</v>
          </cell>
        </row>
        <row r="3801">
          <cell r="G3801">
            <v>0</v>
          </cell>
          <cell r="K3801">
            <v>606.66999999999996</v>
          </cell>
          <cell r="L3801">
            <v>0</v>
          </cell>
        </row>
        <row r="3802">
          <cell r="G3802">
            <v>0</v>
          </cell>
          <cell r="K3802">
            <v>242.67</v>
          </cell>
          <cell r="L3802">
            <v>0</v>
          </cell>
        </row>
        <row r="3803">
          <cell r="G3803">
            <v>0</v>
          </cell>
          <cell r="K3803">
            <v>0</v>
          </cell>
          <cell r="L3803">
            <v>0</v>
          </cell>
        </row>
        <row r="3804">
          <cell r="G3804">
            <v>0</v>
          </cell>
          <cell r="K3804">
            <v>5000</v>
          </cell>
          <cell r="L3804">
            <v>0</v>
          </cell>
        </row>
        <row r="3805">
          <cell r="G3805">
            <v>0</v>
          </cell>
          <cell r="K3805">
            <v>0</v>
          </cell>
          <cell r="L3805">
            <v>0</v>
          </cell>
        </row>
        <row r="3806">
          <cell r="G3806">
            <v>0</v>
          </cell>
          <cell r="K3806">
            <v>0</v>
          </cell>
          <cell r="L3806">
            <v>0</v>
          </cell>
        </row>
        <row r="3807">
          <cell r="G3807">
            <v>0</v>
          </cell>
          <cell r="K3807">
            <v>0</v>
          </cell>
          <cell r="L3807">
            <v>0</v>
          </cell>
        </row>
        <row r="3808">
          <cell r="G3808">
            <v>0</v>
          </cell>
          <cell r="K3808">
            <v>1325.39</v>
          </cell>
          <cell r="L3808">
            <v>0</v>
          </cell>
        </row>
        <row r="3809">
          <cell r="G3809">
            <v>0</v>
          </cell>
          <cell r="K3809">
            <v>0</v>
          </cell>
          <cell r="L3809">
            <v>0</v>
          </cell>
        </row>
        <row r="3810">
          <cell r="G3810">
            <v>0</v>
          </cell>
          <cell r="K3810">
            <v>0</v>
          </cell>
          <cell r="L3810">
            <v>0</v>
          </cell>
        </row>
        <row r="3811">
          <cell r="G3811">
            <v>0</v>
          </cell>
          <cell r="K3811">
            <v>2864.75</v>
          </cell>
          <cell r="L3811">
            <v>0</v>
          </cell>
        </row>
        <row r="3812">
          <cell r="G3812">
            <v>0</v>
          </cell>
          <cell r="K3812">
            <v>0</v>
          </cell>
          <cell r="L3812">
            <v>0</v>
          </cell>
        </row>
        <row r="3813">
          <cell r="G3813">
            <v>0</v>
          </cell>
          <cell r="K3813">
            <v>772.8</v>
          </cell>
          <cell r="L3813">
            <v>0</v>
          </cell>
        </row>
        <row r="3814">
          <cell r="G3814">
            <v>0</v>
          </cell>
          <cell r="K3814">
            <v>367.56</v>
          </cell>
          <cell r="L3814">
            <v>0</v>
          </cell>
        </row>
        <row r="3815">
          <cell r="G3815">
            <v>0</v>
          </cell>
          <cell r="K3815">
            <v>0</v>
          </cell>
          <cell r="L3815">
            <v>0</v>
          </cell>
        </row>
        <row r="3816">
          <cell r="G3816">
            <v>0</v>
          </cell>
          <cell r="K3816">
            <v>0</v>
          </cell>
          <cell r="L3816">
            <v>0</v>
          </cell>
        </row>
        <row r="3817">
          <cell r="G3817">
            <v>0</v>
          </cell>
          <cell r="K3817">
            <v>0</v>
          </cell>
          <cell r="L3817">
            <v>0</v>
          </cell>
        </row>
        <row r="3818">
          <cell r="G3818">
            <v>0</v>
          </cell>
          <cell r="K3818">
            <v>0</v>
          </cell>
          <cell r="L3818">
            <v>0</v>
          </cell>
        </row>
        <row r="3819">
          <cell r="G3819">
            <v>0</v>
          </cell>
          <cell r="K3819">
            <v>56.38</v>
          </cell>
          <cell r="L3819">
            <v>0</v>
          </cell>
        </row>
        <row r="3820">
          <cell r="G3820">
            <v>0</v>
          </cell>
          <cell r="K3820">
            <v>0</v>
          </cell>
          <cell r="L3820">
            <v>0</v>
          </cell>
        </row>
        <row r="3821">
          <cell r="G3821">
            <v>0</v>
          </cell>
          <cell r="K3821">
            <v>0</v>
          </cell>
          <cell r="L3821">
            <v>0</v>
          </cell>
        </row>
        <row r="3822">
          <cell r="G3822">
            <v>0</v>
          </cell>
          <cell r="K3822">
            <v>0</v>
          </cell>
          <cell r="L3822">
            <v>0</v>
          </cell>
        </row>
        <row r="3823">
          <cell r="G3823">
            <v>0</v>
          </cell>
          <cell r="K3823">
            <v>0</v>
          </cell>
          <cell r="L3823">
            <v>0</v>
          </cell>
        </row>
        <row r="3824">
          <cell r="G3824">
            <v>0</v>
          </cell>
          <cell r="K3824">
            <v>78.73</v>
          </cell>
          <cell r="L3824">
            <v>0</v>
          </cell>
        </row>
        <row r="3825">
          <cell r="G3825">
            <v>0</v>
          </cell>
          <cell r="K3825">
            <v>1391.25</v>
          </cell>
          <cell r="L3825">
            <v>0</v>
          </cell>
        </row>
        <row r="3826">
          <cell r="G3826">
            <v>0</v>
          </cell>
          <cell r="K3826">
            <v>0</v>
          </cell>
          <cell r="L3826">
            <v>0</v>
          </cell>
        </row>
        <row r="3827">
          <cell r="G3827">
            <v>0</v>
          </cell>
          <cell r="K3827">
            <v>0</v>
          </cell>
          <cell r="L3827">
            <v>0</v>
          </cell>
        </row>
        <row r="3828">
          <cell r="G3828">
            <v>0</v>
          </cell>
          <cell r="K3828">
            <v>0</v>
          </cell>
          <cell r="L3828">
            <v>0</v>
          </cell>
        </row>
        <row r="3829">
          <cell r="G3829">
            <v>0</v>
          </cell>
          <cell r="K3829">
            <v>142.37</v>
          </cell>
          <cell r="L3829">
            <v>0</v>
          </cell>
        </row>
        <row r="3830">
          <cell r="G3830">
            <v>0</v>
          </cell>
          <cell r="K3830">
            <v>0</v>
          </cell>
          <cell r="L3830">
            <v>0</v>
          </cell>
        </row>
        <row r="3831">
          <cell r="G3831">
            <v>0</v>
          </cell>
          <cell r="K3831">
            <v>0</v>
          </cell>
          <cell r="L3831">
            <v>0</v>
          </cell>
        </row>
        <row r="3832">
          <cell r="G3832">
            <v>0</v>
          </cell>
          <cell r="K3832">
            <v>0</v>
          </cell>
          <cell r="L3832">
            <v>0</v>
          </cell>
        </row>
        <row r="3833">
          <cell r="G3833">
            <v>0</v>
          </cell>
          <cell r="K3833">
            <v>0</v>
          </cell>
          <cell r="L3833">
            <v>0</v>
          </cell>
        </row>
        <row r="3834">
          <cell r="G3834">
            <v>0</v>
          </cell>
          <cell r="K3834">
            <v>0</v>
          </cell>
          <cell r="L3834">
            <v>0</v>
          </cell>
        </row>
        <row r="3835">
          <cell r="G3835">
            <v>0</v>
          </cell>
          <cell r="K3835">
            <v>0</v>
          </cell>
          <cell r="L3835">
            <v>0</v>
          </cell>
        </row>
        <row r="3836">
          <cell r="G3836">
            <v>0</v>
          </cell>
          <cell r="K3836">
            <v>0</v>
          </cell>
          <cell r="L3836">
            <v>0</v>
          </cell>
        </row>
        <row r="3837">
          <cell r="G3837">
            <v>0</v>
          </cell>
          <cell r="K3837">
            <v>0</v>
          </cell>
          <cell r="L3837">
            <v>0</v>
          </cell>
        </row>
        <row r="3838">
          <cell r="G3838">
            <v>0</v>
          </cell>
          <cell r="K3838">
            <v>0</v>
          </cell>
          <cell r="L3838">
            <v>0</v>
          </cell>
        </row>
        <row r="3839">
          <cell r="G3839">
            <v>0</v>
          </cell>
          <cell r="K3839">
            <v>0</v>
          </cell>
          <cell r="L3839">
            <v>0</v>
          </cell>
        </row>
        <row r="3840">
          <cell r="G3840">
            <v>0</v>
          </cell>
          <cell r="K3840">
            <v>1993.75</v>
          </cell>
          <cell r="L3840">
            <v>0</v>
          </cell>
        </row>
        <row r="3841">
          <cell r="G3841">
            <v>0</v>
          </cell>
          <cell r="K3841">
            <v>0</v>
          </cell>
          <cell r="L3841">
            <v>0</v>
          </cell>
        </row>
        <row r="3842">
          <cell r="G3842">
            <v>0</v>
          </cell>
          <cell r="K3842">
            <v>201.56</v>
          </cell>
          <cell r="L3842">
            <v>0</v>
          </cell>
        </row>
        <row r="3843">
          <cell r="G3843">
            <v>0</v>
          </cell>
          <cell r="K3843">
            <v>201.5</v>
          </cell>
          <cell r="L3843">
            <v>0</v>
          </cell>
        </row>
        <row r="3844">
          <cell r="G3844">
            <v>0</v>
          </cell>
          <cell r="K3844">
            <v>0</v>
          </cell>
          <cell r="L3844">
            <v>0</v>
          </cell>
        </row>
        <row r="3845">
          <cell r="G3845">
            <v>0</v>
          </cell>
          <cell r="K3845">
            <v>0</v>
          </cell>
          <cell r="L3845">
            <v>0</v>
          </cell>
        </row>
        <row r="3846">
          <cell r="G3846">
            <v>0</v>
          </cell>
          <cell r="K3846">
            <v>0</v>
          </cell>
          <cell r="L3846">
            <v>0</v>
          </cell>
        </row>
        <row r="3847">
          <cell r="G3847">
            <v>0</v>
          </cell>
          <cell r="K3847">
            <v>0</v>
          </cell>
          <cell r="L3847">
            <v>0</v>
          </cell>
        </row>
        <row r="3848">
          <cell r="G3848">
            <v>0</v>
          </cell>
          <cell r="K3848">
            <v>724.94</v>
          </cell>
          <cell r="L3848">
            <v>0</v>
          </cell>
        </row>
        <row r="3849">
          <cell r="G3849">
            <v>0</v>
          </cell>
          <cell r="K3849">
            <v>0</v>
          </cell>
          <cell r="L3849">
            <v>0</v>
          </cell>
        </row>
        <row r="3850">
          <cell r="G3850">
            <v>0</v>
          </cell>
          <cell r="K3850">
            <v>0</v>
          </cell>
          <cell r="L3850">
            <v>0</v>
          </cell>
        </row>
        <row r="3851">
          <cell r="G3851">
            <v>0</v>
          </cell>
          <cell r="K3851">
            <v>0</v>
          </cell>
          <cell r="L3851">
            <v>0</v>
          </cell>
        </row>
        <row r="3852">
          <cell r="G3852">
            <v>0</v>
          </cell>
          <cell r="K3852">
            <v>0</v>
          </cell>
          <cell r="L3852">
            <v>0</v>
          </cell>
        </row>
        <row r="3853">
          <cell r="G3853">
            <v>0</v>
          </cell>
          <cell r="K3853">
            <v>0</v>
          </cell>
          <cell r="L3853">
            <v>0</v>
          </cell>
        </row>
        <row r="3854">
          <cell r="G3854">
            <v>0</v>
          </cell>
          <cell r="K3854">
            <v>0</v>
          </cell>
          <cell r="L3854">
            <v>0</v>
          </cell>
        </row>
        <row r="3855">
          <cell r="G3855">
            <v>0</v>
          </cell>
          <cell r="K3855">
            <v>0</v>
          </cell>
          <cell r="L3855">
            <v>0</v>
          </cell>
        </row>
        <row r="3856">
          <cell r="G3856">
            <v>0</v>
          </cell>
          <cell r="K3856">
            <v>1923.73</v>
          </cell>
          <cell r="L3856">
            <v>0</v>
          </cell>
        </row>
        <row r="3857">
          <cell r="G3857">
            <v>0</v>
          </cell>
          <cell r="K3857">
            <v>0</v>
          </cell>
          <cell r="L3857">
            <v>0</v>
          </cell>
        </row>
        <row r="3858">
          <cell r="G3858">
            <v>0</v>
          </cell>
          <cell r="K3858">
            <v>129.47</v>
          </cell>
          <cell r="L3858">
            <v>0</v>
          </cell>
        </row>
        <row r="3859">
          <cell r="G3859">
            <v>0</v>
          </cell>
          <cell r="K3859">
            <v>0</v>
          </cell>
          <cell r="L3859">
            <v>0</v>
          </cell>
        </row>
        <row r="3860">
          <cell r="G3860">
            <v>0</v>
          </cell>
          <cell r="K3860">
            <v>0</v>
          </cell>
          <cell r="L3860">
            <v>0</v>
          </cell>
        </row>
        <row r="3861">
          <cell r="G3861">
            <v>0</v>
          </cell>
          <cell r="K3861">
            <v>0</v>
          </cell>
          <cell r="L3861">
            <v>0</v>
          </cell>
        </row>
        <row r="3862">
          <cell r="G3862">
            <v>0</v>
          </cell>
          <cell r="K3862">
            <v>0</v>
          </cell>
          <cell r="L3862">
            <v>0</v>
          </cell>
        </row>
        <row r="3863">
          <cell r="G3863">
            <v>0</v>
          </cell>
          <cell r="K3863">
            <v>0</v>
          </cell>
          <cell r="L3863">
            <v>0</v>
          </cell>
        </row>
        <row r="3864">
          <cell r="G3864">
            <v>0</v>
          </cell>
          <cell r="K3864">
            <v>20.05</v>
          </cell>
          <cell r="L3864">
            <v>0</v>
          </cell>
        </row>
        <row r="3865">
          <cell r="G3865">
            <v>0</v>
          </cell>
          <cell r="K3865">
            <v>0</v>
          </cell>
          <cell r="L3865">
            <v>0</v>
          </cell>
        </row>
        <row r="3866">
          <cell r="G3866">
            <v>0</v>
          </cell>
          <cell r="K3866">
            <v>0</v>
          </cell>
          <cell r="L3866">
            <v>0</v>
          </cell>
        </row>
        <row r="3867">
          <cell r="G3867">
            <v>0</v>
          </cell>
          <cell r="K3867">
            <v>0</v>
          </cell>
          <cell r="L3867">
            <v>0</v>
          </cell>
        </row>
        <row r="3868">
          <cell r="G3868">
            <v>0</v>
          </cell>
          <cell r="K3868">
            <v>0</v>
          </cell>
          <cell r="L3868">
            <v>0</v>
          </cell>
        </row>
        <row r="3869">
          <cell r="G3869">
            <v>0</v>
          </cell>
          <cell r="K3869">
            <v>8094.87</v>
          </cell>
          <cell r="L3869">
            <v>0</v>
          </cell>
        </row>
        <row r="3870">
          <cell r="G3870">
            <v>0</v>
          </cell>
          <cell r="K3870">
            <v>0</v>
          </cell>
          <cell r="L3870">
            <v>0</v>
          </cell>
        </row>
        <row r="3871">
          <cell r="G3871">
            <v>0</v>
          </cell>
          <cell r="K3871">
            <v>0</v>
          </cell>
          <cell r="L3871">
            <v>0</v>
          </cell>
        </row>
        <row r="3872">
          <cell r="G3872">
            <v>0</v>
          </cell>
          <cell r="K3872">
            <v>987.59</v>
          </cell>
          <cell r="L3872">
            <v>0</v>
          </cell>
        </row>
        <row r="3873">
          <cell r="G3873">
            <v>0</v>
          </cell>
          <cell r="K3873">
            <v>0</v>
          </cell>
          <cell r="L3873">
            <v>0</v>
          </cell>
        </row>
        <row r="3874">
          <cell r="G3874">
            <v>0</v>
          </cell>
          <cell r="K3874">
            <v>0</v>
          </cell>
          <cell r="L3874">
            <v>0</v>
          </cell>
        </row>
        <row r="3875">
          <cell r="G3875">
            <v>0</v>
          </cell>
          <cell r="K3875">
            <v>133.5</v>
          </cell>
          <cell r="L3875">
            <v>0</v>
          </cell>
        </row>
        <row r="3876">
          <cell r="G3876">
            <v>0</v>
          </cell>
          <cell r="K3876">
            <v>0</v>
          </cell>
          <cell r="L3876">
            <v>0</v>
          </cell>
        </row>
        <row r="3877">
          <cell r="G3877">
            <v>0</v>
          </cell>
          <cell r="K3877">
            <v>0</v>
          </cell>
          <cell r="L3877">
            <v>0</v>
          </cell>
        </row>
        <row r="3878">
          <cell r="G3878">
            <v>0</v>
          </cell>
          <cell r="K3878">
            <v>0</v>
          </cell>
          <cell r="L3878">
            <v>0</v>
          </cell>
        </row>
        <row r="3879">
          <cell r="G3879">
            <v>0</v>
          </cell>
          <cell r="K3879">
            <v>0</v>
          </cell>
          <cell r="L3879">
            <v>0</v>
          </cell>
        </row>
        <row r="3880">
          <cell r="G3880">
            <v>0</v>
          </cell>
          <cell r="K3880">
            <v>0</v>
          </cell>
          <cell r="L3880">
            <v>0</v>
          </cell>
        </row>
        <row r="3881">
          <cell r="G3881">
            <v>0</v>
          </cell>
          <cell r="K3881">
            <v>0</v>
          </cell>
          <cell r="L3881">
            <v>0</v>
          </cell>
        </row>
        <row r="3882">
          <cell r="G3882">
            <v>0</v>
          </cell>
          <cell r="K3882">
            <v>0</v>
          </cell>
          <cell r="L3882">
            <v>0</v>
          </cell>
        </row>
        <row r="3883">
          <cell r="G3883">
            <v>0</v>
          </cell>
          <cell r="K3883">
            <v>0</v>
          </cell>
          <cell r="L3883">
            <v>0</v>
          </cell>
        </row>
        <row r="3884">
          <cell r="G3884">
            <v>0</v>
          </cell>
          <cell r="K3884">
            <v>0</v>
          </cell>
          <cell r="L3884">
            <v>0</v>
          </cell>
        </row>
        <row r="3885">
          <cell r="G3885">
            <v>0</v>
          </cell>
          <cell r="K3885">
            <v>0</v>
          </cell>
          <cell r="L3885">
            <v>0</v>
          </cell>
        </row>
        <row r="3886">
          <cell r="G3886">
            <v>0</v>
          </cell>
          <cell r="K3886">
            <v>0</v>
          </cell>
          <cell r="L3886">
            <v>0</v>
          </cell>
        </row>
        <row r="3887">
          <cell r="G3887">
            <v>0</v>
          </cell>
          <cell r="K3887">
            <v>297.93</v>
          </cell>
          <cell r="L3887">
            <v>0</v>
          </cell>
        </row>
        <row r="3888">
          <cell r="G3888">
            <v>0</v>
          </cell>
          <cell r="K3888">
            <v>0</v>
          </cell>
          <cell r="L3888">
            <v>0</v>
          </cell>
        </row>
        <row r="3889">
          <cell r="G3889">
            <v>0</v>
          </cell>
          <cell r="K3889">
            <v>0</v>
          </cell>
          <cell r="L3889">
            <v>0</v>
          </cell>
        </row>
        <row r="3890">
          <cell r="G3890">
            <v>0</v>
          </cell>
          <cell r="K3890">
            <v>0</v>
          </cell>
          <cell r="L3890">
            <v>0</v>
          </cell>
        </row>
        <row r="3891">
          <cell r="G3891">
            <v>0</v>
          </cell>
          <cell r="K3891">
            <v>0</v>
          </cell>
          <cell r="L3891">
            <v>0</v>
          </cell>
        </row>
        <row r="3892">
          <cell r="G3892">
            <v>0</v>
          </cell>
          <cell r="K3892">
            <v>0</v>
          </cell>
          <cell r="L3892">
            <v>0</v>
          </cell>
        </row>
        <row r="3893">
          <cell r="G3893">
            <v>0</v>
          </cell>
          <cell r="K3893">
            <v>0</v>
          </cell>
          <cell r="L3893">
            <v>0</v>
          </cell>
        </row>
        <row r="3894">
          <cell r="G3894">
            <v>0</v>
          </cell>
          <cell r="K3894">
            <v>0</v>
          </cell>
          <cell r="L3894">
            <v>0</v>
          </cell>
        </row>
        <row r="3895">
          <cell r="G3895">
            <v>0</v>
          </cell>
          <cell r="K3895">
            <v>0</v>
          </cell>
          <cell r="L3895">
            <v>0</v>
          </cell>
        </row>
        <row r="3896">
          <cell r="G3896">
            <v>0</v>
          </cell>
          <cell r="K3896">
            <v>0</v>
          </cell>
          <cell r="L3896">
            <v>0</v>
          </cell>
        </row>
        <row r="3897">
          <cell r="G3897">
            <v>0</v>
          </cell>
          <cell r="K3897">
            <v>0</v>
          </cell>
          <cell r="L3897">
            <v>0</v>
          </cell>
        </row>
        <row r="3898">
          <cell r="G3898">
            <v>0</v>
          </cell>
          <cell r="K3898">
            <v>18953.84</v>
          </cell>
          <cell r="L3898">
            <v>0</v>
          </cell>
        </row>
        <row r="3899">
          <cell r="G3899">
            <v>0</v>
          </cell>
          <cell r="K3899">
            <v>85</v>
          </cell>
          <cell r="L3899">
            <v>0</v>
          </cell>
        </row>
        <row r="3900">
          <cell r="G3900">
            <v>0</v>
          </cell>
          <cell r="K3900">
            <v>0</v>
          </cell>
          <cell r="L3900">
            <v>0</v>
          </cell>
        </row>
        <row r="3901">
          <cell r="G3901">
            <v>0</v>
          </cell>
          <cell r="K3901">
            <v>2086.98</v>
          </cell>
          <cell r="L3901">
            <v>0</v>
          </cell>
        </row>
        <row r="3902">
          <cell r="G3902">
            <v>0</v>
          </cell>
          <cell r="K3902">
            <v>0</v>
          </cell>
          <cell r="L3902">
            <v>0</v>
          </cell>
        </row>
        <row r="3903">
          <cell r="G3903">
            <v>0</v>
          </cell>
          <cell r="K3903">
            <v>0</v>
          </cell>
          <cell r="L3903">
            <v>0</v>
          </cell>
        </row>
        <row r="3904">
          <cell r="G3904">
            <v>0</v>
          </cell>
          <cell r="K3904">
            <v>0</v>
          </cell>
          <cell r="L3904">
            <v>0</v>
          </cell>
        </row>
        <row r="3905">
          <cell r="G3905">
            <v>0</v>
          </cell>
          <cell r="K3905">
            <v>0</v>
          </cell>
          <cell r="L3905">
            <v>0</v>
          </cell>
        </row>
        <row r="3906">
          <cell r="G3906">
            <v>0</v>
          </cell>
          <cell r="K3906">
            <v>0</v>
          </cell>
          <cell r="L3906">
            <v>0</v>
          </cell>
        </row>
        <row r="3907">
          <cell r="G3907">
            <v>0</v>
          </cell>
          <cell r="K3907">
            <v>0</v>
          </cell>
          <cell r="L3907">
            <v>0</v>
          </cell>
        </row>
        <row r="3908">
          <cell r="G3908">
            <v>0</v>
          </cell>
          <cell r="K3908">
            <v>0</v>
          </cell>
          <cell r="L3908">
            <v>0</v>
          </cell>
        </row>
        <row r="3909">
          <cell r="G3909">
            <v>0</v>
          </cell>
          <cell r="K3909">
            <v>0</v>
          </cell>
          <cell r="L3909">
            <v>0</v>
          </cell>
        </row>
        <row r="3910">
          <cell r="G3910">
            <v>0</v>
          </cell>
          <cell r="K3910">
            <v>0</v>
          </cell>
          <cell r="L3910">
            <v>0</v>
          </cell>
        </row>
        <row r="3911">
          <cell r="G3911">
            <v>0</v>
          </cell>
          <cell r="K3911">
            <v>0</v>
          </cell>
          <cell r="L3911">
            <v>0</v>
          </cell>
        </row>
        <row r="3912">
          <cell r="G3912">
            <v>0</v>
          </cell>
          <cell r="K3912">
            <v>0</v>
          </cell>
          <cell r="L3912">
            <v>0</v>
          </cell>
        </row>
        <row r="3913">
          <cell r="G3913">
            <v>0</v>
          </cell>
          <cell r="K3913">
            <v>0</v>
          </cell>
          <cell r="L3913">
            <v>0</v>
          </cell>
        </row>
        <row r="3914">
          <cell r="G3914">
            <v>0</v>
          </cell>
          <cell r="K3914">
            <v>0</v>
          </cell>
          <cell r="L3914">
            <v>0</v>
          </cell>
        </row>
        <row r="3915">
          <cell r="G3915">
            <v>0</v>
          </cell>
          <cell r="K3915">
            <v>0</v>
          </cell>
          <cell r="L3915">
            <v>0</v>
          </cell>
        </row>
        <row r="3916">
          <cell r="G3916">
            <v>0</v>
          </cell>
          <cell r="K3916">
            <v>427.8</v>
          </cell>
          <cell r="L3916">
            <v>0</v>
          </cell>
        </row>
        <row r="3917">
          <cell r="G3917">
            <v>0</v>
          </cell>
          <cell r="K3917">
            <v>0</v>
          </cell>
          <cell r="L3917">
            <v>0</v>
          </cell>
        </row>
        <row r="3918">
          <cell r="G3918">
            <v>0</v>
          </cell>
          <cell r="K3918">
            <v>0</v>
          </cell>
          <cell r="L3918">
            <v>0</v>
          </cell>
        </row>
        <row r="3919">
          <cell r="G3919">
            <v>0</v>
          </cell>
          <cell r="K3919">
            <v>0</v>
          </cell>
          <cell r="L3919">
            <v>0</v>
          </cell>
        </row>
        <row r="3920">
          <cell r="G3920">
            <v>0</v>
          </cell>
          <cell r="K3920">
            <v>0</v>
          </cell>
          <cell r="L3920">
            <v>0</v>
          </cell>
        </row>
        <row r="3921">
          <cell r="G3921">
            <v>0</v>
          </cell>
          <cell r="K3921">
            <v>0</v>
          </cell>
          <cell r="L3921">
            <v>0</v>
          </cell>
        </row>
        <row r="3922">
          <cell r="G3922">
            <v>0</v>
          </cell>
          <cell r="K3922">
            <v>0</v>
          </cell>
          <cell r="L3922">
            <v>0</v>
          </cell>
        </row>
        <row r="3923">
          <cell r="G3923">
            <v>0</v>
          </cell>
          <cell r="K3923">
            <v>0</v>
          </cell>
          <cell r="L3923">
            <v>0</v>
          </cell>
        </row>
        <row r="3924">
          <cell r="G3924">
            <v>0</v>
          </cell>
          <cell r="K3924">
            <v>0</v>
          </cell>
          <cell r="L3924">
            <v>0</v>
          </cell>
        </row>
        <row r="3925">
          <cell r="G3925">
            <v>0</v>
          </cell>
          <cell r="K3925">
            <v>0</v>
          </cell>
          <cell r="L3925">
            <v>0</v>
          </cell>
        </row>
        <row r="3926">
          <cell r="G3926">
            <v>0</v>
          </cell>
          <cell r="K3926">
            <v>0</v>
          </cell>
          <cell r="L3926">
            <v>0</v>
          </cell>
        </row>
        <row r="3927">
          <cell r="G3927">
            <v>0</v>
          </cell>
          <cell r="K3927">
            <v>5429.49</v>
          </cell>
          <cell r="L3927">
            <v>0</v>
          </cell>
        </row>
        <row r="3928">
          <cell r="G3928">
            <v>0</v>
          </cell>
          <cell r="K3928">
            <v>0</v>
          </cell>
          <cell r="L3928">
            <v>0</v>
          </cell>
        </row>
        <row r="3929">
          <cell r="G3929">
            <v>0</v>
          </cell>
          <cell r="K3929">
            <v>0</v>
          </cell>
          <cell r="L3929">
            <v>0</v>
          </cell>
        </row>
        <row r="3930">
          <cell r="G3930">
            <v>0</v>
          </cell>
          <cell r="K3930">
            <v>1116.28</v>
          </cell>
          <cell r="L3930">
            <v>0</v>
          </cell>
        </row>
        <row r="3931">
          <cell r="G3931">
            <v>0</v>
          </cell>
          <cell r="K3931">
            <v>0</v>
          </cell>
          <cell r="L3931">
            <v>0</v>
          </cell>
        </row>
        <row r="3932">
          <cell r="G3932">
            <v>0</v>
          </cell>
          <cell r="K3932">
            <v>0</v>
          </cell>
          <cell r="L3932">
            <v>0</v>
          </cell>
        </row>
        <row r="3933">
          <cell r="G3933">
            <v>0</v>
          </cell>
          <cell r="K3933">
            <v>521.19000000000005</v>
          </cell>
          <cell r="L3933">
            <v>0</v>
          </cell>
        </row>
        <row r="3934">
          <cell r="G3934">
            <v>0</v>
          </cell>
          <cell r="K3934">
            <v>0</v>
          </cell>
          <cell r="L3934">
            <v>0</v>
          </cell>
        </row>
        <row r="3935">
          <cell r="G3935">
            <v>0</v>
          </cell>
          <cell r="K3935">
            <v>0</v>
          </cell>
          <cell r="L3935">
            <v>0</v>
          </cell>
        </row>
        <row r="3936">
          <cell r="G3936">
            <v>0</v>
          </cell>
          <cell r="K3936">
            <v>0</v>
          </cell>
          <cell r="L3936">
            <v>0</v>
          </cell>
        </row>
        <row r="3937">
          <cell r="G3937">
            <v>0</v>
          </cell>
          <cell r="K3937">
            <v>0</v>
          </cell>
          <cell r="L3937">
            <v>0</v>
          </cell>
        </row>
        <row r="3938">
          <cell r="G3938">
            <v>0</v>
          </cell>
          <cell r="K3938">
            <v>0</v>
          </cell>
          <cell r="L3938">
            <v>0</v>
          </cell>
        </row>
        <row r="3939">
          <cell r="G3939">
            <v>0</v>
          </cell>
          <cell r="K3939">
            <v>0</v>
          </cell>
          <cell r="L3939">
            <v>0</v>
          </cell>
        </row>
        <row r="3940">
          <cell r="G3940">
            <v>0</v>
          </cell>
          <cell r="K3940">
            <v>0</v>
          </cell>
          <cell r="L3940">
            <v>0</v>
          </cell>
        </row>
        <row r="3941">
          <cell r="G3941">
            <v>0</v>
          </cell>
          <cell r="K3941">
            <v>0</v>
          </cell>
          <cell r="L3941">
            <v>0</v>
          </cell>
        </row>
        <row r="3942">
          <cell r="G3942">
            <v>0</v>
          </cell>
          <cell r="K3942">
            <v>0</v>
          </cell>
          <cell r="L3942">
            <v>0</v>
          </cell>
        </row>
        <row r="3943">
          <cell r="G3943">
            <v>0</v>
          </cell>
          <cell r="K3943">
            <v>2755</v>
          </cell>
          <cell r="L3943">
            <v>0</v>
          </cell>
        </row>
        <row r="3944">
          <cell r="G3944">
            <v>0</v>
          </cell>
          <cell r="K3944">
            <v>93.39</v>
          </cell>
          <cell r="L3944">
            <v>0</v>
          </cell>
        </row>
        <row r="3945">
          <cell r="G3945">
            <v>0</v>
          </cell>
          <cell r="K3945">
            <v>220.35</v>
          </cell>
          <cell r="L3945">
            <v>0</v>
          </cell>
        </row>
        <row r="3946">
          <cell r="G3946">
            <v>0</v>
          </cell>
          <cell r="K3946">
            <v>0</v>
          </cell>
          <cell r="L3946">
            <v>0</v>
          </cell>
        </row>
        <row r="3947">
          <cell r="G3947">
            <v>0</v>
          </cell>
          <cell r="K3947">
            <v>0</v>
          </cell>
          <cell r="L3947">
            <v>0</v>
          </cell>
        </row>
        <row r="3948">
          <cell r="G3948">
            <v>0</v>
          </cell>
          <cell r="K3948">
            <v>0</v>
          </cell>
          <cell r="L3948">
            <v>0</v>
          </cell>
        </row>
        <row r="3949">
          <cell r="G3949">
            <v>0</v>
          </cell>
          <cell r="K3949">
            <v>0</v>
          </cell>
          <cell r="L3949">
            <v>0</v>
          </cell>
        </row>
        <row r="3950">
          <cell r="G3950">
            <v>0</v>
          </cell>
          <cell r="K3950">
            <v>780.01</v>
          </cell>
          <cell r="L3950">
            <v>0</v>
          </cell>
        </row>
        <row r="3951">
          <cell r="G3951">
            <v>0</v>
          </cell>
          <cell r="K3951">
            <v>0</v>
          </cell>
          <cell r="L3951">
            <v>0</v>
          </cell>
        </row>
        <row r="3952">
          <cell r="G3952">
            <v>0</v>
          </cell>
          <cell r="K3952">
            <v>0</v>
          </cell>
          <cell r="L3952">
            <v>0</v>
          </cell>
        </row>
        <row r="3953">
          <cell r="G3953">
            <v>0</v>
          </cell>
          <cell r="K3953">
            <v>0</v>
          </cell>
          <cell r="L3953">
            <v>0</v>
          </cell>
        </row>
        <row r="3954">
          <cell r="G3954">
            <v>0</v>
          </cell>
          <cell r="K3954">
            <v>0</v>
          </cell>
          <cell r="L3954">
            <v>0</v>
          </cell>
        </row>
        <row r="3955">
          <cell r="G3955">
            <v>0</v>
          </cell>
          <cell r="K3955">
            <v>0</v>
          </cell>
          <cell r="L3955">
            <v>0</v>
          </cell>
        </row>
        <row r="3956">
          <cell r="G3956">
            <v>0</v>
          </cell>
          <cell r="K3956">
            <v>0</v>
          </cell>
          <cell r="L3956">
            <v>0</v>
          </cell>
        </row>
        <row r="3957">
          <cell r="G3957">
            <v>0</v>
          </cell>
          <cell r="K3957">
            <v>0</v>
          </cell>
          <cell r="L3957">
            <v>0</v>
          </cell>
        </row>
        <row r="3958">
          <cell r="G3958">
            <v>0</v>
          </cell>
          <cell r="K3958">
            <v>0</v>
          </cell>
          <cell r="L3958">
            <v>0</v>
          </cell>
        </row>
        <row r="3959">
          <cell r="G3959">
            <v>0</v>
          </cell>
          <cell r="K3959">
            <v>73520.100000000006</v>
          </cell>
          <cell r="L3959">
            <v>0</v>
          </cell>
        </row>
        <row r="3960">
          <cell r="G3960">
            <v>0</v>
          </cell>
          <cell r="K3960">
            <v>0</v>
          </cell>
          <cell r="L3960">
            <v>0</v>
          </cell>
        </row>
        <row r="3961">
          <cell r="G3961">
            <v>0</v>
          </cell>
          <cell r="K3961">
            <v>0</v>
          </cell>
          <cell r="L3961">
            <v>0</v>
          </cell>
        </row>
        <row r="3962">
          <cell r="G3962">
            <v>0</v>
          </cell>
          <cell r="K3962">
            <v>0</v>
          </cell>
          <cell r="L3962">
            <v>0</v>
          </cell>
        </row>
        <row r="3963">
          <cell r="G3963">
            <v>0</v>
          </cell>
          <cell r="K3963">
            <v>0</v>
          </cell>
          <cell r="L3963">
            <v>0</v>
          </cell>
        </row>
        <row r="3964">
          <cell r="G3964">
            <v>0</v>
          </cell>
          <cell r="K3964">
            <v>0</v>
          </cell>
          <cell r="L3964">
            <v>0</v>
          </cell>
        </row>
        <row r="3965">
          <cell r="G3965">
            <v>0</v>
          </cell>
          <cell r="K3965">
            <v>0</v>
          </cell>
          <cell r="L3965">
            <v>0</v>
          </cell>
        </row>
        <row r="3966">
          <cell r="G3966">
            <v>0</v>
          </cell>
          <cell r="K3966">
            <v>0</v>
          </cell>
          <cell r="L3966">
            <v>0</v>
          </cell>
        </row>
        <row r="3967">
          <cell r="G3967">
            <v>0</v>
          </cell>
          <cell r="K3967">
            <v>0</v>
          </cell>
          <cell r="L3967">
            <v>0</v>
          </cell>
        </row>
        <row r="3968">
          <cell r="G3968">
            <v>0</v>
          </cell>
          <cell r="K3968">
            <v>0</v>
          </cell>
          <cell r="L3968">
            <v>0</v>
          </cell>
        </row>
        <row r="3969">
          <cell r="G3969">
            <v>0</v>
          </cell>
          <cell r="K3969">
            <v>0</v>
          </cell>
          <cell r="L3969">
            <v>0</v>
          </cell>
        </row>
        <row r="3970">
          <cell r="G3970">
            <v>0</v>
          </cell>
          <cell r="K3970">
            <v>0</v>
          </cell>
          <cell r="L3970">
            <v>0</v>
          </cell>
        </row>
        <row r="3971">
          <cell r="G3971">
            <v>0</v>
          </cell>
          <cell r="K3971">
            <v>0</v>
          </cell>
          <cell r="L3971">
            <v>0</v>
          </cell>
        </row>
        <row r="3972">
          <cell r="G3972">
            <v>0</v>
          </cell>
          <cell r="K3972">
            <v>0</v>
          </cell>
          <cell r="L3972">
            <v>0</v>
          </cell>
        </row>
        <row r="3973">
          <cell r="G3973">
            <v>0</v>
          </cell>
          <cell r="K3973">
            <v>0</v>
          </cell>
          <cell r="L3973">
            <v>0</v>
          </cell>
        </row>
        <row r="3974">
          <cell r="G3974">
            <v>0</v>
          </cell>
          <cell r="K3974">
            <v>0</v>
          </cell>
          <cell r="L3974">
            <v>0</v>
          </cell>
        </row>
        <row r="3975">
          <cell r="G3975">
            <v>0</v>
          </cell>
          <cell r="K3975">
            <v>0</v>
          </cell>
          <cell r="L3975">
            <v>0</v>
          </cell>
        </row>
        <row r="3976">
          <cell r="G3976">
            <v>0</v>
          </cell>
          <cell r="K3976">
            <v>0</v>
          </cell>
          <cell r="L3976">
            <v>0</v>
          </cell>
        </row>
        <row r="3977">
          <cell r="G3977">
            <v>0</v>
          </cell>
          <cell r="K3977">
            <v>0</v>
          </cell>
          <cell r="L3977">
            <v>0</v>
          </cell>
        </row>
        <row r="3978">
          <cell r="G3978">
            <v>0</v>
          </cell>
          <cell r="K3978">
            <v>0</v>
          </cell>
          <cell r="L3978">
            <v>0</v>
          </cell>
        </row>
        <row r="3979">
          <cell r="G3979">
            <v>0</v>
          </cell>
          <cell r="K3979">
            <v>0</v>
          </cell>
          <cell r="L3979">
            <v>0</v>
          </cell>
        </row>
        <row r="3980">
          <cell r="G3980">
            <v>0</v>
          </cell>
          <cell r="K3980">
            <v>0</v>
          </cell>
          <cell r="L3980">
            <v>0</v>
          </cell>
        </row>
        <row r="3981">
          <cell r="G3981">
            <v>0</v>
          </cell>
          <cell r="K3981">
            <v>0</v>
          </cell>
          <cell r="L3981">
            <v>0</v>
          </cell>
        </row>
        <row r="3982">
          <cell r="G3982">
            <v>0</v>
          </cell>
          <cell r="K3982">
            <v>0</v>
          </cell>
          <cell r="L3982">
            <v>0</v>
          </cell>
        </row>
        <row r="3983">
          <cell r="G3983">
            <v>0</v>
          </cell>
          <cell r="K3983">
            <v>0</v>
          </cell>
          <cell r="L3983">
            <v>0</v>
          </cell>
        </row>
        <row r="3984">
          <cell r="G3984">
            <v>0</v>
          </cell>
          <cell r="K3984">
            <v>0</v>
          </cell>
          <cell r="L3984">
            <v>0</v>
          </cell>
        </row>
        <row r="3985">
          <cell r="G3985">
            <v>0</v>
          </cell>
          <cell r="K3985">
            <v>0</v>
          </cell>
          <cell r="L3985">
            <v>0</v>
          </cell>
        </row>
        <row r="3986">
          <cell r="G3986">
            <v>0</v>
          </cell>
          <cell r="K3986">
            <v>0</v>
          </cell>
          <cell r="L3986">
            <v>0</v>
          </cell>
        </row>
        <row r="3987">
          <cell r="G3987">
            <v>0</v>
          </cell>
          <cell r="K3987">
            <v>0</v>
          </cell>
          <cell r="L3987">
            <v>0</v>
          </cell>
        </row>
        <row r="3988">
          <cell r="G3988">
            <v>0</v>
          </cell>
          <cell r="K3988">
            <v>0</v>
          </cell>
          <cell r="L3988">
            <v>0</v>
          </cell>
        </row>
        <row r="3989">
          <cell r="G3989">
            <v>0</v>
          </cell>
          <cell r="K3989">
            <v>0</v>
          </cell>
          <cell r="L3989">
            <v>0</v>
          </cell>
        </row>
        <row r="3990">
          <cell r="G3990">
            <v>0</v>
          </cell>
          <cell r="K3990">
            <v>0</v>
          </cell>
          <cell r="L3990">
            <v>0</v>
          </cell>
        </row>
        <row r="3991">
          <cell r="G3991">
            <v>0</v>
          </cell>
          <cell r="K3991">
            <v>0</v>
          </cell>
          <cell r="L3991">
            <v>0</v>
          </cell>
        </row>
        <row r="3992">
          <cell r="G3992">
            <v>0</v>
          </cell>
          <cell r="K3992">
            <v>0</v>
          </cell>
          <cell r="L3992">
            <v>0</v>
          </cell>
        </row>
        <row r="3993">
          <cell r="G3993">
            <v>0</v>
          </cell>
          <cell r="K3993">
            <v>0</v>
          </cell>
          <cell r="L3993">
            <v>0</v>
          </cell>
        </row>
        <row r="3994">
          <cell r="G3994">
            <v>0</v>
          </cell>
          <cell r="K3994">
            <v>0</v>
          </cell>
          <cell r="L3994">
            <v>0</v>
          </cell>
        </row>
        <row r="3995">
          <cell r="G3995">
            <v>0</v>
          </cell>
          <cell r="K3995">
            <v>0</v>
          </cell>
          <cell r="L3995">
            <v>0</v>
          </cell>
        </row>
        <row r="3996">
          <cell r="G3996">
            <v>0</v>
          </cell>
          <cell r="K3996">
            <v>0</v>
          </cell>
          <cell r="L3996">
            <v>0</v>
          </cell>
        </row>
        <row r="3997">
          <cell r="G3997">
            <v>0</v>
          </cell>
          <cell r="K3997">
            <v>0</v>
          </cell>
          <cell r="L3997">
            <v>0</v>
          </cell>
        </row>
        <row r="3998">
          <cell r="G3998">
            <v>0</v>
          </cell>
          <cell r="K3998">
            <v>0</v>
          </cell>
          <cell r="L3998">
            <v>0</v>
          </cell>
        </row>
        <row r="3999">
          <cell r="G3999">
            <v>0</v>
          </cell>
          <cell r="K3999">
            <v>0</v>
          </cell>
          <cell r="L3999">
            <v>0</v>
          </cell>
        </row>
        <row r="4000">
          <cell r="G4000">
            <v>0</v>
          </cell>
          <cell r="K4000">
            <v>0</v>
          </cell>
          <cell r="L4000">
            <v>0</v>
          </cell>
        </row>
        <row r="4001">
          <cell r="G4001">
            <v>0</v>
          </cell>
          <cell r="K4001">
            <v>0</v>
          </cell>
          <cell r="L4001">
            <v>0</v>
          </cell>
        </row>
        <row r="4002">
          <cell r="G4002">
            <v>0</v>
          </cell>
          <cell r="K4002">
            <v>0</v>
          </cell>
          <cell r="L4002">
            <v>0</v>
          </cell>
        </row>
        <row r="4003">
          <cell r="G4003">
            <v>0</v>
          </cell>
          <cell r="K4003">
            <v>0</v>
          </cell>
          <cell r="L4003">
            <v>0</v>
          </cell>
        </row>
        <row r="4004">
          <cell r="G4004">
            <v>0</v>
          </cell>
          <cell r="K4004">
            <v>0</v>
          </cell>
          <cell r="L4004">
            <v>0</v>
          </cell>
        </row>
        <row r="4005">
          <cell r="G4005">
            <v>0</v>
          </cell>
          <cell r="K4005">
            <v>0</v>
          </cell>
          <cell r="L4005">
            <v>0</v>
          </cell>
        </row>
        <row r="4006">
          <cell r="G4006">
            <v>0</v>
          </cell>
          <cell r="K4006">
            <v>0</v>
          </cell>
          <cell r="L4006">
            <v>0</v>
          </cell>
        </row>
        <row r="4007">
          <cell r="G4007">
            <v>0</v>
          </cell>
          <cell r="K4007">
            <v>0</v>
          </cell>
          <cell r="L4007">
            <v>0</v>
          </cell>
        </row>
        <row r="4008">
          <cell r="G4008">
            <v>0</v>
          </cell>
          <cell r="K4008">
            <v>0</v>
          </cell>
          <cell r="L4008">
            <v>0</v>
          </cell>
        </row>
        <row r="4009">
          <cell r="G4009">
            <v>0</v>
          </cell>
          <cell r="K4009">
            <v>0</v>
          </cell>
          <cell r="L4009">
            <v>0</v>
          </cell>
        </row>
        <row r="4010">
          <cell r="G4010">
            <v>0</v>
          </cell>
          <cell r="K4010">
            <v>0</v>
          </cell>
          <cell r="L4010">
            <v>0</v>
          </cell>
        </row>
        <row r="4011">
          <cell r="G4011">
            <v>0</v>
          </cell>
          <cell r="K4011">
            <v>0</v>
          </cell>
          <cell r="L4011">
            <v>0</v>
          </cell>
        </row>
        <row r="4012">
          <cell r="G4012">
            <v>0</v>
          </cell>
          <cell r="K4012">
            <v>0</v>
          </cell>
          <cell r="L4012">
            <v>0</v>
          </cell>
        </row>
        <row r="4013">
          <cell r="G4013">
            <v>0</v>
          </cell>
          <cell r="K4013">
            <v>0</v>
          </cell>
          <cell r="L4013">
            <v>0</v>
          </cell>
        </row>
        <row r="4014">
          <cell r="G4014">
            <v>0</v>
          </cell>
          <cell r="K4014">
            <v>0</v>
          </cell>
          <cell r="L4014">
            <v>0</v>
          </cell>
        </row>
        <row r="4015">
          <cell r="G4015">
            <v>0</v>
          </cell>
          <cell r="K4015">
            <v>0</v>
          </cell>
          <cell r="L4015">
            <v>0</v>
          </cell>
        </row>
        <row r="4016">
          <cell r="G4016">
            <v>0</v>
          </cell>
          <cell r="K4016">
            <v>0</v>
          </cell>
          <cell r="L4016">
            <v>0</v>
          </cell>
        </row>
        <row r="4017">
          <cell r="G4017">
            <v>0</v>
          </cell>
          <cell r="K4017">
            <v>0</v>
          </cell>
          <cell r="L4017">
            <v>0</v>
          </cell>
        </row>
        <row r="4018">
          <cell r="G4018">
            <v>0</v>
          </cell>
          <cell r="K4018">
            <v>0</v>
          </cell>
          <cell r="L4018">
            <v>0</v>
          </cell>
        </row>
        <row r="4019">
          <cell r="G4019">
            <v>0</v>
          </cell>
          <cell r="K4019">
            <v>0</v>
          </cell>
          <cell r="L4019">
            <v>0</v>
          </cell>
        </row>
        <row r="4020">
          <cell r="G4020">
            <v>0</v>
          </cell>
          <cell r="K4020">
            <v>0</v>
          </cell>
          <cell r="L4020">
            <v>0</v>
          </cell>
        </row>
        <row r="4021">
          <cell r="G4021">
            <v>0</v>
          </cell>
          <cell r="K4021">
            <v>0</v>
          </cell>
          <cell r="L4021">
            <v>0</v>
          </cell>
        </row>
        <row r="4022">
          <cell r="G4022">
            <v>0</v>
          </cell>
          <cell r="K4022">
            <v>0</v>
          </cell>
          <cell r="L4022">
            <v>0</v>
          </cell>
        </row>
        <row r="4023">
          <cell r="G4023">
            <v>0</v>
          </cell>
          <cell r="K4023">
            <v>0</v>
          </cell>
          <cell r="L4023">
            <v>0</v>
          </cell>
        </row>
        <row r="4024">
          <cell r="G4024">
            <v>0</v>
          </cell>
          <cell r="K4024">
            <v>0</v>
          </cell>
          <cell r="L4024">
            <v>0</v>
          </cell>
        </row>
        <row r="4025">
          <cell r="G4025">
            <v>0</v>
          </cell>
          <cell r="K4025">
            <v>85763.33</v>
          </cell>
          <cell r="L4025">
            <v>0</v>
          </cell>
        </row>
        <row r="4026">
          <cell r="G4026">
            <v>0</v>
          </cell>
          <cell r="K4026">
            <v>0</v>
          </cell>
          <cell r="L4026">
            <v>0</v>
          </cell>
        </row>
        <row r="4027">
          <cell r="G4027">
            <v>0</v>
          </cell>
          <cell r="K4027">
            <v>8327.5</v>
          </cell>
          <cell r="L4027">
            <v>0</v>
          </cell>
        </row>
        <row r="4028">
          <cell r="G4028">
            <v>0</v>
          </cell>
          <cell r="K4028">
            <v>80690.210000000006</v>
          </cell>
          <cell r="L4028">
            <v>0</v>
          </cell>
        </row>
        <row r="4029">
          <cell r="G4029">
            <v>0</v>
          </cell>
          <cell r="K4029">
            <v>-5234908.9400000004</v>
          </cell>
          <cell r="L4029">
            <v>0</v>
          </cell>
        </row>
        <row r="4030">
          <cell r="G4030">
            <v>0</v>
          </cell>
          <cell r="K4030">
            <v>0</v>
          </cell>
          <cell r="L4030">
            <v>0</v>
          </cell>
        </row>
        <row r="4031">
          <cell r="G4031">
            <v>0</v>
          </cell>
          <cell r="K4031">
            <v>-16873.86</v>
          </cell>
          <cell r="L4031">
            <v>0</v>
          </cell>
        </row>
        <row r="4032">
          <cell r="G4032">
            <v>0</v>
          </cell>
          <cell r="K4032">
            <v>0</v>
          </cell>
          <cell r="L4032">
            <v>0</v>
          </cell>
        </row>
        <row r="4033">
          <cell r="G4033">
            <v>0</v>
          </cell>
          <cell r="K4033">
            <v>0</v>
          </cell>
          <cell r="L4033">
            <v>0</v>
          </cell>
        </row>
        <row r="4034">
          <cell r="G4034">
            <v>0</v>
          </cell>
          <cell r="K4034">
            <v>0</v>
          </cell>
          <cell r="L4034">
            <v>0</v>
          </cell>
        </row>
        <row r="4035">
          <cell r="G4035">
            <v>0</v>
          </cell>
          <cell r="K4035">
            <v>0</v>
          </cell>
          <cell r="L4035">
            <v>0</v>
          </cell>
        </row>
        <row r="4036">
          <cell r="G4036">
            <v>0</v>
          </cell>
          <cell r="K4036">
            <v>369453.92</v>
          </cell>
          <cell r="L4036">
            <v>0</v>
          </cell>
        </row>
        <row r="4037">
          <cell r="G4037">
            <v>0</v>
          </cell>
          <cell r="K4037">
            <v>120410.22</v>
          </cell>
          <cell r="L4037">
            <v>0</v>
          </cell>
        </row>
        <row r="4038">
          <cell r="G4038">
            <v>0</v>
          </cell>
          <cell r="K4038">
            <v>575522.5</v>
          </cell>
          <cell r="L4038">
            <v>0</v>
          </cell>
        </row>
        <row r="4039">
          <cell r="G4039">
            <v>0</v>
          </cell>
          <cell r="K4039">
            <v>77118.490000000005</v>
          </cell>
          <cell r="L4039">
            <v>0</v>
          </cell>
        </row>
        <row r="4040">
          <cell r="G4040">
            <v>0</v>
          </cell>
          <cell r="K4040">
            <v>0</v>
          </cell>
          <cell r="L4040">
            <v>0</v>
          </cell>
        </row>
        <row r="4041">
          <cell r="G4041">
            <v>0</v>
          </cell>
          <cell r="K4041">
            <v>-385418.85</v>
          </cell>
          <cell r="L4041">
            <v>0</v>
          </cell>
        </row>
        <row r="4042">
          <cell r="G4042">
            <v>0</v>
          </cell>
          <cell r="K4042">
            <v>0</v>
          </cell>
          <cell r="L4042">
            <v>0</v>
          </cell>
        </row>
        <row r="4043">
          <cell r="G4043">
            <v>0</v>
          </cell>
          <cell r="K4043">
            <v>0</v>
          </cell>
          <cell r="L4043">
            <v>0</v>
          </cell>
        </row>
        <row r="4044">
          <cell r="G4044">
            <v>0</v>
          </cell>
          <cell r="K4044">
            <v>0</v>
          </cell>
          <cell r="L4044">
            <v>0</v>
          </cell>
        </row>
        <row r="4045">
          <cell r="G4045">
            <v>0</v>
          </cell>
          <cell r="K4045">
            <v>0</v>
          </cell>
          <cell r="L4045">
            <v>0</v>
          </cell>
        </row>
        <row r="4046">
          <cell r="G4046">
            <v>0</v>
          </cell>
          <cell r="K4046">
            <v>0</v>
          </cell>
          <cell r="L4046">
            <v>0</v>
          </cell>
        </row>
        <row r="4047">
          <cell r="G4047">
            <v>0</v>
          </cell>
          <cell r="K4047">
            <v>0</v>
          </cell>
          <cell r="L4047">
            <v>0</v>
          </cell>
        </row>
        <row r="4048">
          <cell r="G4048">
            <v>0</v>
          </cell>
          <cell r="K4048">
            <v>0</v>
          </cell>
          <cell r="L4048">
            <v>0</v>
          </cell>
        </row>
        <row r="4049">
          <cell r="G4049">
            <v>0</v>
          </cell>
          <cell r="K4049">
            <v>0</v>
          </cell>
          <cell r="L4049">
            <v>0</v>
          </cell>
        </row>
        <row r="4050">
          <cell r="G4050">
            <v>0</v>
          </cell>
          <cell r="K4050">
            <v>-10386.209999999999</v>
          </cell>
          <cell r="L4050">
            <v>0</v>
          </cell>
        </row>
        <row r="4051">
          <cell r="G4051">
            <v>0</v>
          </cell>
          <cell r="K4051">
            <v>-1051266.43</v>
          </cell>
          <cell r="L4051">
            <v>0</v>
          </cell>
        </row>
        <row r="4052">
          <cell r="G4052">
            <v>0</v>
          </cell>
          <cell r="K4052">
            <v>0</v>
          </cell>
          <cell r="L4052">
            <v>0</v>
          </cell>
        </row>
        <row r="4053">
          <cell r="G4053">
            <v>0</v>
          </cell>
          <cell r="K4053">
            <v>-96794.240000000005</v>
          </cell>
          <cell r="L4053">
            <v>0</v>
          </cell>
        </row>
        <row r="4054">
          <cell r="G4054">
            <v>0</v>
          </cell>
          <cell r="K4054">
            <v>0</v>
          </cell>
          <cell r="L4054">
            <v>0</v>
          </cell>
        </row>
        <row r="4055">
          <cell r="G4055">
            <v>0</v>
          </cell>
          <cell r="K4055">
            <v>-5829.22</v>
          </cell>
          <cell r="L4055">
            <v>0</v>
          </cell>
        </row>
        <row r="4056">
          <cell r="G4056">
            <v>0</v>
          </cell>
          <cell r="K4056">
            <v>0</v>
          </cell>
          <cell r="L4056">
            <v>0</v>
          </cell>
        </row>
        <row r="4057">
          <cell r="G4057">
            <v>0</v>
          </cell>
          <cell r="K4057">
            <v>0</v>
          </cell>
          <cell r="L4057">
            <v>0</v>
          </cell>
        </row>
        <row r="4058">
          <cell r="G4058">
            <v>0</v>
          </cell>
          <cell r="K4058">
            <v>0</v>
          </cell>
          <cell r="L4058">
            <v>0</v>
          </cell>
        </row>
        <row r="4059">
          <cell r="G4059">
            <v>0</v>
          </cell>
          <cell r="K4059">
            <v>0</v>
          </cell>
          <cell r="L4059">
            <v>0</v>
          </cell>
        </row>
        <row r="4060">
          <cell r="G4060">
            <v>0</v>
          </cell>
          <cell r="K4060">
            <v>0</v>
          </cell>
          <cell r="L4060">
            <v>0</v>
          </cell>
        </row>
        <row r="4061">
          <cell r="G4061">
            <v>0</v>
          </cell>
          <cell r="K4061">
            <v>0</v>
          </cell>
          <cell r="L4061">
            <v>0</v>
          </cell>
        </row>
        <row r="4062">
          <cell r="G4062">
            <v>0</v>
          </cell>
          <cell r="K4062">
            <v>0</v>
          </cell>
          <cell r="L4062">
            <v>0</v>
          </cell>
        </row>
        <row r="4063">
          <cell r="G4063">
            <v>0</v>
          </cell>
          <cell r="K4063">
            <v>0</v>
          </cell>
          <cell r="L4063">
            <v>0</v>
          </cell>
        </row>
        <row r="4064">
          <cell r="G4064">
            <v>0</v>
          </cell>
          <cell r="K4064">
            <v>0</v>
          </cell>
          <cell r="L4064">
            <v>0</v>
          </cell>
        </row>
        <row r="4065">
          <cell r="G4065">
            <v>0</v>
          </cell>
          <cell r="K4065">
            <v>0</v>
          </cell>
          <cell r="L4065">
            <v>0</v>
          </cell>
        </row>
        <row r="4066">
          <cell r="G4066">
            <v>0</v>
          </cell>
          <cell r="K4066">
            <v>0</v>
          </cell>
          <cell r="L4066">
            <v>0</v>
          </cell>
        </row>
        <row r="4067">
          <cell r="G4067">
            <v>0</v>
          </cell>
          <cell r="K4067">
            <v>0</v>
          </cell>
          <cell r="L4067">
            <v>0</v>
          </cell>
        </row>
        <row r="4068">
          <cell r="G4068">
            <v>0</v>
          </cell>
          <cell r="K4068">
            <v>-101275.7</v>
          </cell>
          <cell r="L4068">
            <v>0</v>
          </cell>
        </row>
        <row r="4069">
          <cell r="G4069">
            <v>0</v>
          </cell>
          <cell r="K4069">
            <v>0</v>
          </cell>
          <cell r="L4069">
            <v>0</v>
          </cell>
        </row>
        <row r="4070">
          <cell r="G4070">
            <v>0</v>
          </cell>
          <cell r="K4070">
            <v>0</v>
          </cell>
          <cell r="L4070">
            <v>0</v>
          </cell>
        </row>
        <row r="4071">
          <cell r="G4071">
            <v>0</v>
          </cell>
          <cell r="K4071">
            <v>0</v>
          </cell>
          <cell r="L4071">
            <v>0</v>
          </cell>
        </row>
        <row r="4072">
          <cell r="G4072">
            <v>0</v>
          </cell>
          <cell r="K4072">
            <v>-5745.53</v>
          </cell>
          <cell r="L4072">
            <v>0</v>
          </cell>
        </row>
        <row r="4073">
          <cell r="G4073">
            <v>0</v>
          </cell>
          <cell r="K4073">
            <v>-7638.75</v>
          </cell>
          <cell r="L4073">
            <v>0</v>
          </cell>
        </row>
        <row r="4074">
          <cell r="G4074">
            <v>0</v>
          </cell>
          <cell r="K4074">
            <v>-31337.42</v>
          </cell>
          <cell r="L4074">
            <v>0</v>
          </cell>
        </row>
        <row r="4075">
          <cell r="G4075">
            <v>0</v>
          </cell>
          <cell r="K4075">
            <v>-20961.52</v>
          </cell>
          <cell r="L4075">
            <v>0</v>
          </cell>
        </row>
        <row r="4076">
          <cell r="G4076">
            <v>0</v>
          </cell>
          <cell r="K4076">
            <v>0</v>
          </cell>
          <cell r="L4076">
            <v>0</v>
          </cell>
        </row>
        <row r="4077">
          <cell r="G4077">
            <v>0</v>
          </cell>
          <cell r="K4077">
            <v>-1050833.6399999999</v>
          </cell>
          <cell r="L4077">
            <v>0</v>
          </cell>
        </row>
        <row r="4078">
          <cell r="G4078">
            <v>0</v>
          </cell>
          <cell r="K4078">
            <v>-1050833.6399999999</v>
          </cell>
          <cell r="L4078">
            <v>0</v>
          </cell>
        </row>
        <row r="4079">
          <cell r="G4079">
            <v>0</v>
          </cell>
          <cell r="K4079">
            <v>-25350.54</v>
          </cell>
          <cell r="L4079">
            <v>0</v>
          </cell>
        </row>
        <row r="4080">
          <cell r="G4080">
            <v>0</v>
          </cell>
          <cell r="K4080">
            <v>-27349.4</v>
          </cell>
          <cell r="L4080">
            <v>0</v>
          </cell>
        </row>
        <row r="4081">
          <cell r="G4081">
            <v>0</v>
          </cell>
          <cell r="K4081">
            <v>-62304.12</v>
          </cell>
          <cell r="L4081">
            <v>0</v>
          </cell>
        </row>
        <row r="4082">
          <cell r="G4082">
            <v>0</v>
          </cell>
          <cell r="K4082">
            <v>-55164.99</v>
          </cell>
          <cell r="L4082">
            <v>0</v>
          </cell>
        </row>
        <row r="4083">
          <cell r="G4083">
            <v>0</v>
          </cell>
          <cell r="K4083">
            <v>101275.7</v>
          </cell>
          <cell r="L4083">
            <v>0</v>
          </cell>
        </row>
        <row r="4084">
          <cell r="G4084">
            <v>0</v>
          </cell>
          <cell r="K4084">
            <v>-54778.86</v>
          </cell>
          <cell r="L4084">
            <v>0</v>
          </cell>
        </row>
        <row r="4085">
          <cell r="G4085">
            <v>0</v>
          </cell>
          <cell r="K4085">
            <v>-195335.34</v>
          </cell>
          <cell r="L4085">
            <v>0</v>
          </cell>
        </row>
        <row r="4086">
          <cell r="G4086">
            <v>0</v>
          </cell>
          <cell r="K4086">
            <v>0</v>
          </cell>
          <cell r="L4086">
            <v>0</v>
          </cell>
        </row>
        <row r="4087">
          <cell r="G4087">
            <v>0</v>
          </cell>
          <cell r="K4087">
            <v>-5430424.21</v>
          </cell>
          <cell r="L4087">
            <v>0</v>
          </cell>
        </row>
        <row r="4088">
          <cell r="G4088">
            <v>0</v>
          </cell>
          <cell r="K4088">
            <v>-1413924.57</v>
          </cell>
          <cell r="L4088">
            <v>0</v>
          </cell>
        </row>
        <row r="4089">
          <cell r="G4089">
            <v>0</v>
          </cell>
          <cell r="K4089">
            <v>0</v>
          </cell>
          <cell r="L4089">
            <v>0</v>
          </cell>
        </row>
        <row r="4090">
          <cell r="G4090">
            <v>0</v>
          </cell>
          <cell r="K4090">
            <v>3957186.8</v>
          </cell>
          <cell r="L4090">
            <v>0</v>
          </cell>
        </row>
        <row r="4091">
          <cell r="G4091">
            <v>0</v>
          </cell>
          <cell r="K4091">
            <v>6654402.3499999996</v>
          </cell>
          <cell r="L4091">
            <v>0</v>
          </cell>
        </row>
        <row r="4092">
          <cell r="G4092">
            <v>0</v>
          </cell>
          <cell r="K4092">
            <v>-1087019.49</v>
          </cell>
          <cell r="L4092">
            <v>0</v>
          </cell>
        </row>
        <row r="4093">
          <cell r="G4093">
            <v>0</v>
          </cell>
          <cell r="K4093">
            <v>0</v>
          </cell>
          <cell r="L4093">
            <v>0</v>
          </cell>
        </row>
        <row r="4094">
          <cell r="G4094">
            <v>-25532</v>
          </cell>
          <cell r="K4094">
            <v>-309799.96999999997</v>
          </cell>
          <cell r="L4094">
            <v>-306384</v>
          </cell>
        </row>
        <row r="4095">
          <cell r="G4095">
            <v>-15000</v>
          </cell>
          <cell r="K4095">
            <v>-223890.11</v>
          </cell>
          <cell r="L4095">
            <v>-180000</v>
          </cell>
        </row>
        <row r="4096">
          <cell r="G4096">
            <v>-102000</v>
          </cell>
          <cell r="K4096">
            <v>-982453.54</v>
          </cell>
          <cell r="L4096">
            <v>-802000</v>
          </cell>
        </row>
        <row r="4097">
          <cell r="G4097">
            <v>0</v>
          </cell>
          <cell r="K4097">
            <v>23734.84</v>
          </cell>
          <cell r="L4097">
            <v>2700</v>
          </cell>
        </row>
        <row r="4098">
          <cell r="G4098">
            <v>200</v>
          </cell>
          <cell r="K4098">
            <v>5951.45</v>
          </cell>
          <cell r="L4098">
            <v>2400</v>
          </cell>
        </row>
        <row r="4099">
          <cell r="G4099">
            <v>0</v>
          </cell>
          <cell r="K4099">
            <v>632.33000000000004</v>
          </cell>
          <cell r="L4099">
            <v>0</v>
          </cell>
        </row>
        <row r="4100">
          <cell r="G4100">
            <v>2000</v>
          </cell>
          <cell r="K4100">
            <v>68616.759999999995</v>
          </cell>
          <cell r="L4100">
            <v>24000</v>
          </cell>
        </row>
        <row r="4101">
          <cell r="G4101">
            <v>3100</v>
          </cell>
          <cell r="K4101">
            <v>0</v>
          </cell>
          <cell r="L4101">
            <v>37200</v>
          </cell>
        </row>
        <row r="4102">
          <cell r="G4102">
            <v>800</v>
          </cell>
          <cell r="K4102">
            <v>17094.47</v>
          </cell>
          <cell r="L4102">
            <v>9600</v>
          </cell>
        </row>
        <row r="4103">
          <cell r="G4103">
            <v>3500</v>
          </cell>
          <cell r="K4103">
            <v>163571.67000000001</v>
          </cell>
          <cell r="L4103">
            <v>42000</v>
          </cell>
        </row>
        <row r="4104">
          <cell r="G4104">
            <v>500</v>
          </cell>
          <cell r="K4104">
            <v>12979.65</v>
          </cell>
          <cell r="L4104">
            <v>6000</v>
          </cell>
        </row>
        <row r="4105">
          <cell r="G4105">
            <v>13330</v>
          </cell>
          <cell r="K4105">
            <v>212319.03</v>
          </cell>
          <cell r="L4105">
            <v>159960</v>
          </cell>
        </row>
        <row r="4106">
          <cell r="G4106">
            <v>500</v>
          </cell>
          <cell r="K4106">
            <v>6472.6</v>
          </cell>
          <cell r="L4106">
            <v>6000</v>
          </cell>
        </row>
        <row r="4107">
          <cell r="G4107">
            <v>1725</v>
          </cell>
          <cell r="K4107">
            <v>6737.21</v>
          </cell>
          <cell r="L4107">
            <v>18099</v>
          </cell>
        </row>
        <row r="4108">
          <cell r="G4108">
            <v>3000</v>
          </cell>
          <cell r="K4108">
            <v>61490.58</v>
          </cell>
          <cell r="L4108">
            <v>36000</v>
          </cell>
        </row>
        <row r="4109">
          <cell r="G4109">
            <v>1300</v>
          </cell>
          <cell r="K4109">
            <v>574973.85</v>
          </cell>
          <cell r="L4109">
            <v>15600</v>
          </cell>
        </row>
        <row r="4110">
          <cell r="G4110">
            <v>3000</v>
          </cell>
          <cell r="K4110">
            <v>12325</v>
          </cell>
          <cell r="L4110">
            <v>36000</v>
          </cell>
        </row>
        <row r="4111">
          <cell r="G4111">
            <v>1500</v>
          </cell>
          <cell r="K4111">
            <v>29427.67</v>
          </cell>
          <cell r="L4111">
            <v>18000</v>
          </cell>
        </row>
        <row r="4112">
          <cell r="G4112">
            <v>4500</v>
          </cell>
          <cell r="K4112">
            <v>54000</v>
          </cell>
          <cell r="L4112">
            <v>54000</v>
          </cell>
        </row>
        <row r="4113">
          <cell r="G4113">
            <v>0</v>
          </cell>
          <cell r="K4113">
            <v>480</v>
          </cell>
          <cell r="L4113">
            <v>0</v>
          </cell>
        </row>
        <row r="4114">
          <cell r="G4114">
            <v>1600</v>
          </cell>
          <cell r="K4114">
            <v>45170.58</v>
          </cell>
          <cell r="L4114">
            <v>19200</v>
          </cell>
        </row>
        <row r="4115">
          <cell r="G4115">
            <v>1000</v>
          </cell>
          <cell r="K4115">
            <v>14527.4</v>
          </cell>
          <cell r="L4115">
            <v>12000</v>
          </cell>
        </row>
        <row r="4116">
          <cell r="G4116">
            <v>1300</v>
          </cell>
          <cell r="K4116">
            <v>23433.85</v>
          </cell>
          <cell r="L4116">
            <v>15600</v>
          </cell>
        </row>
        <row r="4117">
          <cell r="G4117">
            <v>600</v>
          </cell>
          <cell r="K4117">
            <v>8346.11</v>
          </cell>
          <cell r="L4117">
            <v>7200</v>
          </cell>
        </row>
        <row r="4118">
          <cell r="G4118">
            <v>50</v>
          </cell>
          <cell r="K4118">
            <v>779.17</v>
          </cell>
          <cell r="L4118">
            <v>600</v>
          </cell>
        </row>
        <row r="4119">
          <cell r="G4119">
            <v>12500</v>
          </cell>
          <cell r="K4119">
            <v>150405.64000000001</v>
          </cell>
          <cell r="L4119">
            <v>100000</v>
          </cell>
        </row>
        <row r="4120">
          <cell r="G4120">
            <v>0</v>
          </cell>
          <cell r="K4120">
            <v>3988.25</v>
          </cell>
          <cell r="L4120">
            <v>0</v>
          </cell>
        </row>
        <row r="4121">
          <cell r="G4121">
            <v>-233553</v>
          </cell>
          <cell r="K4121">
            <v>-3025947.79</v>
          </cell>
          <cell r="L4121">
            <v>-2995824</v>
          </cell>
        </row>
        <row r="4122">
          <cell r="G4122">
            <v>0</v>
          </cell>
          <cell r="K4122">
            <v>4562452.93</v>
          </cell>
          <cell r="L4122">
            <v>0</v>
          </cell>
        </row>
        <row r="4123">
          <cell r="G4123">
            <v>-4000</v>
          </cell>
          <cell r="K4123">
            <v>-30286.560000000001</v>
          </cell>
          <cell r="L4123">
            <v>-48000</v>
          </cell>
        </row>
        <row r="4124">
          <cell r="G4124">
            <v>27424</v>
          </cell>
          <cell r="K4124">
            <v>684290.43</v>
          </cell>
          <cell r="L4124">
            <v>344144</v>
          </cell>
        </row>
        <row r="4125">
          <cell r="G4125">
            <v>0</v>
          </cell>
          <cell r="K4125">
            <v>-5513.52</v>
          </cell>
          <cell r="L4125">
            <v>0</v>
          </cell>
        </row>
        <row r="4126">
          <cell r="G4126">
            <v>0</v>
          </cell>
          <cell r="K4126">
            <v>4068.84</v>
          </cell>
          <cell r="L4126">
            <v>0</v>
          </cell>
        </row>
        <row r="4127">
          <cell r="G4127">
            <v>0</v>
          </cell>
          <cell r="K4127">
            <v>-473490.04</v>
          </cell>
          <cell r="L4127">
            <v>0</v>
          </cell>
        </row>
        <row r="4128">
          <cell r="G4128">
            <v>-17405</v>
          </cell>
          <cell r="K4128">
            <v>146354.28</v>
          </cell>
          <cell r="L4128">
            <v>-208860</v>
          </cell>
        </row>
        <row r="4129">
          <cell r="G4129">
            <v>-2500</v>
          </cell>
          <cell r="K4129">
            <v>-84119.94</v>
          </cell>
          <cell r="L4129">
            <v>-30000</v>
          </cell>
        </row>
        <row r="4130">
          <cell r="G4130">
            <v>0</v>
          </cell>
          <cell r="K4130">
            <v>77090.25</v>
          </cell>
          <cell r="L4130">
            <v>0</v>
          </cell>
        </row>
        <row r="4131">
          <cell r="G4131">
            <v>3000</v>
          </cell>
          <cell r="K4131">
            <v>63774.239999999998</v>
          </cell>
          <cell r="L4131">
            <v>36000</v>
          </cell>
        </row>
        <row r="4132">
          <cell r="G4132">
            <v>174157</v>
          </cell>
          <cell r="K4132">
            <v>1326760.73</v>
          </cell>
          <cell r="L4132">
            <v>1849189</v>
          </cell>
        </row>
        <row r="4133">
          <cell r="G4133">
            <v>0</v>
          </cell>
          <cell r="K4133">
            <v>541542.34</v>
          </cell>
          <cell r="L4133">
            <v>0</v>
          </cell>
        </row>
        <row r="4134">
          <cell r="G4134">
            <v>0</v>
          </cell>
          <cell r="K4134">
            <v>0</v>
          </cell>
          <cell r="L4134">
            <v>0</v>
          </cell>
        </row>
        <row r="4135">
          <cell r="G4135">
            <v>11320</v>
          </cell>
          <cell r="K4135">
            <v>134038.21</v>
          </cell>
          <cell r="L4135">
            <v>81889</v>
          </cell>
        </row>
        <row r="4136">
          <cell r="G4136">
            <v>8395</v>
          </cell>
          <cell r="K4136">
            <v>80977.48</v>
          </cell>
          <cell r="L4136">
            <v>96386</v>
          </cell>
        </row>
        <row r="4137">
          <cell r="G4137">
            <v>10000</v>
          </cell>
          <cell r="K4137">
            <v>70531.820000000007</v>
          </cell>
          <cell r="L4137">
            <v>101277</v>
          </cell>
        </row>
        <row r="4138">
          <cell r="G4138">
            <v>0</v>
          </cell>
          <cell r="K4138">
            <v>3675.14</v>
          </cell>
          <cell r="L4138">
            <v>315</v>
          </cell>
        </row>
        <row r="4139">
          <cell r="G4139">
            <v>850</v>
          </cell>
          <cell r="K4139">
            <v>56027.91</v>
          </cell>
          <cell r="L4139">
            <v>23302</v>
          </cell>
        </row>
        <row r="4140">
          <cell r="G4140">
            <v>1700</v>
          </cell>
          <cell r="K4140">
            <v>32125.21</v>
          </cell>
          <cell r="L4140">
            <v>20379</v>
          </cell>
        </row>
        <row r="4141">
          <cell r="G4141">
            <v>1150</v>
          </cell>
          <cell r="K4141">
            <v>158918.51</v>
          </cell>
          <cell r="L4141">
            <v>26334</v>
          </cell>
        </row>
        <row r="4142">
          <cell r="G4142">
            <v>0</v>
          </cell>
          <cell r="K4142">
            <v>0</v>
          </cell>
          <cell r="L4142">
            <v>0</v>
          </cell>
        </row>
        <row r="4143">
          <cell r="G4143">
            <v>0</v>
          </cell>
          <cell r="K4143">
            <v>0</v>
          </cell>
          <cell r="L4143">
            <v>0</v>
          </cell>
        </row>
        <row r="4144">
          <cell r="G4144">
            <v>0</v>
          </cell>
          <cell r="K4144">
            <v>8468.9599999999991</v>
          </cell>
          <cell r="L4144">
            <v>0</v>
          </cell>
        </row>
        <row r="4145">
          <cell r="G4145">
            <v>0</v>
          </cell>
          <cell r="K4145">
            <v>252549.45</v>
          </cell>
          <cell r="L4145">
            <v>0</v>
          </cell>
        </row>
        <row r="4146">
          <cell r="G4146">
            <v>0</v>
          </cell>
          <cell r="K4146">
            <v>9939</v>
          </cell>
          <cell r="L4146">
            <v>0</v>
          </cell>
        </row>
        <row r="4147">
          <cell r="G4147">
            <v>0</v>
          </cell>
          <cell r="K4147">
            <v>70185</v>
          </cell>
          <cell r="L4147">
            <v>0</v>
          </cell>
        </row>
        <row r="4148">
          <cell r="G4148">
            <v>0</v>
          </cell>
          <cell r="K4148">
            <v>6882.41</v>
          </cell>
          <cell r="L4148">
            <v>0</v>
          </cell>
        </row>
        <row r="4149">
          <cell r="G4149">
            <v>0</v>
          </cell>
          <cell r="K4149">
            <v>58500</v>
          </cell>
          <cell r="L4149">
            <v>0</v>
          </cell>
        </row>
        <row r="4150">
          <cell r="G4150">
            <v>0</v>
          </cell>
          <cell r="K4150">
            <v>16873.86</v>
          </cell>
          <cell r="L4150">
            <v>0</v>
          </cell>
        </row>
        <row r="4151">
          <cell r="G4151">
            <v>0</v>
          </cell>
          <cell r="K4151">
            <v>0</v>
          </cell>
          <cell r="L4151">
            <v>0</v>
          </cell>
        </row>
        <row r="4152">
          <cell r="G4152">
            <v>0</v>
          </cell>
          <cell r="K4152">
            <v>0</v>
          </cell>
          <cell r="L4152">
            <v>0</v>
          </cell>
        </row>
        <row r="4153">
          <cell r="G4153">
            <v>0</v>
          </cell>
          <cell r="K4153">
            <v>75000</v>
          </cell>
          <cell r="L4153">
            <v>0</v>
          </cell>
        </row>
        <row r="4154">
          <cell r="G4154">
            <v>0</v>
          </cell>
          <cell r="K4154">
            <v>580508.27</v>
          </cell>
          <cell r="L4154">
            <v>0</v>
          </cell>
        </row>
        <row r="4155">
          <cell r="G4155">
            <v>0</v>
          </cell>
          <cell r="K4155">
            <v>376709.93</v>
          </cell>
          <cell r="L4155">
            <v>0</v>
          </cell>
        </row>
        <row r="4156">
          <cell r="G4156">
            <v>0</v>
          </cell>
          <cell r="K4156">
            <v>129000</v>
          </cell>
          <cell r="L4156">
            <v>0</v>
          </cell>
        </row>
        <row r="4157">
          <cell r="G4157">
            <v>0</v>
          </cell>
          <cell r="K4157">
            <v>349042.96</v>
          </cell>
          <cell r="L4157">
            <v>0</v>
          </cell>
        </row>
        <row r="4158">
          <cell r="G4158">
            <v>0</v>
          </cell>
          <cell r="K4158">
            <v>565000</v>
          </cell>
          <cell r="L4158">
            <v>0</v>
          </cell>
        </row>
        <row r="4159">
          <cell r="G4159">
            <v>0</v>
          </cell>
          <cell r="K4159">
            <v>806036</v>
          </cell>
          <cell r="L4159">
            <v>0</v>
          </cell>
        </row>
        <row r="4160">
          <cell r="G4160">
            <v>0</v>
          </cell>
          <cell r="K4160">
            <v>298262.38</v>
          </cell>
          <cell r="L4160">
            <v>0</v>
          </cell>
        </row>
        <row r="4161">
          <cell r="G4161">
            <v>0</v>
          </cell>
          <cell r="K4161">
            <v>350591.5</v>
          </cell>
          <cell r="L4161">
            <v>0</v>
          </cell>
        </row>
        <row r="4162">
          <cell r="G4162">
            <v>0</v>
          </cell>
          <cell r="K4162">
            <v>673013.4</v>
          </cell>
          <cell r="L4162">
            <v>0</v>
          </cell>
        </row>
        <row r="4163">
          <cell r="G4163">
            <v>0</v>
          </cell>
          <cell r="K4163">
            <v>611210.64</v>
          </cell>
          <cell r="L4163">
            <v>0</v>
          </cell>
        </row>
        <row r="4164">
          <cell r="G4164">
            <v>0</v>
          </cell>
          <cell r="K4164">
            <v>1307989.6299999999</v>
          </cell>
          <cell r="L4164">
            <v>0</v>
          </cell>
        </row>
        <row r="4165">
          <cell r="G4165">
            <v>0</v>
          </cell>
          <cell r="K4165">
            <v>1250000</v>
          </cell>
          <cell r="L4165">
            <v>0</v>
          </cell>
        </row>
        <row r="4166">
          <cell r="G4166">
            <v>0</v>
          </cell>
          <cell r="K4166">
            <v>0</v>
          </cell>
          <cell r="L4166">
            <v>0</v>
          </cell>
        </row>
        <row r="4167">
          <cell r="G4167">
            <v>0</v>
          </cell>
          <cell r="K4167">
            <v>983000</v>
          </cell>
          <cell r="L4167">
            <v>0</v>
          </cell>
        </row>
        <row r="4168">
          <cell r="G4168">
            <v>0</v>
          </cell>
          <cell r="K4168">
            <v>0</v>
          </cell>
          <cell r="L4168">
            <v>0</v>
          </cell>
        </row>
        <row r="4169">
          <cell r="G4169">
            <v>0</v>
          </cell>
          <cell r="K4169">
            <v>388650</v>
          </cell>
          <cell r="L4169">
            <v>0</v>
          </cell>
        </row>
        <row r="4170">
          <cell r="G4170">
            <v>0</v>
          </cell>
          <cell r="K4170">
            <v>9894.0300000000007</v>
          </cell>
          <cell r="L4170">
            <v>0</v>
          </cell>
        </row>
        <row r="4171">
          <cell r="G4171">
            <v>0</v>
          </cell>
          <cell r="K4171">
            <v>1050161.3600000001</v>
          </cell>
          <cell r="L4171">
            <v>0</v>
          </cell>
        </row>
        <row r="4172">
          <cell r="G4172">
            <v>0</v>
          </cell>
          <cell r="K4172">
            <v>2499.6999999999998</v>
          </cell>
          <cell r="L4172">
            <v>0</v>
          </cell>
        </row>
        <row r="4173">
          <cell r="G4173">
            <v>0</v>
          </cell>
          <cell r="K4173">
            <v>124475.35</v>
          </cell>
          <cell r="L4173">
            <v>0</v>
          </cell>
        </row>
        <row r="4174">
          <cell r="G4174">
            <v>0</v>
          </cell>
          <cell r="K4174">
            <v>21571.53</v>
          </cell>
          <cell r="L4174">
            <v>0</v>
          </cell>
        </row>
        <row r="4175">
          <cell r="G4175">
            <v>0</v>
          </cell>
          <cell r="K4175">
            <v>1408.24</v>
          </cell>
          <cell r="L4175">
            <v>0</v>
          </cell>
        </row>
        <row r="4176">
          <cell r="G4176">
            <v>0</v>
          </cell>
          <cell r="K4176">
            <v>1004.33</v>
          </cell>
          <cell r="L4176">
            <v>0</v>
          </cell>
        </row>
        <row r="4177">
          <cell r="G4177">
            <v>0</v>
          </cell>
          <cell r="K4177">
            <v>7383.77</v>
          </cell>
          <cell r="L4177">
            <v>0</v>
          </cell>
        </row>
        <row r="4178">
          <cell r="G4178">
            <v>0</v>
          </cell>
          <cell r="K4178">
            <v>2000</v>
          </cell>
          <cell r="L4178">
            <v>0</v>
          </cell>
        </row>
        <row r="4179">
          <cell r="G4179">
            <v>0</v>
          </cell>
          <cell r="K4179">
            <v>103113.54</v>
          </cell>
          <cell r="L4179">
            <v>0</v>
          </cell>
        </row>
        <row r="4180">
          <cell r="G4180">
            <v>0</v>
          </cell>
          <cell r="K4180">
            <v>-482474.22</v>
          </cell>
          <cell r="L4180">
            <v>0</v>
          </cell>
        </row>
        <row r="4181">
          <cell r="G4181">
            <v>0</v>
          </cell>
          <cell r="K4181">
            <v>205408.33</v>
          </cell>
          <cell r="L4181">
            <v>0</v>
          </cell>
        </row>
        <row r="4182">
          <cell r="G4182">
            <v>0</v>
          </cell>
          <cell r="K4182">
            <v>137606.75</v>
          </cell>
          <cell r="L4182">
            <v>0</v>
          </cell>
        </row>
        <row r="4183">
          <cell r="G4183">
            <v>0</v>
          </cell>
          <cell r="K4183">
            <v>0</v>
          </cell>
          <cell r="L4183">
            <v>0</v>
          </cell>
        </row>
        <row r="4184">
          <cell r="G4184">
            <v>0</v>
          </cell>
          <cell r="K4184">
            <v>0</v>
          </cell>
          <cell r="L4184">
            <v>0</v>
          </cell>
        </row>
        <row r="4185">
          <cell r="G4185">
            <v>0</v>
          </cell>
          <cell r="K4185">
            <v>-24849.87</v>
          </cell>
          <cell r="L4185">
            <v>0</v>
          </cell>
        </row>
        <row r="4186">
          <cell r="G4186">
            <v>0</v>
          </cell>
          <cell r="K4186">
            <v>0</v>
          </cell>
          <cell r="L4186">
            <v>0</v>
          </cell>
        </row>
        <row r="4187">
          <cell r="G4187">
            <v>0</v>
          </cell>
          <cell r="K4187">
            <v>0</v>
          </cell>
          <cell r="L4187">
            <v>0</v>
          </cell>
        </row>
        <row r="4188">
          <cell r="G4188">
            <v>0</v>
          </cell>
          <cell r="K4188">
            <v>0</v>
          </cell>
          <cell r="L4188">
            <v>0</v>
          </cell>
        </row>
        <row r="4189">
          <cell r="G4189">
            <v>0</v>
          </cell>
          <cell r="K4189">
            <v>0</v>
          </cell>
          <cell r="L4189">
            <v>0</v>
          </cell>
        </row>
        <row r="4190">
          <cell r="G4190">
            <v>0</v>
          </cell>
          <cell r="K4190">
            <v>-321480.59000000003</v>
          </cell>
          <cell r="L4190">
            <v>0</v>
          </cell>
        </row>
        <row r="4191">
          <cell r="G4191">
            <v>0</v>
          </cell>
          <cell r="K4191">
            <v>0</v>
          </cell>
          <cell r="L4191">
            <v>0</v>
          </cell>
        </row>
        <row r="4192">
          <cell r="G4192">
            <v>0</v>
          </cell>
          <cell r="K4192">
            <v>-1808769.23</v>
          </cell>
          <cell r="L4192">
            <v>0</v>
          </cell>
        </row>
        <row r="4193">
          <cell r="G4193">
            <v>0</v>
          </cell>
          <cell r="K4193">
            <v>-2416980.06</v>
          </cell>
          <cell r="L4193">
            <v>0</v>
          </cell>
        </row>
        <row r="4194">
          <cell r="G4194">
            <v>0</v>
          </cell>
          <cell r="K4194">
            <v>-131112.89000000001</v>
          </cell>
          <cell r="L4194">
            <v>0</v>
          </cell>
        </row>
        <row r="4195">
          <cell r="G4195">
            <v>0</v>
          </cell>
          <cell r="K4195">
            <v>-2675000</v>
          </cell>
          <cell r="L4195">
            <v>0</v>
          </cell>
        </row>
        <row r="4196">
          <cell r="G4196">
            <v>0</v>
          </cell>
          <cell r="K4196">
            <v>0</v>
          </cell>
          <cell r="L4196">
            <v>0</v>
          </cell>
        </row>
        <row r="4197">
          <cell r="G4197">
            <v>0</v>
          </cell>
          <cell r="K4197">
            <v>0</v>
          </cell>
          <cell r="L4197">
            <v>0</v>
          </cell>
        </row>
        <row r="4198">
          <cell r="G4198">
            <v>0</v>
          </cell>
          <cell r="K4198">
            <v>-972814.45</v>
          </cell>
          <cell r="L4198">
            <v>0</v>
          </cell>
        </row>
        <row r="4199">
          <cell r="G4199">
            <v>0</v>
          </cell>
          <cell r="K4199">
            <v>-702961.42</v>
          </cell>
          <cell r="L4199">
            <v>0</v>
          </cell>
        </row>
        <row r="4200">
          <cell r="G4200">
            <v>0</v>
          </cell>
          <cell r="K4200">
            <v>0</v>
          </cell>
          <cell r="L4200">
            <v>0</v>
          </cell>
        </row>
        <row r="4201">
          <cell r="G4201">
            <v>0</v>
          </cell>
          <cell r="K4201">
            <v>0</v>
          </cell>
          <cell r="L4201">
            <v>0</v>
          </cell>
        </row>
        <row r="4202">
          <cell r="G4202">
            <v>0</v>
          </cell>
          <cell r="K4202">
            <v>0</v>
          </cell>
          <cell r="L4202">
            <v>0</v>
          </cell>
        </row>
        <row r="4203">
          <cell r="G4203">
            <v>0</v>
          </cell>
          <cell r="K4203">
            <v>-793775.15</v>
          </cell>
          <cell r="L4203">
            <v>0</v>
          </cell>
        </row>
        <row r="4204">
          <cell r="G4204">
            <v>0</v>
          </cell>
          <cell r="K4204">
            <v>-1075000</v>
          </cell>
          <cell r="L4204">
            <v>0</v>
          </cell>
        </row>
        <row r="4205">
          <cell r="G4205">
            <v>0</v>
          </cell>
          <cell r="K4205">
            <v>321480.59000000003</v>
          </cell>
          <cell r="L4205">
            <v>0</v>
          </cell>
        </row>
        <row r="4206">
          <cell r="G4206">
            <v>0</v>
          </cell>
          <cell r="K4206">
            <v>0</v>
          </cell>
          <cell r="L4206">
            <v>0</v>
          </cell>
        </row>
        <row r="4207">
          <cell r="G4207">
            <v>0</v>
          </cell>
          <cell r="K4207">
            <v>-100</v>
          </cell>
          <cell r="L4207">
            <v>0</v>
          </cell>
        </row>
        <row r="4208">
          <cell r="G4208">
            <v>0</v>
          </cell>
          <cell r="K4208">
            <v>0</v>
          </cell>
          <cell r="L4208">
            <v>0</v>
          </cell>
        </row>
        <row r="4209">
          <cell r="G4209">
            <v>0</v>
          </cell>
          <cell r="K4209">
            <v>0</v>
          </cell>
          <cell r="L4209">
            <v>0</v>
          </cell>
        </row>
        <row r="4210">
          <cell r="G4210">
            <v>0</v>
          </cell>
          <cell r="K4210">
            <v>377156.68</v>
          </cell>
          <cell r="L4210">
            <v>0</v>
          </cell>
        </row>
        <row r="4211">
          <cell r="G4211">
            <v>0</v>
          </cell>
          <cell r="K4211">
            <v>-171327.65</v>
          </cell>
          <cell r="L4211">
            <v>0</v>
          </cell>
        </row>
        <row r="4212">
          <cell r="G4212">
            <v>0</v>
          </cell>
          <cell r="K4212">
            <v>0</v>
          </cell>
          <cell r="L4212">
            <v>0</v>
          </cell>
        </row>
        <row r="4213">
          <cell r="G4213">
            <v>0</v>
          </cell>
          <cell r="K4213">
            <v>-955790.29</v>
          </cell>
          <cell r="L4213">
            <v>0</v>
          </cell>
        </row>
        <row r="4214">
          <cell r="G4214">
            <v>0</v>
          </cell>
          <cell r="K4214">
            <v>27324.79</v>
          </cell>
          <cell r="L4214">
            <v>0</v>
          </cell>
        </row>
        <row r="4215">
          <cell r="G4215">
            <v>0</v>
          </cell>
          <cell r="K4215">
            <v>0</v>
          </cell>
          <cell r="L4215">
            <v>0</v>
          </cell>
        </row>
        <row r="4216">
          <cell r="G4216">
            <v>0</v>
          </cell>
          <cell r="K4216">
            <v>297</v>
          </cell>
          <cell r="L4216">
            <v>0</v>
          </cell>
        </row>
        <row r="4217">
          <cell r="G4217">
            <v>0</v>
          </cell>
          <cell r="K4217">
            <v>0</v>
          </cell>
          <cell r="L4217">
            <v>0</v>
          </cell>
        </row>
        <row r="4218">
          <cell r="G4218">
            <v>0</v>
          </cell>
          <cell r="K4218">
            <v>0</v>
          </cell>
          <cell r="L4218">
            <v>0</v>
          </cell>
        </row>
        <row r="4219">
          <cell r="G4219">
            <v>0</v>
          </cell>
          <cell r="K4219">
            <v>0</v>
          </cell>
          <cell r="L4219">
            <v>0</v>
          </cell>
        </row>
        <row r="4220">
          <cell r="G4220">
            <v>0</v>
          </cell>
          <cell r="K4220">
            <v>209571.85</v>
          </cell>
          <cell r="L4220">
            <v>0</v>
          </cell>
        </row>
        <row r="4221">
          <cell r="G4221">
            <v>0</v>
          </cell>
          <cell r="K4221">
            <v>0</v>
          </cell>
          <cell r="L4221">
            <v>0</v>
          </cell>
        </row>
        <row r="4222">
          <cell r="G4222">
            <v>0</v>
          </cell>
          <cell r="K4222">
            <v>11243.8</v>
          </cell>
          <cell r="L4222">
            <v>0</v>
          </cell>
        </row>
        <row r="4223">
          <cell r="G4223">
            <v>0</v>
          </cell>
          <cell r="K4223">
            <v>17165.009999999998</v>
          </cell>
          <cell r="L4223">
            <v>0</v>
          </cell>
        </row>
        <row r="4224">
          <cell r="G4224">
            <v>0</v>
          </cell>
          <cell r="K4224">
            <v>1427.2</v>
          </cell>
          <cell r="L4224">
            <v>0</v>
          </cell>
        </row>
        <row r="4225">
          <cell r="G4225">
            <v>0</v>
          </cell>
          <cell r="K4225">
            <v>10610.96</v>
          </cell>
          <cell r="L4225">
            <v>0</v>
          </cell>
        </row>
        <row r="4226">
          <cell r="G4226">
            <v>0</v>
          </cell>
          <cell r="K4226">
            <v>267.23</v>
          </cell>
          <cell r="L4226">
            <v>0</v>
          </cell>
        </row>
        <row r="4227">
          <cell r="G4227">
            <v>0</v>
          </cell>
          <cell r="K4227">
            <v>0</v>
          </cell>
          <cell r="L4227">
            <v>0</v>
          </cell>
        </row>
        <row r="4228">
          <cell r="G4228">
            <v>0</v>
          </cell>
          <cell r="K4228">
            <v>0</v>
          </cell>
          <cell r="L4228">
            <v>0</v>
          </cell>
        </row>
        <row r="4229">
          <cell r="G4229">
            <v>0</v>
          </cell>
          <cell r="K4229">
            <v>616.27</v>
          </cell>
          <cell r="L4229">
            <v>0</v>
          </cell>
        </row>
        <row r="4230">
          <cell r="G4230">
            <v>0</v>
          </cell>
          <cell r="K4230">
            <v>0</v>
          </cell>
          <cell r="L4230">
            <v>0</v>
          </cell>
        </row>
        <row r="4231">
          <cell r="G4231">
            <v>0</v>
          </cell>
          <cell r="K4231">
            <v>4185.4399999999996</v>
          </cell>
          <cell r="L4231">
            <v>0</v>
          </cell>
        </row>
        <row r="4232">
          <cell r="G4232">
            <v>0</v>
          </cell>
          <cell r="K4232">
            <v>8149.08</v>
          </cell>
          <cell r="L4232">
            <v>0</v>
          </cell>
        </row>
        <row r="4233">
          <cell r="G4233">
            <v>0</v>
          </cell>
          <cell r="K4233">
            <v>27115.81</v>
          </cell>
          <cell r="L4233">
            <v>0</v>
          </cell>
        </row>
        <row r="4234">
          <cell r="G4234">
            <v>0</v>
          </cell>
          <cell r="K4234">
            <v>-135934.54999999999</v>
          </cell>
          <cell r="L4234">
            <v>0</v>
          </cell>
        </row>
        <row r="4235">
          <cell r="G4235">
            <v>0</v>
          </cell>
          <cell r="K4235">
            <v>-2553.4499999999998</v>
          </cell>
          <cell r="L4235">
            <v>0</v>
          </cell>
        </row>
        <row r="4236">
          <cell r="G4236">
            <v>0</v>
          </cell>
          <cell r="K4236">
            <v>601544.18000000005</v>
          </cell>
          <cell r="L4236">
            <v>0</v>
          </cell>
        </row>
        <row r="4237">
          <cell r="G4237">
            <v>0</v>
          </cell>
          <cell r="K4237">
            <v>0</v>
          </cell>
          <cell r="L4237">
            <v>0</v>
          </cell>
        </row>
        <row r="4238">
          <cell r="G4238">
            <v>0</v>
          </cell>
          <cell r="K4238">
            <v>47499.96</v>
          </cell>
          <cell r="L4238">
            <v>0</v>
          </cell>
        </row>
        <row r="4239">
          <cell r="G4239">
            <v>0</v>
          </cell>
          <cell r="K4239">
            <v>851.63</v>
          </cell>
          <cell r="L4239">
            <v>0</v>
          </cell>
        </row>
        <row r="4240">
          <cell r="G4240">
            <v>0</v>
          </cell>
          <cell r="K4240">
            <v>0</v>
          </cell>
          <cell r="L4240">
            <v>0</v>
          </cell>
        </row>
        <row r="4241">
          <cell r="G4241">
            <v>0</v>
          </cell>
          <cell r="K4241">
            <v>0</v>
          </cell>
          <cell r="L4241">
            <v>0</v>
          </cell>
        </row>
        <row r="4242">
          <cell r="G4242">
            <v>0</v>
          </cell>
          <cell r="K4242">
            <v>0</v>
          </cell>
          <cell r="L4242">
            <v>0</v>
          </cell>
        </row>
        <row r="4243">
          <cell r="G4243">
            <v>0</v>
          </cell>
          <cell r="K4243">
            <v>0</v>
          </cell>
          <cell r="L4243">
            <v>0</v>
          </cell>
        </row>
        <row r="4244">
          <cell r="G4244">
            <v>0</v>
          </cell>
          <cell r="K4244">
            <v>0</v>
          </cell>
          <cell r="L4244">
            <v>0</v>
          </cell>
        </row>
        <row r="4245">
          <cell r="G4245">
            <v>0</v>
          </cell>
          <cell r="K4245">
            <v>0</v>
          </cell>
          <cell r="L4245">
            <v>0</v>
          </cell>
        </row>
        <row r="4246">
          <cell r="G4246">
            <v>0</v>
          </cell>
          <cell r="K4246">
            <v>0</v>
          </cell>
          <cell r="L4246">
            <v>0</v>
          </cell>
        </row>
        <row r="4247">
          <cell r="G4247">
            <v>0</v>
          </cell>
          <cell r="K4247">
            <v>0</v>
          </cell>
          <cell r="L4247">
            <v>0</v>
          </cell>
        </row>
        <row r="4248">
          <cell r="G4248">
            <v>0</v>
          </cell>
          <cell r="K4248">
            <v>0</v>
          </cell>
          <cell r="L4248">
            <v>0</v>
          </cell>
        </row>
        <row r="4249">
          <cell r="G4249">
            <v>0</v>
          </cell>
          <cell r="K4249">
            <v>7617</v>
          </cell>
          <cell r="L4249">
            <v>0</v>
          </cell>
        </row>
        <row r="4250">
          <cell r="G4250">
            <v>0</v>
          </cell>
          <cell r="K4250">
            <v>-110461.85</v>
          </cell>
          <cell r="L4250">
            <v>0</v>
          </cell>
        </row>
        <row r="4251">
          <cell r="G4251">
            <v>0</v>
          </cell>
          <cell r="K4251">
            <v>-407320.1</v>
          </cell>
          <cell r="L4251">
            <v>0</v>
          </cell>
        </row>
        <row r="4252">
          <cell r="G4252">
            <v>0</v>
          </cell>
          <cell r="K4252">
            <v>0</v>
          </cell>
          <cell r="L4252">
            <v>0</v>
          </cell>
        </row>
        <row r="4253">
          <cell r="G4253">
            <v>0</v>
          </cell>
          <cell r="K4253">
            <v>0</v>
          </cell>
          <cell r="L4253">
            <v>0</v>
          </cell>
        </row>
        <row r="4254">
          <cell r="G4254">
            <v>0</v>
          </cell>
          <cell r="K4254">
            <v>8391.31</v>
          </cell>
          <cell r="L4254">
            <v>0</v>
          </cell>
        </row>
        <row r="4255">
          <cell r="G4255">
            <v>0</v>
          </cell>
          <cell r="K4255">
            <v>0</v>
          </cell>
          <cell r="L4255">
            <v>0</v>
          </cell>
        </row>
        <row r="4256">
          <cell r="G4256">
            <v>0</v>
          </cell>
          <cell r="K4256">
            <v>0</v>
          </cell>
          <cell r="L4256">
            <v>0</v>
          </cell>
        </row>
        <row r="4257">
          <cell r="G4257">
            <v>0</v>
          </cell>
          <cell r="K4257">
            <v>-1098.49</v>
          </cell>
          <cell r="L4257">
            <v>0</v>
          </cell>
        </row>
        <row r="4258">
          <cell r="G4258">
            <v>0</v>
          </cell>
          <cell r="K4258">
            <v>0</v>
          </cell>
          <cell r="L4258">
            <v>0</v>
          </cell>
        </row>
        <row r="4259">
          <cell r="G4259">
            <v>0</v>
          </cell>
          <cell r="K4259">
            <v>0</v>
          </cell>
          <cell r="L4259">
            <v>0</v>
          </cell>
        </row>
        <row r="4260">
          <cell r="G4260">
            <v>0</v>
          </cell>
          <cell r="K4260">
            <v>0</v>
          </cell>
          <cell r="L4260">
            <v>0</v>
          </cell>
        </row>
        <row r="4261">
          <cell r="G4261">
            <v>0</v>
          </cell>
          <cell r="K4261">
            <v>-869.01</v>
          </cell>
          <cell r="L4261">
            <v>0</v>
          </cell>
        </row>
        <row r="4262">
          <cell r="G4262">
            <v>0</v>
          </cell>
          <cell r="K4262">
            <v>0</v>
          </cell>
          <cell r="L4262">
            <v>0</v>
          </cell>
        </row>
        <row r="4263">
          <cell r="G4263">
            <v>0</v>
          </cell>
          <cell r="K4263">
            <v>0</v>
          </cell>
          <cell r="L4263">
            <v>0</v>
          </cell>
        </row>
        <row r="4264">
          <cell r="G4264">
            <v>0</v>
          </cell>
          <cell r="K4264">
            <v>-40</v>
          </cell>
          <cell r="L4264">
            <v>0</v>
          </cell>
        </row>
        <row r="4265">
          <cell r="G4265">
            <v>0</v>
          </cell>
          <cell r="K4265">
            <v>0</v>
          </cell>
          <cell r="L4265">
            <v>0</v>
          </cell>
        </row>
        <row r="4266">
          <cell r="G4266">
            <v>0</v>
          </cell>
          <cell r="K4266">
            <v>-9872.06</v>
          </cell>
          <cell r="L4266">
            <v>0</v>
          </cell>
        </row>
        <row r="4267">
          <cell r="G4267">
            <v>0</v>
          </cell>
          <cell r="K4267">
            <v>0</v>
          </cell>
          <cell r="L4267">
            <v>0</v>
          </cell>
        </row>
        <row r="4268">
          <cell r="G4268">
            <v>0</v>
          </cell>
          <cell r="K4268">
            <v>0</v>
          </cell>
          <cell r="L4268">
            <v>0</v>
          </cell>
        </row>
        <row r="4269">
          <cell r="G4269">
            <v>0</v>
          </cell>
          <cell r="K4269">
            <v>0</v>
          </cell>
          <cell r="L4269">
            <v>0</v>
          </cell>
        </row>
        <row r="4270">
          <cell r="G4270">
            <v>0</v>
          </cell>
          <cell r="K4270">
            <v>0</v>
          </cell>
          <cell r="L4270">
            <v>0</v>
          </cell>
        </row>
        <row r="4271">
          <cell r="G4271">
            <v>0</v>
          </cell>
          <cell r="K4271">
            <v>0</v>
          </cell>
          <cell r="L4271">
            <v>0</v>
          </cell>
        </row>
        <row r="4272">
          <cell r="G4272">
            <v>0</v>
          </cell>
          <cell r="K4272">
            <v>0</v>
          </cell>
          <cell r="L4272">
            <v>0</v>
          </cell>
        </row>
        <row r="4273">
          <cell r="G4273">
            <v>0</v>
          </cell>
          <cell r="K4273">
            <v>0</v>
          </cell>
          <cell r="L4273">
            <v>0</v>
          </cell>
        </row>
        <row r="4274">
          <cell r="G4274">
            <v>0</v>
          </cell>
          <cell r="K4274">
            <v>0</v>
          </cell>
          <cell r="L4274">
            <v>0</v>
          </cell>
        </row>
        <row r="4275">
          <cell r="G4275">
            <v>0</v>
          </cell>
          <cell r="K4275">
            <v>0</v>
          </cell>
          <cell r="L4275">
            <v>0</v>
          </cell>
        </row>
        <row r="4276">
          <cell r="G4276">
            <v>0</v>
          </cell>
          <cell r="K4276">
            <v>0</v>
          </cell>
          <cell r="L4276">
            <v>0</v>
          </cell>
        </row>
        <row r="4277">
          <cell r="G4277">
            <v>0</v>
          </cell>
          <cell r="K4277">
            <v>-162683.68</v>
          </cell>
          <cell r="L4277">
            <v>0</v>
          </cell>
        </row>
        <row r="4278">
          <cell r="G4278">
            <v>0</v>
          </cell>
          <cell r="K4278">
            <v>0</v>
          </cell>
          <cell r="L4278">
            <v>0</v>
          </cell>
        </row>
        <row r="4279">
          <cell r="G4279">
            <v>0</v>
          </cell>
          <cell r="K4279">
            <v>-50000</v>
          </cell>
          <cell r="L4279">
            <v>0</v>
          </cell>
        </row>
        <row r="4280">
          <cell r="G4280">
            <v>0</v>
          </cell>
          <cell r="K4280">
            <v>0</v>
          </cell>
          <cell r="L4280">
            <v>0</v>
          </cell>
        </row>
        <row r="4281">
          <cell r="G4281">
            <v>0</v>
          </cell>
          <cell r="K4281">
            <v>239869.52</v>
          </cell>
          <cell r="L4281">
            <v>0</v>
          </cell>
        </row>
        <row r="4282">
          <cell r="G4282">
            <v>0</v>
          </cell>
          <cell r="K4282">
            <v>359525.55</v>
          </cell>
          <cell r="L4282">
            <v>0</v>
          </cell>
        </row>
        <row r="4283">
          <cell r="G4283">
            <v>0</v>
          </cell>
          <cell r="K4283">
            <v>0</v>
          </cell>
          <cell r="L4283">
            <v>0</v>
          </cell>
        </row>
        <row r="4284">
          <cell r="G4284">
            <v>0</v>
          </cell>
          <cell r="K4284">
            <v>0</v>
          </cell>
          <cell r="L4284">
            <v>0</v>
          </cell>
        </row>
        <row r="4285">
          <cell r="G4285">
            <v>0</v>
          </cell>
          <cell r="K4285">
            <v>0</v>
          </cell>
          <cell r="L4285">
            <v>0</v>
          </cell>
        </row>
        <row r="4286">
          <cell r="G4286">
            <v>0</v>
          </cell>
          <cell r="K4286">
            <v>0</v>
          </cell>
          <cell r="L4286">
            <v>0</v>
          </cell>
        </row>
        <row r="4287">
          <cell r="G4287">
            <v>0</v>
          </cell>
          <cell r="K4287">
            <v>0</v>
          </cell>
          <cell r="L4287">
            <v>0</v>
          </cell>
        </row>
        <row r="4288">
          <cell r="G4288">
            <v>0</v>
          </cell>
          <cell r="K4288">
            <v>0</v>
          </cell>
          <cell r="L4288">
            <v>0</v>
          </cell>
        </row>
        <row r="4289">
          <cell r="G4289">
            <v>0</v>
          </cell>
          <cell r="K4289">
            <v>0</v>
          </cell>
          <cell r="L4289">
            <v>0</v>
          </cell>
        </row>
        <row r="4290">
          <cell r="G4290">
            <v>0</v>
          </cell>
          <cell r="K4290">
            <v>0</v>
          </cell>
          <cell r="L4290">
            <v>0</v>
          </cell>
        </row>
        <row r="4291">
          <cell r="G4291">
            <v>0</v>
          </cell>
          <cell r="K4291">
            <v>0</v>
          </cell>
          <cell r="L4291">
            <v>0</v>
          </cell>
        </row>
        <row r="4292">
          <cell r="G4292">
            <v>0</v>
          </cell>
          <cell r="K4292">
            <v>0</v>
          </cell>
          <cell r="L4292">
            <v>0</v>
          </cell>
        </row>
        <row r="4293">
          <cell r="G4293">
            <v>0</v>
          </cell>
          <cell r="K4293">
            <v>0</v>
          </cell>
          <cell r="L4293">
            <v>0</v>
          </cell>
        </row>
        <row r="4294">
          <cell r="G4294">
            <v>0</v>
          </cell>
          <cell r="K4294">
            <v>0</v>
          </cell>
          <cell r="L4294">
            <v>0</v>
          </cell>
        </row>
        <row r="4295">
          <cell r="G4295">
            <v>0</v>
          </cell>
          <cell r="K4295">
            <v>0</v>
          </cell>
          <cell r="L4295">
            <v>0</v>
          </cell>
        </row>
        <row r="4296">
          <cell r="G4296">
            <v>0</v>
          </cell>
          <cell r="K4296">
            <v>0</v>
          </cell>
          <cell r="L4296">
            <v>0</v>
          </cell>
        </row>
        <row r="4297">
          <cell r="G4297">
            <v>0</v>
          </cell>
          <cell r="K4297">
            <v>0</v>
          </cell>
          <cell r="L4297">
            <v>0</v>
          </cell>
        </row>
        <row r="4298">
          <cell r="G4298">
            <v>0</v>
          </cell>
          <cell r="K4298">
            <v>0</v>
          </cell>
          <cell r="L4298">
            <v>0</v>
          </cell>
        </row>
        <row r="4299">
          <cell r="G4299">
            <v>0</v>
          </cell>
          <cell r="K4299">
            <v>0</v>
          </cell>
          <cell r="L4299">
            <v>0</v>
          </cell>
        </row>
        <row r="4300">
          <cell r="G4300">
            <v>0</v>
          </cell>
          <cell r="K4300">
            <v>0</v>
          </cell>
          <cell r="L4300">
            <v>0</v>
          </cell>
        </row>
        <row r="4301">
          <cell r="G4301">
            <v>0</v>
          </cell>
          <cell r="K4301">
            <v>0</v>
          </cell>
          <cell r="L4301">
            <v>0</v>
          </cell>
        </row>
        <row r="4302">
          <cell r="G4302">
            <v>0</v>
          </cell>
          <cell r="K4302">
            <v>0</v>
          </cell>
          <cell r="L4302">
            <v>0</v>
          </cell>
        </row>
        <row r="4303">
          <cell r="G4303">
            <v>0</v>
          </cell>
          <cell r="K4303">
            <v>0</v>
          </cell>
          <cell r="L4303">
            <v>0</v>
          </cell>
        </row>
        <row r="4304">
          <cell r="G4304">
            <v>0</v>
          </cell>
          <cell r="K4304">
            <v>6233.27</v>
          </cell>
          <cell r="L4304">
            <v>0</v>
          </cell>
        </row>
        <row r="4305">
          <cell r="G4305">
            <v>0</v>
          </cell>
          <cell r="K4305">
            <v>0</v>
          </cell>
          <cell r="L4305">
            <v>0</v>
          </cell>
        </row>
        <row r="4306">
          <cell r="G4306">
            <v>0</v>
          </cell>
          <cell r="K4306">
            <v>883.27</v>
          </cell>
          <cell r="L4306">
            <v>0</v>
          </cell>
        </row>
        <row r="4307">
          <cell r="G4307">
            <v>0</v>
          </cell>
          <cell r="K4307">
            <v>4216.5</v>
          </cell>
          <cell r="L4307">
            <v>0</v>
          </cell>
        </row>
        <row r="4308">
          <cell r="G4308">
            <v>0</v>
          </cell>
          <cell r="K4308">
            <v>0</v>
          </cell>
          <cell r="L4308">
            <v>0</v>
          </cell>
        </row>
        <row r="4309">
          <cell r="G4309">
            <v>0</v>
          </cell>
          <cell r="K4309">
            <v>3808</v>
          </cell>
          <cell r="L4309">
            <v>0</v>
          </cell>
        </row>
        <row r="4310">
          <cell r="G4310">
            <v>0</v>
          </cell>
          <cell r="K4310">
            <v>6501.72</v>
          </cell>
          <cell r="L4310">
            <v>0</v>
          </cell>
        </row>
        <row r="4311">
          <cell r="G4311">
            <v>0</v>
          </cell>
          <cell r="K4311">
            <v>0</v>
          </cell>
          <cell r="L4311">
            <v>0</v>
          </cell>
        </row>
        <row r="4312">
          <cell r="G4312">
            <v>0</v>
          </cell>
          <cell r="K4312">
            <v>564.55999999999995</v>
          </cell>
          <cell r="L4312">
            <v>0</v>
          </cell>
        </row>
        <row r="4313">
          <cell r="G4313">
            <v>0</v>
          </cell>
          <cell r="K4313">
            <v>7117.04</v>
          </cell>
          <cell r="L4313">
            <v>0</v>
          </cell>
        </row>
        <row r="4314">
          <cell r="G4314">
            <v>0</v>
          </cell>
          <cell r="K4314">
            <v>1745.79</v>
          </cell>
          <cell r="L4314">
            <v>0</v>
          </cell>
        </row>
        <row r="4315">
          <cell r="G4315">
            <v>0</v>
          </cell>
          <cell r="K4315">
            <v>0</v>
          </cell>
          <cell r="L4315">
            <v>0</v>
          </cell>
        </row>
        <row r="4316">
          <cell r="G4316">
            <v>0</v>
          </cell>
          <cell r="K4316">
            <v>0</v>
          </cell>
          <cell r="L4316">
            <v>0</v>
          </cell>
        </row>
        <row r="4317">
          <cell r="G4317">
            <v>0</v>
          </cell>
          <cell r="K4317">
            <v>0</v>
          </cell>
          <cell r="L4317">
            <v>0</v>
          </cell>
        </row>
        <row r="4318">
          <cell r="G4318">
            <v>0</v>
          </cell>
          <cell r="K4318">
            <v>0</v>
          </cell>
          <cell r="L4318">
            <v>0</v>
          </cell>
        </row>
        <row r="4319">
          <cell r="G4319">
            <v>0</v>
          </cell>
          <cell r="K4319">
            <v>0</v>
          </cell>
          <cell r="L4319">
            <v>0</v>
          </cell>
        </row>
        <row r="4320">
          <cell r="G4320">
            <v>0</v>
          </cell>
          <cell r="K4320">
            <v>0</v>
          </cell>
          <cell r="L4320">
            <v>0</v>
          </cell>
        </row>
        <row r="4321">
          <cell r="G4321">
            <v>0</v>
          </cell>
          <cell r="K4321">
            <v>0</v>
          </cell>
          <cell r="L4321">
            <v>0</v>
          </cell>
        </row>
        <row r="4322">
          <cell r="G4322">
            <v>0</v>
          </cell>
          <cell r="K4322">
            <v>0</v>
          </cell>
          <cell r="L4322">
            <v>0</v>
          </cell>
        </row>
        <row r="4323">
          <cell r="G4323">
            <v>0</v>
          </cell>
          <cell r="K4323">
            <v>-45.58</v>
          </cell>
          <cell r="L4323">
            <v>0</v>
          </cell>
        </row>
        <row r="4324">
          <cell r="G4324">
            <v>0</v>
          </cell>
          <cell r="K4324">
            <v>0</v>
          </cell>
          <cell r="L4324">
            <v>0</v>
          </cell>
        </row>
        <row r="4325">
          <cell r="G4325">
            <v>0</v>
          </cell>
          <cell r="K4325">
            <v>0</v>
          </cell>
          <cell r="L4325">
            <v>0</v>
          </cell>
        </row>
        <row r="4326">
          <cell r="G4326">
            <v>0</v>
          </cell>
          <cell r="K4326">
            <v>6789.72</v>
          </cell>
          <cell r="L4326">
            <v>0</v>
          </cell>
        </row>
        <row r="4327">
          <cell r="G4327">
            <v>0</v>
          </cell>
          <cell r="K4327">
            <v>0</v>
          </cell>
          <cell r="L4327">
            <v>0</v>
          </cell>
        </row>
        <row r="4328">
          <cell r="G4328">
            <v>0</v>
          </cell>
          <cell r="K4328">
            <v>41670</v>
          </cell>
          <cell r="L4328">
            <v>0</v>
          </cell>
        </row>
        <row r="4329">
          <cell r="G4329">
            <v>0</v>
          </cell>
          <cell r="K4329">
            <v>40</v>
          </cell>
          <cell r="L4329">
            <v>0</v>
          </cell>
        </row>
        <row r="4330">
          <cell r="G4330">
            <v>0</v>
          </cell>
          <cell r="K4330">
            <v>4364.2</v>
          </cell>
          <cell r="L4330">
            <v>0</v>
          </cell>
        </row>
        <row r="4331">
          <cell r="G4331">
            <v>0</v>
          </cell>
          <cell r="K4331">
            <v>1270.2</v>
          </cell>
          <cell r="L4331">
            <v>0</v>
          </cell>
        </row>
        <row r="4332">
          <cell r="G4332">
            <v>0</v>
          </cell>
          <cell r="K4332">
            <v>5450.15</v>
          </cell>
          <cell r="L4332">
            <v>0</v>
          </cell>
        </row>
        <row r="4333">
          <cell r="G4333">
            <v>0</v>
          </cell>
          <cell r="K4333">
            <v>0</v>
          </cell>
          <cell r="L4333">
            <v>0</v>
          </cell>
        </row>
        <row r="4334">
          <cell r="G4334">
            <v>0</v>
          </cell>
          <cell r="K4334">
            <v>926.5</v>
          </cell>
          <cell r="L4334">
            <v>0</v>
          </cell>
        </row>
        <row r="4335">
          <cell r="G4335">
            <v>0</v>
          </cell>
          <cell r="K4335">
            <v>2946.02</v>
          </cell>
          <cell r="L4335">
            <v>0</v>
          </cell>
        </row>
        <row r="4336">
          <cell r="G4336">
            <v>0</v>
          </cell>
          <cell r="K4336">
            <v>0</v>
          </cell>
          <cell r="L4336">
            <v>0</v>
          </cell>
        </row>
        <row r="4337">
          <cell r="G4337">
            <v>0</v>
          </cell>
          <cell r="K4337">
            <v>0</v>
          </cell>
          <cell r="L4337">
            <v>0</v>
          </cell>
        </row>
        <row r="4338">
          <cell r="G4338">
            <v>0</v>
          </cell>
          <cell r="K4338">
            <v>70394.06</v>
          </cell>
          <cell r="L4338">
            <v>0</v>
          </cell>
        </row>
        <row r="4339">
          <cell r="G4339">
            <v>0</v>
          </cell>
          <cell r="K4339">
            <v>18121.48</v>
          </cell>
          <cell r="L4339">
            <v>0</v>
          </cell>
        </row>
        <row r="4340">
          <cell r="G4340">
            <v>0</v>
          </cell>
          <cell r="K4340">
            <v>7959.3</v>
          </cell>
          <cell r="L4340">
            <v>0</v>
          </cell>
        </row>
        <row r="4341">
          <cell r="G4341">
            <v>0</v>
          </cell>
          <cell r="K4341">
            <v>166828.20000000001</v>
          </cell>
          <cell r="L4341">
            <v>0</v>
          </cell>
        </row>
        <row r="4342">
          <cell r="G4342">
            <v>0</v>
          </cell>
          <cell r="K4342">
            <v>1443.9</v>
          </cell>
          <cell r="L4342">
            <v>0</v>
          </cell>
        </row>
        <row r="4343">
          <cell r="G4343">
            <v>0</v>
          </cell>
          <cell r="K4343">
            <v>2001.72</v>
          </cell>
          <cell r="L4343">
            <v>0</v>
          </cell>
        </row>
        <row r="4344">
          <cell r="G4344">
            <v>0</v>
          </cell>
          <cell r="K4344">
            <v>14595.06</v>
          </cell>
          <cell r="L4344">
            <v>0</v>
          </cell>
        </row>
        <row r="4345">
          <cell r="G4345">
            <v>0</v>
          </cell>
          <cell r="K4345">
            <v>0</v>
          </cell>
          <cell r="L4345">
            <v>0</v>
          </cell>
        </row>
        <row r="4346">
          <cell r="G4346">
            <v>0</v>
          </cell>
          <cell r="K4346">
            <v>0</v>
          </cell>
          <cell r="L4346">
            <v>0</v>
          </cell>
        </row>
        <row r="4347">
          <cell r="G4347">
            <v>0</v>
          </cell>
          <cell r="K4347">
            <v>5391.37</v>
          </cell>
          <cell r="L4347">
            <v>0</v>
          </cell>
        </row>
        <row r="4348">
          <cell r="G4348">
            <v>0</v>
          </cell>
          <cell r="K4348">
            <v>2161.9299999999998</v>
          </cell>
          <cell r="L4348">
            <v>0</v>
          </cell>
        </row>
        <row r="4349">
          <cell r="G4349">
            <v>0</v>
          </cell>
          <cell r="K4349">
            <v>27206.97</v>
          </cell>
          <cell r="L4349">
            <v>0</v>
          </cell>
        </row>
        <row r="4350">
          <cell r="G4350">
            <v>0</v>
          </cell>
          <cell r="K4350">
            <v>0</v>
          </cell>
          <cell r="L4350">
            <v>0</v>
          </cell>
        </row>
        <row r="4351">
          <cell r="G4351">
            <v>0</v>
          </cell>
          <cell r="K4351">
            <v>75572.240000000005</v>
          </cell>
          <cell r="L4351">
            <v>0</v>
          </cell>
        </row>
        <row r="4352">
          <cell r="G4352">
            <v>0</v>
          </cell>
          <cell r="K4352">
            <v>0</v>
          </cell>
          <cell r="L4352">
            <v>0</v>
          </cell>
        </row>
        <row r="4353">
          <cell r="G4353">
            <v>0</v>
          </cell>
          <cell r="K4353">
            <v>0</v>
          </cell>
          <cell r="L4353">
            <v>0</v>
          </cell>
        </row>
        <row r="4354">
          <cell r="G4354">
            <v>0</v>
          </cell>
          <cell r="K4354">
            <v>0</v>
          </cell>
          <cell r="L4354">
            <v>0</v>
          </cell>
        </row>
        <row r="4355">
          <cell r="G4355">
            <v>0</v>
          </cell>
          <cell r="K4355">
            <v>0</v>
          </cell>
          <cell r="L4355">
            <v>0</v>
          </cell>
        </row>
        <row r="4356">
          <cell r="G4356">
            <v>0</v>
          </cell>
          <cell r="K4356">
            <v>0</v>
          </cell>
          <cell r="L4356">
            <v>0</v>
          </cell>
        </row>
        <row r="4357">
          <cell r="G4357">
            <v>0</v>
          </cell>
          <cell r="K4357">
            <v>0</v>
          </cell>
          <cell r="L4357">
            <v>0</v>
          </cell>
        </row>
        <row r="4358">
          <cell r="G4358">
            <v>0</v>
          </cell>
          <cell r="K4358">
            <v>0</v>
          </cell>
          <cell r="L4358">
            <v>0</v>
          </cell>
        </row>
        <row r="4359">
          <cell r="G4359">
            <v>0</v>
          </cell>
          <cell r="K4359">
            <v>0</v>
          </cell>
          <cell r="L4359">
            <v>0</v>
          </cell>
        </row>
        <row r="4360">
          <cell r="G4360">
            <v>0</v>
          </cell>
          <cell r="K4360">
            <v>-1519</v>
          </cell>
          <cell r="L4360">
            <v>0</v>
          </cell>
        </row>
        <row r="4361">
          <cell r="G4361">
            <v>0</v>
          </cell>
          <cell r="K4361">
            <v>0</v>
          </cell>
          <cell r="L4361">
            <v>0</v>
          </cell>
        </row>
        <row r="4362">
          <cell r="G4362">
            <v>0</v>
          </cell>
          <cell r="K4362">
            <v>0</v>
          </cell>
          <cell r="L4362">
            <v>0</v>
          </cell>
        </row>
        <row r="4363">
          <cell r="G4363">
            <v>0</v>
          </cell>
          <cell r="K4363">
            <v>0</v>
          </cell>
          <cell r="L4363">
            <v>0</v>
          </cell>
        </row>
        <row r="4364">
          <cell r="G4364">
            <v>0</v>
          </cell>
          <cell r="K4364">
            <v>0</v>
          </cell>
          <cell r="L4364">
            <v>0</v>
          </cell>
        </row>
        <row r="4365">
          <cell r="G4365">
            <v>0</v>
          </cell>
          <cell r="K4365">
            <v>0</v>
          </cell>
          <cell r="L4365">
            <v>0</v>
          </cell>
        </row>
        <row r="4366">
          <cell r="G4366">
            <v>0</v>
          </cell>
          <cell r="K4366">
            <v>0</v>
          </cell>
          <cell r="L4366">
            <v>0</v>
          </cell>
        </row>
        <row r="4367">
          <cell r="G4367">
            <v>0</v>
          </cell>
          <cell r="K4367">
            <v>0</v>
          </cell>
          <cell r="L4367">
            <v>0</v>
          </cell>
        </row>
        <row r="4368">
          <cell r="G4368">
            <v>0</v>
          </cell>
          <cell r="K4368">
            <v>1248.77</v>
          </cell>
          <cell r="L4368">
            <v>0</v>
          </cell>
        </row>
        <row r="4369">
          <cell r="G4369">
            <v>0</v>
          </cell>
          <cell r="K4369">
            <v>0</v>
          </cell>
          <cell r="L4369">
            <v>0</v>
          </cell>
        </row>
        <row r="4370">
          <cell r="G4370">
            <v>0</v>
          </cell>
          <cell r="K4370">
            <v>0</v>
          </cell>
          <cell r="L4370">
            <v>0</v>
          </cell>
        </row>
        <row r="4371">
          <cell r="G4371">
            <v>0</v>
          </cell>
          <cell r="K4371">
            <v>0</v>
          </cell>
          <cell r="L4371">
            <v>0</v>
          </cell>
        </row>
        <row r="4372">
          <cell r="G4372">
            <v>0</v>
          </cell>
          <cell r="K4372">
            <v>0</v>
          </cell>
          <cell r="L4372">
            <v>0</v>
          </cell>
        </row>
        <row r="4373">
          <cell r="G4373">
            <v>0</v>
          </cell>
          <cell r="K4373">
            <v>0</v>
          </cell>
          <cell r="L4373">
            <v>0</v>
          </cell>
        </row>
        <row r="4374">
          <cell r="G4374">
            <v>0</v>
          </cell>
          <cell r="K4374">
            <v>0</v>
          </cell>
          <cell r="L4374">
            <v>0</v>
          </cell>
        </row>
        <row r="4375">
          <cell r="G4375">
            <v>0</v>
          </cell>
          <cell r="K4375">
            <v>-271.63</v>
          </cell>
          <cell r="L4375">
            <v>0</v>
          </cell>
        </row>
        <row r="4376">
          <cell r="G4376">
            <v>0</v>
          </cell>
          <cell r="K4376">
            <v>0</v>
          </cell>
          <cell r="L4376">
            <v>0</v>
          </cell>
        </row>
        <row r="4377">
          <cell r="G4377">
            <v>0</v>
          </cell>
          <cell r="K4377">
            <v>0</v>
          </cell>
          <cell r="L4377">
            <v>0</v>
          </cell>
        </row>
        <row r="4378">
          <cell r="G4378">
            <v>0</v>
          </cell>
          <cell r="K4378">
            <v>0</v>
          </cell>
          <cell r="L4378">
            <v>0</v>
          </cell>
        </row>
        <row r="4379">
          <cell r="G4379">
            <v>0</v>
          </cell>
          <cell r="K4379">
            <v>0</v>
          </cell>
          <cell r="L4379">
            <v>0</v>
          </cell>
        </row>
        <row r="4380">
          <cell r="G4380">
            <v>0</v>
          </cell>
          <cell r="K4380">
            <v>0</v>
          </cell>
          <cell r="L4380">
            <v>0</v>
          </cell>
        </row>
        <row r="4381">
          <cell r="G4381">
            <v>0</v>
          </cell>
          <cell r="K4381">
            <v>0</v>
          </cell>
          <cell r="L4381">
            <v>0</v>
          </cell>
        </row>
        <row r="4382">
          <cell r="G4382">
            <v>0</v>
          </cell>
          <cell r="K4382">
            <v>0</v>
          </cell>
          <cell r="L4382">
            <v>0</v>
          </cell>
        </row>
        <row r="4383">
          <cell r="G4383">
            <v>0</v>
          </cell>
          <cell r="K4383">
            <v>0</v>
          </cell>
          <cell r="L4383">
            <v>0</v>
          </cell>
        </row>
        <row r="4384">
          <cell r="G4384">
            <v>0</v>
          </cell>
          <cell r="K4384">
            <v>0</v>
          </cell>
          <cell r="L4384">
            <v>0</v>
          </cell>
        </row>
        <row r="4385">
          <cell r="G4385">
            <v>0</v>
          </cell>
          <cell r="K4385">
            <v>0</v>
          </cell>
          <cell r="L4385">
            <v>0</v>
          </cell>
        </row>
        <row r="4386">
          <cell r="G4386">
            <v>0</v>
          </cell>
          <cell r="K4386">
            <v>0</v>
          </cell>
          <cell r="L4386">
            <v>0</v>
          </cell>
        </row>
        <row r="4387">
          <cell r="G4387">
            <v>0</v>
          </cell>
          <cell r="K4387">
            <v>0</v>
          </cell>
          <cell r="L4387">
            <v>0</v>
          </cell>
        </row>
        <row r="4388">
          <cell r="G4388">
            <v>0</v>
          </cell>
          <cell r="K4388">
            <v>0</v>
          </cell>
          <cell r="L4388">
            <v>0</v>
          </cell>
        </row>
        <row r="4389">
          <cell r="G4389">
            <v>0</v>
          </cell>
          <cell r="K4389">
            <v>0</v>
          </cell>
          <cell r="L4389">
            <v>0</v>
          </cell>
        </row>
        <row r="4390">
          <cell r="G4390">
            <v>0</v>
          </cell>
          <cell r="K4390">
            <v>0</v>
          </cell>
          <cell r="L4390">
            <v>0</v>
          </cell>
        </row>
        <row r="4391">
          <cell r="G4391">
            <v>0</v>
          </cell>
          <cell r="K4391">
            <v>0</v>
          </cell>
          <cell r="L4391">
            <v>0</v>
          </cell>
        </row>
        <row r="4392">
          <cell r="G4392">
            <v>0</v>
          </cell>
          <cell r="K4392">
            <v>0</v>
          </cell>
          <cell r="L4392">
            <v>0</v>
          </cell>
        </row>
        <row r="4393">
          <cell r="G4393">
            <v>0</v>
          </cell>
          <cell r="K4393">
            <v>0</v>
          </cell>
          <cell r="L4393">
            <v>0</v>
          </cell>
        </row>
        <row r="4394">
          <cell r="G4394">
            <v>0</v>
          </cell>
          <cell r="K4394">
            <v>0</v>
          </cell>
          <cell r="L4394">
            <v>0</v>
          </cell>
        </row>
        <row r="4395">
          <cell r="G4395">
            <v>0</v>
          </cell>
          <cell r="K4395">
            <v>0</v>
          </cell>
          <cell r="L4395">
            <v>0</v>
          </cell>
        </row>
        <row r="4396">
          <cell r="G4396">
            <v>0</v>
          </cell>
          <cell r="K4396">
            <v>0</v>
          </cell>
          <cell r="L4396">
            <v>0</v>
          </cell>
        </row>
        <row r="4397">
          <cell r="G4397">
            <v>0</v>
          </cell>
          <cell r="K4397">
            <v>0</v>
          </cell>
          <cell r="L4397">
            <v>0</v>
          </cell>
        </row>
        <row r="4398">
          <cell r="G4398">
            <v>0</v>
          </cell>
          <cell r="K4398">
            <v>0</v>
          </cell>
          <cell r="L4398">
            <v>0</v>
          </cell>
        </row>
        <row r="4399">
          <cell r="G4399">
            <v>0</v>
          </cell>
          <cell r="K4399">
            <v>0</v>
          </cell>
          <cell r="L4399">
            <v>0</v>
          </cell>
        </row>
        <row r="4400">
          <cell r="G4400">
            <v>0</v>
          </cell>
          <cell r="K4400">
            <v>0</v>
          </cell>
          <cell r="L4400">
            <v>0</v>
          </cell>
        </row>
        <row r="4401">
          <cell r="G4401">
            <v>0</v>
          </cell>
          <cell r="K4401">
            <v>0</v>
          </cell>
          <cell r="L4401">
            <v>0</v>
          </cell>
        </row>
        <row r="4402">
          <cell r="G4402">
            <v>0</v>
          </cell>
          <cell r="K4402">
            <v>0</v>
          </cell>
          <cell r="L4402">
            <v>0</v>
          </cell>
        </row>
        <row r="4403">
          <cell r="G4403">
            <v>0</v>
          </cell>
          <cell r="K4403">
            <v>0</v>
          </cell>
          <cell r="L4403">
            <v>0</v>
          </cell>
        </row>
        <row r="4404">
          <cell r="G4404">
            <v>0</v>
          </cell>
          <cell r="K4404">
            <v>0</v>
          </cell>
          <cell r="L4404">
            <v>0</v>
          </cell>
        </row>
        <row r="4405">
          <cell r="G4405">
            <v>0</v>
          </cell>
          <cell r="K4405">
            <v>0</v>
          </cell>
          <cell r="L4405">
            <v>0</v>
          </cell>
        </row>
        <row r="4406">
          <cell r="G4406">
            <v>0</v>
          </cell>
          <cell r="K4406">
            <v>0</v>
          </cell>
          <cell r="L4406">
            <v>0</v>
          </cell>
        </row>
        <row r="4407">
          <cell r="G4407">
            <v>0</v>
          </cell>
          <cell r="K4407">
            <v>0</v>
          </cell>
          <cell r="L4407">
            <v>0</v>
          </cell>
        </row>
        <row r="4408">
          <cell r="G4408">
            <v>0</v>
          </cell>
          <cell r="K4408">
            <v>0</v>
          </cell>
          <cell r="L4408">
            <v>0</v>
          </cell>
        </row>
        <row r="4409">
          <cell r="G4409">
            <v>0</v>
          </cell>
          <cell r="K4409">
            <v>0</v>
          </cell>
          <cell r="L4409">
            <v>0</v>
          </cell>
        </row>
        <row r="4410">
          <cell r="G4410">
            <v>0</v>
          </cell>
          <cell r="K4410">
            <v>0</v>
          </cell>
          <cell r="L4410">
            <v>0</v>
          </cell>
        </row>
        <row r="4411">
          <cell r="G4411">
            <v>0</v>
          </cell>
          <cell r="K4411">
            <v>0</v>
          </cell>
          <cell r="L4411">
            <v>0</v>
          </cell>
        </row>
        <row r="4412">
          <cell r="G4412">
            <v>0</v>
          </cell>
          <cell r="K4412">
            <v>0</v>
          </cell>
          <cell r="L441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Publishing (£)"/>
      <sheetName val="Media"/>
      <sheetName val="Conquest"/>
      <sheetName val="Red Coat"/>
      <sheetName val="Balance Sheet Assumptions"/>
    </sheetNames>
    <sheetDataSet>
      <sheetData sheetId="0">
        <row r="314">
          <cell r="A314" t="str">
            <v>Opening balance</v>
          </cell>
          <cell r="C314">
            <v>204144.3</v>
          </cell>
          <cell r="D314">
            <v>204144.3</v>
          </cell>
          <cell r="E314">
            <v>0</v>
          </cell>
          <cell r="F314">
            <v>0</v>
          </cell>
          <cell r="G314">
            <v>0</v>
          </cell>
          <cell r="O314">
            <v>408288.6</v>
          </cell>
        </row>
        <row r="316">
          <cell r="A316" t="str">
            <v>Purchases forecast</v>
          </cell>
          <cell r="C316">
            <v>0</v>
          </cell>
          <cell r="D316">
            <v>224547.08577897499</v>
          </cell>
          <cell r="E316">
            <v>478777.40127984999</v>
          </cell>
          <cell r="F316">
            <v>515836.98061949242</v>
          </cell>
          <cell r="G316">
            <v>551298.81185700151</v>
          </cell>
          <cell r="O316">
            <v>11156978.860468147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ummary"/>
      <sheetName val="P&amp;L Summary (Med)"/>
      <sheetName val="P&amp;L Summary (High)"/>
      <sheetName val="Inputs"/>
      <sheetName val="Fresh start sales"/>
      <sheetName val="Raw Material Calculation"/>
      <sheetName val="Sheet1"/>
      <sheetName val="Costco's.xlsx"/>
      <sheetName val="Costco's"/>
    </sheetNames>
    <definedNames>
      <definedName name="Button_ClickUserDefine" refersTo="#REF!"/>
      <definedName name="Close_Button" refersTo="#REF!"/>
      <definedName name="cmdConsolidateIncludeHandler" refersTo="#REF!"/>
      <definedName name="cmdConsolidateSelectHandler" refersTo="#REF!"/>
      <definedName name="cmdHelp_Click" refersTo="#REF!"/>
      <definedName name="cmdHelpBtn_Click" refersTo="#REF!"/>
      <definedName name="cmdOKRolloverClick" refersTo="#REF!"/>
      <definedName name="cmdOpenFileRollOverClick" refersTo="#REF!"/>
      <definedName name="cmdOverViewBtn_Click" refersTo="#REF!"/>
      <definedName name="cmdReviewWizardNavigatorButtons_Click" refersTo="#REF!"/>
      <definedName name="cmdWizardNavigatorButtons_Click" refersTo="#REF!"/>
      <definedName name="dlgAbout_Load" refersTo="#REF!"/>
      <definedName name="DlgAboutBtn" refersTo="#REF!"/>
      <definedName name="DlgConsolidateGS20IncludeEventHandler" refersTo="#REF!"/>
      <definedName name="DlgConsolidateGS20SelectEventHandler" refersTo="#REF!"/>
      <definedName name="FakeListbox" refersTo="#REF!"/>
      <definedName name="FakeListbox2" refersTo="#REF!"/>
      <definedName name="Fill_CurrentUserdefine" refersTo="#REF!"/>
      <definedName name="helpabout" refersTo="#REF!"/>
      <definedName name="Make_SheetName" refersTo="#REF!"/>
      <definedName name="OptChooseColumns_Click" refersTo="#REF!"/>
      <definedName name="OptChooseRows_Click" refersTo="#REF!"/>
      <definedName name="Overview_Button" refersTo="#REF!"/>
      <definedName name="Overview_Close_Button" refersTo="#REF!"/>
      <definedName name="SetWizDate" refersTo="#REF!"/>
      <definedName name="ShowAbout" refersTo="#REF!"/>
      <definedName name="ShowdlgWizFinal" refersTo="#REF!"/>
      <definedName name="txtHowManyChange" refersTo="#REF!"/>
      <definedName name="vbaConsolidateGS20.cmdConsolidateIncludeHandler" refersTo="#REF!"/>
      <definedName name="vbaConsolidateGS20.cmdConsolidateSelectHandler" refersTo="#REF!"/>
      <definedName name="vbaForceSave.cmdSaveButtonsHandler" refersTo="#REF!"/>
      <definedName name="vbaForceSave.cmdSaveSelectHandler" refersTo="#REF!"/>
      <definedName name="vbaReviewerWiz.cmdReviewWizardNavigatorButtons_Click" refersTo="#REF!"/>
      <definedName name="vbaReviewerWiz.FakeListbox" refersTo="#REF!"/>
      <definedName name="vbaReviewerWiz.FakeListbox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_In_"/>
      <sheetName val="Workings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aitements"/>
      <sheetName val="Hypothèses"/>
    </sheetNames>
    <sheetDataSet>
      <sheetData sheetId="0" refreshError="1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cquiror Inputs"/>
      <sheetName val="Target Inputs"/>
      <sheetName val="Output - 1"/>
      <sheetName val="Output - 2"/>
      <sheetName val="Output - 3"/>
      <sheetName val="Output - 100% Stock"/>
      <sheetName val="Output - 100% Cash"/>
      <sheetName val="Summary"/>
      <sheetName val="S&amp;U"/>
      <sheetName val="DCF Multiple"/>
      <sheetName val="DCF Perpetuity"/>
      <sheetName val="Cash Flow"/>
      <sheetName val="Options"/>
      <sheetName val="Assumptions"/>
      <sheetName val="Income Statement"/>
      <sheetName val="Balance Sheet"/>
      <sheetName val="Pres LBO"/>
      <sheetName val="MCP - DCF"/>
      <sheetName val="Pres DCF"/>
      <sheetName val="Pres IS"/>
      <sheetName val="DCF Display"/>
      <sheetName val="DCF-Analysis"/>
      <sheetName val="RAIF (FORECAST)PG"/>
      <sheetName val="XYZ(FORECAST) PG"/>
      <sheetName val="$2005"/>
      <sheetName val="USD2005"/>
      <sheetName val="$2006"/>
      <sheetName val="USD2006"/>
      <sheetName val="Comparativo"/>
      <sheetName val="FLUJO CAJA XYZ"/>
      <sheetName val="Flujo Caja Libre Proyect."/>
      <sheetName val="Retraitements"/>
      <sheetName val="Hypothè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_OBS"/>
      <sheetName val="IS"/>
      <sheetName val="BS_CF"/>
      <sheetName val="Ratios"/>
      <sheetName val="Returns"/>
      <sheetName val="Other Data"/>
      <sheetName val="Cap Struc"/>
      <sheetName val="2004Budget"/>
      <sheetName val="Other_Data"/>
      <sheetName val="Cap_Struc"/>
    </sheetNames>
    <sheetDataSet>
      <sheetData sheetId="0">
        <row r="5">
          <cell r="E5" t="str">
            <v>Dollars in Millions, except per share</v>
          </cell>
        </row>
        <row r="7">
          <cell r="E7">
            <v>38717</v>
          </cell>
        </row>
      </sheetData>
      <sheetData sheetId="1">
        <row r="10">
          <cell r="I10">
            <v>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SU_OBS"/>
      <sheetName val="Inputs"/>
    </sheetNames>
    <sheetDataSet>
      <sheetData sheetId="0" refreshError="1">
        <row r="2">
          <cell r="A2" t="str">
            <v>AP</v>
          </cell>
          <cell r="C2" t="str">
            <v>BRZ</v>
          </cell>
        </row>
        <row r="3">
          <cell r="A3" t="str">
            <v>Non AP</v>
          </cell>
          <cell r="C3" t="str">
            <v>CNY</v>
          </cell>
        </row>
        <row r="4">
          <cell r="A4" t="str">
            <v>Transfers</v>
          </cell>
          <cell r="C4" t="str">
            <v>DEM</v>
          </cell>
        </row>
        <row r="5">
          <cell r="A5" t="str">
            <v xml:space="preserve">AR </v>
          </cell>
          <cell r="C5" t="str">
            <v>DKK</v>
          </cell>
        </row>
        <row r="6">
          <cell r="A6" t="str">
            <v>Non AR</v>
          </cell>
          <cell r="C6" t="str">
            <v>ESP</v>
          </cell>
        </row>
        <row r="7">
          <cell r="C7" t="str">
            <v>EUR</v>
          </cell>
        </row>
        <row r="8">
          <cell r="C8" t="str">
            <v>FIM</v>
          </cell>
        </row>
        <row r="9">
          <cell r="C9" t="str">
            <v>FRF</v>
          </cell>
        </row>
        <row r="10">
          <cell r="C10" t="str">
            <v>GBP</v>
          </cell>
        </row>
        <row r="11">
          <cell r="C11" t="str">
            <v xml:space="preserve">IEP </v>
          </cell>
        </row>
        <row r="12">
          <cell r="C12" t="str">
            <v>ITL</v>
          </cell>
        </row>
        <row r="13">
          <cell r="C13" t="str">
            <v>JPY</v>
          </cell>
        </row>
        <row r="14">
          <cell r="C14" t="str">
            <v>KRW</v>
          </cell>
        </row>
        <row r="15">
          <cell r="C15" t="str">
            <v>NLG</v>
          </cell>
        </row>
        <row r="16">
          <cell r="C16" t="str">
            <v>SEK</v>
          </cell>
        </row>
        <row r="17">
          <cell r="C17" t="str">
            <v>SLK</v>
          </cell>
        </row>
        <row r="18">
          <cell r="C18" t="str">
            <v>TWD</v>
          </cell>
        </row>
        <row r="19">
          <cell r="C19" t="str">
            <v>USD</v>
          </cell>
        </row>
      </sheetData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Class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ed Sales End Mark for WP"/>
      <sheetName val="MSI Cust Data 2-27"/>
      <sheetName val="MSI Business Overview"/>
      <sheetName val="Scot Business Overview"/>
      <sheetName val="Sheet1"/>
      <sheetName val="Master Historicals (2)"/>
      <sheetName val="1999 Reconciled"/>
      <sheetName val="MSI IS Formatted - Check Ver."/>
      <sheetName val="Scot Complete-Check Version"/>
      <sheetName val="Cost Reductions Org. Mod"/>
      <sheetName val="Revised Projections - Scot"/>
      <sheetName val="Scot IS Formatted"/>
      <sheetName val="Master Historicals"/>
      <sheetName val="Scot Historical IS"/>
      <sheetName val="MSI Proj Complete"/>
      <sheetName val="Adj. MSI His. Income"/>
      <sheetName val="MSI IS Formatted"/>
      <sheetName val="MSI IS"/>
      <sheetName val="Scot IS"/>
      <sheetName val="Sales Drivers Historically"/>
      <sheetName val="E vs. A 1999"/>
      <sheetName val="LBO Balance Sheet"/>
      <sheetName val="Projected Sales by End Market"/>
      <sheetName val="Detailed Income Statement"/>
      <sheetName val="Sales Drivers"/>
      <sheetName val="Newest Rev Proj. MSI"/>
      <sheetName val="MSI Dec. 18 Proj"/>
      <sheetName val="Addbacks"/>
      <sheetName val="The COGS"/>
      <sheetName val="Add backs"/>
      <sheetName val="Net Book Value"/>
      <sheetName val="Cost Reductions Org."/>
      <sheetName val="Formatted Balance Sheet"/>
      <sheetName val="9911 Bal Sheet 17Dec"/>
      <sheetName val="9911 Bal Sheet"/>
      <sheetName val="MSI 99 BS"/>
      <sheetName val="His-Fin OpEx"/>
      <sheetName val="HACN and RDC"/>
      <sheetName val="His-fin COGS"/>
      <sheetName val="His_Fin 1"/>
      <sheetName val="HisFin-CapEx"/>
      <sheetName val="HistFin - Comm"/>
      <sheetName val="Safety"/>
      <sheetName val="CY1999"/>
      <sheetName val="CY1998"/>
      <sheetName val="CY1997"/>
      <sheetName val="Scot Rollup"/>
      <sheetName val="Hist sales by Industry Segment"/>
      <sheetName val="Org Detailed (2)"/>
      <sheetName val="Org detailed"/>
      <sheetName val="Combined Summary Financials"/>
      <sheetName val="Operating Expenses"/>
      <sheetName val="COGS"/>
      <sheetName val="New Revised Proj. - MSI"/>
      <sheetName val="Old Revised Projections - MSI"/>
      <sheetName val="BRU Revised Projections"/>
      <sheetName val="COGS COMM"/>
      <sheetName val="Proj. CapEx"/>
      <sheetName val="Projected IS Overview"/>
      <sheetName val="Breakouts"/>
      <sheetName val="Operating Ex."/>
      <sheetName val="Consolidated"/>
      <sheetName val="Projected Revenue Breakdown"/>
      <sheetName val="Projected Commercial Sales"/>
      <sheetName val="Tables"/>
      <sheetName val="Control Toggle"/>
      <sheetName val="Projected_Sales_End_Mark_for_WP"/>
      <sheetName val="MSI_Cust_Data_2-27"/>
      <sheetName val="MSI_Business_Overview"/>
      <sheetName val="Scot_Business_Overview"/>
      <sheetName val="Master_Historicals_(2)"/>
      <sheetName val="1999_Reconciled"/>
      <sheetName val="MSI_IS_Formatted_-_Check_Ver_"/>
      <sheetName val="Scot_Complete-Check_Version"/>
      <sheetName val="Cost_Reductions_Org__Mod"/>
      <sheetName val="Revised_Projections_-_Scot"/>
      <sheetName val="Scot_IS_Formatted"/>
      <sheetName val="Master_Historicals"/>
      <sheetName val="Scot_Historical_IS"/>
      <sheetName val="MSI_Proj_Complete"/>
      <sheetName val="Adj__MSI_His__Income"/>
      <sheetName val="MSI_IS_Formatted"/>
      <sheetName val="MSI_IS"/>
      <sheetName val="Scot_IS"/>
      <sheetName val="Sales_Drivers_Historically"/>
      <sheetName val="E_vs__A_1999"/>
      <sheetName val="LBO_Balance_Sheet"/>
      <sheetName val="Projected_Sales_by_End_Market"/>
      <sheetName val="Detailed_Income_Statement"/>
      <sheetName val="Sales_Drivers"/>
      <sheetName val="Newest_Rev_Proj__MSI"/>
      <sheetName val="MSI_Dec__18_Proj"/>
      <sheetName val="The_COGS"/>
      <sheetName val="Add_backs"/>
      <sheetName val="Net_Book_Value"/>
      <sheetName val="Cost_Reductions_Org_"/>
      <sheetName val="Formatted_Balance_Sheet"/>
      <sheetName val="9911_Bal_Sheet_17Dec"/>
      <sheetName val="9911_Bal_Sheet"/>
      <sheetName val="MSI_99_BS"/>
      <sheetName val="His-Fin_OpEx"/>
      <sheetName val="HACN_and_RDC"/>
      <sheetName val="His-fin_COGS"/>
      <sheetName val="His_Fin_1"/>
      <sheetName val="HistFin_-_Comm"/>
      <sheetName val="Scot_Rollup"/>
      <sheetName val="Hist_sales_by_Industry_Segment"/>
      <sheetName val="Org_Detailed_(2)"/>
      <sheetName val="Org_detailed"/>
      <sheetName val="Combined_Summary_Financials"/>
      <sheetName val="Operating_Expenses"/>
      <sheetName val="New_Revised_Proj__-_MSI"/>
      <sheetName val="Old_Revised_Projections_-_MSI"/>
      <sheetName val="BRU_Revised_Projections"/>
      <sheetName val="COGS_COMM"/>
      <sheetName val="Proj__CapEx"/>
      <sheetName val="Projected_IS_Overview"/>
      <sheetName val="Operating_Ex_"/>
      <sheetName val="Projected_Revenue_Breakdown"/>
      <sheetName val="Projected_Commercial_Sales"/>
      <sheetName val="Control_Toggle"/>
      <sheetName val="Data Inputs"/>
      <sheetName val="Values"/>
      <sheetName val="Flow"/>
      <sheetName val="Mangt Pres Finacials"/>
      <sheetName val="Functional Currency Code"/>
      <sheetName val="LPPFcst"/>
    </sheetNames>
    <sheetDataSet>
      <sheetData sheetId="0">
        <row r="10">
          <cell r="D1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D10">
            <v>0</v>
          </cell>
        </row>
      </sheetData>
      <sheetData sheetId="18" refreshError="1">
        <row r="10">
          <cell r="D10">
            <v>0</v>
          </cell>
          <cell r="I10">
            <v>37700</v>
          </cell>
          <cell r="N10">
            <v>36300</v>
          </cell>
          <cell r="S10">
            <v>42800</v>
          </cell>
          <cell r="X10">
            <v>52600</v>
          </cell>
        </row>
        <row r="11">
          <cell r="D11">
            <v>0</v>
          </cell>
          <cell r="I11">
            <v>22100</v>
          </cell>
          <cell r="N11">
            <v>21400</v>
          </cell>
          <cell r="S11">
            <v>23900</v>
          </cell>
          <cell r="X11">
            <v>27500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0">
          <cell r="D10">
            <v>0</v>
          </cell>
        </row>
      </sheetData>
      <sheetData sheetId="81"/>
      <sheetData sheetId="82"/>
      <sheetData sheetId="83">
        <row r="10">
          <cell r="D10">
            <v>0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G US P&amp;L (Oct '00 - Sep '01)"/>
      <sheetName val="Other income-expense - Sep '01"/>
      <sheetName val="Other income-expense - Aug '01"/>
      <sheetName val="Combined Balance Sheet"/>
      <sheetName val="Scot IS"/>
      <sheetName val="STATISTICS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_In_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D"/>
      <sheetName val="ARAging"/>
      <sheetName val="BACKSELL"/>
      <sheetName val="PLSUM"/>
      <sheetName val="COSTSUM"/>
      <sheetName val="CF"/>
      <sheetName val="BACKLOG"/>
      <sheetName val="KPI"/>
    </sheetNames>
    <sheetDataSet>
      <sheetData sheetId="0" refreshError="1">
        <row r="7"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Jul</v>
          </cell>
          <cell r="J7" t="str">
            <v>Aug</v>
          </cell>
          <cell r="K7" t="str">
            <v>Sep</v>
          </cell>
          <cell r="L7" t="str">
            <v>Oct</v>
          </cell>
          <cell r="M7" t="str">
            <v>Nov</v>
          </cell>
          <cell r="N7" t="str">
            <v>Dec</v>
          </cell>
        </row>
        <row r="10">
          <cell r="C10">
            <v>4172</v>
          </cell>
          <cell r="D10">
            <v>2264</v>
          </cell>
          <cell r="E10">
            <v>4747</v>
          </cell>
          <cell r="F10">
            <v>3823</v>
          </cell>
          <cell r="G10">
            <v>3738</v>
          </cell>
          <cell r="H10">
            <v>3911</v>
          </cell>
        </row>
        <row r="11">
          <cell r="C11">
            <v>3593</v>
          </cell>
          <cell r="D11">
            <v>1810</v>
          </cell>
          <cell r="E11">
            <v>4108</v>
          </cell>
          <cell r="F11">
            <v>3863</v>
          </cell>
          <cell r="G11">
            <v>3262</v>
          </cell>
          <cell r="H11">
            <v>3340</v>
          </cell>
        </row>
        <row r="12">
          <cell r="C12">
            <v>579</v>
          </cell>
          <cell r="D12">
            <v>454</v>
          </cell>
          <cell r="E12">
            <v>639</v>
          </cell>
          <cell r="F12">
            <v>-40</v>
          </cell>
          <cell r="G12">
            <v>476</v>
          </cell>
          <cell r="H12">
            <v>571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>
            <v>0.13878235858101631</v>
          </cell>
          <cell r="D13">
            <v>0.20053003533568906</v>
          </cell>
          <cell r="E13">
            <v>0.13461133347377291</v>
          </cell>
          <cell r="F13">
            <v>-1.0462987182840701E-2</v>
          </cell>
          <cell r="G13">
            <v>0.12734082397003746</v>
          </cell>
          <cell r="H13">
            <v>0.14599846586550755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6">
          <cell r="C16">
            <v>13776</v>
          </cell>
          <cell r="D16">
            <v>9037</v>
          </cell>
          <cell r="E16">
            <v>14887</v>
          </cell>
          <cell r="F16">
            <v>27634</v>
          </cell>
          <cell r="G16">
            <v>9753</v>
          </cell>
          <cell r="H16">
            <v>15627</v>
          </cell>
        </row>
        <row r="17">
          <cell r="C17">
            <v>14912</v>
          </cell>
          <cell r="D17">
            <v>10411</v>
          </cell>
          <cell r="E17">
            <v>17377</v>
          </cell>
          <cell r="F17">
            <v>33318</v>
          </cell>
          <cell r="G17">
            <v>10770</v>
          </cell>
          <cell r="H17">
            <v>15663</v>
          </cell>
        </row>
        <row r="18">
          <cell r="C18">
            <v>-1136</v>
          </cell>
          <cell r="D18">
            <v>-1374</v>
          </cell>
          <cell r="E18">
            <v>-2490</v>
          </cell>
          <cell r="F18">
            <v>-5684</v>
          </cell>
          <cell r="G18">
            <v>-1017</v>
          </cell>
          <cell r="H18">
            <v>-36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-8.2462253193960514E-2</v>
          </cell>
          <cell r="D19">
            <v>-0.15204160672789643</v>
          </cell>
          <cell r="E19">
            <v>-0.16726002552562638</v>
          </cell>
          <cell r="F19">
            <v>-0.20568864442353621</v>
          </cell>
          <cell r="G19">
            <v>-0.10427560750538296</v>
          </cell>
          <cell r="H19">
            <v>-2.3037051257439049E-3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2">
          <cell r="C22">
            <v>172</v>
          </cell>
          <cell r="D22">
            <v>0</v>
          </cell>
          <cell r="E22">
            <v>97</v>
          </cell>
          <cell r="F22">
            <v>55</v>
          </cell>
          <cell r="G22">
            <v>17927</v>
          </cell>
          <cell r="H22">
            <v>32</v>
          </cell>
        </row>
        <row r="23">
          <cell r="C23">
            <v>414</v>
          </cell>
          <cell r="D23">
            <v>186</v>
          </cell>
          <cell r="E23">
            <v>95</v>
          </cell>
          <cell r="F23">
            <v>40</v>
          </cell>
          <cell r="G23">
            <v>15127</v>
          </cell>
          <cell r="H23">
            <v>26</v>
          </cell>
        </row>
        <row r="24">
          <cell r="C24">
            <v>-242</v>
          </cell>
          <cell r="D24">
            <v>-186</v>
          </cell>
          <cell r="E24">
            <v>2</v>
          </cell>
          <cell r="F24">
            <v>15</v>
          </cell>
          <cell r="G24">
            <v>2800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8">
          <cell r="C28">
            <v>18120</v>
          </cell>
          <cell r="D28">
            <v>11301</v>
          </cell>
          <cell r="E28">
            <v>19731</v>
          </cell>
          <cell r="F28">
            <v>31512</v>
          </cell>
          <cell r="G28">
            <v>31418</v>
          </cell>
          <cell r="H28">
            <v>19570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>
            <v>18919</v>
          </cell>
          <cell r="D29">
            <v>12407</v>
          </cell>
          <cell r="E29">
            <v>21580</v>
          </cell>
          <cell r="F29">
            <v>37221</v>
          </cell>
          <cell r="G29">
            <v>29159</v>
          </cell>
          <cell r="H29">
            <v>19029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-799</v>
          </cell>
          <cell r="D30">
            <v>-1106</v>
          </cell>
          <cell r="E30">
            <v>-1849</v>
          </cell>
          <cell r="F30">
            <v>-5709</v>
          </cell>
          <cell r="G30">
            <v>2259</v>
          </cell>
          <cell r="H30">
            <v>541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-4.4094922737306842E-2</v>
          </cell>
          <cell r="D31">
            <v>-9.7867445358817806E-2</v>
          </cell>
          <cell r="E31">
            <v>-9.3710404946530837E-2</v>
          </cell>
          <cell r="F31">
            <v>-0.18116907844630617</v>
          </cell>
          <cell r="G31">
            <v>7.1901457763065765E-2</v>
          </cell>
          <cell r="H31">
            <v>2.7644353602452734E-2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7">
          <cell r="B37" t="str">
            <v>PYTD</v>
          </cell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</row>
        <row r="38">
          <cell r="B38">
            <v>90721</v>
          </cell>
          <cell r="C38">
            <v>6561</v>
          </cell>
          <cell r="D38">
            <v>6032</v>
          </cell>
          <cell r="E38">
            <v>10322</v>
          </cell>
          <cell r="F38">
            <v>12323</v>
          </cell>
          <cell r="G38">
            <v>2807</v>
          </cell>
        </row>
        <row r="39">
          <cell r="B39">
            <v>114920</v>
          </cell>
          <cell r="C39">
            <v>7828</v>
          </cell>
          <cell r="D39">
            <v>7602</v>
          </cell>
          <cell r="E39">
            <v>13088</v>
          </cell>
          <cell r="F39">
            <v>16260</v>
          </cell>
          <cell r="G39">
            <v>4424</v>
          </cell>
        </row>
        <row r="40">
          <cell r="B40">
            <v>-24199</v>
          </cell>
          <cell r="C40">
            <v>-1267</v>
          </cell>
          <cell r="D40">
            <v>-1570</v>
          </cell>
          <cell r="E40">
            <v>-2766</v>
          </cell>
          <cell r="F40">
            <v>-3937</v>
          </cell>
          <cell r="G40">
            <v>-1617</v>
          </cell>
        </row>
        <row r="41">
          <cell r="C41">
            <v>-0.19311080627953056</v>
          </cell>
          <cell r="D41">
            <v>-0.26027851458885942</v>
          </cell>
          <cell r="E41">
            <v>-0.26797132338694052</v>
          </cell>
          <cell r="F41">
            <v>-0.31948389190943766</v>
          </cell>
          <cell r="G41">
            <v>-0.57605985037406482</v>
          </cell>
          <cell r="H41">
            <v>-0.19908033540708683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5">
          <cell r="C45">
            <v>18120</v>
          </cell>
          <cell r="D45">
            <v>29421</v>
          </cell>
          <cell r="E45">
            <v>49152</v>
          </cell>
          <cell r="F45">
            <v>80664</v>
          </cell>
          <cell r="G45">
            <v>112082</v>
          </cell>
        </row>
        <row r="46">
          <cell r="C46">
            <v>18919</v>
          </cell>
          <cell r="D46">
            <v>31326</v>
          </cell>
          <cell r="E46">
            <v>52906</v>
          </cell>
          <cell r="F46">
            <v>90127</v>
          </cell>
          <cell r="G46">
            <v>119286</v>
          </cell>
        </row>
        <row r="47">
          <cell r="C47">
            <v>-799</v>
          </cell>
          <cell r="D47">
            <v>-1905</v>
          </cell>
          <cell r="E47">
            <v>-3754</v>
          </cell>
          <cell r="F47">
            <v>-9463</v>
          </cell>
          <cell r="G47">
            <v>-7204</v>
          </cell>
        </row>
        <row r="59">
          <cell r="A59" t="str">
            <v>Jan</v>
          </cell>
          <cell r="G59">
            <v>0.13878235858101631</v>
          </cell>
          <cell r="H59">
            <v>-8.2462253193960514E-2</v>
          </cell>
          <cell r="I59">
            <v>-0.19311080627953056</v>
          </cell>
          <cell r="J59">
            <v>-1.4069767441860466</v>
          </cell>
          <cell r="K59">
            <v>-4.4094922737306842E-2</v>
          </cell>
        </row>
        <row r="60">
          <cell r="A60" t="str">
            <v>Feb</v>
          </cell>
          <cell r="G60">
            <v>0.16050341827221876</v>
          </cell>
          <cell r="H60">
            <v>-0.1100249857537369</v>
          </cell>
          <cell r="I60">
            <v>-0.22528388787421583</v>
          </cell>
          <cell r="J60">
            <v>-2.4883720930232558</v>
          </cell>
          <cell r="K60">
            <v>-6.4749668604058327E-2</v>
          </cell>
        </row>
        <row r="61">
          <cell r="A61" t="str">
            <v>Mar</v>
          </cell>
          <cell r="G61">
            <v>0.14951265313422157</v>
          </cell>
          <cell r="H61">
            <v>-0.13262599469496023</v>
          </cell>
          <cell r="I61">
            <v>-0.24451232816932142</v>
          </cell>
          <cell r="J61">
            <v>-1.5836431226765799</v>
          </cell>
          <cell r="K61">
            <v>-7.6375325520833329E-2</v>
          </cell>
        </row>
        <row r="62">
          <cell r="A62" t="str">
            <v>Apr</v>
          </cell>
          <cell r="G62">
            <v>0.10875649740103958</v>
          </cell>
          <cell r="H62">
            <v>-0.16352894358220835</v>
          </cell>
          <cell r="I62">
            <v>-0.27073046143367957</v>
          </cell>
          <cell r="J62">
            <v>-1.2685185185185186</v>
          </cell>
          <cell r="K62">
            <v>-0.11731379549737181</v>
          </cell>
        </row>
        <row r="63">
          <cell r="A63" t="str">
            <v>May</v>
          </cell>
          <cell r="G63">
            <v>0.11246265471617584</v>
          </cell>
          <cell r="H63">
            <v>-0.15583256755496958</v>
          </cell>
          <cell r="I63">
            <v>-0.29325798396635561</v>
          </cell>
          <cell r="J63">
            <v>0.13089693715412853</v>
          </cell>
          <cell r="K63">
            <v>-6.4274370550132937E-2</v>
          </cell>
        </row>
        <row r="64">
          <cell r="A64" t="str">
            <v>Jun</v>
          </cell>
          <cell r="G64">
            <v>0.11825204149194438</v>
          </cell>
          <cell r="H64">
            <v>-0.12938465947924246</v>
          </cell>
          <cell r="I64">
            <v>-0.27793305310416161</v>
          </cell>
          <cell r="J64">
            <v>6.6200453314168836E-2</v>
          </cell>
          <cell r="K64">
            <v>-5.0610700938838758E-2</v>
          </cell>
        </row>
        <row r="65">
          <cell r="A65" t="str">
            <v>Jul</v>
          </cell>
          <cell r="G65">
            <v>0.11825204149194438</v>
          </cell>
          <cell r="H65">
            <v>-0.12938465947924246</v>
          </cell>
          <cell r="I65">
            <v>-0.27793305310416161</v>
          </cell>
          <cell r="J65">
            <v>0.13099600721982169</v>
          </cell>
          <cell r="K65">
            <v>-5.0610700938838758E-2</v>
          </cell>
        </row>
        <row r="66">
          <cell r="A66" t="str">
            <v>Aug</v>
          </cell>
        </row>
        <row r="67">
          <cell r="A67" t="str">
            <v>Sep</v>
          </cell>
        </row>
        <row r="68">
          <cell r="A68" t="str">
            <v>Oct</v>
          </cell>
        </row>
        <row r="69">
          <cell r="A69" t="str">
            <v>Nov</v>
          </cell>
        </row>
        <row r="70">
          <cell r="A70" t="str">
            <v>Dec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Assumptions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and Inputs ---&gt;"/>
      <sheetName val="Summary Income Statement"/>
      <sheetName val="Detailed Income Statement"/>
      <sheetName val="Balance Sheet"/>
      <sheetName val="Cash Flow"/>
      <sheetName val="CapEx"/>
      <sheetName val="Working Capital"/>
      <sheetName val="Natural"/>
      <sheetName val="Multi Serve"/>
      <sheetName val="Grocery"/>
      <sheetName val="Mass"/>
      <sheetName val="Costco"/>
      <sheetName val="DSD"/>
      <sheetName val="TJs"/>
      <sheetName val="DTC"/>
      <sheetName val="Charts for Presentation --&gt;"/>
      <sheetName val="Balance Sheet (To Paste)"/>
      <sheetName val="Lending Base"/>
      <sheetName val="Financials"/>
      <sheetName val="Charts"/>
      <sheetName val="Customer Mix"/>
    </sheetNames>
    <sheetDataSet>
      <sheetData sheetId="0" refreshError="1"/>
      <sheetData sheetId="1">
        <row r="12">
          <cell r="C12">
            <v>795605</v>
          </cell>
          <cell r="K12">
            <v>0.15</v>
          </cell>
          <cell r="L12">
            <v>-0.15</v>
          </cell>
        </row>
        <row r="13">
          <cell r="K13">
            <v>0.15</v>
          </cell>
          <cell r="L13">
            <v>-0.15</v>
          </cell>
        </row>
        <row r="14">
          <cell r="K14">
            <v>0.15</v>
          </cell>
          <cell r="L14">
            <v>-0.15</v>
          </cell>
        </row>
      </sheetData>
      <sheetData sheetId="2">
        <row r="75">
          <cell r="L75">
            <v>2709282</v>
          </cell>
        </row>
      </sheetData>
      <sheetData sheetId="3">
        <row r="5">
          <cell r="D5">
            <v>0</v>
          </cell>
        </row>
      </sheetData>
      <sheetData sheetId="4" refreshError="1"/>
      <sheetData sheetId="5">
        <row r="8">
          <cell r="K8">
            <v>484862</v>
          </cell>
        </row>
      </sheetData>
      <sheetData sheetId="6" refreshError="1"/>
      <sheetData sheetId="7">
        <row r="18">
          <cell r="P18">
            <v>13822726.4</v>
          </cell>
        </row>
      </sheetData>
      <sheetData sheetId="8">
        <row r="20">
          <cell r="P20">
            <v>1608390</v>
          </cell>
        </row>
      </sheetData>
      <sheetData sheetId="9">
        <row r="15">
          <cell r="O15">
            <v>1459056</v>
          </cell>
        </row>
      </sheetData>
      <sheetData sheetId="10">
        <row r="16">
          <cell r="O16">
            <v>0</v>
          </cell>
        </row>
      </sheetData>
      <sheetData sheetId="11">
        <row r="16">
          <cell r="O16">
            <v>486720</v>
          </cell>
        </row>
      </sheetData>
      <sheetData sheetId="12">
        <row r="20">
          <cell r="O20">
            <v>217152</v>
          </cell>
        </row>
      </sheetData>
      <sheetData sheetId="13" refreshError="1"/>
      <sheetData sheetId="14">
        <row r="17">
          <cell r="O17">
            <v>952784</v>
          </cell>
        </row>
      </sheetData>
      <sheetData sheetId="15" refreshError="1"/>
      <sheetData sheetId="16"/>
      <sheetData sheetId="17" refreshError="1"/>
      <sheetData sheetId="18">
        <row r="7">
          <cell r="M7">
            <v>41275</v>
          </cell>
        </row>
      </sheetData>
      <sheetData sheetId="19">
        <row r="2">
          <cell r="B2" t="str">
            <v>2012A</v>
          </cell>
        </row>
      </sheetData>
      <sheetData sheetId="20">
        <row r="3">
          <cell r="D3" t="str">
            <v>2013A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ombined Balance Sheet"/>
      <sheetName val="Combined_Balance_Sheet"/>
    </sheetNames>
    <sheetDataSet>
      <sheetData sheetId="0" refreshError="1">
        <row r="2">
          <cell r="J2" t="str">
            <v>3COM</v>
          </cell>
        </row>
        <row r="3">
          <cell r="J3" t="str">
            <v>3DO USA</v>
          </cell>
        </row>
        <row r="4">
          <cell r="J4" t="str">
            <v>3M</v>
          </cell>
        </row>
        <row r="5">
          <cell r="J5" t="str">
            <v>8-bit Unlitmited Germany</v>
          </cell>
        </row>
        <row r="6">
          <cell r="J6" t="str">
            <v>Action Tec USA</v>
          </cell>
        </row>
        <row r="7">
          <cell r="J7" t="str">
            <v>Adobe USA</v>
          </cell>
        </row>
        <row r="8">
          <cell r="J8" t="str">
            <v>Aerrius</v>
          </cell>
        </row>
        <row r="9">
          <cell r="J9" t="str">
            <v>Agilent Technologies Deutschland GmbH</v>
          </cell>
        </row>
        <row r="10">
          <cell r="A10" t="str">
            <v>Invoice</v>
          </cell>
          <cell r="J10" t="str">
            <v>Agilent Technologies Netherlands BV</v>
          </cell>
        </row>
        <row r="11">
          <cell r="A11" t="str">
            <v>Credit Note</v>
          </cell>
          <cell r="J11" t="str">
            <v>AIB</v>
          </cell>
        </row>
        <row r="12">
          <cell r="A12" t="str">
            <v>CR Adjustment</v>
          </cell>
          <cell r="J12" t="str">
            <v>Alis Technologies USA</v>
          </cell>
        </row>
        <row r="13">
          <cell r="A13" t="str">
            <v>DR Adjustment</v>
          </cell>
          <cell r="J13" t="str">
            <v>AMBROSIO RABANALES ORTIZ</v>
          </cell>
        </row>
        <row r="14">
          <cell r="J14" t="str">
            <v>ANFEX</v>
          </cell>
        </row>
        <row r="15">
          <cell r="J15" t="str">
            <v>Anplifon</v>
          </cell>
        </row>
        <row r="16">
          <cell r="J16" t="str">
            <v>ANXSE</v>
          </cell>
        </row>
        <row r="17">
          <cell r="J17" t="str">
            <v>Artdink Japan</v>
          </cell>
        </row>
        <row r="18">
          <cell r="J18" t="str">
            <v>ASPECT MEDICAL SYSTEMS</v>
          </cell>
        </row>
        <row r="19">
          <cell r="J19" t="str">
            <v>AtHome USA</v>
          </cell>
        </row>
        <row r="20">
          <cell r="J20" t="str">
            <v>Attachmate USA</v>
          </cell>
        </row>
        <row r="21">
          <cell r="J21" t="str">
            <v>Auto Suture</v>
          </cell>
        </row>
        <row r="22">
          <cell r="J22" t="str">
            <v>Autodesk USA</v>
          </cell>
        </row>
        <row r="23">
          <cell r="J23" t="str">
            <v>Avery Dennison USA</v>
          </cell>
        </row>
        <row r="24">
          <cell r="J24" t="str">
            <v xml:space="preserve">Bahia Celulose </v>
          </cell>
        </row>
        <row r="25">
          <cell r="J25" t="str">
            <v>Baxter</v>
          </cell>
        </row>
        <row r="26">
          <cell r="J26" t="str">
            <v>Bayer Diagnostics</v>
          </cell>
        </row>
        <row r="27">
          <cell r="J27" t="str">
            <v>BEA Systems Japan</v>
          </cell>
        </row>
        <row r="28">
          <cell r="J28" t="str">
            <v>Belle Systems A/S Denmark</v>
          </cell>
        </row>
        <row r="29">
          <cell r="J29" t="str">
            <v>Berlitz International</v>
          </cell>
        </row>
        <row r="30">
          <cell r="J30" t="str">
            <v>Bernd Meißner Germany</v>
          </cell>
        </row>
        <row r="31">
          <cell r="J31" t="str">
            <v xml:space="preserve">BMG Brasil Ltda </v>
          </cell>
        </row>
        <row r="32">
          <cell r="J32" t="str">
            <v>Bonnier Multimedia AB Sweden</v>
          </cell>
        </row>
        <row r="33">
          <cell r="J33" t="str">
            <v>BOSCH</v>
          </cell>
        </row>
        <row r="34">
          <cell r="J34" t="str">
            <v>BOWE SYSTEC</v>
          </cell>
        </row>
        <row r="35">
          <cell r="J35" t="str">
            <v>BRADY</v>
          </cell>
        </row>
        <row r="36">
          <cell r="J36" t="str">
            <v>Brio USA</v>
          </cell>
        </row>
        <row r="37">
          <cell r="J37" t="str">
            <v>BRISTOL MYERS SQUIBB</v>
          </cell>
        </row>
        <row r="38">
          <cell r="J38" t="str">
            <v>C2J</v>
          </cell>
        </row>
        <row r="39">
          <cell r="J39" t="str">
            <v>CallWare USA</v>
          </cell>
        </row>
        <row r="40">
          <cell r="J40" t="str">
            <v>CANON UK</v>
          </cell>
        </row>
        <row r="41">
          <cell r="J41" t="str">
            <v>Capcon Japan CAPCON</v>
          </cell>
        </row>
        <row r="42">
          <cell r="J42" t="str">
            <v>Ceo Business &amp; Business; Swiss</v>
          </cell>
        </row>
        <row r="43">
          <cell r="J43" t="str">
            <v>CHAUVIN FRANCE</v>
          </cell>
        </row>
        <row r="44">
          <cell r="J44" t="str">
            <v>CHURCH RESEARCH</v>
          </cell>
        </row>
        <row r="45">
          <cell r="J45" t="str">
            <v>Clarify USA</v>
          </cell>
        </row>
        <row r="46">
          <cell r="J46" t="str">
            <v>CLIENTES</v>
          </cell>
        </row>
        <row r="47">
          <cell r="J47" t="str">
            <v>CLIFFORD CHANCE - SPAIN</v>
          </cell>
        </row>
        <row r="48">
          <cell r="J48" t="str">
            <v>COM TEXT</v>
          </cell>
        </row>
        <row r="49">
          <cell r="J49" t="str">
            <v>COMPAGNIE DES CONSU</v>
          </cell>
        </row>
        <row r="50">
          <cell r="J50" t="str">
            <v>Compaq Germany</v>
          </cell>
        </row>
        <row r="51">
          <cell r="J51" t="str">
            <v>COMPU PLACERS</v>
          </cell>
        </row>
        <row r="52">
          <cell r="J52" t="str">
            <v>CompuServe Interact. Serv. GmbH</v>
          </cell>
        </row>
        <row r="53">
          <cell r="J53" t="str">
            <v>CompuServe, The Netherlands</v>
          </cell>
        </row>
        <row r="54">
          <cell r="J54" t="str">
            <v>Control Techniques</v>
          </cell>
        </row>
        <row r="55">
          <cell r="J55" t="str">
            <v>Corel Corp. Limited</v>
          </cell>
        </row>
        <row r="56">
          <cell r="J56" t="str">
            <v>Credonet, Finland</v>
          </cell>
        </row>
        <row r="57">
          <cell r="J57" t="str">
            <v>CRESTEC</v>
          </cell>
        </row>
        <row r="58">
          <cell r="J58" t="str">
            <v>Daikin Japan</v>
          </cell>
        </row>
        <row r="59">
          <cell r="J59" t="str">
            <v>DANONE</v>
          </cell>
        </row>
        <row r="60">
          <cell r="J60" t="str">
            <v>Data Design AG Germany</v>
          </cell>
        </row>
        <row r="61">
          <cell r="J61" t="str">
            <v>DDB Denmark</v>
          </cell>
        </row>
        <row r="62">
          <cell r="J62" t="str">
            <v>Dell USA</v>
          </cell>
        </row>
        <row r="63">
          <cell r="J63" t="str">
            <v>DENTSPLY</v>
          </cell>
        </row>
        <row r="64">
          <cell r="J64" t="str">
            <v xml:space="preserve">Deutsche Bank - Banco Alemão </v>
          </cell>
        </row>
        <row r="65">
          <cell r="J65" t="str">
            <v>DIAZ DE SANTOS</v>
          </cell>
        </row>
        <row r="66">
          <cell r="J66" t="str">
            <v>Digital Magic Labo Japan</v>
          </cell>
        </row>
        <row r="67">
          <cell r="J67" t="str">
            <v>DISNEY</v>
          </cell>
        </row>
        <row r="68">
          <cell r="J68" t="str">
            <v>Dokuteam Germany</v>
          </cell>
        </row>
        <row r="69">
          <cell r="J69" t="str">
            <v>DONOVAN</v>
          </cell>
        </row>
        <row r="70">
          <cell r="J70" t="str">
            <v>eCircles USA</v>
          </cell>
        </row>
        <row r="71">
          <cell r="J71" t="str">
            <v>E-credit USA</v>
          </cell>
        </row>
        <row r="72">
          <cell r="J72" t="str">
            <v>EDF</v>
          </cell>
        </row>
        <row r="73">
          <cell r="J73" t="str">
            <v>EMC Computer System</v>
          </cell>
        </row>
        <row r="74">
          <cell r="J74" t="str">
            <v>EnCommerce Japan</v>
          </cell>
        </row>
        <row r="75">
          <cell r="J75" t="str">
            <v>Encompass USA</v>
          </cell>
        </row>
        <row r="76">
          <cell r="J76" t="str">
            <v>ENERMET</v>
          </cell>
        </row>
        <row r="77">
          <cell r="J77" t="str">
            <v>ERASMUS</v>
          </cell>
        </row>
        <row r="78">
          <cell r="J78" t="str">
            <v>Ericsson Denmark</v>
          </cell>
        </row>
        <row r="79">
          <cell r="J79" t="str">
            <v>Ericsson Japan</v>
          </cell>
        </row>
        <row r="80">
          <cell r="J80" t="str">
            <v>ESI</v>
          </cell>
        </row>
        <row r="81">
          <cell r="J81" t="str">
            <v>FAST TEAMWORD</v>
          </cell>
        </row>
        <row r="82">
          <cell r="J82" t="str">
            <v>FIAT</v>
          </cell>
        </row>
        <row r="83">
          <cell r="J83" t="str">
            <v>FREYSSINET</v>
          </cell>
        </row>
        <row r="84">
          <cell r="J84" t="str">
            <v>GE CAPITAL</v>
          </cell>
        </row>
        <row r="85">
          <cell r="J85" t="str">
            <v>Geelmuyden.Kiese A/S</v>
          </cell>
        </row>
        <row r="86">
          <cell r="J86" t="str">
            <v xml:space="preserve">Gerdau </v>
          </cell>
        </row>
        <row r="87">
          <cell r="J87" t="str">
            <v>GLAXO WELLCOME</v>
          </cell>
        </row>
        <row r="88">
          <cell r="J88" t="str">
            <v>Global One Comunicações</v>
          </cell>
        </row>
        <row r="89">
          <cell r="J89" t="str">
            <v xml:space="preserve">Grenn Matrix </v>
          </cell>
        </row>
        <row r="90">
          <cell r="J90" t="str">
            <v xml:space="preserve">Guanabara Jornais e Revistas </v>
          </cell>
        </row>
        <row r="91">
          <cell r="J91" t="str">
            <v>Hamilton Medical Switzerland</v>
          </cell>
        </row>
        <row r="92">
          <cell r="J92" t="str">
            <v>Handspring USA</v>
          </cell>
        </row>
        <row r="93">
          <cell r="J93" t="str">
            <v>HCR TRADUCOES</v>
          </cell>
        </row>
        <row r="94">
          <cell r="J94" t="str">
            <v>HEWLETT PACKARD KOREA</v>
          </cell>
        </row>
        <row r="95">
          <cell r="J95" t="str">
            <v>Hewlett Packard Nederland BV</v>
          </cell>
        </row>
        <row r="96">
          <cell r="J96" t="str">
            <v>Hewlett Packard USA</v>
          </cell>
        </row>
        <row r="97">
          <cell r="J97" t="str">
            <v>HIGH TECH FACHLITER</v>
          </cell>
        </row>
        <row r="98">
          <cell r="J98" t="str">
            <v>Hi-Log Instruments, Finland</v>
          </cell>
        </row>
        <row r="99">
          <cell r="J99" t="str">
            <v>HITACHI</v>
          </cell>
        </row>
        <row r="100">
          <cell r="J100" t="str">
            <v>HITEXT</v>
          </cell>
        </row>
        <row r="101">
          <cell r="J101" t="str">
            <v>Hitokuchi-zaka Studios</v>
          </cell>
        </row>
        <row r="102">
          <cell r="J102" t="str">
            <v>Holland DANCE Festival</v>
          </cell>
        </row>
        <row r="103">
          <cell r="J103" t="str">
            <v>Hudson Japan</v>
          </cell>
        </row>
        <row r="104">
          <cell r="J104" t="str">
            <v>IBM</v>
          </cell>
        </row>
        <row r="105">
          <cell r="J105" t="str">
            <v>IDMAN</v>
          </cell>
        </row>
        <row r="106">
          <cell r="J106" t="str">
            <v>IMS Denmark</v>
          </cell>
        </row>
        <row r="107">
          <cell r="J107" t="str">
            <v>Industria Matematik</v>
          </cell>
        </row>
        <row r="108">
          <cell r="J108" t="str">
            <v>INFOCOM SOLUTIONS</v>
          </cell>
        </row>
        <row r="109">
          <cell r="J109" t="str">
            <v>Informix Software Dublin</v>
          </cell>
        </row>
        <row r="110">
          <cell r="J110" t="str">
            <v>InMedia, Finland</v>
          </cell>
        </row>
        <row r="111">
          <cell r="J111" t="str">
            <v>Intel USA</v>
          </cell>
        </row>
        <row r="112">
          <cell r="J112" t="str">
            <v>InterCOM Japan</v>
          </cell>
        </row>
        <row r="113">
          <cell r="J113" t="str">
            <v>InterWorld</v>
          </cell>
        </row>
        <row r="114">
          <cell r="J114" t="str">
            <v>INTUITITION PUBLISHING</v>
          </cell>
        </row>
        <row r="115">
          <cell r="J115" t="str">
            <v>ISEL FRANCE</v>
          </cell>
        </row>
        <row r="116">
          <cell r="J116" t="str">
            <v>Ithaka Media Consult</v>
          </cell>
        </row>
        <row r="117">
          <cell r="J117" t="str">
            <v>Junior Instrument</v>
          </cell>
        </row>
        <row r="118">
          <cell r="J118" t="str">
            <v>JUNIOR INSTRUMENTS</v>
          </cell>
        </row>
        <row r="119">
          <cell r="J119" t="str">
            <v>KRAFT JACOBS SUCHARD</v>
          </cell>
        </row>
        <row r="120">
          <cell r="J120" t="str">
            <v>Kunde &amp; Co. Denmark</v>
          </cell>
        </row>
        <row r="121">
          <cell r="J121" t="str">
            <v>LA REDOUTE CATALOGO, S.A. - SPAIN</v>
          </cell>
        </row>
        <row r="122">
          <cell r="J122" t="str">
            <v>LA REDOUTE CH, S.A. - SWITZERLAND</v>
          </cell>
        </row>
        <row r="123">
          <cell r="J123" t="str">
            <v>LA REDOUTE FRANCE</v>
          </cell>
        </row>
        <row r="124">
          <cell r="J124" t="str">
            <v>LA REDOUTE VERSAND GMBH - AUSTRIA</v>
          </cell>
        </row>
        <row r="125">
          <cell r="J125" t="str">
            <v>Labor Debat</v>
          </cell>
        </row>
        <row r="126">
          <cell r="J126" t="str">
            <v>LABORATOIRE FOURNIER</v>
          </cell>
        </row>
        <row r="127">
          <cell r="J127" t="str">
            <v>Laboratoire-Paragerm</v>
          </cell>
        </row>
        <row r="128">
          <cell r="J128" t="str">
            <v>LABORATOIRES DEBAT</v>
          </cell>
        </row>
        <row r="129">
          <cell r="J129" t="str">
            <v>LAST ONE</v>
          </cell>
        </row>
        <row r="130">
          <cell r="J130" t="str">
            <v>Lazard Vitale Borghesi &amp; C.</v>
          </cell>
        </row>
        <row r="131">
          <cell r="J131" t="str">
            <v>Lego Denmark</v>
          </cell>
        </row>
        <row r="132">
          <cell r="J132" t="str">
            <v>Levende Bøger Denmark</v>
          </cell>
        </row>
        <row r="133">
          <cell r="J133" t="str">
            <v>LFB</v>
          </cell>
        </row>
        <row r="134">
          <cell r="J134" t="str">
            <v>LG Electronics USA</v>
          </cell>
        </row>
        <row r="135">
          <cell r="J135" t="str">
            <v>LifeLine Networks BV</v>
          </cell>
        </row>
        <row r="136">
          <cell r="J136" t="str">
            <v>LINCOLN SYSTEMS</v>
          </cell>
        </row>
        <row r="137">
          <cell r="J137" t="str">
            <v>Lincoln Systems</v>
          </cell>
        </row>
        <row r="138">
          <cell r="J138" t="str">
            <v>LOREAL</v>
          </cell>
        </row>
        <row r="139">
          <cell r="J139" t="str">
            <v>LOTUS IRE</v>
          </cell>
        </row>
        <row r="140">
          <cell r="J140" t="str">
            <v>LOTUS UK</v>
          </cell>
        </row>
        <row r="141">
          <cell r="J141" t="str">
            <v>LUBNA</v>
          </cell>
        </row>
        <row r="142">
          <cell r="J142" t="str">
            <v>LYONNAISE DES EAUX</v>
          </cell>
        </row>
        <row r="143">
          <cell r="J143" t="str">
            <v>Macromedia USA</v>
          </cell>
        </row>
        <row r="144">
          <cell r="J144" t="str">
            <v>MALLINCKRODT</v>
          </cell>
        </row>
        <row r="145">
          <cell r="J145" t="str">
            <v>MARCAM</v>
          </cell>
        </row>
        <row r="146">
          <cell r="J146" t="str">
            <v>MARTEL</v>
          </cell>
        </row>
        <row r="147">
          <cell r="J147" t="str">
            <v>MARTIN</v>
          </cell>
        </row>
        <row r="148">
          <cell r="J148" t="str">
            <v>MATTEL</v>
          </cell>
        </row>
        <row r="149">
          <cell r="J149" t="str">
            <v>MEDTRONIC INC USA</v>
          </cell>
        </row>
        <row r="150">
          <cell r="J150" t="str">
            <v>Merant Solutions GmbH</v>
          </cell>
        </row>
        <row r="151">
          <cell r="J151" t="str">
            <v>METACREATIONS FRANCE</v>
          </cell>
        </row>
        <row r="152">
          <cell r="J152" t="str">
            <v>METACREATIONS IRELAND</v>
          </cell>
        </row>
        <row r="153">
          <cell r="J153" t="str">
            <v>MGI</v>
          </cell>
        </row>
        <row r="154">
          <cell r="J154" t="str">
            <v>MICHELIN</v>
          </cell>
        </row>
        <row r="155">
          <cell r="J155" t="str">
            <v>Microsoft China</v>
          </cell>
        </row>
        <row r="156">
          <cell r="J156" t="str">
            <v>Microsoft France</v>
          </cell>
        </row>
        <row r="157">
          <cell r="J157" t="str">
            <v>Microsoft GmbH</v>
          </cell>
        </row>
        <row r="158">
          <cell r="J158" t="str">
            <v>Microsoft Ireland</v>
          </cell>
        </row>
        <row r="159">
          <cell r="J159" t="str">
            <v>Microsoft Japan</v>
          </cell>
        </row>
        <row r="160">
          <cell r="J160" t="str">
            <v>Microsoft Korea</v>
          </cell>
        </row>
        <row r="161">
          <cell r="J161" t="str">
            <v>Microsoft London</v>
          </cell>
        </row>
        <row r="162">
          <cell r="J162" t="str">
            <v>Microsoft Redmond</v>
          </cell>
        </row>
        <row r="163">
          <cell r="J163" t="str">
            <v>Microsoft Taiwan</v>
          </cell>
        </row>
        <row r="164">
          <cell r="J164" t="str">
            <v>Microsoft USA</v>
          </cell>
        </row>
        <row r="165">
          <cell r="J165" t="str">
            <v>Miller Freeman, Denmark</v>
          </cell>
        </row>
        <row r="166">
          <cell r="J166" t="str">
            <v>MINDQ PUB</v>
          </cell>
        </row>
        <row r="167">
          <cell r="J167" t="str">
            <v>Mitsubishi Corporation Japan</v>
          </cell>
        </row>
        <row r="168">
          <cell r="J168" t="str">
            <v>Mondadori Informatica</v>
          </cell>
        </row>
        <row r="169">
          <cell r="J169" t="str">
            <v>Motorola</v>
          </cell>
        </row>
        <row r="170">
          <cell r="J170" t="str">
            <v>MOTUS</v>
          </cell>
        </row>
        <row r="171">
          <cell r="J171" t="str">
            <v>Netopia USA</v>
          </cell>
        </row>
        <row r="172">
          <cell r="J172" t="str">
            <v>Network Associates</v>
          </cell>
        </row>
        <row r="173">
          <cell r="J173" t="str">
            <v>NEWCO</v>
          </cell>
        </row>
        <row r="174">
          <cell r="J174" t="str">
            <v>NIKE</v>
          </cell>
        </row>
        <row r="175">
          <cell r="J175" t="str">
            <v>NIPSON</v>
          </cell>
        </row>
        <row r="176">
          <cell r="J176" t="str">
            <v>Nokia Mobile</v>
          </cell>
        </row>
        <row r="177">
          <cell r="J177" t="str">
            <v>NOKIA TELECOMUNICATIONS</v>
          </cell>
        </row>
        <row r="178">
          <cell r="J178" t="str">
            <v>NORTHWORD</v>
          </cell>
        </row>
        <row r="179">
          <cell r="J179" t="str">
            <v>Novell USA</v>
          </cell>
        </row>
        <row r="180">
          <cell r="J180" t="str">
            <v xml:space="preserve">Odebrech S,A </v>
          </cell>
        </row>
        <row r="181">
          <cell r="J181" t="str">
            <v>OLIVER TRANSLATIONS</v>
          </cell>
        </row>
        <row r="182">
          <cell r="J182" t="str">
            <v>Oracle Ireland</v>
          </cell>
        </row>
        <row r="183">
          <cell r="J183" t="str">
            <v>Oracle Japan</v>
          </cell>
        </row>
        <row r="184">
          <cell r="J184" t="str">
            <v>ORACLE UK</v>
          </cell>
        </row>
        <row r="185">
          <cell r="J185" t="str">
            <v>ORDHUSET STOCKHOLM</v>
          </cell>
        </row>
        <row r="186">
          <cell r="J186" t="str">
            <v>ORTHO CLINICAL</v>
          </cell>
        </row>
        <row r="187">
          <cell r="J187" t="str">
            <v>OTERMIN EDICIONES</v>
          </cell>
        </row>
        <row r="188">
          <cell r="J188" t="str">
            <v>P&amp;I Personel &amp; Informatika, The Netherlands</v>
          </cell>
        </row>
        <row r="189">
          <cell r="J189" t="str">
            <v>Palm USA</v>
          </cell>
        </row>
        <row r="190">
          <cell r="J190" t="str">
            <v>PARKE DAVIS</v>
          </cell>
        </row>
        <row r="191">
          <cell r="J191" t="str">
            <v>PASTEUR</v>
          </cell>
        </row>
        <row r="192">
          <cell r="J192" t="str">
            <v>PERKINELMER LIFE FINLANDE</v>
          </cell>
        </row>
        <row r="193">
          <cell r="J193" t="str">
            <v>PEUGEOT CITROENAUOMOB</v>
          </cell>
        </row>
        <row r="194">
          <cell r="J194" t="str">
            <v>PHILIPS</v>
          </cell>
        </row>
        <row r="195">
          <cell r="J195" t="str">
            <v>PIERRE FABRE SA</v>
          </cell>
        </row>
        <row r="196">
          <cell r="J196" t="str">
            <v>PMG</v>
          </cell>
        </row>
        <row r="197">
          <cell r="J197" t="str">
            <v>POINT INFORMATION</v>
          </cell>
        </row>
        <row r="198">
          <cell r="J198" t="str">
            <v>Portal USA</v>
          </cell>
        </row>
        <row r="199">
          <cell r="J199" t="str">
            <v xml:space="preserve">POSTMA TIJSMA </v>
          </cell>
        </row>
        <row r="200">
          <cell r="J200" t="str">
            <v>PowerQuest USA</v>
          </cell>
        </row>
        <row r="201">
          <cell r="J201" t="str">
            <v>PRIMARY CONTACT</v>
          </cell>
        </row>
        <row r="202">
          <cell r="J202" t="str">
            <v>PROCTER &amp; GAMBLE</v>
          </cell>
        </row>
        <row r="203">
          <cell r="J203" t="str">
            <v>PRODUITS ROCHE FRANCE</v>
          </cell>
        </row>
        <row r="204">
          <cell r="J204" t="str">
            <v>QUEST DIAGNOSTICS</v>
          </cell>
        </row>
        <row r="205">
          <cell r="J205" t="str">
            <v>Quest Software USA</v>
          </cell>
        </row>
        <row r="206">
          <cell r="J206" t="str">
            <v>R&amp;D Mond Italy</v>
          </cell>
        </row>
        <row r="207">
          <cell r="J207" t="str">
            <v>RC MOTOROLA</v>
          </cell>
        </row>
        <row r="208">
          <cell r="J208" t="str">
            <v>READER DIGEST</v>
          </cell>
        </row>
        <row r="209">
          <cell r="J209" t="str">
            <v>REDA GMBH REDOUTE - FRANCE</v>
          </cell>
        </row>
        <row r="210">
          <cell r="J210" t="str">
            <v>Ricoh Japan</v>
          </cell>
        </row>
        <row r="211">
          <cell r="J211" t="str">
            <v>Sacnoth Japan</v>
          </cell>
        </row>
        <row r="212">
          <cell r="J212" t="str">
            <v>Salutia.com – Salutia en Portugués</v>
          </cell>
        </row>
        <row r="213">
          <cell r="J213" t="str">
            <v>Sanofi</v>
          </cell>
        </row>
        <row r="214">
          <cell r="J214" t="str">
            <v>SAS Institute Japan</v>
          </cell>
        </row>
        <row r="215">
          <cell r="J215" t="str">
            <v>SAVILLE</v>
          </cell>
        </row>
        <row r="216">
          <cell r="J216" t="str">
            <v>SEAGATE</v>
          </cell>
        </row>
        <row r="217">
          <cell r="J217" t="str">
            <v>SEQUENCIA</v>
          </cell>
        </row>
        <row r="218">
          <cell r="J218" t="str">
            <v>SGAI</v>
          </cell>
        </row>
        <row r="219">
          <cell r="J219" t="str">
            <v>SHELL</v>
          </cell>
        </row>
        <row r="220">
          <cell r="J220" t="str">
            <v>Shopnow.com USA</v>
          </cell>
        </row>
        <row r="221">
          <cell r="J221" t="str">
            <v>SILICON GRAPHIC KOREA</v>
          </cell>
        </row>
        <row r="222">
          <cell r="J222" t="str">
            <v>SIMULTRANS</v>
          </cell>
        </row>
        <row r="223">
          <cell r="J223" t="str">
            <v>SMITHKLINE BEECHAM</v>
          </cell>
        </row>
        <row r="224">
          <cell r="J224" t="str">
            <v xml:space="preserve">Sonera </v>
          </cell>
        </row>
        <row r="225">
          <cell r="J225" t="str">
            <v>Source Next Japan</v>
          </cell>
        </row>
        <row r="226">
          <cell r="J226" t="str">
            <v>Speednames Denmark</v>
          </cell>
        </row>
        <row r="227">
          <cell r="J227" t="str">
            <v>Startec USA</v>
          </cell>
        </row>
        <row r="228">
          <cell r="J228" t="str">
            <v>STORK MUFAC</v>
          </cell>
        </row>
        <row r="229">
          <cell r="J229" t="str">
            <v>STR USA</v>
          </cell>
        </row>
        <row r="230">
          <cell r="J230" t="str">
            <v>STURZ</v>
          </cell>
        </row>
        <row r="231">
          <cell r="J231" t="str">
            <v>SUEZ</v>
          </cell>
        </row>
        <row r="232">
          <cell r="J232" t="str">
            <v>Sumitomo Electric Japan</v>
          </cell>
        </row>
        <row r="233">
          <cell r="J233" t="str">
            <v>Sun USA</v>
          </cell>
        </row>
        <row r="234">
          <cell r="J234" t="str">
            <v>SYMANTIC</v>
          </cell>
        </row>
        <row r="235">
          <cell r="J235" t="str">
            <v>TEAMWARE</v>
          </cell>
        </row>
        <row r="236">
          <cell r="J236" t="str">
            <v>Teamware</v>
          </cell>
        </row>
        <row r="237">
          <cell r="J237" t="str">
            <v>TEKNOLIT</v>
          </cell>
        </row>
        <row r="238">
          <cell r="J238" t="str">
            <v>Telecine Programação de Filmes</v>
          </cell>
        </row>
        <row r="239">
          <cell r="J239" t="str">
            <v>THE WORD GYM</v>
          </cell>
        </row>
        <row r="240">
          <cell r="J240" t="str">
            <v>Think Outside USA</v>
          </cell>
        </row>
        <row r="241">
          <cell r="J241" t="str">
            <v>Thinkview USA</v>
          </cell>
        </row>
        <row r="242">
          <cell r="J242" t="str">
            <v>Tietotekniikan tutkimusinstituutti, Finland</v>
          </cell>
        </row>
        <row r="243">
          <cell r="J243" t="str">
            <v>Time System Int. A/S</v>
          </cell>
        </row>
        <row r="244">
          <cell r="J244" t="str">
            <v>TOKYO ELEC</v>
          </cell>
        </row>
        <row r="245">
          <cell r="J245" t="str">
            <v>TORINDO</v>
          </cell>
        </row>
        <row r="246">
          <cell r="J246" t="str">
            <v>TOSHIBA MEDICAL</v>
          </cell>
        </row>
        <row r="247">
          <cell r="J247" t="str">
            <v xml:space="preserve">TV Globo Ltda </v>
          </cell>
        </row>
        <row r="248">
          <cell r="J248" t="str">
            <v>Valmet Holland</v>
          </cell>
        </row>
        <row r="249">
          <cell r="J249" t="str">
            <v>VALMET-FIN</v>
          </cell>
        </row>
        <row r="250">
          <cell r="J250" t="str">
            <v xml:space="preserve">Victor Japan </v>
          </cell>
        </row>
        <row r="251">
          <cell r="J251" t="str">
            <v>VISIO GMBH</v>
          </cell>
        </row>
        <row r="252">
          <cell r="J252" t="str">
            <v>VISIO IRELAND</v>
          </cell>
        </row>
        <row r="253">
          <cell r="J253" t="str">
            <v>Visio Seattle</v>
          </cell>
        </row>
        <row r="254">
          <cell r="J254" t="str">
            <v>VITRA HISPANIA</v>
          </cell>
        </row>
        <row r="255">
          <cell r="J255" t="str">
            <v>Volt USA</v>
          </cell>
        </row>
        <row r="256">
          <cell r="J256" t="str">
            <v>VOLVO</v>
          </cell>
        </row>
        <row r="257">
          <cell r="J257" t="str">
            <v xml:space="preserve">Votorantim Celulose e Papel </v>
          </cell>
        </row>
        <row r="258">
          <cell r="J258" t="str">
            <v>VOVAN</v>
          </cell>
        </row>
        <row r="259">
          <cell r="J259" t="str">
            <v>WebTV Network (MS) USA</v>
          </cell>
        </row>
        <row r="260">
          <cell r="J260" t="str">
            <v>Wells USA</v>
          </cell>
        </row>
        <row r="261">
          <cell r="J261" t="str">
            <v>WONDERWARE</v>
          </cell>
        </row>
        <row r="262">
          <cell r="J262" t="str">
            <v>WORDBANK</v>
          </cell>
        </row>
        <row r="263">
          <cell r="J263" t="str">
            <v>WORDWORKERS</v>
          </cell>
        </row>
        <row r="264">
          <cell r="J264" t="str">
            <v>WorldGate USA</v>
          </cell>
        </row>
        <row r="265">
          <cell r="J265" t="str">
            <v>WORLDWIDE CLINICAL</v>
          </cell>
        </row>
        <row r="266">
          <cell r="J266" t="str">
            <v>WRQ USA</v>
          </cell>
        </row>
        <row r="267">
          <cell r="J267" t="str">
            <v>WYETH LEDERLE</v>
          </cell>
        </row>
      </sheetData>
      <sheetData sheetId="1" refreshError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"/>
      <sheetName val="MW"/>
      <sheetName val="WC"/>
      <sheetName val="Summary"/>
      <sheetName val="TotalSalesStoreF01"/>
      <sheetName val="TotalFoodCostStoreF01"/>
      <sheetName val="TotalHourlyLaborStoreF01"/>
      <sheetName val="TotalOvertimeStoreF01"/>
      <sheetName val="TotalMgmtLaborStoreF01"/>
      <sheetName val="TotalMgmtIncentStoreF01"/>
      <sheetName val="TotalInsurTaxesStoreF01"/>
      <sheetName val="TotalLaborStoreF01"/>
      <sheetName val="TotalC&amp;VsStoreF01"/>
      <sheetName val="TCIStoreF01"/>
      <sheetName val="TotalMarketingStoreF01"/>
      <sheetName val="RentBldgStoreF01"/>
      <sheetName val="RentPctgStoreF01"/>
      <sheetName val="CAMStoreF01"/>
      <sheetName val="InsuranceGenCompStoreF01"/>
      <sheetName val="TaxesRealPersStoreF01"/>
      <sheetName val="TotalPreopeningStoreF01"/>
      <sheetName val="MiscCashOccStoreF01"/>
      <sheetName val="TotalOccCashStoreF01"/>
      <sheetName val="TotalAssetRetirementsStoreF01"/>
      <sheetName val="TotalOccNonCashStoreF01"/>
      <sheetName val="SOPStoreF01"/>
      <sheetName val="SOCFStoreF01"/>
      <sheetName val="IliffLTPP5F01BeforeFire"/>
      <sheetName val="VICOMGLStoreF01"/>
      <sheetName val="#REF"/>
      <sheetName val="ContractValues"/>
      <sheetName val="ECosts"/>
      <sheetName val="Assumptions-Print"/>
    </sheetNames>
    <sheetDataSet>
      <sheetData sheetId="0" refreshError="1"/>
      <sheetData sheetId="1" refreshError="1">
        <row r="2">
          <cell r="A2">
            <v>20173</v>
          </cell>
          <cell r="B2" t="str">
            <v>Merle Hay</v>
          </cell>
          <cell r="F2">
            <v>94223.13</v>
          </cell>
          <cell r="G2">
            <v>4840.0600000000004</v>
          </cell>
        </row>
        <row r="3">
          <cell r="A3">
            <v>20174</v>
          </cell>
          <cell r="B3" t="str">
            <v>Hopkins</v>
          </cell>
          <cell r="F3">
            <v>72685.55</v>
          </cell>
          <cell r="G3">
            <v>0</v>
          </cell>
        </row>
        <row r="4">
          <cell r="A4">
            <v>20175</v>
          </cell>
          <cell r="B4" t="str">
            <v>Apache</v>
          </cell>
          <cell r="F4">
            <v>98401.99</v>
          </cell>
          <cell r="G4">
            <v>19382.810000000001</v>
          </cell>
        </row>
        <row r="5">
          <cell r="A5">
            <v>20176</v>
          </cell>
          <cell r="B5" t="str">
            <v>Southdale</v>
          </cell>
          <cell r="F5">
            <v>103259.61</v>
          </cell>
          <cell r="G5">
            <v>9044.83</v>
          </cell>
        </row>
        <row r="6">
          <cell r="A6">
            <v>20177</v>
          </cell>
          <cell r="B6" t="str">
            <v>Highland</v>
          </cell>
          <cell r="F6">
            <v>95606.87</v>
          </cell>
          <cell r="G6">
            <v>24628.41</v>
          </cell>
        </row>
        <row r="7">
          <cell r="A7">
            <v>20179</v>
          </cell>
          <cell r="B7" t="str">
            <v>Ingersoll</v>
          </cell>
          <cell r="F7">
            <v>97438.8</v>
          </cell>
          <cell r="G7">
            <v>12422.77</v>
          </cell>
        </row>
        <row r="8">
          <cell r="A8">
            <v>20180</v>
          </cell>
          <cell r="B8" t="str">
            <v>Niles</v>
          </cell>
          <cell r="F8">
            <v>92632.62</v>
          </cell>
          <cell r="G8">
            <v>25178.37</v>
          </cell>
        </row>
        <row r="9">
          <cell r="A9">
            <v>20181</v>
          </cell>
          <cell r="B9" t="str">
            <v>Westmont</v>
          </cell>
          <cell r="F9">
            <v>92466.62</v>
          </cell>
          <cell r="G9">
            <v>13913.53</v>
          </cell>
        </row>
        <row r="10">
          <cell r="A10">
            <v>20182</v>
          </cell>
          <cell r="B10" t="str">
            <v>Ridgedale</v>
          </cell>
          <cell r="F10">
            <v>91491.82</v>
          </cell>
          <cell r="G10">
            <v>2940.56</v>
          </cell>
        </row>
        <row r="11">
          <cell r="A11">
            <v>20183</v>
          </cell>
          <cell r="B11" t="str">
            <v>West St Paul</v>
          </cell>
          <cell r="F11">
            <v>107494.19</v>
          </cell>
          <cell r="G11">
            <v>17332.88</v>
          </cell>
        </row>
        <row r="12">
          <cell r="A12">
            <v>20184</v>
          </cell>
          <cell r="B12" t="str">
            <v>Villa Park</v>
          </cell>
          <cell r="F12">
            <v>92308.79</v>
          </cell>
          <cell r="G12">
            <v>6771.91</v>
          </cell>
        </row>
        <row r="13">
          <cell r="A13">
            <v>20185</v>
          </cell>
          <cell r="B13" t="str">
            <v>Harlem</v>
          </cell>
          <cell r="F13">
            <v>95434.05</v>
          </cell>
          <cell r="G13">
            <v>53791.98</v>
          </cell>
        </row>
        <row r="14">
          <cell r="A14">
            <v>20186</v>
          </cell>
          <cell r="B14" t="str">
            <v>Deerfield</v>
          </cell>
          <cell r="F14">
            <v>86963.55</v>
          </cell>
          <cell r="G14">
            <v>9934.7900000000009</v>
          </cell>
        </row>
        <row r="15">
          <cell r="A15">
            <v>20187</v>
          </cell>
          <cell r="B15" t="str">
            <v>Willowbrook</v>
          </cell>
          <cell r="F15">
            <v>87569.4</v>
          </cell>
          <cell r="G15">
            <v>14653.64</v>
          </cell>
        </row>
        <row r="16">
          <cell r="A16">
            <v>20188</v>
          </cell>
          <cell r="B16" t="str">
            <v>Libertyville</v>
          </cell>
          <cell r="F16">
            <v>87087.62</v>
          </cell>
          <cell r="G16">
            <v>30138.15</v>
          </cell>
        </row>
        <row r="17">
          <cell r="A17">
            <v>20190</v>
          </cell>
          <cell r="B17" t="str">
            <v>Naperville</v>
          </cell>
          <cell r="F17">
            <v>91052.38</v>
          </cell>
          <cell r="G17">
            <v>9769</v>
          </cell>
        </row>
        <row r="18">
          <cell r="A18">
            <v>20192</v>
          </cell>
          <cell r="B18" t="str">
            <v>Hoffman Estates</v>
          </cell>
          <cell r="F18">
            <v>92501.25</v>
          </cell>
          <cell r="G18">
            <v>16944.03</v>
          </cell>
        </row>
        <row r="19">
          <cell r="A19">
            <v>20194</v>
          </cell>
          <cell r="B19" t="str">
            <v>Wilmette</v>
          </cell>
          <cell r="F19">
            <v>101786.63</v>
          </cell>
          <cell r="G19">
            <v>23993.91</v>
          </cell>
        </row>
        <row r="20">
          <cell r="A20">
            <v>20195</v>
          </cell>
          <cell r="B20" t="str">
            <v>Shorewood</v>
          </cell>
          <cell r="C20">
            <v>1205208.8700000001</v>
          </cell>
          <cell r="D20">
            <v>396632.42</v>
          </cell>
          <cell r="E20">
            <v>242148.83</v>
          </cell>
          <cell r="F20">
            <v>67873.289999999994</v>
          </cell>
          <cell r="G20">
            <v>13787.4</v>
          </cell>
          <cell r="H20">
            <v>64782.76</v>
          </cell>
          <cell r="I20">
            <v>388592.28</v>
          </cell>
        </row>
        <row r="21">
          <cell r="A21">
            <v>20196</v>
          </cell>
          <cell r="B21" t="str">
            <v>West Allis</v>
          </cell>
          <cell r="C21">
            <v>1483473.63</v>
          </cell>
          <cell r="D21">
            <v>455068.66</v>
          </cell>
          <cell r="E21">
            <v>241449.96</v>
          </cell>
          <cell r="F21">
            <v>93685.119999999995</v>
          </cell>
          <cell r="G21">
            <v>45670.92</v>
          </cell>
          <cell r="H21">
            <v>74442.37</v>
          </cell>
          <cell r="I21">
            <v>455248.36999999994</v>
          </cell>
        </row>
        <row r="22">
          <cell r="A22">
            <v>20197</v>
          </cell>
          <cell r="B22" t="str">
            <v>Roseville</v>
          </cell>
          <cell r="C22">
            <v>2000696.96</v>
          </cell>
          <cell r="D22">
            <v>590852.09</v>
          </cell>
          <cell r="E22">
            <v>418767.24</v>
          </cell>
          <cell r="F22">
            <v>87120.71</v>
          </cell>
          <cell r="G22">
            <v>29109.86</v>
          </cell>
          <cell r="H22">
            <v>86845.46</v>
          </cell>
          <cell r="I22">
            <v>621843.27</v>
          </cell>
        </row>
        <row r="23">
          <cell r="A23">
            <v>20198</v>
          </cell>
          <cell r="B23" t="str">
            <v>Greenfield</v>
          </cell>
          <cell r="C23">
            <v>1150406.73</v>
          </cell>
          <cell r="D23">
            <v>381701.53</v>
          </cell>
          <cell r="E23">
            <v>202202.43999999997</v>
          </cell>
          <cell r="F23">
            <v>80896.639999999999</v>
          </cell>
          <cell r="G23">
            <v>12558.9</v>
          </cell>
          <cell r="H23">
            <v>55037.88</v>
          </cell>
          <cell r="I23">
            <v>350695.86</v>
          </cell>
        </row>
        <row r="24">
          <cell r="A24">
            <v>20199</v>
          </cell>
          <cell r="B24" t="str">
            <v>Lansing</v>
          </cell>
          <cell r="C24">
            <v>2123505.64</v>
          </cell>
          <cell r="D24">
            <v>677069.07</v>
          </cell>
          <cell r="E24">
            <v>323891.18</v>
          </cell>
          <cell r="F24">
            <v>96826.73</v>
          </cell>
          <cell r="G24">
            <v>54952.67</v>
          </cell>
          <cell r="H24">
            <v>104460</v>
          </cell>
          <cell r="I24">
            <v>580130.57999999996</v>
          </cell>
        </row>
        <row r="25">
          <cell r="A25">
            <v>20200</v>
          </cell>
          <cell r="B25" t="str">
            <v>Burbank</v>
          </cell>
          <cell r="C25">
            <v>2154101.5099999998</v>
          </cell>
          <cell r="D25">
            <v>759954.54</v>
          </cell>
          <cell r="E25">
            <v>307452.07</v>
          </cell>
          <cell r="F25">
            <v>104896.65</v>
          </cell>
          <cell r="G25">
            <v>37433.199999999997</v>
          </cell>
          <cell r="H25">
            <v>80817.39</v>
          </cell>
          <cell r="I25">
            <v>530599.30999999994</v>
          </cell>
        </row>
        <row r="26">
          <cell r="A26">
            <v>20201</v>
          </cell>
          <cell r="B26" t="str">
            <v>Goodhope</v>
          </cell>
          <cell r="C26">
            <v>870055.59</v>
          </cell>
          <cell r="D26">
            <v>303033.31</v>
          </cell>
          <cell r="E26">
            <v>196171.5</v>
          </cell>
          <cell r="F26">
            <v>71784.58</v>
          </cell>
          <cell r="G26">
            <v>1252.06</v>
          </cell>
          <cell r="H26">
            <v>56143.51</v>
          </cell>
          <cell r="I26">
            <v>325351.65000000002</v>
          </cell>
        </row>
        <row r="27">
          <cell r="A27">
            <v>20202</v>
          </cell>
          <cell r="B27" t="str">
            <v>Bloomington</v>
          </cell>
          <cell r="C27">
            <v>1621705.91</v>
          </cell>
          <cell r="D27">
            <v>512149.27</v>
          </cell>
          <cell r="E27">
            <v>342496.45999999996</v>
          </cell>
          <cell r="F27">
            <v>87698.6</v>
          </cell>
          <cell r="G27">
            <v>14752.88</v>
          </cell>
          <cell r="H27">
            <v>77180.350000000006</v>
          </cell>
          <cell r="I27">
            <v>522128.28999999992</v>
          </cell>
          <cell r="J27">
            <v>202259.19</v>
          </cell>
          <cell r="K27">
            <v>385169.16</v>
          </cell>
          <cell r="L27">
            <v>48389.17</v>
          </cell>
          <cell r="M27">
            <v>65143.19</v>
          </cell>
          <cell r="N27">
            <v>0</v>
          </cell>
          <cell r="O27">
            <v>31519.879999999997</v>
          </cell>
        </row>
        <row r="28">
          <cell r="A28">
            <v>20203</v>
          </cell>
          <cell r="B28" t="str">
            <v>Touhy &amp; Western</v>
          </cell>
          <cell r="C28">
            <v>2167318.7000000002</v>
          </cell>
          <cell r="D28">
            <v>697790.95</v>
          </cell>
          <cell r="E28">
            <v>344418.94</v>
          </cell>
          <cell r="F28">
            <v>105699.65</v>
          </cell>
          <cell r="G28">
            <v>15172.08</v>
          </cell>
          <cell r="H28">
            <v>95882.71</v>
          </cell>
          <cell r="I28">
            <v>561173.38</v>
          </cell>
          <cell r="J28">
            <v>220382.38</v>
          </cell>
          <cell r="K28">
            <v>687971.99</v>
          </cell>
          <cell r="L28">
            <v>87576.86</v>
          </cell>
          <cell r="M28">
            <v>0</v>
          </cell>
          <cell r="N28">
            <v>0</v>
          </cell>
          <cell r="O28">
            <v>52510.520000000004</v>
          </cell>
        </row>
        <row r="29">
          <cell r="A29">
            <v>20204</v>
          </cell>
          <cell r="B29" t="str">
            <v>Palos Heights</v>
          </cell>
          <cell r="C29">
            <v>1510832.74</v>
          </cell>
          <cell r="D29">
            <v>492730.6</v>
          </cell>
          <cell r="E29">
            <v>257928.13</v>
          </cell>
          <cell r="F29">
            <v>98786.25</v>
          </cell>
          <cell r="G29">
            <v>21336.82</v>
          </cell>
          <cell r="H29">
            <v>76578.460000000006</v>
          </cell>
          <cell r="I29">
            <v>454629.66000000003</v>
          </cell>
          <cell r="J29">
            <v>172142.76</v>
          </cell>
          <cell r="K29">
            <v>391329.72</v>
          </cell>
          <cell r="L29">
            <v>61281.85</v>
          </cell>
          <cell r="M29">
            <v>91734.43</v>
          </cell>
          <cell r="N29">
            <v>0</v>
          </cell>
          <cell r="O29">
            <v>39718.19</v>
          </cell>
        </row>
        <row r="30">
          <cell r="A30">
            <v>20205</v>
          </cell>
          <cell r="B30" t="str">
            <v>Rolling Meadows</v>
          </cell>
          <cell r="C30">
            <v>1057579.43</v>
          </cell>
          <cell r="D30">
            <v>345321.29</v>
          </cell>
          <cell r="E30">
            <v>208866.15000000002</v>
          </cell>
          <cell r="F30">
            <v>73306.100000000006</v>
          </cell>
          <cell r="G30">
            <v>5622.32</v>
          </cell>
          <cell r="H30">
            <v>50956.26</v>
          </cell>
          <cell r="I30">
            <v>338750.83</v>
          </cell>
          <cell r="J30">
            <v>147909.43</v>
          </cell>
          <cell r="K30">
            <v>225597.88</v>
          </cell>
          <cell r="L30">
            <v>42822.47</v>
          </cell>
          <cell r="M30">
            <v>51661.8</v>
          </cell>
          <cell r="N30">
            <v>0</v>
          </cell>
          <cell r="O30">
            <v>46827.75</v>
          </cell>
        </row>
        <row r="31">
          <cell r="A31">
            <v>20206</v>
          </cell>
          <cell r="B31" t="str">
            <v>Lagrange</v>
          </cell>
          <cell r="C31">
            <v>1813183.78</v>
          </cell>
          <cell r="D31">
            <v>596437.68000000005</v>
          </cell>
          <cell r="E31">
            <v>270299.91000000003</v>
          </cell>
          <cell r="F31">
            <v>93538.6</v>
          </cell>
          <cell r="G31">
            <v>32645.21</v>
          </cell>
          <cell r="H31">
            <v>72611.64</v>
          </cell>
          <cell r="I31">
            <v>469095.36000000004</v>
          </cell>
          <cell r="J31">
            <v>216409.1</v>
          </cell>
          <cell r="K31">
            <v>531241.64</v>
          </cell>
          <cell r="L31">
            <v>73253.850000000006</v>
          </cell>
          <cell r="M31">
            <v>127401.36</v>
          </cell>
          <cell r="N31">
            <v>0</v>
          </cell>
          <cell r="O31">
            <v>42730.909999999996</v>
          </cell>
        </row>
        <row r="32">
          <cell r="A32">
            <v>20208</v>
          </cell>
          <cell r="B32" t="str">
            <v>Merrillville</v>
          </cell>
          <cell r="C32">
            <v>2144498.62</v>
          </cell>
          <cell r="D32">
            <v>674146.37</v>
          </cell>
          <cell r="E32">
            <v>300776.37</v>
          </cell>
          <cell r="F32">
            <v>91519.01</v>
          </cell>
          <cell r="G32">
            <v>35368.67</v>
          </cell>
          <cell r="H32">
            <v>87870.87</v>
          </cell>
          <cell r="I32">
            <v>515534.92</v>
          </cell>
          <cell r="J32">
            <v>236785.43</v>
          </cell>
          <cell r="K32">
            <v>718031.9</v>
          </cell>
          <cell r="L32">
            <v>86624.1</v>
          </cell>
          <cell r="M32">
            <v>146914.48000000001</v>
          </cell>
          <cell r="N32">
            <v>0</v>
          </cell>
          <cell r="O32">
            <v>23786.63</v>
          </cell>
        </row>
        <row r="33">
          <cell r="A33">
            <v>20209</v>
          </cell>
          <cell r="B33" t="str">
            <v>Palatine</v>
          </cell>
          <cell r="C33">
            <v>1660138.69</v>
          </cell>
          <cell r="D33">
            <v>506978.93</v>
          </cell>
          <cell r="E33">
            <v>259347.02</v>
          </cell>
          <cell r="F33">
            <v>100156.78</v>
          </cell>
          <cell r="G33">
            <v>25078.43</v>
          </cell>
          <cell r="H33">
            <v>72363.289999999994</v>
          </cell>
          <cell r="I33">
            <v>456945.51999999996</v>
          </cell>
          <cell r="J33">
            <v>178786.15</v>
          </cell>
          <cell r="K33">
            <v>517428.09</v>
          </cell>
          <cell r="L33">
            <v>67125.31</v>
          </cell>
          <cell r="M33">
            <v>117881.5</v>
          </cell>
          <cell r="N33">
            <v>0</v>
          </cell>
          <cell r="O33">
            <v>50203.140000000007</v>
          </cell>
        </row>
        <row r="34">
          <cell r="A34">
            <v>20210</v>
          </cell>
          <cell r="B34" t="str">
            <v>St Charles</v>
          </cell>
          <cell r="C34">
            <v>1578753.88</v>
          </cell>
          <cell r="D34">
            <v>519192.44</v>
          </cell>
          <cell r="E34">
            <v>268950.17</v>
          </cell>
          <cell r="F34">
            <v>100610.71</v>
          </cell>
          <cell r="G34">
            <v>4427.4399999999996</v>
          </cell>
          <cell r="H34">
            <v>65985.7</v>
          </cell>
          <cell r="I34">
            <v>439974.02</v>
          </cell>
          <cell r="J34">
            <v>189512.13</v>
          </cell>
          <cell r="K34">
            <v>430075.29</v>
          </cell>
          <cell r="L34">
            <v>63806.86</v>
          </cell>
          <cell r="M34">
            <v>111387.53</v>
          </cell>
          <cell r="N34">
            <v>0</v>
          </cell>
          <cell r="O34">
            <v>22765.98</v>
          </cell>
        </row>
        <row r="35">
          <cell r="A35">
            <v>20211</v>
          </cell>
          <cell r="B35" t="str">
            <v>Alsip</v>
          </cell>
          <cell r="C35">
            <v>2020182.45</v>
          </cell>
          <cell r="D35">
            <v>668394.29</v>
          </cell>
          <cell r="E35">
            <v>289342.13</v>
          </cell>
          <cell r="F35">
            <v>98808.1</v>
          </cell>
          <cell r="G35">
            <v>46245.31</v>
          </cell>
          <cell r="H35">
            <v>71477.2</v>
          </cell>
          <cell r="I35">
            <v>505872.74</v>
          </cell>
          <cell r="J35">
            <v>204652.65</v>
          </cell>
          <cell r="K35">
            <v>641262.77</v>
          </cell>
          <cell r="L35">
            <v>81711.8</v>
          </cell>
          <cell r="M35">
            <v>102472.94</v>
          </cell>
          <cell r="N35">
            <v>0</v>
          </cell>
          <cell r="O35">
            <v>34569.480000000003</v>
          </cell>
        </row>
        <row r="36">
          <cell r="A36">
            <v>20212</v>
          </cell>
          <cell r="B36" t="str">
            <v>Joliet</v>
          </cell>
          <cell r="C36">
            <v>1408757.72</v>
          </cell>
          <cell r="D36">
            <v>488384.83</v>
          </cell>
          <cell r="E36">
            <v>214637.94</v>
          </cell>
          <cell r="F36">
            <v>78623.289999999994</v>
          </cell>
          <cell r="G36">
            <v>15620.47</v>
          </cell>
          <cell r="H36">
            <v>56706.99</v>
          </cell>
          <cell r="I36">
            <v>365588.68999999994</v>
          </cell>
          <cell r="J36">
            <v>185198.2</v>
          </cell>
          <cell r="K36">
            <v>369586</v>
          </cell>
          <cell r="L36">
            <v>56965.06</v>
          </cell>
          <cell r="M36">
            <v>0</v>
          </cell>
          <cell r="N36">
            <v>0</v>
          </cell>
          <cell r="O36">
            <v>22473.420000000002</v>
          </cell>
        </row>
        <row r="37">
          <cell r="A37">
            <v>20213</v>
          </cell>
          <cell r="B37" t="str">
            <v>Sunray</v>
          </cell>
          <cell r="C37">
            <v>1414287.04</v>
          </cell>
          <cell r="D37">
            <v>459204.54</v>
          </cell>
          <cell r="E37">
            <v>323304.27999999997</v>
          </cell>
          <cell r="F37">
            <v>97211.83</v>
          </cell>
          <cell r="G37">
            <v>3230.75</v>
          </cell>
          <cell r="H37">
            <v>72720.539999999994</v>
          </cell>
          <cell r="I37">
            <v>496467.39999999997</v>
          </cell>
          <cell r="J37">
            <v>219980.11</v>
          </cell>
          <cell r="K37">
            <v>238634.99</v>
          </cell>
          <cell r="L37">
            <v>42219.95</v>
          </cell>
          <cell r="M37">
            <v>179565.46</v>
          </cell>
          <cell r="N37">
            <v>0</v>
          </cell>
          <cell r="O37">
            <v>38496.97</v>
          </cell>
        </row>
        <row r="38">
          <cell r="A38">
            <v>20214</v>
          </cell>
          <cell r="B38" t="str">
            <v>Wheaton</v>
          </cell>
          <cell r="C38">
            <v>1279300.02</v>
          </cell>
          <cell r="D38">
            <v>420161.46</v>
          </cell>
          <cell r="E38">
            <v>216892.02</v>
          </cell>
          <cell r="F38">
            <v>95351.53</v>
          </cell>
          <cell r="G38">
            <v>18460.62</v>
          </cell>
          <cell r="H38">
            <v>65954.62</v>
          </cell>
          <cell r="I38">
            <v>396658.79</v>
          </cell>
          <cell r="J38">
            <v>152658.9</v>
          </cell>
          <cell r="K38">
            <v>309820.87</v>
          </cell>
          <cell r="L38">
            <v>51790.41</v>
          </cell>
          <cell r="M38">
            <v>57962.21</v>
          </cell>
          <cell r="N38">
            <v>0</v>
          </cell>
          <cell r="O38">
            <v>23945.9</v>
          </cell>
        </row>
        <row r="39">
          <cell r="A39">
            <v>20215</v>
          </cell>
          <cell r="B39" t="str">
            <v>Homewood</v>
          </cell>
          <cell r="C39">
            <v>1621496.3</v>
          </cell>
          <cell r="D39">
            <v>525478.15</v>
          </cell>
          <cell r="E39">
            <v>262150.56</v>
          </cell>
          <cell r="F39">
            <v>91479.39</v>
          </cell>
          <cell r="G39">
            <v>13550.87</v>
          </cell>
          <cell r="H39">
            <v>69597.990000000005</v>
          </cell>
          <cell r="I39">
            <v>436778.81</v>
          </cell>
          <cell r="J39">
            <v>200736.78</v>
          </cell>
          <cell r="K39">
            <v>458502.56</v>
          </cell>
          <cell r="L39">
            <v>65691.98</v>
          </cell>
          <cell r="M39">
            <v>113883.24</v>
          </cell>
          <cell r="N39">
            <v>0</v>
          </cell>
          <cell r="O39">
            <v>54642</v>
          </cell>
        </row>
        <row r="40">
          <cell r="A40">
            <v>20216</v>
          </cell>
          <cell r="B40" t="str">
            <v>Downersgrove</v>
          </cell>
          <cell r="C40">
            <v>1423971.22</v>
          </cell>
          <cell r="D40">
            <v>466740.36</v>
          </cell>
          <cell r="E40">
            <v>266794.85000000003</v>
          </cell>
          <cell r="F40">
            <v>97474.880000000005</v>
          </cell>
          <cell r="G40">
            <v>1996.86</v>
          </cell>
          <cell r="H40">
            <v>82965.23</v>
          </cell>
          <cell r="I40">
            <v>449231.82</v>
          </cell>
          <cell r="J40">
            <v>203110.11</v>
          </cell>
          <cell r="K40">
            <v>304888.93</v>
          </cell>
          <cell r="L40">
            <v>57613.74</v>
          </cell>
          <cell r="M40">
            <v>116609.68</v>
          </cell>
          <cell r="N40">
            <v>0</v>
          </cell>
          <cell r="O40">
            <v>22608.5</v>
          </cell>
        </row>
        <row r="41">
          <cell r="A41">
            <v>20217</v>
          </cell>
          <cell r="B41" t="str">
            <v>Mentor</v>
          </cell>
          <cell r="C41">
            <v>1917776.48</v>
          </cell>
          <cell r="D41">
            <v>589244.9</v>
          </cell>
          <cell r="E41">
            <v>297026.12</v>
          </cell>
          <cell r="F41">
            <v>100370.9</v>
          </cell>
          <cell r="G41">
            <v>28793.99</v>
          </cell>
          <cell r="H41">
            <v>92734.99</v>
          </cell>
          <cell r="I41">
            <v>518926</v>
          </cell>
          <cell r="J41">
            <v>236815.16</v>
          </cell>
          <cell r="K41">
            <v>572790.42000000004</v>
          </cell>
          <cell r="L41">
            <v>55186.17</v>
          </cell>
          <cell r="M41">
            <v>102578.18</v>
          </cell>
          <cell r="N41">
            <v>0</v>
          </cell>
          <cell r="O41">
            <v>27069.93</v>
          </cell>
        </row>
        <row r="42">
          <cell r="A42">
            <v>20218</v>
          </cell>
          <cell r="B42" t="str">
            <v>Burnsville</v>
          </cell>
          <cell r="C42">
            <v>1787394.22</v>
          </cell>
          <cell r="D42">
            <v>544534.17000000004</v>
          </cell>
          <cell r="E42">
            <v>382214.61</v>
          </cell>
          <cell r="F42">
            <v>96015.01</v>
          </cell>
          <cell r="G42">
            <v>14143.67</v>
          </cell>
          <cell r="H42">
            <v>87401.94</v>
          </cell>
          <cell r="I42">
            <v>579775.23</v>
          </cell>
          <cell r="J42">
            <v>237175.12</v>
          </cell>
          <cell r="K42">
            <v>425909.7</v>
          </cell>
          <cell r="L42">
            <v>53083.54</v>
          </cell>
          <cell r="M42">
            <v>85683.18</v>
          </cell>
          <cell r="N42">
            <v>0</v>
          </cell>
          <cell r="O42">
            <v>49166.280000000006</v>
          </cell>
        </row>
        <row r="43">
          <cell r="A43">
            <v>20219</v>
          </cell>
          <cell r="F43">
            <v>87726.21</v>
          </cell>
          <cell r="G43">
            <v>480.08</v>
          </cell>
        </row>
        <row r="44">
          <cell r="A44">
            <v>20220</v>
          </cell>
          <cell r="F44">
            <v>104169.33</v>
          </cell>
          <cell r="G44">
            <v>9878.09</v>
          </cell>
        </row>
        <row r="45">
          <cell r="A45">
            <v>20221</v>
          </cell>
          <cell r="F45">
            <v>85458.5</v>
          </cell>
          <cell r="G45">
            <v>8284.42</v>
          </cell>
        </row>
        <row r="46">
          <cell r="A46">
            <v>20222</v>
          </cell>
          <cell r="F46">
            <v>101527.03999999999</v>
          </cell>
          <cell r="G46">
            <v>25122.81</v>
          </cell>
        </row>
        <row r="47">
          <cell r="A47">
            <v>20223</v>
          </cell>
          <cell r="F47">
            <v>89769.24</v>
          </cell>
          <cell r="G47">
            <v>40591.589999999997</v>
          </cell>
        </row>
        <row r="48">
          <cell r="A48">
            <v>20225</v>
          </cell>
          <cell r="F48">
            <v>72998.52</v>
          </cell>
          <cell r="G48">
            <v>10208.469999999999</v>
          </cell>
        </row>
        <row r="49">
          <cell r="A49">
            <v>20226</v>
          </cell>
          <cell r="F49">
            <v>102462.43</v>
          </cell>
          <cell r="G49">
            <v>3326.01</v>
          </cell>
        </row>
        <row r="50">
          <cell r="A50">
            <v>20227</v>
          </cell>
          <cell r="F50">
            <v>99611.59</v>
          </cell>
          <cell r="G50">
            <v>15077.83</v>
          </cell>
        </row>
        <row r="51">
          <cell r="A51">
            <v>20228</v>
          </cell>
          <cell r="F51">
            <v>65758.039999999994</v>
          </cell>
          <cell r="G51">
            <v>11477.22</v>
          </cell>
        </row>
        <row r="52">
          <cell r="A52">
            <v>20229</v>
          </cell>
          <cell r="F52">
            <v>98730.26</v>
          </cell>
          <cell r="G52">
            <v>7049.53</v>
          </cell>
        </row>
        <row r="53">
          <cell r="A53">
            <v>20230</v>
          </cell>
          <cell r="F53">
            <v>108315.54</v>
          </cell>
          <cell r="G53">
            <v>12216.17</v>
          </cell>
        </row>
        <row r="54">
          <cell r="A54">
            <v>20231</v>
          </cell>
          <cell r="F54">
            <v>99623.39</v>
          </cell>
          <cell r="G54">
            <v>2366.91</v>
          </cell>
        </row>
        <row r="55">
          <cell r="A55">
            <v>20232</v>
          </cell>
          <cell r="F55">
            <v>80050.03</v>
          </cell>
          <cell r="G55">
            <v>14876.05</v>
          </cell>
        </row>
        <row r="56">
          <cell r="A56">
            <v>20245</v>
          </cell>
          <cell r="F56">
            <v>60481.41</v>
          </cell>
          <cell r="G56">
            <v>7900.42</v>
          </cell>
        </row>
        <row r="57">
          <cell r="A57">
            <v>20650</v>
          </cell>
          <cell r="F57">
            <v>105382.79</v>
          </cell>
          <cell r="G57">
            <v>32544.18</v>
          </cell>
        </row>
        <row r="58">
          <cell r="A58">
            <v>20652</v>
          </cell>
          <cell r="F58">
            <v>65328.03</v>
          </cell>
          <cell r="G58">
            <v>335.91</v>
          </cell>
        </row>
        <row r="59">
          <cell r="A59">
            <v>20658</v>
          </cell>
          <cell r="F59">
            <v>111065.3</v>
          </cell>
          <cell r="G59">
            <v>39217.72</v>
          </cell>
        </row>
        <row r="60">
          <cell r="A60">
            <v>20666</v>
          </cell>
          <cell r="F60">
            <v>99250.55</v>
          </cell>
          <cell r="G60">
            <v>61904.27</v>
          </cell>
        </row>
        <row r="61">
          <cell r="A61">
            <v>20669</v>
          </cell>
          <cell r="F61">
            <v>99028.89</v>
          </cell>
          <cell r="G61">
            <v>12034.87</v>
          </cell>
        </row>
        <row r="62">
          <cell r="A62">
            <v>20670</v>
          </cell>
          <cell r="F62">
            <v>70390.41</v>
          </cell>
          <cell r="G62">
            <v>8098.56</v>
          </cell>
        </row>
        <row r="63">
          <cell r="A63">
            <v>20672</v>
          </cell>
          <cell r="F63">
            <v>95778.97</v>
          </cell>
          <cell r="G63">
            <v>74667.62</v>
          </cell>
        </row>
        <row r="64">
          <cell r="A64">
            <v>20673</v>
          </cell>
          <cell r="F64">
            <v>94087.86</v>
          </cell>
          <cell r="G64">
            <v>20172.75</v>
          </cell>
        </row>
        <row r="65">
          <cell r="A65">
            <v>20674</v>
          </cell>
          <cell r="F65">
            <v>90258.05</v>
          </cell>
          <cell r="G65">
            <v>16018.57</v>
          </cell>
        </row>
        <row r="66">
          <cell r="A66">
            <v>20675</v>
          </cell>
          <cell r="F66">
            <v>83903.74</v>
          </cell>
          <cell r="G66">
            <v>16770.349999999999</v>
          </cell>
        </row>
        <row r="67">
          <cell r="A67">
            <v>20685</v>
          </cell>
          <cell r="F67">
            <v>100591.65</v>
          </cell>
          <cell r="G67">
            <v>27716.14</v>
          </cell>
        </row>
        <row r="68">
          <cell r="A68">
            <v>20688</v>
          </cell>
          <cell r="F68">
            <v>96015.4</v>
          </cell>
          <cell r="G68">
            <v>17819.11</v>
          </cell>
        </row>
        <row r="69">
          <cell r="A69">
            <v>20689</v>
          </cell>
          <cell r="F69">
            <v>97428</v>
          </cell>
          <cell r="G69">
            <v>12846.55</v>
          </cell>
        </row>
        <row r="70">
          <cell r="A70">
            <v>20693</v>
          </cell>
          <cell r="F70">
            <v>97955.36</v>
          </cell>
          <cell r="G70">
            <v>42082.080000000002</v>
          </cell>
        </row>
        <row r="71">
          <cell r="A71">
            <v>20694</v>
          </cell>
          <cell r="F71">
            <v>94675.06</v>
          </cell>
          <cell r="G71">
            <v>17693.72</v>
          </cell>
        </row>
        <row r="72">
          <cell r="A72">
            <v>20696</v>
          </cell>
          <cell r="B72" t="str">
            <v>Apple Valley</v>
          </cell>
          <cell r="C72">
            <v>1655196.97</v>
          </cell>
          <cell r="D72">
            <v>526525.5</v>
          </cell>
          <cell r="E72">
            <v>368098.43</v>
          </cell>
          <cell r="F72">
            <v>99713.93</v>
          </cell>
          <cell r="G72">
            <v>5744.63</v>
          </cell>
          <cell r="H72">
            <v>83735.34</v>
          </cell>
          <cell r="I72">
            <v>557292.32999999996</v>
          </cell>
          <cell r="J72">
            <v>189679.54</v>
          </cell>
          <cell r="K72">
            <v>381699.6</v>
          </cell>
          <cell r="L72">
            <v>49397.74</v>
          </cell>
          <cell r="M72">
            <v>148820.78</v>
          </cell>
          <cell r="N72">
            <v>0</v>
          </cell>
          <cell r="O72">
            <v>47921.549999999996</v>
          </cell>
        </row>
        <row r="73">
          <cell r="A73">
            <v>20697</v>
          </cell>
          <cell r="B73" t="str">
            <v>Westland</v>
          </cell>
          <cell r="C73">
            <v>882870.89</v>
          </cell>
          <cell r="D73">
            <v>305904.86</v>
          </cell>
          <cell r="E73">
            <v>179570.94</v>
          </cell>
          <cell r="F73">
            <v>86366.94</v>
          </cell>
          <cell r="G73">
            <v>4699.8</v>
          </cell>
          <cell r="H73">
            <v>53842.96</v>
          </cell>
          <cell r="I73">
            <v>324480.64000000001</v>
          </cell>
          <cell r="J73">
            <v>140556.26999999999</v>
          </cell>
          <cell r="K73">
            <v>111929.12</v>
          </cell>
          <cell r="L73">
            <v>26374.38</v>
          </cell>
          <cell r="M73">
            <v>69330.17</v>
          </cell>
          <cell r="N73">
            <v>0</v>
          </cell>
          <cell r="O73">
            <v>22576.590000000004</v>
          </cell>
        </row>
        <row r="74">
          <cell r="A74">
            <v>20700</v>
          </cell>
          <cell r="B74" t="str">
            <v>Schererville</v>
          </cell>
          <cell r="C74">
            <v>1783246.21</v>
          </cell>
          <cell r="D74">
            <v>581613.06999999995</v>
          </cell>
          <cell r="E74">
            <v>264310.71999999997</v>
          </cell>
          <cell r="F74">
            <v>99482.95</v>
          </cell>
          <cell r="G74">
            <v>30105.13</v>
          </cell>
          <cell r="H74">
            <v>63493.55</v>
          </cell>
          <cell r="I74">
            <v>457392.35</v>
          </cell>
          <cell r="J74">
            <v>210932.9</v>
          </cell>
          <cell r="K74">
            <v>533307.89</v>
          </cell>
          <cell r="L74">
            <v>72158.539999999994</v>
          </cell>
          <cell r="M74">
            <v>75602.36</v>
          </cell>
          <cell r="N74">
            <v>0</v>
          </cell>
          <cell r="O74">
            <v>25145.5</v>
          </cell>
        </row>
        <row r="75">
          <cell r="A75">
            <v>20701</v>
          </cell>
          <cell r="B75" t="str">
            <v>Stillwater</v>
          </cell>
          <cell r="C75">
            <v>1208062.97</v>
          </cell>
          <cell r="D75">
            <v>368845.62</v>
          </cell>
          <cell r="E75">
            <v>292730.86</v>
          </cell>
          <cell r="F75">
            <v>93061.64</v>
          </cell>
          <cell r="G75">
            <v>6594.06</v>
          </cell>
          <cell r="H75">
            <v>67912.73</v>
          </cell>
          <cell r="I75">
            <v>460299.29</v>
          </cell>
          <cell r="J75">
            <v>169328.66</v>
          </cell>
          <cell r="K75">
            <v>209589.4</v>
          </cell>
          <cell r="L75">
            <v>35996.61</v>
          </cell>
          <cell r="M75">
            <v>55441.89</v>
          </cell>
          <cell r="N75">
            <v>0</v>
          </cell>
          <cell r="O75">
            <v>36278.79</v>
          </cell>
        </row>
        <row r="76">
          <cell r="A76">
            <v>20702</v>
          </cell>
          <cell r="B76" t="str">
            <v>Maple Grove</v>
          </cell>
          <cell r="C76">
            <v>1566488.48</v>
          </cell>
          <cell r="D76">
            <v>510194.25</v>
          </cell>
          <cell r="E76">
            <v>400727.74000000005</v>
          </cell>
          <cell r="F76">
            <v>71521.31</v>
          </cell>
          <cell r="G76">
            <v>1370.13</v>
          </cell>
          <cell r="H76">
            <v>77711.039999999994</v>
          </cell>
          <cell r="I76">
            <v>551330.22000000009</v>
          </cell>
          <cell r="J76">
            <v>207514.18</v>
          </cell>
          <cell r="K76">
            <v>297449.83</v>
          </cell>
          <cell r="L76">
            <v>46792.03</v>
          </cell>
          <cell r="M76">
            <v>75602.53</v>
          </cell>
          <cell r="N76">
            <v>0</v>
          </cell>
          <cell r="O76">
            <v>52766.409999999996</v>
          </cell>
        </row>
        <row r="77">
          <cell r="A77">
            <v>20703</v>
          </cell>
          <cell r="B77" t="str">
            <v>Village-Rochester</v>
          </cell>
          <cell r="C77">
            <v>1756657.92</v>
          </cell>
          <cell r="D77">
            <v>519818.5</v>
          </cell>
          <cell r="E77">
            <v>394070.95</v>
          </cell>
          <cell r="F77">
            <v>94214.57</v>
          </cell>
          <cell r="G77">
            <v>21081.3</v>
          </cell>
          <cell r="H77">
            <v>93601.12</v>
          </cell>
          <cell r="I77">
            <v>602967.93999999994</v>
          </cell>
          <cell r="J77">
            <v>204567.99</v>
          </cell>
          <cell r="K77">
            <v>429303.49</v>
          </cell>
          <cell r="L77">
            <v>52397.23</v>
          </cell>
          <cell r="M77">
            <v>75602.53</v>
          </cell>
          <cell r="N77">
            <v>0</v>
          </cell>
          <cell r="O77">
            <v>33610.9</v>
          </cell>
        </row>
        <row r="78">
          <cell r="A78">
            <v>20704</v>
          </cell>
          <cell r="B78" t="str">
            <v>Plymouth</v>
          </cell>
          <cell r="C78">
            <v>1188081.72</v>
          </cell>
          <cell r="D78">
            <v>391081.72</v>
          </cell>
          <cell r="E78">
            <v>317634.81</v>
          </cell>
          <cell r="F78">
            <v>82390.429999999993</v>
          </cell>
          <cell r="G78">
            <v>0</v>
          </cell>
          <cell r="H78">
            <v>71071.72</v>
          </cell>
          <cell r="I78">
            <v>471096.95999999996</v>
          </cell>
          <cell r="J78">
            <v>198379.2</v>
          </cell>
          <cell r="K78">
            <v>127523.84</v>
          </cell>
          <cell r="L78">
            <v>35454.92</v>
          </cell>
          <cell r="M78">
            <v>147784.46</v>
          </cell>
          <cell r="N78">
            <v>0</v>
          </cell>
          <cell r="O78">
            <v>54248.14</v>
          </cell>
        </row>
        <row r="79">
          <cell r="A79">
            <v>20705</v>
          </cell>
          <cell r="B79" t="str">
            <v>St. Cloud</v>
          </cell>
          <cell r="C79">
            <v>1823467.14</v>
          </cell>
          <cell r="D79">
            <v>538516.39</v>
          </cell>
          <cell r="E79">
            <v>363560.02</v>
          </cell>
          <cell r="F79">
            <v>98380.84</v>
          </cell>
          <cell r="G79">
            <v>30027.23</v>
          </cell>
          <cell r="H79">
            <v>88214.02</v>
          </cell>
          <cell r="I79">
            <v>580182.11</v>
          </cell>
          <cell r="J79">
            <v>196752.26</v>
          </cell>
          <cell r="K79">
            <v>508016.38</v>
          </cell>
          <cell r="L79">
            <v>54391.68</v>
          </cell>
          <cell r="M79">
            <v>137153.19</v>
          </cell>
          <cell r="N79">
            <v>0</v>
          </cell>
          <cell r="O79">
            <v>49003.01</v>
          </cell>
        </row>
        <row r="80">
          <cell r="A80">
            <v>20711</v>
          </cell>
          <cell r="B80" t="str">
            <v>Coon Rapids</v>
          </cell>
          <cell r="C80">
            <v>1924587.31</v>
          </cell>
          <cell r="D80">
            <v>607798.91</v>
          </cell>
          <cell r="E80">
            <v>434474.31</v>
          </cell>
          <cell r="F80">
            <v>82442.25</v>
          </cell>
          <cell r="G80">
            <v>3550.55</v>
          </cell>
          <cell r="H80">
            <v>89654.79</v>
          </cell>
          <cell r="I80">
            <v>610121.9</v>
          </cell>
          <cell r="J80">
            <v>220472.41</v>
          </cell>
          <cell r="K80">
            <v>486194.09</v>
          </cell>
          <cell r="L80">
            <v>57531.45</v>
          </cell>
          <cell r="M80">
            <v>157869.12</v>
          </cell>
          <cell r="N80">
            <v>0</v>
          </cell>
          <cell r="O80">
            <v>55915.140000000007</v>
          </cell>
        </row>
        <row r="81">
          <cell r="A81">
            <v>20714</v>
          </cell>
          <cell r="B81" t="str">
            <v>Mankato</v>
          </cell>
          <cell r="C81">
            <v>2104314.9700000002</v>
          </cell>
          <cell r="D81">
            <v>601002.69999999995</v>
          </cell>
          <cell r="E81">
            <v>412994.20999999996</v>
          </cell>
          <cell r="F81">
            <v>102223.98</v>
          </cell>
          <cell r="G81">
            <v>46122.62</v>
          </cell>
          <cell r="H81">
            <v>89435.91</v>
          </cell>
          <cell r="I81">
            <v>650776.72</v>
          </cell>
          <cell r="J81">
            <v>225154.95</v>
          </cell>
          <cell r="K81">
            <v>627380.6</v>
          </cell>
          <cell r="L81">
            <v>62729.440000000002</v>
          </cell>
          <cell r="M81">
            <v>146900.20000000001</v>
          </cell>
          <cell r="N81">
            <v>0</v>
          </cell>
          <cell r="O81">
            <v>33818.699999999997</v>
          </cell>
        </row>
        <row r="82">
          <cell r="A82">
            <v>20720</v>
          </cell>
          <cell r="B82" t="str">
            <v>Dearborn</v>
          </cell>
          <cell r="C82">
            <v>1335586.46</v>
          </cell>
          <cell r="D82">
            <v>469242.21</v>
          </cell>
          <cell r="E82">
            <v>235908.56</v>
          </cell>
          <cell r="F82">
            <v>92748</v>
          </cell>
          <cell r="G82">
            <v>15782.1</v>
          </cell>
          <cell r="H82">
            <v>53495.78</v>
          </cell>
          <cell r="I82">
            <v>397934.43999999994</v>
          </cell>
          <cell r="J82">
            <v>196101.15</v>
          </cell>
          <cell r="K82">
            <v>272308.65999999997</v>
          </cell>
          <cell r="L82">
            <v>39666.11</v>
          </cell>
          <cell r="M82">
            <v>0</v>
          </cell>
          <cell r="N82">
            <v>0</v>
          </cell>
          <cell r="O82">
            <v>36903.29</v>
          </cell>
        </row>
        <row r="83">
          <cell r="A83">
            <v>20721</v>
          </cell>
          <cell r="B83" t="str">
            <v>Taylor</v>
          </cell>
          <cell r="C83">
            <v>1177489.71</v>
          </cell>
          <cell r="D83">
            <v>405233.46</v>
          </cell>
          <cell r="E83">
            <v>221947.03999999998</v>
          </cell>
          <cell r="F83">
            <v>106503.59</v>
          </cell>
          <cell r="G83">
            <v>7915.86</v>
          </cell>
          <cell r="H83">
            <v>63322.79</v>
          </cell>
          <cell r="I83">
            <v>399689.27999999997</v>
          </cell>
          <cell r="J83">
            <v>183851.53</v>
          </cell>
          <cell r="K83">
            <v>188715.44</v>
          </cell>
          <cell r="L83">
            <v>35035.39</v>
          </cell>
          <cell r="M83">
            <v>0</v>
          </cell>
          <cell r="N83">
            <v>0</v>
          </cell>
          <cell r="O83">
            <v>37212.69</v>
          </cell>
        </row>
        <row r="84">
          <cell r="A84">
            <v>20724</v>
          </cell>
          <cell r="B84" t="str">
            <v>Bradley</v>
          </cell>
          <cell r="C84">
            <v>2300815.0699999998</v>
          </cell>
          <cell r="D84">
            <v>694293.84</v>
          </cell>
          <cell r="E84">
            <v>355856.98</v>
          </cell>
          <cell r="F84">
            <v>92225.47</v>
          </cell>
          <cell r="G84">
            <v>81436.94</v>
          </cell>
          <cell r="H84">
            <v>110937.03</v>
          </cell>
          <cell r="I84">
            <v>640456.41999999993</v>
          </cell>
          <cell r="J84">
            <v>207729.73</v>
          </cell>
          <cell r="K84">
            <v>758335.08</v>
          </cell>
          <cell r="L84">
            <v>93066.59</v>
          </cell>
          <cell r="M84">
            <v>84422.86</v>
          </cell>
          <cell r="N84">
            <v>0</v>
          </cell>
          <cell r="O84">
            <v>27818.11</v>
          </cell>
        </row>
        <row r="85">
          <cell r="A85">
            <v>20725</v>
          </cell>
          <cell r="B85" t="str">
            <v>Clive</v>
          </cell>
          <cell r="C85">
            <v>1446914.91</v>
          </cell>
          <cell r="D85">
            <v>434879</v>
          </cell>
          <cell r="E85">
            <v>278896.47000000003</v>
          </cell>
          <cell r="F85">
            <v>98919.29</v>
          </cell>
          <cell r="G85">
            <v>29532.880000000001</v>
          </cell>
          <cell r="H85">
            <v>91781.759999999995</v>
          </cell>
          <cell r="I85">
            <v>499130.4</v>
          </cell>
          <cell r="J85">
            <v>156202.95000000001</v>
          </cell>
          <cell r="K85">
            <v>356702.56</v>
          </cell>
          <cell r="L85">
            <v>31810.720000000001</v>
          </cell>
          <cell r="M85">
            <v>67494.36</v>
          </cell>
          <cell r="N85">
            <v>0</v>
          </cell>
          <cell r="O85">
            <v>41737.620000000003</v>
          </cell>
        </row>
        <row r="86">
          <cell r="A86">
            <v>20726</v>
          </cell>
          <cell r="B86" t="str">
            <v>Livonia</v>
          </cell>
          <cell r="C86">
            <v>1609799.19</v>
          </cell>
          <cell r="D86">
            <v>493753.1</v>
          </cell>
          <cell r="E86">
            <v>237364.93</v>
          </cell>
          <cell r="F86">
            <v>106098.08</v>
          </cell>
          <cell r="G86">
            <v>35526.19</v>
          </cell>
          <cell r="H86">
            <v>78696.95</v>
          </cell>
          <cell r="I86">
            <v>457686.15</v>
          </cell>
          <cell r="J86">
            <v>185628.59</v>
          </cell>
          <cell r="K86">
            <v>472731.35</v>
          </cell>
          <cell r="L86">
            <v>47729.760000000002</v>
          </cell>
          <cell r="M86">
            <v>43999.8</v>
          </cell>
          <cell r="N86">
            <v>0</v>
          </cell>
          <cell r="O86">
            <v>42279.14</v>
          </cell>
        </row>
        <row r="87">
          <cell r="A87">
            <v>20727</v>
          </cell>
          <cell r="B87" t="str">
            <v>Onalaska</v>
          </cell>
          <cell r="C87">
            <v>1017034.98</v>
          </cell>
          <cell r="D87">
            <v>295813.19</v>
          </cell>
          <cell r="E87">
            <v>175631.93</v>
          </cell>
          <cell r="F87">
            <v>76024.240000000005</v>
          </cell>
          <cell r="G87">
            <v>8337.81</v>
          </cell>
          <cell r="H87">
            <v>44542.13</v>
          </cell>
          <cell r="I87">
            <v>304536.11</v>
          </cell>
          <cell r="J87">
            <v>180769.11</v>
          </cell>
          <cell r="K87">
            <v>235916.57</v>
          </cell>
          <cell r="L87">
            <v>22891.38</v>
          </cell>
          <cell r="M87">
            <v>51661.8</v>
          </cell>
          <cell r="N87">
            <v>0</v>
          </cell>
          <cell r="O87">
            <v>28331.200000000001</v>
          </cell>
        </row>
        <row r="88">
          <cell r="A88">
            <v>20728</v>
          </cell>
          <cell r="F88">
            <v>87461.33</v>
          </cell>
          <cell r="G88">
            <v>30974.77</v>
          </cell>
        </row>
        <row r="89">
          <cell r="A89">
            <v>20729</v>
          </cell>
          <cell r="F89">
            <v>83323.27</v>
          </cell>
          <cell r="G89">
            <v>5725.91</v>
          </cell>
        </row>
        <row r="90">
          <cell r="A90">
            <v>20730</v>
          </cell>
          <cell r="F90">
            <v>87340.41</v>
          </cell>
          <cell r="G90">
            <v>41458.870000000003</v>
          </cell>
        </row>
        <row r="91">
          <cell r="A91">
            <v>20731</v>
          </cell>
          <cell r="F91">
            <v>85056.87</v>
          </cell>
          <cell r="G91">
            <v>19917.87</v>
          </cell>
        </row>
        <row r="92">
          <cell r="A92">
            <v>20744</v>
          </cell>
          <cell r="F92">
            <v>80130.22</v>
          </cell>
          <cell r="G92">
            <v>10973.43</v>
          </cell>
        </row>
        <row r="93">
          <cell r="A93">
            <v>989820</v>
          </cell>
          <cell r="F93">
            <v>0</v>
          </cell>
          <cell r="G93">
            <v>0</v>
          </cell>
        </row>
        <row r="94">
          <cell r="A94">
            <v>989825</v>
          </cell>
          <cell r="B94" t="str">
            <v>BSMWJS Regional</v>
          </cell>
          <cell r="C94">
            <v>0</v>
          </cell>
          <cell r="D94">
            <v>657444.42000000004</v>
          </cell>
          <cell r="E94">
            <v>0</v>
          </cell>
          <cell r="F94">
            <v>0</v>
          </cell>
          <cell r="G94">
            <v>0</v>
          </cell>
          <cell r="H94">
            <v>39222</v>
          </cell>
          <cell r="I94">
            <v>39222</v>
          </cell>
          <cell r="J94">
            <v>-97848</v>
          </cell>
          <cell r="K94">
            <v>-598818.42000000004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6">
          <cell r="A96">
            <v>91</v>
          </cell>
          <cell r="C96">
            <v>143851557.8499999</v>
          </cell>
          <cell r="D96">
            <v>46617669.50999999</v>
          </cell>
          <cell r="E96">
            <v>26382537.499999985</v>
          </cell>
          <cell r="F96">
            <v>8353590.4199999981</v>
          </cell>
          <cell r="G96">
            <v>1792549.1100000006</v>
          </cell>
          <cell r="H96">
            <v>6925778.4300000006</v>
          </cell>
          <cell r="I96">
            <v>43454455.459999986</v>
          </cell>
          <cell r="J96">
            <v>17285955.93</v>
          </cell>
          <cell r="K96">
            <v>36493476.949999988</v>
          </cell>
          <cell r="L96">
            <v>4922172.7800000012</v>
          </cell>
          <cell r="M96">
            <v>8129959.7200000007</v>
          </cell>
          <cell r="N96">
            <v>0</v>
          </cell>
          <cell r="O96">
            <v>3282777.6500000004</v>
          </cell>
          <cell r="P96">
            <v>11412737.369999997</v>
          </cell>
        </row>
        <row r="98">
          <cell r="A98">
            <v>20803</v>
          </cell>
          <cell r="B98" t="str">
            <v>Bolingbrook</v>
          </cell>
          <cell r="C98">
            <v>1535304.43</v>
          </cell>
          <cell r="D98">
            <v>515307.07</v>
          </cell>
          <cell r="E98">
            <v>305148.33</v>
          </cell>
          <cell r="F98">
            <v>108036.54</v>
          </cell>
          <cell r="G98">
            <v>24274.35</v>
          </cell>
          <cell r="H98">
            <v>71269.759999999995</v>
          </cell>
          <cell r="I98">
            <v>508728.98</v>
          </cell>
          <cell r="J98">
            <v>215211.57</v>
          </cell>
          <cell r="K98">
            <v>296056.81</v>
          </cell>
          <cell r="L98">
            <v>62522.55</v>
          </cell>
          <cell r="M98">
            <v>90723.09</v>
          </cell>
          <cell r="N98">
            <v>0</v>
          </cell>
          <cell r="O98">
            <v>6762.1</v>
          </cell>
          <cell r="P98">
            <v>97485.19</v>
          </cell>
        </row>
        <row r="99">
          <cell r="A99">
            <v>20805</v>
          </cell>
          <cell r="B99" t="str">
            <v>158th &amp; Harlem</v>
          </cell>
          <cell r="C99">
            <v>797270.11</v>
          </cell>
          <cell r="D99">
            <v>254402.02</v>
          </cell>
          <cell r="E99">
            <v>182163.50999999998</v>
          </cell>
          <cell r="F99">
            <v>44819.839999999997</v>
          </cell>
          <cell r="G99">
            <v>11745.71</v>
          </cell>
          <cell r="H99">
            <v>30272.639999999999</v>
          </cell>
          <cell r="I99">
            <v>269001.69999999995</v>
          </cell>
          <cell r="J99">
            <v>87872.95</v>
          </cell>
          <cell r="K99">
            <v>185993.44</v>
          </cell>
          <cell r="L99">
            <v>30093.03</v>
          </cell>
          <cell r="M99">
            <v>5416.67</v>
          </cell>
          <cell r="N99">
            <v>0</v>
          </cell>
          <cell r="O99">
            <v>3750.17</v>
          </cell>
          <cell r="P99">
            <v>9166.84</v>
          </cell>
        </row>
        <row r="100">
          <cell r="A100">
            <v>20809</v>
          </cell>
          <cell r="B100" t="str">
            <v>Dekalb</v>
          </cell>
          <cell r="C100">
            <v>986248.41</v>
          </cell>
          <cell r="D100">
            <v>302403.71999999997</v>
          </cell>
          <cell r="E100">
            <v>228613.65000000002</v>
          </cell>
          <cell r="F100">
            <v>56195.51</v>
          </cell>
          <cell r="G100">
            <v>15043.37</v>
          </cell>
          <cell r="H100">
            <v>39430.11</v>
          </cell>
          <cell r="I100">
            <v>339282.64</v>
          </cell>
          <cell r="J100">
            <v>99298.7</v>
          </cell>
          <cell r="K100">
            <v>245263.35</v>
          </cell>
          <cell r="L100">
            <v>37691.370000000003</v>
          </cell>
          <cell r="M100">
            <v>0</v>
          </cell>
          <cell r="N100">
            <v>0</v>
          </cell>
          <cell r="O100">
            <v>7307.12</v>
          </cell>
          <cell r="P100">
            <v>7307.12</v>
          </cell>
        </row>
        <row r="102">
          <cell r="A102">
            <v>3</v>
          </cell>
          <cell r="C102">
            <v>3318822.95</v>
          </cell>
          <cell r="D102">
            <v>1072112.81</v>
          </cell>
          <cell r="E102">
            <v>715925.49</v>
          </cell>
          <cell r="F102">
            <v>209051.89</v>
          </cell>
          <cell r="G102">
            <v>51063.43</v>
          </cell>
          <cell r="H102">
            <v>140972.51</v>
          </cell>
          <cell r="I102">
            <v>1117013.3199999998</v>
          </cell>
          <cell r="J102">
            <v>402383.22000000003</v>
          </cell>
          <cell r="K102">
            <v>727313.6</v>
          </cell>
          <cell r="L102">
            <v>130306.95000000001</v>
          </cell>
          <cell r="M102">
            <v>96139.76</v>
          </cell>
          <cell r="N102">
            <v>0</v>
          </cell>
          <cell r="O102">
            <v>17819.39</v>
          </cell>
          <cell r="P102">
            <v>113959.15</v>
          </cell>
        </row>
        <row r="104">
          <cell r="A104">
            <v>20178</v>
          </cell>
          <cell r="B104" t="str">
            <v>Brookdale</v>
          </cell>
          <cell r="C104">
            <v>1069099.04</v>
          </cell>
          <cell r="D104">
            <v>343756.18</v>
          </cell>
          <cell r="E104">
            <v>272797.48</v>
          </cell>
          <cell r="F104">
            <v>58878.5</v>
          </cell>
          <cell r="G104">
            <v>2770.07</v>
          </cell>
          <cell r="H104">
            <v>50041.16</v>
          </cell>
          <cell r="I104">
            <v>384487.20999999996</v>
          </cell>
          <cell r="J104">
            <v>165359.31</v>
          </cell>
          <cell r="K104">
            <v>175496.34</v>
          </cell>
          <cell r="L104">
            <v>32010.22</v>
          </cell>
          <cell r="M104">
            <v>226017.22</v>
          </cell>
          <cell r="N104">
            <v>0</v>
          </cell>
          <cell r="O104">
            <v>26702.21</v>
          </cell>
          <cell r="P104">
            <v>252719.43</v>
          </cell>
        </row>
        <row r="105">
          <cell r="A105">
            <v>20191</v>
          </cell>
          <cell r="B105" t="str">
            <v>Euclid</v>
          </cell>
          <cell r="C105">
            <v>711092.99</v>
          </cell>
          <cell r="D105">
            <v>251433.05</v>
          </cell>
          <cell r="E105">
            <v>180503.26</v>
          </cell>
          <cell r="F105">
            <v>71080.539999999994</v>
          </cell>
          <cell r="G105">
            <v>0</v>
          </cell>
          <cell r="H105">
            <v>38973.910000000003</v>
          </cell>
          <cell r="I105">
            <v>290557.70999999996</v>
          </cell>
          <cell r="J105">
            <v>125848.8</v>
          </cell>
          <cell r="K105">
            <v>43253.43</v>
          </cell>
          <cell r="L105">
            <v>15702.96</v>
          </cell>
          <cell r="M105">
            <v>77693.47</v>
          </cell>
          <cell r="N105">
            <v>0</v>
          </cell>
          <cell r="O105">
            <v>25937.79</v>
          </cell>
          <cell r="P105">
            <v>103631.26000000001</v>
          </cell>
        </row>
        <row r="106">
          <cell r="A106">
            <v>20207</v>
          </cell>
          <cell r="B106" t="str">
            <v>Waukesha</v>
          </cell>
          <cell r="C106">
            <v>876464.09</v>
          </cell>
          <cell r="D106">
            <v>290647.56</v>
          </cell>
          <cell r="E106">
            <v>179427.97</v>
          </cell>
          <cell r="F106">
            <v>56551.08</v>
          </cell>
          <cell r="G106">
            <v>9960.15</v>
          </cell>
          <cell r="H106">
            <v>49252.89</v>
          </cell>
          <cell r="I106">
            <v>295192.08999999997</v>
          </cell>
          <cell r="J106">
            <v>132010.35</v>
          </cell>
          <cell r="K106">
            <v>158614.09</v>
          </cell>
          <cell r="L106">
            <v>32935.15</v>
          </cell>
          <cell r="M106">
            <v>73183.66</v>
          </cell>
          <cell r="N106">
            <v>0</v>
          </cell>
          <cell r="O106">
            <v>22646.920000000002</v>
          </cell>
          <cell r="P106">
            <v>95830.58</v>
          </cell>
        </row>
        <row r="107">
          <cell r="A107">
            <v>20224</v>
          </cell>
          <cell r="B107" t="str">
            <v>Oak Park Mi</v>
          </cell>
          <cell r="C107">
            <v>518916.26</v>
          </cell>
          <cell r="D107">
            <v>220672.15</v>
          </cell>
          <cell r="E107">
            <v>127365.37</v>
          </cell>
          <cell r="F107">
            <v>40336.46</v>
          </cell>
          <cell r="G107">
            <v>0</v>
          </cell>
          <cell r="H107">
            <v>34528.5</v>
          </cell>
          <cell r="I107">
            <v>202230.33</v>
          </cell>
          <cell r="J107">
            <v>116446.01</v>
          </cell>
          <cell r="K107">
            <v>-20432.23</v>
          </cell>
          <cell r="L107">
            <v>17616.95</v>
          </cell>
          <cell r="M107">
            <v>70603.850000000006</v>
          </cell>
          <cell r="N107">
            <v>0</v>
          </cell>
          <cell r="O107">
            <v>20288.25</v>
          </cell>
          <cell r="P107">
            <v>90892.1</v>
          </cell>
        </row>
        <row r="109">
          <cell r="A109">
            <v>4</v>
          </cell>
          <cell r="C109">
            <v>3175572.38</v>
          </cell>
          <cell r="D109">
            <v>1106508.94</v>
          </cell>
          <cell r="E109">
            <v>760094.08</v>
          </cell>
          <cell r="F109">
            <v>226846.58</v>
          </cell>
          <cell r="G109">
            <v>12730.22</v>
          </cell>
          <cell r="H109">
            <v>172796.46000000002</v>
          </cell>
          <cell r="I109">
            <v>1172467.3399999999</v>
          </cell>
          <cell r="J109">
            <v>539664.47</v>
          </cell>
          <cell r="K109">
            <v>356931.63</v>
          </cell>
          <cell r="L109">
            <v>98265.279999999999</v>
          </cell>
          <cell r="M109">
            <v>447498.19999999995</v>
          </cell>
          <cell r="N109">
            <v>0</v>
          </cell>
          <cell r="O109">
            <v>95575.17</v>
          </cell>
          <cell r="P109">
            <v>543073.37</v>
          </cell>
        </row>
        <row r="111">
          <cell r="F111">
            <v>8789488.8899999987</v>
          </cell>
          <cell r="G111">
            <v>1856342.7600000005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IS"/>
      <sheetName val="AcqBSCF"/>
      <sheetName val="TOC"/>
      <sheetName val="Inputs"/>
      <sheetName val="Assum"/>
      <sheetName val="Op-BS"/>
      <sheetName val="IS"/>
      <sheetName val="BSCF"/>
      <sheetName val="Ratios"/>
      <sheetName val="Matrix"/>
      <sheetName val="Contrib"/>
      <sheetName val="AcqRat"/>
      <sheetName val="AcqDCF1"/>
      <sheetName val="AcqDCF2"/>
      <sheetName val="TargIS"/>
      <sheetName val="TargBSCF"/>
      <sheetName val="TargRat"/>
      <sheetName val="TargDCF1"/>
      <sheetName val="TargDCF2"/>
      <sheetName val="Summary"/>
      <sheetName val="Assump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echantillon"/>
      <sheetName val="société L"/>
      <sheetName val="société M"/>
      <sheetName val="société N"/>
      <sheetName val="société O"/>
      <sheetName val="société P"/>
      <sheetName val="société Q"/>
      <sheetName val="société R"/>
      <sheetName val="société S"/>
      <sheetName val="société T"/>
      <sheetName val="société U"/>
      <sheetName val="société V"/>
      <sheetName val="société 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Tax Exposure"/>
      <sheetName val="Sheet2"/>
      <sheetName val="Tooling KDI"/>
      <sheetName val="Quality of NA and WC SUMMARY"/>
      <sheetName val="Quality of NA and WC"/>
      <sheetName val="Asia Bonus Accrual"/>
      <sheetName val="Passed Audit Adj - WC Impact"/>
      <sheetName val="Cons IS FY09"/>
      <sheetName val="Cons IS FY10"/>
      <sheetName val="Cons IS TTM Apr 11"/>
      <sheetName val="Cons IS YTD Apr 10"/>
      <sheetName val="Cons IS YTD Apr 11"/>
      <sheetName val="Summary IS"/>
      <sheetName val="EBITDA Bridge"/>
      <sheetName val="Consolidated IS"/>
      <sheetName val="IS Reconciliation"/>
      <sheetName val="Cons BS 12-31-09"/>
      <sheetName val="Cons BS 12-31-10"/>
      <sheetName val="Cons BS 4-30-11"/>
      <sheetName val="Consolidated BS"/>
      <sheetName val="BS Reconcilation"/>
      <sheetName val="Quality of Earnings Summary"/>
      <sheetName val="Q of E Analysis"/>
      <sheetName val="Mgmt Adjustment - Salaries"/>
      <sheetName val="Mgmt Adjustment - Aircraft"/>
      <sheetName val="Brazil Rent"/>
      <sheetName val="Severance"/>
      <sheetName val="Brazil Litigation"/>
      <sheetName val="Brazil Insurance"/>
      <sheetName val="PAJE"/>
      <sheetName val="Prepaid Amortized Tooling"/>
      <sheetName val="Accrued Bonus Asia"/>
      <sheetName val="Professional Fees"/>
      <sheetName val="Deal costs"/>
      <sheetName val="Detailed IS - Corp"/>
      <sheetName val="Historical Balance Sheet - Corp"/>
      <sheetName val="Fixed Assets Rollforward - Corp"/>
      <sheetName val="Detailed Income Statement CHI"/>
      <sheetName val="IS Reconciliation - Chicago"/>
      <sheetName val="Revenue CHI"/>
      <sheetName val="Top Customers - CHI"/>
      <sheetName val="Top 10 Customers - CHI - KDI"/>
      <sheetName val="Cost of Sales CHI"/>
      <sheetName val="Top Vendors - CHI"/>
      <sheetName val="Operating Expenses - CHI"/>
      <sheetName val="Chicago Professional Fees"/>
      <sheetName val="Employees - CHI"/>
      <sheetName val="Cash Rec - Chicago"/>
      <sheetName val="Monthly Income Statement - CHI"/>
      <sheetName val="Historical Balance Sheet - CHI"/>
      <sheetName val="Historical BS CHI - report"/>
      <sheetName val="BS Reconcilation - Chicago"/>
      <sheetName val="Accounts Receivable - CHI"/>
      <sheetName val="Inventory - CHI"/>
      <sheetName val="Inventory Turnover - CHI"/>
      <sheetName val="Prepaids - CHI"/>
      <sheetName val="PP&amp;E - CHI"/>
      <sheetName val="PP&amp;E vs Maintenance - CHI"/>
      <sheetName val="FA Rollforward Chicago"/>
      <sheetName val="Accounts Payable - CHI"/>
      <sheetName val="AP Aging - CHI"/>
      <sheetName val="Accrued Liab. - CHI"/>
      <sheetName val="Works Comp Reserve Chicago"/>
      <sheetName val="Monthly Balance Sheet - CHI"/>
      <sheetName val="Monthly Income Statement USD"/>
      <sheetName val="IS Reconciliation - Brazil"/>
      <sheetName val="Revenue - USD"/>
      <sheetName val="Top Customers - USD"/>
      <sheetName val="Top 10 Customers - USD - KDI"/>
      <sheetName val="Cost of Sales USD"/>
      <sheetName val="Top Vendors - USD"/>
      <sheetName val="OPEX USD"/>
      <sheetName val="Other Expense (Income) - USD"/>
      <sheetName val="Historical Balance Sheet - USD"/>
      <sheetName val="Monthly Balance Sheet - USD"/>
      <sheetName val="BS Reconcilation - Brazil"/>
      <sheetName val="Cash &amp; Cash Equivalents - USD"/>
      <sheetName val="AR &amp; Cash Advances - USD"/>
      <sheetName val="AR Aging - USD"/>
      <sheetName val="Prepaids - USD"/>
      <sheetName val="Inventory - USD"/>
      <sheetName val="Inventory Turnover - USD"/>
      <sheetName val="PP&amp;E - USD"/>
      <sheetName val="PP&amp;E vs Maintenance - USD"/>
      <sheetName val="FA Rollforward Brazil - USD"/>
      <sheetName val="Accounts Payable - USD"/>
      <sheetName val="AP Aging - USD"/>
      <sheetName val="Accrued Expenses - USD"/>
      <sheetName val="ST Debt - USD"/>
      <sheetName val="LT Liabilities - USD"/>
      <sheetName val="Cash Rec - Brazil - USD"/>
      <sheetName val="Monthly Income Statement BRZ"/>
      <sheetName val="Revenue BRZ"/>
      <sheetName val="Top Customers - BRZ"/>
      <sheetName val="Cost of Sales - BRZ"/>
      <sheetName val="OPEX BRZ"/>
      <sheetName val="Other Expense (Income) - BRZ"/>
      <sheetName val="Monthly Balance Sheet BRZ"/>
      <sheetName val="Cash &amp; Cash Equivalents - BRZ"/>
      <sheetName val="AR &amp; Cash Advances - BRZ"/>
      <sheetName val="Long-term Liabilities - BRZ"/>
      <sheetName val="Prepaids - BRZ"/>
      <sheetName val="Inventory - BRZ"/>
      <sheetName val="PP&amp;E - BRZ"/>
      <sheetName val="FA Rollforward Brazil"/>
      <sheetName val="Accounts Payable - BRZ"/>
      <sheetName val="AP Aging - BRZ"/>
      <sheetName val="Accrued Expenses - BRZ"/>
      <sheetName val="ST Debt - BRZ"/>
      <sheetName val="Cash Rec - Brazil"/>
      <sheetName val="Monthly P&amp;L - Asia"/>
      <sheetName val="IS Reconciliation - Asia"/>
      <sheetName val="Net Sales - Asia"/>
      <sheetName val="Top Customers - Asia"/>
      <sheetName val="Top 10 Customers - Asia - KDI"/>
      <sheetName val="Cost of Sales - Asia"/>
      <sheetName val="Top Vendors - Asia"/>
      <sheetName val="Fixed Overhead - Asia "/>
      <sheetName val="Operating Expenses - Asia"/>
      <sheetName val="Other Expense (Income) - Asia"/>
      <sheetName val="Detailed Balance Sheet - Asia"/>
      <sheetName val="Monthly Balance Sheet - Asia"/>
      <sheetName val="BS Reconcilation - Asia"/>
      <sheetName val="Accounts Receivable - Asia"/>
      <sheetName val="AR Aging - Asia"/>
      <sheetName val="Inventory - Asia"/>
      <sheetName val="WIP Aging by Part# - Asia"/>
      <sheetName val="FG Aging by Part# - Asia"/>
      <sheetName val="Inventory Aging - Asia"/>
      <sheetName val="Fixed Assets - Asia"/>
      <sheetName val="FA Rollforward China"/>
      <sheetName val="FA Rollforward China - USD"/>
      <sheetName val="Current Liabilities - Asia"/>
      <sheetName val="Accrued Expenses - Asia"/>
      <sheetName val="AP Aging - Asia"/>
      <sheetName val="Cash Rec - China"/>
      <sheetName val="Employees - Asia"/>
      <sheetName val="DO NOT USE &gt;&gt;&gt;"/>
      <sheetName val="Detailed Income Statement - HK"/>
      <sheetName val="Detailed Income Statement - PRC"/>
      <sheetName val="Historical Balance Sheet - HK"/>
      <sheetName val="Historical Balance Sheet - PRC"/>
      <sheetName val="Sheet24"/>
      <sheetName val="MASTER PVT INV - ASIA"/>
      <sheetName val="INV SOURCE"/>
      <sheetName val="COS - BRZ SOURCE"/>
      <sheetName val="OPEX BRZ SOUR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I9">
            <v>41023.82752584065</v>
          </cell>
        </row>
      </sheetData>
      <sheetData sheetId="8">
        <row r="9">
          <cell r="I9">
            <v>40451.531703728346</v>
          </cell>
        </row>
      </sheetData>
      <sheetData sheetId="9">
        <row r="24">
          <cell r="I24">
            <v>-473.40779503609656</v>
          </cell>
        </row>
      </sheetData>
      <sheetData sheetId="10">
        <row r="9">
          <cell r="I9">
            <v>12682.56353245987</v>
          </cell>
        </row>
      </sheetData>
      <sheetData sheetId="11">
        <row r="9">
          <cell r="I9">
            <v>14895.488521688312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analysis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lev FCF"/>
      <sheetName val="Presentation"/>
      <sheetName val="INPUTS"/>
      <sheetName val="INPUTS (2)"/>
      <sheetName val="Balance Sheet"/>
      <sheetName val="Balance Sheet (2)"/>
      <sheetName val="Cash Flow"/>
      <sheetName val="Cash Flow (2)"/>
      <sheetName val="FX Rate"/>
      <sheetName val="Val. Summary"/>
      <sheetName val="Lev FCF"/>
      <sheetName val="__FDSCACHE__"/>
      <sheetName val="Value_matrix"/>
      <sheetName val="Depreciation Matrix"/>
      <sheetName val="Debt Schedule"/>
      <sheetName val="Hist. Debt"/>
      <sheetName val="Tax Benefi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rramientas para análisis-VBA"/>
      <sheetName val="XL8GALRY"/>
      <sheetName val="Listavba"/>
      <sheetName val="#¡REF"/>
      <sheetName val="Barras rústico"/>
      <sheetName val="Logarítmico"/>
      <sheetName val="Columnas y áreas"/>
      <sheetName val="Líneas en dos ejes"/>
      <sheetName val="Líneas y columnas 2"/>
      <sheetName val="Líneas y columnas 1"/>
      <sheetName val="Líneas suavizadas"/>
      <sheetName val="Conos"/>
      <sheetName val="Áreas 3D en color"/>
      <sheetName val="Tubos"/>
      <sheetName val="Circular llamativo"/>
      <sheetName val="Apilado en colores"/>
      <sheetName val="Columnas en profundidad"/>
      <sheetName val="Circular azul"/>
      <sheetName val="Barras flotantes"/>
      <sheetName val="Líneas coloridas"/>
      <sheetName val="Columnas en gris"/>
      <sheetName val="Áreas en gris, cronológico"/>
      <sheetName val="Áreas en gris"/>
      <sheetName val="Circular en gr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mbo"/>
      <sheetName val="Egan"/>
      <sheetName val="Moss Bluff"/>
      <sheetName val="Tioga"/>
      <sheetName val="Salt, llc"/>
      <sheetName val="Fin. Stmts"/>
      <sheetName val="EBITDA"/>
      <sheetName val="97 forecast"/>
      <sheetName val="Copiah"/>
      <sheetName val="Wolverine"/>
      <sheetName val="Notes Proposal"/>
      <sheetName val="MLP Exit Value"/>
      <sheetName val="Partner's IRR"/>
      <sheetName val="MHP OH"/>
      <sheetName val="Exec Summ-MHP with Tioga"/>
      <sheetName val="100% Leased"/>
      <sheetName val="90% Leased"/>
      <sheetName val="Weighted Avg Demand Rate"/>
      <sheetName val="Sheet1"/>
      <sheetName val="Prop Tax"/>
      <sheetName val="Unlev FC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s to Check 9feb14"/>
      <sheetName val="COMPONENT COST CHANGES May.14"/>
      <sheetName val="ERP current cost may14"/>
      <sheetName val="LB 2.28.14"/>
      <sheetName val="2012 YEAR END INV REPORT"/>
      <sheetName val="MM Finished Goods End of Year"/>
      <sheetName val="TO DO"/>
      <sheetName val="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>
            <v>1.38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Analysis"/>
      <sheetName val="Average PO Cost"/>
      <sheetName val="PO Receiving History"/>
      <sheetName val="On Hand Inventory"/>
      <sheetName val="Cat List"/>
      <sheetName val="PO History"/>
      <sheetName val="Duty"/>
      <sheetName val="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 t="str">
            <v>ItemNo</v>
          </cell>
          <cell r="B3" t="str">
            <v>Descrip</v>
          </cell>
          <cell r="C3" t="str">
            <v>Duty%</v>
          </cell>
          <cell r="D3" t="str">
            <v>Total</v>
          </cell>
        </row>
        <row r="4">
          <cell r="A4">
            <v>8</v>
          </cell>
          <cell r="B4" t="str">
            <v>MENS STEEL TOE MOC</v>
          </cell>
          <cell r="C4">
            <v>5</v>
          </cell>
          <cell r="D4">
            <v>515</v>
          </cell>
          <cell r="E4">
            <v>0.05</v>
          </cell>
        </row>
        <row r="5">
          <cell r="A5">
            <v>14</v>
          </cell>
          <cell r="B5" t="str">
            <v>MENS SUNDANCE</v>
          </cell>
          <cell r="C5">
            <v>9</v>
          </cell>
          <cell r="D5">
            <v>97</v>
          </cell>
          <cell r="E5">
            <v>0.09</v>
          </cell>
        </row>
        <row r="6">
          <cell r="A6">
            <v>28</v>
          </cell>
          <cell r="B6" t="str">
            <v>MENS DURANGO STEEL TOE</v>
          </cell>
          <cell r="C6">
            <v>2</v>
          </cell>
          <cell r="D6">
            <v>355</v>
          </cell>
          <cell r="E6">
            <v>0.05</v>
          </cell>
        </row>
        <row r="7">
          <cell r="A7">
            <v>29</v>
          </cell>
          <cell r="B7" t="str">
            <v>MENS DURANGO HIKER</v>
          </cell>
          <cell r="C7">
            <v>8.5</v>
          </cell>
          <cell r="D7">
            <v>462</v>
          </cell>
          <cell r="E7">
            <v>8.5000000000000006E-2</v>
          </cell>
        </row>
        <row r="8">
          <cell r="A8">
            <v>32</v>
          </cell>
          <cell r="B8" t="str">
            <v>MENS RENEGADE STEEL TOE</v>
          </cell>
          <cell r="C8">
            <v>5</v>
          </cell>
          <cell r="D8">
            <v>593</v>
          </cell>
          <cell r="E8">
            <v>0.05</v>
          </cell>
        </row>
        <row r="9">
          <cell r="A9">
            <v>61</v>
          </cell>
          <cell r="B9" t="str">
            <v>WOMENS RUBBER MUD FLAT</v>
          </cell>
          <cell r="C9">
            <v>0</v>
          </cell>
          <cell r="D9">
            <v>1283</v>
          </cell>
          <cell r="E9">
            <v>0.375</v>
          </cell>
        </row>
        <row r="10">
          <cell r="A10">
            <v>62</v>
          </cell>
          <cell r="B10" t="str">
            <v>WOMENS RUBBER MUD ROMEO</v>
          </cell>
          <cell r="C10">
            <v>0</v>
          </cell>
          <cell r="D10">
            <v>372</v>
          </cell>
          <cell r="E10">
            <v>0.375</v>
          </cell>
        </row>
        <row r="11">
          <cell r="A11">
            <v>231</v>
          </cell>
          <cell r="B11" t="str">
            <v>SNO GO</v>
          </cell>
          <cell r="C11">
            <v>0</v>
          </cell>
          <cell r="D11">
            <v>981</v>
          </cell>
          <cell r="E11">
            <v>0</v>
          </cell>
        </row>
        <row r="12">
          <cell r="A12">
            <v>401</v>
          </cell>
          <cell r="B12" t="str">
            <v>FROGGY - KIDS BOOT</v>
          </cell>
          <cell r="C12">
            <v>37.5</v>
          </cell>
          <cell r="D12">
            <v>21861</v>
          </cell>
          <cell r="E12">
            <v>0.375</v>
          </cell>
        </row>
        <row r="13">
          <cell r="A13">
            <v>442</v>
          </cell>
          <cell r="B13" t="str">
            <v>#442 RUBBER MINING BOOT</v>
          </cell>
          <cell r="C13">
            <v>37.5</v>
          </cell>
          <cell r="D13">
            <v>4</v>
          </cell>
          <cell r="E13">
            <v>0.375</v>
          </cell>
        </row>
        <row r="14">
          <cell r="A14">
            <v>485</v>
          </cell>
          <cell r="B14" t="str">
            <v>HAPPY BEE - KIDS BOOT</v>
          </cell>
          <cell r="C14">
            <v>37.5</v>
          </cell>
          <cell r="D14">
            <v>8557</v>
          </cell>
          <cell r="E14">
            <v>0.375</v>
          </cell>
        </row>
        <row r="15">
          <cell r="A15">
            <v>487</v>
          </cell>
          <cell r="B15" t="str">
            <v>HAPPY LADYBUG - KIDS BOOT</v>
          </cell>
          <cell r="C15">
            <v>37.5</v>
          </cell>
          <cell r="D15">
            <v>23076</v>
          </cell>
          <cell r="E15">
            <v>0.375</v>
          </cell>
        </row>
        <row r="16">
          <cell r="A16">
            <v>488</v>
          </cell>
          <cell r="B16" t="str">
            <v>DALMATIAN- KIDS BOOT</v>
          </cell>
          <cell r="C16">
            <v>37.5</v>
          </cell>
          <cell r="D16">
            <v>15768</v>
          </cell>
          <cell r="E16">
            <v>0.375</v>
          </cell>
        </row>
        <row r="17">
          <cell r="A17">
            <v>495</v>
          </cell>
          <cell r="B17" t="str">
            <v>DINO - KIDS BOOT</v>
          </cell>
          <cell r="C17">
            <v>37.5</v>
          </cell>
          <cell r="D17">
            <v>4688</v>
          </cell>
          <cell r="E17">
            <v>0.375</v>
          </cell>
        </row>
        <row r="18">
          <cell r="A18">
            <v>499</v>
          </cell>
          <cell r="B18" t="str">
            <v>BUTTERFLY PRINT- KIDS BOOT</v>
          </cell>
          <cell r="C18">
            <v>37.5</v>
          </cell>
          <cell r="D18">
            <v>2483</v>
          </cell>
          <cell r="E18">
            <v>0.375</v>
          </cell>
        </row>
        <row r="19">
          <cell r="A19">
            <v>515</v>
          </cell>
          <cell r="B19" t="str">
            <v>COW BOOT</v>
          </cell>
          <cell r="C19">
            <v>37.5</v>
          </cell>
          <cell r="D19">
            <v>4288</v>
          </cell>
          <cell r="E19">
            <v>0.375</v>
          </cell>
        </row>
        <row r="20">
          <cell r="A20">
            <v>561</v>
          </cell>
          <cell r="B20" t="str">
            <v>KITTY BOOT</v>
          </cell>
          <cell r="C20">
            <v>37.5</v>
          </cell>
          <cell r="D20">
            <v>3545</v>
          </cell>
          <cell r="E20">
            <v>0.375</v>
          </cell>
        </row>
        <row r="21">
          <cell r="A21">
            <v>565</v>
          </cell>
          <cell r="B21" t="str">
            <v>SPARKLEY BUTTERFLY</v>
          </cell>
          <cell r="C21">
            <v>37.5</v>
          </cell>
          <cell r="D21">
            <v>12737</v>
          </cell>
          <cell r="E21">
            <v>0.375</v>
          </cell>
        </row>
        <row r="22">
          <cell r="A22">
            <v>569</v>
          </cell>
          <cell r="B22" t="str">
            <v>PIRATE - KIDS BOOT</v>
          </cell>
          <cell r="C22">
            <v>37.5</v>
          </cell>
          <cell r="D22">
            <v>42</v>
          </cell>
          <cell r="E22">
            <v>0.375</v>
          </cell>
        </row>
        <row r="23">
          <cell r="A23">
            <v>571</v>
          </cell>
          <cell r="B23" t="str">
            <v>MEAN DINO - KIDS BOOT</v>
          </cell>
          <cell r="C23">
            <v>37.5</v>
          </cell>
          <cell r="D23">
            <v>91</v>
          </cell>
          <cell r="E23">
            <v>0.375</v>
          </cell>
        </row>
        <row r="24">
          <cell r="A24">
            <v>1544</v>
          </cell>
          <cell r="B24" t="str">
            <v>INFANTS SLIPPER</v>
          </cell>
          <cell r="C24">
            <v>10</v>
          </cell>
          <cell r="D24">
            <v>694</v>
          </cell>
          <cell r="E24">
            <v>0.1</v>
          </cell>
        </row>
        <row r="25">
          <cell r="A25">
            <v>5497</v>
          </cell>
          <cell r="B25" t="str">
            <v>MENS WOOL FELT LINER</v>
          </cell>
          <cell r="C25">
            <v>10</v>
          </cell>
          <cell r="D25">
            <v>66</v>
          </cell>
          <cell r="E25">
            <v>0.1</v>
          </cell>
        </row>
        <row r="26">
          <cell r="A26">
            <v>10102</v>
          </cell>
          <cell r="B26" t="str">
            <v>SHEEPSKIN GLOVE</v>
          </cell>
          <cell r="C26">
            <v>0</v>
          </cell>
          <cell r="D26">
            <v>7</v>
          </cell>
          <cell r="E26">
            <v>0</v>
          </cell>
        </row>
        <row r="27">
          <cell r="A27">
            <v>10106</v>
          </cell>
          <cell r="B27" t="str">
            <v>GIANT FOOT</v>
          </cell>
          <cell r="C27">
            <v>10</v>
          </cell>
          <cell r="D27">
            <v>13</v>
          </cell>
          <cell r="E27">
            <v>0.1</v>
          </cell>
        </row>
        <row r="28">
          <cell r="A28">
            <v>44001</v>
          </cell>
          <cell r="B28" t="str">
            <v>FROGGY - UMBRELLA</v>
          </cell>
          <cell r="C28">
            <v>8.1999999999999993</v>
          </cell>
          <cell r="D28">
            <v>6491</v>
          </cell>
          <cell r="E28">
            <v>8.199999999999999E-2</v>
          </cell>
        </row>
        <row r="29">
          <cell r="A29">
            <v>44085</v>
          </cell>
          <cell r="B29" t="str">
            <v>BUMBLEBEE - UMBRELLA</v>
          </cell>
          <cell r="C29">
            <v>8.1999999999999993</v>
          </cell>
          <cell r="D29">
            <v>2040</v>
          </cell>
          <cell r="E29">
            <v>8.199999999999999E-2</v>
          </cell>
        </row>
        <row r="30">
          <cell r="A30">
            <v>44087</v>
          </cell>
          <cell r="B30" t="str">
            <v>LADYBUG - UMBRELLA</v>
          </cell>
          <cell r="C30">
            <v>8.1999999999999993</v>
          </cell>
          <cell r="D30">
            <v>4422</v>
          </cell>
          <cell r="E30">
            <v>8.199999999999999E-2</v>
          </cell>
        </row>
        <row r="31">
          <cell r="A31">
            <v>44088</v>
          </cell>
          <cell r="B31" t="str">
            <v>DALMATIAN - UMBRELLA</v>
          </cell>
          <cell r="C31">
            <v>8.1999999999999993</v>
          </cell>
          <cell r="D31">
            <v>8760</v>
          </cell>
          <cell r="E31">
            <v>8.199999999999999E-2</v>
          </cell>
        </row>
        <row r="32">
          <cell r="A32">
            <v>44093</v>
          </cell>
          <cell r="B32" t="str">
            <v>USA - UMBRELLA</v>
          </cell>
          <cell r="C32">
            <v>0</v>
          </cell>
          <cell r="D32">
            <v>480</v>
          </cell>
          <cell r="E32">
            <v>0</v>
          </cell>
        </row>
        <row r="33">
          <cell r="A33">
            <v>44095</v>
          </cell>
          <cell r="B33" t="str">
            <v>DINO - UMBRELLA</v>
          </cell>
          <cell r="C33">
            <v>8.1999999999999993</v>
          </cell>
          <cell r="D33">
            <v>2399</v>
          </cell>
          <cell r="E33">
            <v>8.199999999999999E-2</v>
          </cell>
        </row>
        <row r="34">
          <cell r="A34">
            <v>44099</v>
          </cell>
          <cell r="B34" t="str">
            <v>BUTTERFLY PRINT - UMBRELLA</v>
          </cell>
          <cell r="C34">
            <v>8.1999999999999993</v>
          </cell>
          <cell r="D34">
            <v>2252</v>
          </cell>
          <cell r="E34">
            <v>8.199999999999999E-2</v>
          </cell>
        </row>
        <row r="35">
          <cell r="A35">
            <v>44515</v>
          </cell>
          <cell r="B35" t="str">
            <v>COW - UMBRELLA</v>
          </cell>
          <cell r="C35">
            <v>8.1999999999999993</v>
          </cell>
          <cell r="D35">
            <v>6880</v>
          </cell>
          <cell r="E35">
            <v>8.199999999999999E-2</v>
          </cell>
        </row>
        <row r="36">
          <cell r="A36">
            <v>44561</v>
          </cell>
          <cell r="B36" t="str">
            <v>KITTY - UMBRELLA</v>
          </cell>
          <cell r="C36">
            <v>8.1999999999999993</v>
          </cell>
          <cell r="D36">
            <v>6027</v>
          </cell>
          <cell r="E36">
            <v>8.199999999999999E-2</v>
          </cell>
        </row>
        <row r="37">
          <cell r="A37">
            <v>44565</v>
          </cell>
          <cell r="B37" t="str">
            <v>SPARKLY BUTTERFLY - UMBRELLA</v>
          </cell>
          <cell r="C37">
            <v>8.1999999999999993</v>
          </cell>
          <cell r="D37">
            <v>9013</v>
          </cell>
          <cell r="E37">
            <v>8.199999999999999E-2</v>
          </cell>
        </row>
        <row r="38">
          <cell r="A38">
            <v>44569</v>
          </cell>
          <cell r="B38" t="str">
            <v>PIRATE - UMBRELLA</v>
          </cell>
          <cell r="C38">
            <v>8.1999999999999993</v>
          </cell>
          <cell r="D38">
            <v>18</v>
          </cell>
          <cell r="E38">
            <v>8.199999999999999E-2</v>
          </cell>
        </row>
        <row r="39">
          <cell r="A39">
            <v>44571</v>
          </cell>
          <cell r="B39" t="str">
            <v>MEAN DINO - UMBRELLA</v>
          </cell>
          <cell r="C39">
            <v>8.1999999999999993</v>
          </cell>
          <cell r="D39">
            <v>42</v>
          </cell>
          <cell r="E39">
            <v>8.199999999999999E-2</v>
          </cell>
        </row>
        <row r="40">
          <cell r="A40">
            <v>45001</v>
          </cell>
          <cell r="B40" t="str">
            <v>FROG RAINCOAT</v>
          </cell>
          <cell r="C40">
            <v>0</v>
          </cell>
          <cell r="D40">
            <v>1832</v>
          </cell>
          <cell r="E40">
            <v>0</v>
          </cell>
        </row>
        <row r="41">
          <cell r="A41">
            <v>45085</v>
          </cell>
          <cell r="B41" t="str">
            <v>BUMBLEBEE RAINCOAT</v>
          </cell>
          <cell r="C41">
            <v>0</v>
          </cell>
          <cell r="D41">
            <v>287</v>
          </cell>
          <cell r="E41">
            <v>0</v>
          </cell>
        </row>
        <row r="42">
          <cell r="A42">
            <v>45087</v>
          </cell>
          <cell r="B42" t="str">
            <v>LADYBUG RAINCOAT</v>
          </cell>
          <cell r="C42">
            <v>0</v>
          </cell>
          <cell r="D42">
            <v>1384</v>
          </cell>
          <cell r="E42">
            <v>0</v>
          </cell>
        </row>
        <row r="43">
          <cell r="A43">
            <v>45088</v>
          </cell>
          <cell r="B43" t="str">
            <v>DALMATIAN RAINCOAT</v>
          </cell>
          <cell r="C43">
            <v>0</v>
          </cell>
          <cell r="D43">
            <v>2055</v>
          </cell>
          <cell r="E43">
            <v>0</v>
          </cell>
        </row>
        <row r="44">
          <cell r="A44">
            <v>45095</v>
          </cell>
          <cell r="B44" t="str">
            <v>DINO RAINCOAT</v>
          </cell>
          <cell r="C44">
            <v>0</v>
          </cell>
          <cell r="D44">
            <v>2633</v>
          </cell>
          <cell r="E44">
            <v>0</v>
          </cell>
        </row>
        <row r="45">
          <cell r="A45">
            <v>45097</v>
          </cell>
          <cell r="B45" t="str">
            <v>MONSTER RAINCOAT</v>
          </cell>
          <cell r="C45">
            <v>0</v>
          </cell>
          <cell r="D45">
            <v>1</v>
          </cell>
          <cell r="E45">
            <v>0</v>
          </cell>
        </row>
        <row r="46">
          <cell r="A46">
            <v>45499</v>
          </cell>
          <cell r="B46" t="str">
            <v>BUTTERFLY PRINT- RAINCOAT</v>
          </cell>
          <cell r="C46">
            <v>0</v>
          </cell>
          <cell r="D46">
            <v>-134</v>
          </cell>
          <cell r="E46">
            <v>0</v>
          </cell>
        </row>
        <row r="47">
          <cell r="A47">
            <v>45501</v>
          </cell>
          <cell r="B47" t="str">
            <v>BUTTERFLY CHARACTER RAINCOAT</v>
          </cell>
          <cell r="C47">
            <v>0</v>
          </cell>
          <cell r="D47">
            <v>367</v>
          </cell>
          <cell r="E47">
            <v>0</v>
          </cell>
        </row>
        <row r="48">
          <cell r="A48">
            <v>45515</v>
          </cell>
          <cell r="B48" t="str">
            <v>COW RAINCOAT</v>
          </cell>
          <cell r="C48">
            <v>0</v>
          </cell>
          <cell r="D48">
            <v>830</v>
          </cell>
          <cell r="E48">
            <v>0</v>
          </cell>
        </row>
        <row r="49">
          <cell r="A49">
            <v>45561</v>
          </cell>
          <cell r="B49" t="str">
            <v>KITTY RAINCOAT</v>
          </cell>
          <cell r="C49">
            <v>0</v>
          </cell>
          <cell r="D49">
            <v>2443</v>
          </cell>
          <cell r="E49">
            <v>0</v>
          </cell>
        </row>
        <row r="50">
          <cell r="A50">
            <v>45565</v>
          </cell>
          <cell r="B50" t="str">
            <v>SPARKLY BUTTERFLY - RAINCOAT</v>
          </cell>
          <cell r="C50">
            <v>0</v>
          </cell>
          <cell r="D50">
            <v>4957</v>
          </cell>
          <cell r="E50">
            <v>0</v>
          </cell>
        </row>
        <row r="51">
          <cell r="A51">
            <v>45945</v>
          </cell>
          <cell r="B51" t="str">
            <v>FIRECHIEF RAINCOAT</v>
          </cell>
          <cell r="C51">
            <v>0</v>
          </cell>
          <cell r="D51">
            <v>1538</v>
          </cell>
          <cell r="E51">
            <v>0</v>
          </cell>
        </row>
        <row r="52">
          <cell r="A52">
            <v>45949</v>
          </cell>
          <cell r="B52" t="str">
            <v>Rain Slicker</v>
          </cell>
          <cell r="C52">
            <v>0</v>
          </cell>
          <cell r="D52">
            <v>19</v>
          </cell>
          <cell r="E52">
            <v>0</v>
          </cell>
        </row>
        <row r="53">
          <cell r="A53">
            <v>47001</v>
          </cell>
          <cell r="B53" t="str">
            <v>FROG RAINHAT</v>
          </cell>
          <cell r="C53">
            <v>0</v>
          </cell>
          <cell r="D53">
            <v>240</v>
          </cell>
          <cell r="E53">
            <v>0</v>
          </cell>
        </row>
        <row r="54">
          <cell r="A54">
            <v>47085</v>
          </cell>
          <cell r="B54" t="str">
            <v>HAPPY BEE RAINHAT</v>
          </cell>
          <cell r="C54">
            <v>0</v>
          </cell>
          <cell r="D54">
            <v>51</v>
          </cell>
          <cell r="E54">
            <v>0</v>
          </cell>
        </row>
        <row r="55">
          <cell r="A55">
            <v>47087</v>
          </cell>
          <cell r="B55" t="str">
            <v>LADYBUG RAINHAT</v>
          </cell>
          <cell r="C55">
            <v>0</v>
          </cell>
          <cell r="D55">
            <v>246</v>
          </cell>
          <cell r="E55">
            <v>0</v>
          </cell>
        </row>
        <row r="56">
          <cell r="A56">
            <v>47088</v>
          </cell>
          <cell r="B56" t="str">
            <v>DALMATIAN RAINHAT</v>
          </cell>
          <cell r="C56">
            <v>0</v>
          </cell>
          <cell r="D56">
            <v>960</v>
          </cell>
          <cell r="E56">
            <v>0</v>
          </cell>
        </row>
        <row r="57">
          <cell r="A57">
            <v>47095</v>
          </cell>
          <cell r="B57" t="str">
            <v>DINO RAINHAT</v>
          </cell>
          <cell r="C57">
            <v>0</v>
          </cell>
          <cell r="D57">
            <v>960</v>
          </cell>
          <cell r="E57">
            <v>0</v>
          </cell>
        </row>
        <row r="58">
          <cell r="A58">
            <v>47099</v>
          </cell>
          <cell r="B58" t="str">
            <v>BUTTERFLY - RAINHAT</v>
          </cell>
          <cell r="C58">
            <v>0</v>
          </cell>
          <cell r="D58">
            <v>1824</v>
          </cell>
          <cell r="E58">
            <v>0</v>
          </cell>
        </row>
        <row r="59">
          <cell r="A59">
            <v>47515</v>
          </cell>
          <cell r="B59" t="str">
            <v>COW RAINHAT</v>
          </cell>
          <cell r="C59">
            <v>0</v>
          </cell>
          <cell r="D59">
            <v>384</v>
          </cell>
          <cell r="E59">
            <v>0</v>
          </cell>
        </row>
        <row r="60">
          <cell r="A60">
            <v>47561</v>
          </cell>
          <cell r="B60" t="str">
            <v>KITTY RAINHAT</v>
          </cell>
          <cell r="C60">
            <v>0</v>
          </cell>
          <cell r="D60">
            <v>768</v>
          </cell>
          <cell r="E60">
            <v>0</v>
          </cell>
        </row>
        <row r="61">
          <cell r="A61">
            <v>47565</v>
          </cell>
          <cell r="B61" t="str">
            <v>SPARKLY BUTTERFLY - RAINHAT</v>
          </cell>
          <cell r="C61">
            <v>0</v>
          </cell>
          <cell r="D61">
            <v>1104</v>
          </cell>
          <cell r="E61">
            <v>0</v>
          </cell>
        </row>
        <row r="62">
          <cell r="A62">
            <v>47945</v>
          </cell>
          <cell r="B62" t="str">
            <v>FIRECHIEF RAIN HAT</v>
          </cell>
          <cell r="C62">
            <v>0</v>
          </cell>
          <cell r="D62">
            <v>1536</v>
          </cell>
          <cell r="E62">
            <v>0</v>
          </cell>
        </row>
        <row r="63">
          <cell r="A63">
            <v>49401</v>
          </cell>
          <cell r="B63" t="str">
            <v>FROGGY - BACKPACK</v>
          </cell>
          <cell r="C63">
            <v>20</v>
          </cell>
          <cell r="D63">
            <v>617</v>
          </cell>
          <cell r="E63">
            <v>0.2</v>
          </cell>
        </row>
        <row r="64">
          <cell r="A64">
            <v>49485</v>
          </cell>
          <cell r="B64" t="str">
            <v>BUMBLEBEE - BACKPACK</v>
          </cell>
          <cell r="C64">
            <v>20</v>
          </cell>
          <cell r="D64">
            <v>2</v>
          </cell>
          <cell r="E64">
            <v>0.2</v>
          </cell>
        </row>
        <row r="65">
          <cell r="A65">
            <v>49487</v>
          </cell>
          <cell r="B65" t="str">
            <v>LADYBUG - BACKPACK</v>
          </cell>
          <cell r="C65">
            <v>20</v>
          </cell>
          <cell r="D65">
            <v>565</v>
          </cell>
          <cell r="E65">
            <v>0.2</v>
          </cell>
        </row>
        <row r="66">
          <cell r="A66">
            <v>49488</v>
          </cell>
          <cell r="B66" t="str">
            <v>DALMATIAN - BACKPACK</v>
          </cell>
          <cell r="C66">
            <v>20</v>
          </cell>
          <cell r="D66">
            <v>284</v>
          </cell>
          <cell r="E66">
            <v>0.2</v>
          </cell>
        </row>
        <row r="67">
          <cell r="A67">
            <v>49495</v>
          </cell>
          <cell r="B67" t="str">
            <v>DINOSAUR- BACKPACK</v>
          </cell>
          <cell r="C67">
            <v>20</v>
          </cell>
          <cell r="D67">
            <v>375</v>
          </cell>
          <cell r="E67">
            <v>0.2</v>
          </cell>
        </row>
        <row r="68">
          <cell r="A68">
            <v>49515</v>
          </cell>
          <cell r="B68" t="str">
            <v>COW- BACKPACK</v>
          </cell>
          <cell r="C68">
            <v>20</v>
          </cell>
          <cell r="D68">
            <v>721</v>
          </cell>
          <cell r="E68">
            <v>0.2</v>
          </cell>
        </row>
        <row r="69">
          <cell r="A69">
            <v>49561</v>
          </cell>
          <cell r="B69" t="str">
            <v>KITTY - BACKPACK</v>
          </cell>
          <cell r="C69">
            <v>5.3</v>
          </cell>
          <cell r="D69">
            <v>1612</v>
          </cell>
          <cell r="E69">
            <v>5.2999999999999999E-2</v>
          </cell>
        </row>
        <row r="70">
          <cell r="A70">
            <v>49565</v>
          </cell>
          <cell r="B70" t="str">
            <v>SPARKLY BUTTERFLY BACKPACK</v>
          </cell>
          <cell r="C70">
            <v>20</v>
          </cell>
          <cell r="D70">
            <v>1068</v>
          </cell>
          <cell r="E70">
            <v>0.2</v>
          </cell>
        </row>
        <row r="71">
          <cell r="A71">
            <v>49945</v>
          </cell>
          <cell r="B71" t="str">
            <v>FIRECHIEF - BACKPACK</v>
          </cell>
          <cell r="C71">
            <v>20</v>
          </cell>
          <cell r="D71">
            <v>1073</v>
          </cell>
          <cell r="E71">
            <v>0.2</v>
          </cell>
        </row>
        <row r="72">
          <cell r="A72">
            <v>90952</v>
          </cell>
          <cell r="B72" t="str">
            <v>WOMENS CHOOKA</v>
          </cell>
          <cell r="C72">
            <v>0</v>
          </cell>
          <cell r="D72">
            <v>-1</v>
          </cell>
          <cell r="E72">
            <v>0.1</v>
          </cell>
        </row>
        <row r="73">
          <cell r="A73">
            <v>90956</v>
          </cell>
          <cell r="B73" t="str">
            <v>KIDS CHOOKA</v>
          </cell>
          <cell r="C73">
            <v>0</v>
          </cell>
          <cell r="D73">
            <v>-1</v>
          </cell>
          <cell r="E73">
            <v>8.5000000000000006E-2</v>
          </cell>
        </row>
        <row r="74">
          <cell r="A74">
            <v>95401</v>
          </cell>
          <cell r="B74" t="str">
            <v>FROGGY SLIPPER SOCK</v>
          </cell>
          <cell r="C74">
            <v>12.5</v>
          </cell>
          <cell r="D74">
            <v>4895</v>
          </cell>
          <cell r="E74">
            <v>0.125</v>
          </cell>
        </row>
        <row r="75">
          <cell r="A75">
            <v>95485</v>
          </cell>
          <cell r="B75" t="str">
            <v>BUMBLEBEE SLIPPER SOCK</v>
          </cell>
          <cell r="C75">
            <v>48</v>
          </cell>
          <cell r="D75">
            <v>1733</v>
          </cell>
          <cell r="E75">
            <v>0.125</v>
          </cell>
        </row>
        <row r="76">
          <cell r="A76">
            <v>95487</v>
          </cell>
          <cell r="B76" t="str">
            <v>LADYBUG SLIPPER SOCK</v>
          </cell>
          <cell r="C76">
            <v>12.5</v>
          </cell>
          <cell r="D76">
            <v>4246</v>
          </cell>
          <cell r="E76">
            <v>0.125</v>
          </cell>
        </row>
        <row r="77">
          <cell r="A77">
            <v>95488</v>
          </cell>
          <cell r="B77" t="str">
            <v>DALMATIAN SLIPPER SOCK</v>
          </cell>
          <cell r="C77">
            <v>12.5</v>
          </cell>
          <cell r="D77">
            <v>4164</v>
          </cell>
          <cell r="E77">
            <v>0.125</v>
          </cell>
        </row>
        <row r="78">
          <cell r="A78">
            <v>95495</v>
          </cell>
          <cell r="B78" t="str">
            <v>DINO SLIPPER SOCK</v>
          </cell>
          <cell r="C78">
            <v>12.5</v>
          </cell>
          <cell r="D78">
            <v>2517</v>
          </cell>
          <cell r="E78">
            <v>0.125</v>
          </cell>
        </row>
        <row r="79">
          <cell r="A79">
            <v>95515</v>
          </cell>
          <cell r="B79" t="str">
            <v>COW SLIPPER SOCK</v>
          </cell>
          <cell r="C79">
            <v>12.5</v>
          </cell>
          <cell r="D79">
            <v>3517</v>
          </cell>
          <cell r="E79">
            <v>0.125</v>
          </cell>
        </row>
        <row r="80">
          <cell r="A80">
            <v>95561</v>
          </cell>
          <cell r="B80" t="str">
            <v>KITTY SLIPPER SOCK</v>
          </cell>
          <cell r="C80">
            <v>12.5</v>
          </cell>
          <cell r="D80">
            <v>4708</v>
          </cell>
          <cell r="E80">
            <v>0.125</v>
          </cell>
        </row>
        <row r="81">
          <cell r="A81">
            <v>95565</v>
          </cell>
          <cell r="B81" t="str">
            <v>SPARKLY BUTTERFLY  SLIPPER SOCK</v>
          </cell>
          <cell r="C81">
            <v>12.5</v>
          </cell>
          <cell r="D81">
            <v>4183</v>
          </cell>
          <cell r="E81">
            <v>0.125</v>
          </cell>
        </row>
        <row r="82">
          <cell r="A82">
            <v>97152</v>
          </cell>
          <cell r="B82" t="str">
            <v>WOMENS TALL CHOOKA</v>
          </cell>
          <cell r="C82">
            <v>10</v>
          </cell>
          <cell r="D82">
            <v>312</v>
          </cell>
          <cell r="E82">
            <v>0.1</v>
          </cell>
        </row>
        <row r="83">
          <cell r="A83">
            <v>100487</v>
          </cell>
          <cell r="B83" t="str">
            <v>LADYBUG SLIPPER W/ SOLE</v>
          </cell>
          <cell r="C83">
            <v>48</v>
          </cell>
          <cell r="D83">
            <v>1361</v>
          </cell>
          <cell r="E83">
            <v>0.48</v>
          </cell>
        </row>
        <row r="84">
          <cell r="A84">
            <v>100488</v>
          </cell>
          <cell r="B84" t="str">
            <v>DALMATIAN SLIPPER W/ SOLE</v>
          </cell>
          <cell r="C84">
            <v>48</v>
          </cell>
          <cell r="D84">
            <v>515</v>
          </cell>
          <cell r="E84">
            <v>0.48</v>
          </cell>
        </row>
        <row r="85">
          <cell r="A85">
            <v>100497</v>
          </cell>
          <cell r="B85" t="str">
            <v>MONSTER SLIPPER W/ SOLE</v>
          </cell>
          <cell r="C85">
            <v>48</v>
          </cell>
          <cell r="D85">
            <v>3033</v>
          </cell>
          <cell r="E85">
            <v>0.48</v>
          </cell>
        </row>
        <row r="86">
          <cell r="A86">
            <v>100501</v>
          </cell>
          <cell r="B86" t="str">
            <v>BUTTERFLY SLIPPER W/ SOLE</v>
          </cell>
          <cell r="C86">
            <v>48</v>
          </cell>
          <cell r="D86">
            <v>2345</v>
          </cell>
          <cell r="E86">
            <v>0.48</v>
          </cell>
        </row>
        <row r="87">
          <cell r="A87">
            <v>394500</v>
          </cell>
          <cell r="B87" t="str">
            <v>BOXED CHILDRENS DELUXE FIRECHIEF BOOT</v>
          </cell>
          <cell r="C87">
            <v>37.5</v>
          </cell>
          <cell r="D87">
            <v>2159</v>
          </cell>
          <cell r="E87">
            <v>0.375</v>
          </cell>
        </row>
        <row r="88">
          <cell r="A88" t="str">
            <v>0004CC</v>
          </cell>
          <cell r="B88" t="str">
            <v>MENS 0004</v>
          </cell>
          <cell r="C88">
            <v>5</v>
          </cell>
          <cell r="D88">
            <v>9</v>
          </cell>
          <cell r="E88">
            <v>0.05</v>
          </cell>
        </row>
        <row r="89">
          <cell r="A89" t="str">
            <v>0004EE</v>
          </cell>
          <cell r="B89" t="str">
            <v>WOMENS 0004</v>
          </cell>
          <cell r="C89">
            <v>10</v>
          </cell>
          <cell r="D89">
            <v>1391</v>
          </cell>
          <cell r="E89">
            <v>0.1</v>
          </cell>
        </row>
        <row r="90">
          <cell r="A90" t="str">
            <v>0006CC</v>
          </cell>
          <cell r="B90" t="str">
            <v>MENS 0006</v>
          </cell>
          <cell r="C90">
            <v>9</v>
          </cell>
          <cell r="D90">
            <v>0</v>
          </cell>
          <cell r="E90">
            <v>0.09</v>
          </cell>
        </row>
        <row r="91">
          <cell r="A91" t="str">
            <v>0006EE</v>
          </cell>
          <cell r="B91" t="str">
            <v>WOMENS 0006</v>
          </cell>
          <cell r="C91">
            <v>10</v>
          </cell>
          <cell r="D91">
            <v>1475</v>
          </cell>
          <cell r="E91">
            <v>0.1</v>
          </cell>
        </row>
        <row r="92">
          <cell r="A92" t="str">
            <v>0008EE</v>
          </cell>
          <cell r="B92" t="str">
            <v>WOMENS 0008 STEEL TOE</v>
          </cell>
          <cell r="C92">
            <v>5</v>
          </cell>
          <cell r="D92">
            <v>193</v>
          </cell>
          <cell r="E92">
            <v>0.05</v>
          </cell>
        </row>
        <row r="93">
          <cell r="A93" t="str">
            <v>0029B</v>
          </cell>
          <cell r="B93" t="str">
            <v>BOYS DURANGO HIKER</v>
          </cell>
          <cell r="C93">
            <v>8.5</v>
          </cell>
          <cell r="D93">
            <v>396</v>
          </cell>
          <cell r="E93">
            <v>8.5000000000000006E-2</v>
          </cell>
        </row>
        <row r="94">
          <cell r="A94" t="str">
            <v>0029EE</v>
          </cell>
          <cell r="B94" t="str">
            <v>WOMENS DURANGO HIKER</v>
          </cell>
          <cell r="C94">
            <v>10</v>
          </cell>
          <cell r="D94">
            <v>414</v>
          </cell>
          <cell r="E94">
            <v>0.1</v>
          </cell>
        </row>
        <row r="95">
          <cell r="A95" t="str">
            <v>10023C</v>
          </cell>
          <cell r="B95" t="str">
            <v>INFANTS SNOJOGGERS</v>
          </cell>
          <cell r="C95">
            <v>48</v>
          </cell>
          <cell r="D95">
            <v>839</v>
          </cell>
          <cell r="E95">
            <v>0.48</v>
          </cell>
        </row>
        <row r="96">
          <cell r="A96" t="str">
            <v>10103M</v>
          </cell>
          <cell r="B96" t="str">
            <v>MENS SHEEPSKIN HAT</v>
          </cell>
          <cell r="C96">
            <v>3.3</v>
          </cell>
          <cell r="D96">
            <v>508</v>
          </cell>
          <cell r="E96">
            <v>3.3000000000000002E-2</v>
          </cell>
        </row>
        <row r="97">
          <cell r="A97" t="str">
            <v>10104W</v>
          </cell>
          <cell r="B97" t="str">
            <v>WOMENS SHEEPSKIN HAT</v>
          </cell>
          <cell r="C97">
            <v>3.3</v>
          </cell>
          <cell r="D97">
            <v>97</v>
          </cell>
          <cell r="E97">
            <v>3.3000000000000002E-2</v>
          </cell>
        </row>
        <row r="98">
          <cell r="A98" t="str">
            <v>1017DD</v>
          </cell>
          <cell r="B98" t="str">
            <v>WOMENS ATTITUDE</v>
          </cell>
          <cell r="C98">
            <v>10</v>
          </cell>
          <cell r="D98">
            <v>18</v>
          </cell>
          <cell r="E98">
            <v>0.1</v>
          </cell>
        </row>
        <row r="99">
          <cell r="A99" t="str">
            <v>101D</v>
          </cell>
          <cell r="B99" t="str">
            <v>8" CHEYENNE- D WIDTH</v>
          </cell>
          <cell r="C99">
            <v>5</v>
          </cell>
          <cell r="D99">
            <v>303</v>
          </cell>
          <cell r="E99">
            <v>0.05</v>
          </cell>
        </row>
        <row r="100">
          <cell r="A100" t="str">
            <v>101EE</v>
          </cell>
          <cell r="B100" t="str">
            <v>8" CHEYENNE- EE WIDTH</v>
          </cell>
          <cell r="C100">
            <v>5</v>
          </cell>
          <cell r="D100">
            <v>139</v>
          </cell>
          <cell r="E100">
            <v>0.05</v>
          </cell>
        </row>
        <row r="101">
          <cell r="A101" t="str">
            <v>102D</v>
          </cell>
          <cell r="B101" t="str">
            <v>6" CHEYENNE- D WIDTH</v>
          </cell>
          <cell r="C101">
            <v>5</v>
          </cell>
          <cell r="D101">
            <v>180</v>
          </cell>
          <cell r="E101">
            <v>0.05</v>
          </cell>
        </row>
        <row r="102">
          <cell r="A102" t="str">
            <v>102EE</v>
          </cell>
          <cell r="B102" t="str">
            <v>6" CHEYENNE- EE WIDTH</v>
          </cell>
          <cell r="C102">
            <v>5</v>
          </cell>
          <cell r="D102">
            <v>211</v>
          </cell>
          <cell r="E102">
            <v>0.05</v>
          </cell>
        </row>
        <row r="103">
          <cell r="A103" t="str">
            <v>1037B</v>
          </cell>
          <cell r="B103" t="str">
            <v>BOYS MOON BOOTS</v>
          </cell>
          <cell r="C103">
            <v>8.5</v>
          </cell>
          <cell r="D103">
            <v>2982</v>
          </cell>
          <cell r="E103">
            <v>8.5000000000000006E-2</v>
          </cell>
        </row>
        <row r="104">
          <cell r="A104" t="str">
            <v>1037W</v>
          </cell>
          <cell r="B104" t="str">
            <v>WOMENS MOON BOOTS</v>
          </cell>
          <cell r="C104">
            <v>10</v>
          </cell>
          <cell r="D104">
            <v>303</v>
          </cell>
          <cell r="E104">
            <v>0.1</v>
          </cell>
        </row>
        <row r="105">
          <cell r="A105" t="str">
            <v>109D</v>
          </cell>
          <cell r="B105" t="str">
            <v>WOMENS 6" DURALITE MEDIUM WIDTH</v>
          </cell>
          <cell r="C105">
            <v>5</v>
          </cell>
          <cell r="D105">
            <v>70</v>
          </cell>
          <cell r="E105">
            <v>0.05</v>
          </cell>
        </row>
        <row r="106">
          <cell r="A106" t="str">
            <v>110D</v>
          </cell>
          <cell r="B106" t="str">
            <v>WOMENS 6" DURALITE STEEL TOE MEDIUM WIDTH</v>
          </cell>
          <cell r="C106">
            <v>5</v>
          </cell>
          <cell r="D106">
            <v>235</v>
          </cell>
          <cell r="E106">
            <v>0.05</v>
          </cell>
        </row>
        <row r="107">
          <cell r="A107" t="str">
            <v>111D</v>
          </cell>
          <cell r="B107" t="str">
            <v>6" INSTITUTIONAL- D WIDTH</v>
          </cell>
          <cell r="C107">
            <v>5</v>
          </cell>
          <cell r="D107">
            <v>167</v>
          </cell>
          <cell r="E107">
            <v>0.05</v>
          </cell>
        </row>
        <row r="108">
          <cell r="A108" t="str">
            <v>111EE</v>
          </cell>
          <cell r="B108" t="str">
            <v>6" INSTITUITIONAL- EE WIDTH</v>
          </cell>
          <cell r="C108">
            <v>5</v>
          </cell>
          <cell r="D108">
            <v>549</v>
          </cell>
          <cell r="E108">
            <v>0.05</v>
          </cell>
        </row>
        <row r="109">
          <cell r="A109" t="str">
            <v>111EEE</v>
          </cell>
          <cell r="B109" t="str">
            <v>6" INSTITUITIONAL - EEE WIDTH</v>
          </cell>
          <cell r="C109">
            <v>5</v>
          </cell>
          <cell r="D109">
            <v>160</v>
          </cell>
          <cell r="E109">
            <v>0.05</v>
          </cell>
        </row>
        <row r="110">
          <cell r="A110" t="str">
            <v>113E</v>
          </cell>
          <cell r="B110" t="str">
            <v>8" INSTITUITIONAL- E WIDTH</v>
          </cell>
          <cell r="C110">
            <v>5</v>
          </cell>
          <cell r="D110">
            <v>806</v>
          </cell>
          <cell r="E110">
            <v>0.05</v>
          </cell>
        </row>
        <row r="111">
          <cell r="A111" t="str">
            <v>114B</v>
          </cell>
          <cell r="B111" t="str">
            <v>8" INSTITUITIONAL - E WIDTH - LOW LUG SOLE</v>
          </cell>
          <cell r="C111">
            <v>5</v>
          </cell>
          <cell r="D111">
            <v>30</v>
          </cell>
          <cell r="E111">
            <v>0.05</v>
          </cell>
        </row>
        <row r="112">
          <cell r="A112" t="str">
            <v>114D</v>
          </cell>
          <cell r="B112" t="str">
            <v>8" INSTITUTIONAL- D WIDTH- STEEL TOE</v>
          </cell>
          <cell r="C112">
            <v>5</v>
          </cell>
          <cell r="D112">
            <v>11</v>
          </cell>
          <cell r="E112">
            <v>0.05</v>
          </cell>
        </row>
        <row r="113">
          <cell r="A113" t="str">
            <v>114E</v>
          </cell>
          <cell r="B113" t="str">
            <v>8" INSTITUTIONAL- E WIDTH- STEEL TOE</v>
          </cell>
          <cell r="C113">
            <v>5</v>
          </cell>
          <cell r="D113">
            <v>5</v>
          </cell>
          <cell r="E113">
            <v>0.05</v>
          </cell>
        </row>
        <row r="114">
          <cell r="A114" t="str">
            <v>114EE</v>
          </cell>
          <cell r="B114" t="str">
            <v>8" INSTITUITIONAL- EE WIDTH- STEEL TOE</v>
          </cell>
          <cell r="C114">
            <v>5</v>
          </cell>
          <cell r="D114">
            <v>50</v>
          </cell>
          <cell r="E114">
            <v>0.05</v>
          </cell>
        </row>
        <row r="115">
          <cell r="A115" t="str">
            <v>115B</v>
          </cell>
          <cell r="B115" t="str">
            <v>6" INSTITUITIONAL - EE WIDTH - LOW LUG SOLE</v>
          </cell>
          <cell r="C115">
            <v>5</v>
          </cell>
          <cell r="D115">
            <v>65</v>
          </cell>
          <cell r="E115">
            <v>0.05</v>
          </cell>
        </row>
        <row r="116">
          <cell r="A116" t="str">
            <v>115D</v>
          </cell>
          <cell r="B116" t="str">
            <v>6" INSTITUTIONAL- D WIDTH</v>
          </cell>
          <cell r="C116">
            <v>5</v>
          </cell>
          <cell r="D116">
            <v>360</v>
          </cell>
          <cell r="E116">
            <v>0.05</v>
          </cell>
        </row>
        <row r="117">
          <cell r="A117" t="str">
            <v>115EE</v>
          </cell>
          <cell r="B117" t="str">
            <v>6" INSTITUTIONAL- EE WIDTH</v>
          </cell>
          <cell r="C117">
            <v>5</v>
          </cell>
          <cell r="D117">
            <v>355</v>
          </cell>
          <cell r="E117">
            <v>0.05</v>
          </cell>
        </row>
        <row r="118">
          <cell r="A118" t="str">
            <v>116D</v>
          </cell>
          <cell r="B118" t="str">
            <v>6" INSTITUTIONAL- D WIDTH- STEEL TOE</v>
          </cell>
          <cell r="C118">
            <v>5</v>
          </cell>
          <cell r="D118">
            <v>211</v>
          </cell>
          <cell r="E118">
            <v>0.05</v>
          </cell>
        </row>
        <row r="119">
          <cell r="A119" t="str">
            <v>116EE</v>
          </cell>
          <cell r="B119" t="str">
            <v>6" INSTITUTIONAL- EE WIDTH- STEEL TOE</v>
          </cell>
          <cell r="C119">
            <v>5</v>
          </cell>
          <cell r="D119">
            <v>403</v>
          </cell>
          <cell r="E119">
            <v>0.05</v>
          </cell>
        </row>
        <row r="120">
          <cell r="A120" t="str">
            <v>117D</v>
          </cell>
          <cell r="B120" t="str">
            <v>6" INSTITUTIONAL- D WIDTH</v>
          </cell>
          <cell r="C120">
            <v>5</v>
          </cell>
          <cell r="D120">
            <v>497</v>
          </cell>
          <cell r="E120">
            <v>0.05</v>
          </cell>
        </row>
        <row r="121">
          <cell r="A121" t="str">
            <v>117EEE</v>
          </cell>
          <cell r="B121" t="str">
            <v>6" INSTITUITIONAL - EEE WIDTH</v>
          </cell>
          <cell r="C121">
            <v>5</v>
          </cell>
          <cell r="D121">
            <v>182</v>
          </cell>
          <cell r="E121">
            <v>0.05</v>
          </cell>
        </row>
        <row r="122">
          <cell r="A122" t="str">
            <v>119D</v>
          </cell>
          <cell r="B122" t="str">
            <v>8" LOGGER- D WIDTH</v>
          </cell>
          <cell r="C122">
            <v>5</v>
          </cell>
          <cell r="D122">
            <v>50</v>
          </cell>
          <cell r="E122">
            <v>0.05</v>
          </cell>
        </row>
        <row r="123">
          <cell r="A123" t="str">
            <v>119EE</v>
          </cell>
          <cell r="B123" t="str">
            <v>8" LOGGER- EE WIDTH</v>
          </cell>
          <cell r="C123">
            <v>5</v>
          </cell>
          <cell r="D123">
            <v>-14</v>
          </cell>
          <cell r="E123">
            <v>0.05</v>
          </cell>
        </row>
        <row r="124">
          <cell r="A124" t="str">
            <v>1200M</v>
          </cell>
          <cell r="B124" t="str">
            <v>CLALLAM</v>
          </cell>
          <cell r="C124">
            <v>8.5</v>
          </cell>
          <cell r="D124">
            <v>967</v>
          </cell>
          <cell r="E124">
            <v>8.5000000000000006E-2</v>
          </cell>
        </row>
        <row r="125">
          <cell r="A125" t="str">
            <v>1200W</v>
          </cell>
          <cell r="B125" t="str">
            <v>CLALLAM</v>
          </cell>
          <cell r="C125">
            <v>0</v>
          </cell>
          <cell r="D125">
            <v>336</v>
          </cell>
          <cell r="E125">
            <v>0.1</v>
          </cell>
        </row>
        <row r="126">
          <cell r="A126" t="str">
            <v>125D</v>
          </cell>
          <cell r="B126" t="str">
            <v>10" IDAHO- D WIDTH</v>
          </cell>
          <cell r="C126">
            <v>5</v>
          </cell>
          <cell r="D126">
            <v>366</v>
          </cell>
          <cell r="E126">
            <v>0.05</v>
          </cell>
        </row>
        <row r="127">
          <cell r="A127" t="str">
            <v>125EE</v>
          </cell>
          <cell r="B127" t="str">
            <v>10" IDAHO- EE WIDTH</v>
          </cell>
          <cell r="C127">
            <v>5</v>
          </cell>
          <cell r="D127">
            <v>9</v>
          </cell>
          <cell r="E127">
            <v>0.05</v>
          </cell>
        </row>
        <row r="128">
          <cell r="A128" t="str">
            <v>126D</v>
          </cell>
          <cell r="B128" t="str">
            <v>10" IDAHO- D WIDTH- STEEL TOE</v>
          </cell>
          <cell r="C128">
            <v>5</v>
          </cell>
          <cell r="D128">
            <v>16</v>
          </cell>
          <cell r="E128">
            <v>0.05</v>
          </cell>
        </row>
        <row r="129">
          <cell r="A129" t="str">
            <v>126EE</v>
          </cell>
          <cell r="B129" t="str">
            <v>10" IDAHO- EE WIDTH- STEEL TOE</v>
          </cell>
          <cell r="C129">
            <v>5</v>
          </cell>
          <cell r="D129">
            <v>19</v>
          </cell>
          <cell r="E129">
            <v>0.05</v>
          </cell>
        </row>
        <row r="130">
          <cell r="A130" t="str">
            <v>127D</v>
          </cell>
          <cell r="B130" t="str">
            <v>10" IDAHO- D WIDTH</v>
          </cell>
          <cell r="C130">
            <v>5</v>
          </cell>
          <cell r="D130">
            <v>16</v>
          </cell>
          <cell r="E130">
            <v>0.05</v>
          </cell>
        </row>
        <row r="131">
          <cell r="A131" t="str">
            <v>131E</v>
          </cell>
          <cell r="B131" t="str">
            <v>8" Logger (Heavy Duty Full Grain Leather Upper)</v>
          </cell>
          <cell r="C131">
            <v>5</v>
          </cell>
          <cell r="D131">
            <v>137</v>
          </cell>
          <cell r="E131">
            <v>0.05</v>
          </cell>
        </row>
        <row r="132">
          <cell r="A132" t="str">
            <v>132E</v>
          </cell>
          <cell r="B132" t="str">
            <v>8" Steel-Toe Logger (Heavy Duty Full Grain Leather Upper)</v>
          </cell>
          <cell r="C132">
            <v>5</v>
          </cell>
          <cell r="D132">
            <v>85</v>
          </cell>
          <cell r="E132">
            <v>0.05</v>
          </cell>
        </row>
        <row r="133">
          <cell r="A133" t="str">
            <v>138E</v>
          </cell>
          <cell r="B133" t="str">
            <v>8" MET GUARD EE WIDTH</v>
          </cell>
          <cell r="C133">
            <v>5</v>
          </cell>
          <cell r="D133">
            <v>512</v>
          </cell>
          <cell r="E133">
            <v>0.05</v>
          </cell>
        </row>
        <row r="134">
          <cell r="A134" t="str">
            <v>140D</v>
          </cell>
          <cell r="B134" t="str">
            <v>6" MET GUARD- D WIDTH- STEEL TOE</v>
          </cell>
          <cell r="C134">
            <v>5</v>
          </cell>
          <cell r="D134">
            <v>20</v>
          </cell>
          <cell r="E134">
            <v>0.05</v>
          </cell>
        </row>
        <row r="135">
          <cell r="A135" t="str">
            <v>140EE</v>
          </cell>
          <cell r="B135" t="str">
            <v>6" MET GUARD- EE WIDTH- STEEL TOE</v>
          </cell>
          <cell r="C135">
            <v>5</v>
          </cell>
          <cell r="D135">
            <v>315</v>
          </cell>
          <cell r="E135">
            <v>0.05</v>
          </cell>
        </row>
        <row r="136">
          <cell r="A136" t="str">
            <v>142D</v>
          </cell>
          <cell r="B136" t="str">
            <v>8" MET GUARD- D WIDTH- STEEL TOE</v>
          </cell>
          <cell r="C136">
            <v>5</v>
          </cell>
          <cell r="D136">
            <v>79</v>
          </cell>
          <cell r="E136">
            <v>0.05</v>
          </cell>
        </row>
        <row r="137">
          <cell r="A137" t="str">
            <v>142EE</v>
          </cell>
          <cell r="B137" t="str">
            <v>8" MET GUARD- EE WIDTH- STEEL TOE</v>
          </cell>
          <cell r="C137">
            <v>5</v>
          </cell>
          <cell r="D137">
            <v>85</v>
          </cell>
          <cell r="E137">
            <v>0.05</v>
          </cell>
        </row>
        <row r="138">
          <cell r="A138" t="str">
            <v>144E</v>
          </cell>
          <cell r="B138" t="str">
            <v>6" MET GUARD EE WIDTH</v>
          </cell>
          <cell r="C138">
            <v>5</v>
          </cell>
          <cell r="D138">
            <v>479</v>
          </cell>
          <cell r="E138">
            <v>0.05</v>
          </cell>
        </row>
        <row r="139">
          <cell r="A139" t="str">
            <v>146D</v>
          </cell>
          <cell r="B139" t="str">
            <v>INTERNAL METGUARD  D WIDTH</v>
          </cell>
          <cell r="C139">
            <v>5</v>
          </cell>
          <cell r="D139">
            <v>15</v>
          </cell>
          <cell r="E139">
            <v>0.05</v>
          </cell>
        </row>
        <row r="140">
          <cell r="A140" t="str">
            <v>146EE</v>
          </cell>
          <cell r="B140" t="str">
            <v>INTERNAL MET GUARD EE WIDTH</v>
          </cell>
          <cell r="C140">
            <v>5</v>
          </cell>
          <cell r="D140">
            <v>19</v>
          </cell>
          <cell r="E140">
            <v>0.05</v>
          </cell>
        </row>
        <row r="141">
          <cell r="A141" t="str">
            <v>148E</v>
          </cell>
          <cell r="B141" t="str">
            <v>TAHOE- E WIDTH- STEEL TOE</v>
          </cell>
          <cell r="C141">
            <v>5</v>
          </cell>
          <cell r="D141">
            <v>435</v>
          </cell>
          <cell r="E141">
            <v>0.05</v>
          </cell>
        </row>
        <row r="142">
          <cell r="A142" t="str">
            <v>154E</v>
          </cell>
          <cell r="B142" t="str">
            <v>TAHOE- E WIDTH- STEEL TOE</v>
          </cell>
          <cell r="C142">
            <v>5</v>
          </cell>
          <cell r="D142">
            <v>329</v>
          </cell>
          <cell r="E142">
            <v>0.05</v>
          </cell>
        </row>
        <row r="143">
          <cell r="A143" t="str">
            <v>156M</v>
          </cell>
          <cell r="B143" t="str">
            <v>MENS TAHOE STEEL TOE</v>
          </cell>
          <cell r="C143">
            <v>8.5</v>
          </cell>
          <cell r="D143">
            <v>436</v>
          </cell>
          <cell r="E143">
            <v>8.5000000000000006E-2</v>
          </cell>
        </row>
        <row r="144">
          <cell r="A144" t="str">
            <v>157M</v>
          </cell>
          <cell r="B144" t="str">
            <v>MENS TAHOE PLAIN TOE</v>
          </cell>
          <cell r="C144">
            <v>8.5</v>
          </cell>
          <cell r="D144">
            <v>417</v>
          </cell>
          <cell r="E144">
            <v>8.5000000000000006E-2</v>
          </cell>
        </row>
        <row r="145">
          <cell r="A145" t="str">
            <v>157W</v>
          </cell>
          <cell r="B145" t="str">
            <v>TAHOE PLAIN TOE-</v>
          </cell>
          <cell r="C145">
            <v>10</v>
          </cell>
          <cell r="D145">
            <v>326</v>
          </cell>
          <cell r="E145">
            <v>0.1</v>
          </cell>
        </row>
        <row r="146">
          <cell r="A146" t="str">
            <v>158M</v>
          </cell>
          <cell r="B146" t="str">
            <v>MENS TAHOE E WIDTH STEEL TOE</v>
          </cell>
          <cell r="C146">
            <v>5</v>
          </cell>
          <cell r="D146">
            <v>376</v>
          </cell>
          <cell r="E146">
            <v>0.05</v>
          </cell>
        </row>
        <row r="147">
          <cell r="A147" t="str">
            <v>15B</v>
          </cell>
          <cell r="B147" t="str">
            <v>ROMEO- MEDIUM WIDTH- MUDGUARD</v>
          </cell>
          <cell r="C147">
            <v>5</v>
          </cell>
          <cell r="D147">
            <v>0</v>
          </cell>
          <cell r="E147">
            <v>0.05</v>
          </cell>
        </row>
        <row r="148">
          <cell r="A148" t="str">
            <v>15D</v>
          </cell>
          <cell r="B148" t="str">
            <v>ROMEO- D WIDTH- MUDGUARD</v>
          </cell>
          <cell r="C148">
            <v>5</v>
          </cell>
          <cell r="D148">
            <v>231</v>
          </cell>
          <cell r="E148">
            <v>0.05</v>
          </cell>
        </row>
        <row r="149">
          <cell r="A149" t="str">
            <v>15EE</v>
          </cell>
          <cell r="B149" t="str">
            <v>ROMEO- EE WIDTH- MUDGUARD</v>
          </cell>
          <cell r="C149">
            <v>5</v>
          </cell>
          <cell r="D149">
            <v>53</v>
          </cell>
          <cell r="E149">
            <v>0.05</v>
          </cell>
        </row>
        <row r="150">
          <cell r="A150" t="str">
            <v>15EEE</v>
          </cell>
          <cell r="B150" t="str">
            <v>ROMEO- EEE WIDTH- MUDGUARD</v>
          </cell>
          <cell r="C150">
            <v>5</v>
          </cell>
          <cell r="D150">
            <v>772</v>
          </cell>
          <cell r="E150">
            <v>0.05</v>
          </cell>
        </row>
        <row r="151">
          <cell r="A151" t="str">
            <v>15W</v>
          </cell>
          <cell r="B151" t="str">
            <v>ROMEO- MEDIUM WIDTH- MUDGUARD</v>
          </cell>
          <cell r="C151">
            <v>5</v>
          </cell>
          <cell r="D151">
            <v>4</v>
          </cell>
          <cell r="E151">
            <v>0.05</v>
          </cell>
        </row>
        <row r="152">
          <cell r="A152" t="str">
            <v>160M</v>
          </cell>
          <cell r="B152" t="str">
            <v>TAHOE- WOMANS E WIDTH- STEEL TOE</v>
          </cell>
          <cell r="C152">
            <v>9</v>
          </cell>
          <cell r="D152">
            <v>163</v>
          </cell>
          <cell r="E152">
            <v>0.09</v>
          </cell>
        </row>
        <row r="153">
          <cell r="A153" t="str">
            <v>164M</v>
          </cell>
          <cell r="B153" t="str">
            <v>TAHOE E WIDTH STEEL TOE</v>
          </cell>
          <cell r="C153">
            <v>5</v>
          </cell>
          <cell r="D153">
            <v>837</v>
          </cell>
          <cell r="E153">
            <v>0.05</v>
          </cell>
        </row>
        <row r="154">
          <cell r="A154" t="str">
            <v>166M</v>
          </cell>
          <cell r="B154" t="str">
            <v>TAHOE- WOMANS E WIDTH- STEEL TOE</v>
          </cell>
          <cell r="C154">
            <v>9</v>
          </cell>
          <cell r="D154">
            <v>104</v>
          </cell>
          <cell r="E154">
            <v>0.09</v>
          </cell>
        </row>
        <row r="155">
          <cell r="A155" t="str">
            <v>168M</v>
          </cell>
          <cell r="B155" t="str">
            <v>TAHOE E WIDTH STEEL TOE</v>
          </cell>
          <cell r="C155">
            <v>5</v>
          </cell>
          <cell r="D155">
            <v>687</v>
          </cell>
          <cell r="E155">
            <v>0.05</v>
          </cell>
        </row>
        <row r="156">
          <cell r="A156" t="str">
            <v>174M</v>
          </cell>
          <cell r="B156" t="str">
            <v>TAHOE- E WIDTH- STEEL TOE</v>
          </cell>
          <cell r="C156">
            <v>5</v>
          </cell>
          <cell r="D156">
            <v>491</v>
          </cell>
          <cell r="E156">
            <v>0.05</v>
          </cell>
        </row>
        <row r="157">
          <cell r="A157" t="str">
            <v>180D</v>
          </cell>
          <cell r="B157" t="str">
            <v>8" CHEYENNE- D WIDTH- STEEL TOE</v>
          </cell>
          <cell r="C157">
            <v>5</v>
          </cell>
          <cell r="D157">
            <v>296</v>
          </cell>
          <cell r="E157">
            <v>0.05</v>
          </cell>
        </row>
        <row r="158">
          <cell r="A158" t="str">
            <v>180EE</v>
          </cell>
          <cell r="B158" t="str">
            <v>8" CHEYENNE- EE WIDTH- STEEL TOE</v>
          </cell>
          <cell r="C158">
            <v>0</v>
          </cell>
          <cell r="D158">
            <v>-3</v>
          </cell>
          <cell r="E158">
            <v>0.05</v>
          </cell>
        </row>
        <row r="159">
          <cell r="A159" t="str">
            <v>181D</v>
          </cell>
          <cell r="B159" t="str">
            <v>8" CHEYENNE- D WIDTH</v>
          </cell>
          <cell r="C159">
            <v>5</v>
          </cell>
          <cell r="D159">
            <v>445</v>
          </cell>
          <cell r="E159">
            <v>0.05</v>
          </cell>
        </row>
        <row r="160">
          <cell r="A160" t="str">
            <v>181E</v>
          </cell>
          <cell r="B160" t="str">
            <v>8" CHEYENNE- E WIDTH</v>
          </cell>
          <cell r="C160">
            <v>0</v>
          </cell>
          <cell r="D160">
            <v>-29</v>
          </cell>
          <cell r="E160">
            <v>0.05</v>
          </cell>
        </row>
        <row r="161">
          <cell r="A161" t="str">
            <v>1881B</v>
          </cell>
          <cell r="B161" t="str">
            <v>BOYS HIP WADER</v>
          </cell>
          <cell r="C161">
            <v>25</v>
          </cell>
          <cell r="D161">
            <v>2</v>
          </cell>
          <cell r="E161">
            <v>0.25</v>
          </cell>
        </row>
        <row r="162">
          <cell r="A162" t="str">
            <v>1881M</v>
          </cell>
          <cell r="B162" t="str">
            <v>MENS HIP WADER</v>
          </cell>
          <cell r="C162">
            <v>25</v>
          </cell>
          <cell r="D162">
            <v>2</v>
          </cell>
          <cell r="E162">
            <v>0.25</v>
          </cell>
        </row>
        <row r="163">
          <cell r="A163" t="str">
            <v>18EEE</v>
          </cell>
          <cell r="B163" t="str">
            <v>ROMEO- EEE WIDTH- AQUA TRED SOLE</v>
          </cell>
          <cell r="C163">
            <v>5</v>
          </cell>
          <cell r="D163">
            <v>24</v>
          </cell>
          <cell r="E163">
            <v>0.05</v>
          </cell>
        </row>
        <row r="164">
          <cell r="A164" t="str">
            <v>19D</v>
          </cell>
          <cell r="B164" t="str">
            <v>ROMEO- D WIDTH</v>
          </cell>
          <cell r="C164">
            <v>5</v>
          </cell>
          <cell r="D164">
            <v>1</v>
          </cell>
          <cell r="E164">
            <v>0.05</v>
          </cell>
        </row>
        <row r="165">
          <cell r="A165" t="str">
            <v>19EE</v>
          </cell>
          <cell r="B165" t="str">
            <v>ROMEO- EE WIDTH</v>
          </cell>
          <cell r="C165">
            <v>5</v>
          </cell>
          <cell r="D165">
            <v>84</v>
          </cell>
          <cell r="E165">
            <v>0.05</v>
          </cell>
        </row>
        <row r="166">
          <cell r="A166" t="str">
            <v>1XXX</v>
          </cell>
          <cell r="B166" t="str">
            <v>WESTERN CHIEF WORK SAMPLE</v>
          </cell>
          <cell r="C166">
            <v>0</v>
          </cell>
          <cell r="D166">
            <v>-1</v>
          </cell>
          <cell r="E166">
            <v>0</v>
          </cell>
        </row>
        <row r="167">
          <cell r="A167" t="str">
            <v>206E</v>
          </cell>
          <cell r="B167" t="str">
            <v>TUCSON E WIDTH-STEEL TOE</v>
          </cell>
          <cell r="C167">
            <v>5</v>
          </cell>
          <cell r="D167">
            <v>642</v>
          </cell>
          <cell r="E167">
            <v>0.05</v>
          </cell>
        </row>
        <row r="168">
          <cell r="A168" t="str">
            <v>207E</v>
          </cell>
          <cell r="B168" t="str">
            <v>TUCSON E WIDTH</v>
          </cell>
          <cell r="C168">
            <v>5</v>
          </cell>
          <cell r="D168">
            <v>619</v>
          </cell>
          <cell r="E168">
            <v>0.05</v>
          </cell>
        </row>
        <row r="169">
          <cell r="A169" t="str">
            <v>208E</v>
          </cell>
          <cell r="B169" t="str">
            <v>TUCSON E WIDTH</v>
          </cell>
          <cell r="C169">
            <v>5</v>
          </cell>
          <cell r="D169">
            <v>-53</v>
          </cell>
          <cell r="E169">
            <v>0.05</v>
          </cell>
        </row>
        <row r="170">
          <cell r="A170" t="str">
            <v>209E</v>
          </cell>
          <cell r="B170" t="str">
            <v>TUCSON E WIDTH</v>
          </cell>
          <cell r="C170">
            <v>5</v>
          </cell>
          <cell r="D170">
            <v>481</v>
          </cell>
          <cell r="E170">
            <v>0.05</v>
          </cell>
        </row>
        <row r="171">
          <cell r="A171" t="str">
            <v>20B</v>
          </cell>
          <cell r="B171" t="str">
            <v>CLASSIC ROMEO - D WIDTH</v>
          </cell>
          <cell r="C171">
            <v>5</v>
          </cell>
          <cell r="D171">
            <v>199</v>
          </cell>
          <cell r="E171">
            <v>0.05</v>
          </cell>
        </row>
        <row r="172">
          <cell r="A172" t="str">
            <v>20D</v>
          </cell>
          <cell r="B172" t="str">
            <v>ROMEO- D WIDTH</v>
          </cell>
          <cell r="C172">
            <v>5</v>
          </cell>
          <cell r="D172">
            <v>69</v>
          </cell>
          <cell r="E172">
            <v>0.05</v>
          </cell>
        </row>
        <row r="173">
          <cell r="A173" t="str">
            <v>20EE</v>
          </cell>
          <cell r="B173" t="str">
            <v>ROMEO- EE WIDTH</v>
          </cell>
          <cell r="C173">
            <v>5</v>
          </cell>
          <cell r="D173">
            <v>3</v>
          </cell>
          <cell r="E173">
            <v>0.05</v>
          </cell>
        </row>
        <row r="174">
          <cell r="A174" t="str">
            <v>210M</v>
          </cell>
          <cell r="B174" t="str">
            <v>MENS GLACIER</v>
          </cell>
          <cell r="C174">
            <v>8.5</v>
          </cell>
          <cell r="D174">
            <v>413</v>
          </cell>
          <cell r="E174">
            <v>8.5000000000000006E-2</v>
          </cell>
        </row>
        <row r="175">
          <cell r="A175" t="str">
            <v>210W</v>
          </cell>
          <cell r="B175" t="str">
            <v>WOMENS GLACIER</v>
          </cell>
          <cell r="C175">
            <v>0</v>
          </cell>
          <cell r="D175">
            <v>24</v>
          </cell>
          <cell r="E175">
            <v>0.1</v>
          </cell>
        </row>
        <row r="176">
          <cell r="A176" t="str">
            <v>234I</v>
          </cell>
          <cell r="B176" t="str">
            <v>INFANTS VELCRO MOUNTAIN PAK</v>
          </cell>
          <cell r="C176">
            <v>9</v>
          </cell>
          <cell r="D176">
            <v>199</v>
          </cell>
          <cell r="E176">
            <v>0.09</v>
          </cell>
        </row>
        <row r="177">
          <cell r="A177" t="str">
            <v>234Y</v>
          </cell>
          <cell r="B177" t="str">
            <v>YOUTHS VELCRO  MOUNTAIN PAK</v>
          </cell>
          <cell r="C177">
            <v>9</v>
          </cell>
          <cell r="D177">
            <v>303</v>
          </cell>
          <cell r="E177">
            <v>0.09</v>
          </cell>
        </row>
        <row r="178">
          <cell r="A178" t="str">
            <v>235B</v>
          </cell>
          <cell r="B178" t="str">
            <v>BOYS MOUNTAIN PAK</v>
          </cell>
          <cell r="C178">
            <v>9</v>
          </cell>
          <cell r="D178">
            <v>40</v>
          </cell>
          <cell r="E178">
            <v>0.375</v>
          </cell>
        </row>
        <row r="179">
          <cell r="A179" t="str">
            <v>235M</v>
          </cell>
          <cell r="B179" t="str">
            <v>MENS MOUNTAIN PAK</v>
          </cell>
          <cell r="C179">
            <v>9</v>
          </cell>
          <cell r="D179">
            <v>340</v>
          </cell>
          <cell r="E179">
            <v>0.09</v>
          </cell>
        </row>
        <row r="180">
          <cell r="A180" t="str">
            <v>235W</v>
          </cell>
          <cell r="B180" t="str">
            <v>WOMENS MOUNTAIN PAK</v>
          </cell>
          <cell r="C180">
            <v>10</v>
          </cell>
          <cell r="D180">
            <v>53</v>
          </cell>
          <cell r="E180">
            <v>0.1</v>
          </cell>
        </row>
        <row r="181">
          <cell r="A181" t="str">
            <v>235Y</v>
          </cell>
          <cell r="B181" t="str">
            <v>YOUTHS MOUNTAIN PAK</v>
          </cell>
          <cell r="C181">
            <v>9</v>
          </cell>
          <cell r="D181">
            <v>140</v>
          </cell>
          <cell r="E181">
            <v>0.375</v>
          </cell>
        </row>
        <row r="182">
          <cell r="A182" t="str">
            <v>23D</v>
          </cell>
          <cell r="B182" t="str">
            <v>ROMEO- D WIDTH</v>
          </cell>
          <cell r="C182">
            <v>5</v>
          </cell>
          <cell r="D182">
            <v>-87</v>
          </cell>
          <cell r="E182">
            <v>0.05</v>
          </cell>
        </row>
        <row r="183">
          <cell r="A183" t="str">
            <v>23EE</v>
          </cell>
          <cell r="B183" t="str">
            <v>ROMEO- EE WIDTH</v>
          </cell>
          <cell r="C183">
            <v>5</v>
          </cell>
          <cell r="D183">
            <v>12</v>
          </cell>
          <cell r="E183">
            <v>0.05</v>
          </cell>
        </row>
        <row r="184">
          <cell r="A184" t="str">
            <v>251B</v>
          </cell>
          <cell r="B184" t="str">
            <v>BOYS MT OLYMPUS</v>
          </cell>
          <cell r="C184">
            <v>0</v>
          </cell>
          <cell r="D184">
            <v>150</v>
          </cell>
          <cell r="E184">
            <v>0.1</v>
          </cell>
        </row>
        <row r="185">
          <cell r="A185" t="str">
            <v>251M</v>
          </cell>
          <cell r="B185" t="str">
            <v>MENS MT OLYMPUS</v>
          </cell>
          <cell r="C185">
            <v>8.5</v>
          </cell>
          <cell r="D185">
            <v>20</v>
          </cell>
          <cell r="E185">
            <v>8.5000000000000006E-2</v>
          </cell>
        </row>
        <row r="186">
          <cell r="A186" t="str">
            <v>251W</v>
          </cell>
          <cell r="B186" t="str">
            <v>WOMENS MT OLYMPUS</v>
          </cell>
          <cell r="C186">
            <v>10</v>
          </cell>
          <cell r="D186">
            <v>10</v>
          </cell>
          <cell r="E186">
            <v>0.1</v>
          </cell>
        </row>
        <row r="187">
          <cell r="A187" t="str">
            <v>251Y</v>
          </cell>
          <cell r="B187" t="str">
            <v>YOUTHS MT OLYMPUS</v>
          </cell>
          <cell r="C187">
            <v>8.5</v>
          </cell>
          <cell r="D187">
            <v>691</v>
          </cell>
          <cell r="E187">
            <v>8.5000000000000006E-2</v>
          </cell>
        </row>
        <row r="188">
          <cell r="A188" t="str">
            <v>253B</v>
          </cell>
          <cell r="B188" t="str">
            <v>BOYS MT BAKER</v>
          </cell>
          <cell r="C188">
            <v>8.5</v>
          </cell>
          <cell r="D188">
            <v>599</v>
          </cell>
          <cell r="E188">
            <v>8.5000000000000006E-2</v>
          </cell>
        </row>
        <row r="189">
          <cell r="A189" t="str">
            <v>253M</v>
          </cell>
          <cell r="B189" t="str">
            <v>MENS MT BAKER</v>
          </cell>
          <cell r="C189">
            <v>8.5</v>
          </cell>
          <cell r="D189">
            <v>269</v>
          </cell>
          <cell r="E189">
            <v>8.5000000000000006E-2</v>
          </cell>
        </row>
        <row r="190">
          <cell r="A190" t="str">
            <v>253W</v>
          </cell>
          <cell r="B190" t="str">
            <v>WOMENS MT BAKER</v>
          </cell>
          <cell r="C190">
            <v>0</v>
          </cell>
          <cell r="D190">
            <v>408</v>
          </cell>
          <cell r="E190">
            <v>0.1</v>
          </cell>
        </row>
        <row r="191">
          <cell r="A191" t="str">
            <v>2XXX</v>
          </cell>
          <cell r="B191" t="str">
            <v>2POD SAMPLE</v>
          </cell>
          <cell r="C191">
            <v>0</v>
          </cell>
          <cell r="D191">
            <v>-2</v>
          </cell>
          <cell r="E191">
            <v>0</v>
          </cell>
        </row>
        <row r="192">
          <cell r="A192" t="str">
            <v>300D</v>
          </cell>
          <cell r="B192" t="str">
            <v>8" ENFORCER- D WIDTH- STEEL TOE</v>
          </cell>
          <cell r="C192">
            <v>9</v>
          </cell>
          <cell r="D192">
            <v>469</v>
          </cell>
          <cell r="E192">
            <v>0.09</v>
          </cell>
        </row>
        <row r="193">
          <cell r="A193" t="str">
            <v>300EE</v>
          </cell>
          <cell r="B193" t="str">
            <v>8" ENFORCER- EE WIDTH- STEEL TOE</v>
          </cell>
          <cell r="C193">
            <v>9</v>
          </cell>
          <cell r="D193">
            <v>421</v>
          </cell>
          <cell r="E193">
            <v>0.09</v>
          </cell>
        </row>
        <row r="194">
          <cell r="A194" t="str">
            <v>301B</v>
          </cell>
          <cell r="B194" t="str">
            <v>ENFORCER D WIDTH</v>
          </cell>
          <cell r="C194">
            <v>8.5</v>
          </cell>
          <cell r="D194">
            <v>97</v>
          </cell>
          <cell r="E194">
            <v>8.5000000000000006E-2</v>
          </cell>
        </row>
        <row r="195">
          <cell r="A195" t="str">
            <v>301D</v>
          </cell>
          <cell r="B195" t="str">
            <v>8" ENFORCER- D WIDTH</v>
          </cell>
          <cell r="C195">
            <v>8.5</v>
          </cell>
          <cell r="D195">
            <v>1957</v>
          </cell>
          <cell r="E195">
            <v>8.5000000000000006E-2</v>
          </cell>
        </row>
        <row r="196">
          <cell r="A196" t="str">
            <v>301EE</v>
          </cell>
          <cell r="B196" t="str">
            <v>8" ENFORCER- EE WIDTH</v>
          </cell>
          <cell r="C196">
            <v>8.5</v>
          </cell>
          <cell r="D196">
            <v>1021</v>
          </cell>
          <cell r="E196">
            <v>8.5000000000000006E-2</v>
          </cell>
        </row>
        <row r="197">
          <cell r="A197" t="str">
            <v>303B</v>
          </cell>
          <cell r="B197" t="str">
            <v>8" ENFORCER ZIPPER- D WIDTH</v>
          </cell>
          <cell r="C197">
            <v>8.5</v>
          </cell>
          <cell r="D197">
            <v>59</v>
          </cell>
          <cell r="E197">
            <v>8.5000000000000006E-2</v>
          </cell>
        </row>
        <row r="198">
          <cell r="A198" t="str">
            <v>303D</v>
          </cell>
          <cell r="B198" t="str">
            <v>8" ENFORCER ZIPPER- D WIDTH</v>
          </cell>
          <cell r="C198">
            <v>8.5</v>
          </cell>
          <cell r="D198">
            <v>478</v>
          </cell>
          <cell r="E198">
            <v>8.5000000000000006E-2</v>
          </cell>
        </row>
        <row r="199">
          <cell r="A199" t="str">
            <v>303EE</v>
          </cell>
          <cell r="B199" t="str">
            <v>8" ENFORCER ZIPPER- EE WIDTH</v>
          </cell>
          <cell r="C199">
            <v>8.5</v>
          </cell>
          <cell r="D199">
            <v>1495</v>
          </cell>
          <cell r="E199">
            <v>8.5000000000000006E-2</v>
          </cell>
        </row>
        <row r="200">
          <cell r="A200" t="str">
            <v>304D</v>
          </cell>
          <cell r="B200" t="str">
            <v>8" ENFORCER ZIPPER STEEL TOE- D WIDTH</v>
          </cell>
          <cell r="C200">
            <v>8.5</v>
          </cell>
          <cell r="D200">
            <v>4</v>
          </cell>
          <cell r="E200">
            <v>8.5000000000000006E-2</v>
          </cell>
        </row>
        <row r="201">
          <cell r="A201" t="str">
            <v>304EE</v>
          </cell>
          <cell r="B201" t="str">
            <v>8" ENFORCER ZIPPER STEEL TOE- EE WIDTH</v>
          </cell>
          <cell r="C201">
            <v>8.5</v>
          </cell>
          <cell r="D201">
            <v>10</v>
          </cell>
          <cell r="E201">
            <v>8.5000000000000006E-2</v>
          </cell>
        </row>
        <row r="202">
          <cell r="A202" t="str">
            <v>31M</v>
          </cell>
          <cell r="B202" t="str">
            <v>ONE EYE DUCK BOOT - MENS</v>
          </cell>
          <cell r="C202">
            <v>38</v>
          </cell>
          <cell r="D202">
            <v>421</v>
          </cell>
          <cell r="E202">
            <v>0.375</v>
          </cell>
        </row>
        <row r="203">
          <cell r="A203" t="str">
            <v>31W</v>
          </cell>
          <cell r="B203" t="str">
            <v>ONE EYE DUCK BOOT - WOMENS</v>
          </cell>
          <cell r="C203">
            <v>38</v>
          </cell>
          <cell r="D203">
            <v>245</v>
          </cell>
          <cell r="E203">
            <v>0.375</v>
          </cell>
        </row>
        <row r="204">
          <cell r="A204" t="str">
            <v>33W</v>
          </cell>
          <cell r="B204" t="str">
            <v>2 EYE DUCK BOOT - WOMENS</v>
          </cell>
          <cell r="C204">
            <v>38</v>
          </cell>
          <cell r="D204">
            <v>113</v>
          </cell>
          <cell r="E204">
            <v>0.375</v>
          </cell>
        </row>
        <row r="205">
          <cell r="A205" t="str">
            <v>35E</v>
          </cell>
          <cell r="B205" t="str">
            <v>BOYS 5 EYE DUCK BOOT</v>
          </cell>
          <cell r="C205">
            <v>9</v>
          </cell>
          <cell r="D205">
            <v>37</v>
          </cell>
          <cell r="E205">
            <v>0.1</v>
          </cell>
        </row>
        <row r="206">
          <cell r="A206" t="str">
            <v>35F</v>
          </cell>
          <cell r="B206" t="str">
            <v>YOUTHS 5 EYE DUCK BOOT</v>
          </cell>
          <cell r="C206">
            <v>9</v>
          </cell>
          <cell r="D206">
            <v>246</v>
          </cell>
          <cell r="E206">
            <v>0.1</v>
          </cell>
        </row>
        <row r="207">
          <cell r="A207" t="str">
            <v>35G</v>
          </cell>
          <cell r="B207" t="str">
            <v>CHILDS 5 EYE DUCK BOOT</v>
          </cell>
          <cell r="C207">
            <v>9</v>
          </cell>
          <cell r="D207">
            <v>1038</v>
          </cell>
          <cell r="E207">
            <v>0.1</v>
          </cell>
        </row>
        <row r="208">
          <cell r="A208" t="str">
            <v>35M</v>
          </cell>
          <cell r="B208" t="str">
            <v>MENS 5 EYE DUCK BOOT - POLY</v>
          </cell>
          <cell r="C208">
            <v>8.1</v>
          </cell>
          <cell r="D208">
            <v>-88</v>
          </cell>
          <cell r="E208">
            <v>8.5000000000000006E-2</v>
          </cell>
        </row>
        <row r="209">
          <cell r="A209" t="str">
            <v>35MX</v>
          </cell>
          <cell r="B209" t="str">
            <v>MENS 5 EYE DUCK BOOT - BOX</v>
          </cell>
          <cell r="C209">
            <v>8.5</v>
          </cell>
          <cell r="D209">
            <v>111</v>
          </cell>
          <cell r="E209">
            <v>8.5000000000000006E-2</v>
          </cell>
        </row>
        <row r="210">
          <cell r="A210" t="str">
            <v>35W</v>
          </cell>
          <cell r="B210" t="str">
            <v>WOMENS 5 EYE DUCK BOOT - POLY</v>
          </cell>
          <cell r="C210">
            <v>10</v>
          </cell>
          <cell r="D210">
            <v>253</v>
          </cell>
          <cell r="E210">
            <v>0.1</v>
          </cell>
        </row>
        <row r="211">
          <cell r="A211" t="str">
            <v>35WX</v>
          </cell>
          <cell r="B211" t="str">
            <v>WOMENS 5 EYE DUCK BOOT - BOX</v>
          </cell>
          <cell r="C211">
            <v>10</v>
          </cell>
          <cell r="D211">
            <v>12</v>
          </cell>
          <cell r="E211">
            <v>0.1</v>
          </cell>
        </row>
        <row r="212">
          <cell r="A212" t="str">
            <v>36E</v>
          </cell>
          <cell r="B212" t="str">
            <v>BOYS 5 EYE AIRGRIP</v>
          </cell>
          <cell r="C212">
            <v>9</v>
          </cell>
          <cell r="D212">
            <v>336</v>
          </cell>
          <cell r="E212">
            <v>0.1</v>
          </cell>
        </row>
        <row r="213">
          <cell r="A213" t="str">
            <v>36F</v>
          </cell>
          <cell r="B213" t="str">
            <v>YOUTHS 5 EYE AIRGRIP</v>
          </cell>
          <cell r="C213">
            <v>9</v>
          </cell>
          <cell r="D213">
            <v>147</v>
          </cell>
          <cell r="E213">
            <v>0.1</v>
          </cell>
        </row>
        <row r="214">
          <cell r="A214" t="str">
            <v>36M</v>
          </cell>
          <cell r="B214" t="str">
            <v>MENS 5 EYE AIRGRIP</v>
          </cell>
          <cell r="C214">
            <v>8.5</v>
          </cell>
          <cell r="D214">
            <v>133</v>
          </cell>
          <cell r="E214">
            <v>8.5000000000000006E-2</v>
          </cell>
        </row>
        <row r="215">
          <cell r="A215" t="str">
            <v>36MX</v>
          </cell>
          <cell r="B215" t="str">
            <v>DONT USE</v>
          </cell>
          <cell r="C215">
            <v>9</v>
          </cell>
          <cell r="D215">
            <v>-419</v>
          </cell>
          <cell r="E215">
            <v>0.09</v>
          </cell>
        </row>
        <row r="216">
          <cell r="A216" t="str">
            <v>36W</v>
          </cell>
          <cell r="B216" t="str">
            <v>WOMENS 5 EYE AIRGRIP</v>
          </cell>
          <cell r="C216">
            <v>10</v>
          </cell>
          <cell r="D216">
            <v>861</v>
          </cell>
          <cell r="E216">
            <v>0.1</v>
          </cell>
        </row>
        <row r="217">
          <cell r="A217" t="str">
            <v>36WX</v>
          </cell>
          <cell r="B217" t="str">
            <v>DONT USE</v>
          </cell>
          <cell r="C217">
            <v>9</v>
          </cell>
          <cell r="D217">
            <v>-156</v>
          </cell>
          <cell r="E217">
            <v>0.09</v>
          </cell>
        </row>
        <row r="218">
          <cell r="A218" t="str">
            <v>3870I</v>
          </cell>
          <cell r="B218" t="str">
            <v>INFANTS CUDDLES BOOT</v>
          </cell>
          <cell r="C218">
            <v>0</v>
          </cell>
          <cell r="D218">
            <v>918</v>
          </cell>
          <cell r="E218">
            <v>0</v>
          </cell>
        </row>
        <row r="219">
          <cell r="A219" t="str">
            <v>3870Y</v>
          </cell>
          <cell r="B219" t="str">
            <v>YOUTHS CUDDLES  BOOT</v>
          </cell>
          <cell r="C219">
            <v>0</v>
          </cell>
          <cell r="D219">
            <v>60</v>
          </cell>
          <cell r="E219">
            <v>0</v>
          </cell>
        </row>
        <row r="220">
          <cell r="A220" t="str">
            <v>3945B</v>
          </cell>
          <cell r="B220" t="str">
            <v>BOYS(13-6) DELUXE FIRECHIEF BOOTS</v>
          </cell>
          <cell r="C220">
            <v>0</v>
          </cell>
          <cell r="D220">
            <v>5</v>
          </cell>
          <cell r="E220">
            <v>0.375</v>
          </cell>
        </row>
        <row r="221">
          <cell r="A221" t="str">
            <v>3945I</v>
          </cell>
          <cell r="B221" t="str">
            <v>INFANTS(5-12) FIRECHIEF BOOT</v>
          </cell>
          <cell r="C221">
            <v>38</v>
          </cell>
          <cell r="D221">
            <v>34</v>
          </cell>
          <cell r="E221">
            <v>0.375</v>
          </cell>
        </row>
        <row r="222">
          <cell r="A222" t="str">
            <v>3945N</v>
          </cell>
          <cell r="B222" t="str">
            <v>CHILDRENS CLASSIC FIRECHIEF BOOT</v>
          </cell>
          <cell r="C222">
            <v>37.5</v>
          </cell>
          <cell r="D222">
            <v>13317</v>
          </cell>
          <cell r="E222">
            <v>0.375</v>
          </cell>
        </row>
        <row r="223">
          <cell r="A223" t="str">
            <v>3945W</v>
          </cell>
          <cell r="B223" t="str">
            <v>WOMENS FIREMAN BOOT</v>
          </cell>
          <cell r="C223">
            <v>37.5</v>
          </cell>
          <cell r="D223">
            <v>894</v>
          </cell>
          <cell r="E223">
            <v>0.375</v>
          </cell>
        </row>
        <row r="224">
          <cell r="A224" t="str">
            <v>3XXX</v>
          </cell>
          <cell r="B224" t="str">
            <v>WESTERN CHIEF WINTER/RAIN SAMPLE</v>
          </cell>
          <cell r="C224">
            <v>0</v>
          </cell>
          <cell r="D224">
            <v>-7</v>
          </cell>
          <cell r="E224">
            <v>0</v>
          </cell>
        </row>
        <row r="225">
          <cell r="A225" t="str">
            <v>401W</v>
          </cell>
          <cell r="B225" t="str">
            <v>FROGGY - ADULTS BOOT</v>
          </cell>
          <cell r="C225">
            <v>37.5</v>
          </cell>
          <cell r="D225">
            <v>-36</v>
          </cell>
          <cell r="E225">
            <v>0.375</v>
          </cell>
        </row>
        <row r="226">
          <cell r="A226" t="str">
            <v>44097N</v>
          </cell>
          <cell r="B226" t="str">
            <v>MONSTER - UMBRELLA</v>
          </cell>
          <cell r="C226">
            <v>8.1999999999999993</v>
          </cell>
          <cell r="D226">
            <v>2520</v>
          </cell>
          <cell r="E226">
            <v>8.199999999999999E-2</v>
          </cell>
        </row>
        <row r="227">
          <cell r="A227" t="str">
            <v>44099N</v>
          </cell>
          <cell r="B227" t="str">
            <v>BUTTERFLY CHARACTER - UMBRELLA</v>
          </cell>
          <cell r="C227">
            <v>8.1999999999999993</v>
          </cell>
          <cell r="D227">
            <v>1509</v>
          </cell>
          <cell r="E227">
            <v>8.199999999999999E-2</v>
          </cell>
        </row>
        <row r="228">
          <cell r="A228" t="str">
            <v>46M</v>
          </cell>
          <cell r="B228" t="str">
            <v>MENS NEOPRENE STEEL TOE BOOT</v>
          </cell>
          <cell r="C228">
            <v>0</v>
          </cell>
          <cell r="D228">
            <v>114</v>
          </cell>
          <cell r="E228">
            <v>0.375</v>
          </cell>
        </row>
        <row r="229">
          <cell r="A229" t="str">
            <v>485W</v>
          </cell>
          <cell r="B229" t="str">
            <v>BUMBLE BEE - ADULTS BOOT</v>
          </cell>
          <cell r="C229">
            <v>37.5</v>
          </cell>
          <cell r="D229">
            <v>44</v>
          </cell>
          <cell r="E229">
            <v>0.375</v>
          </cell>
        </row>
        <row r="230">
          <cell r="A230" t="str">
            <v>487W</v>
          </cell>
          <cell r="B230" t="str">
            <v>LADY BUG-ADULTS BOOT</v>
          </cell>
          <cell r="C230">
            <v>37.5</v>
          </cell>
          <cell r="D230">
            <v>1483</v>
          </cell>
          <cell r="E230">
            <v>0.375</v>
          </cell>
        </row>
        <row r="231">
          <cell r="A231" t="str">
            <v>488W</v>
          </cell>
          <cell r="B231" t="str">
            <v>DALMATIAN- ADULTS BOOT</v>
          </cell>
          <cell r="C231">
            <v>37.5</v>
          </cell>
          <cell r="D231">
            <v>627</v>
          </cell>
          <cell r="E231">
            <v>0.375</v>
          </cell>
        </row>
        <row r="232">
          <cell r="A232" t="str">
            <v>497N</v>
          </cell>
          <cell r="B232" t="str">
            <v>MONSTER - KIDS BOOT</v>
          </cell>
          <cell r="C232">
            <v>37.5</v>
          </cell>
          <cell r="D232">
            <v>2752</v>
          </cell>
          <cell r="E232">
            <v>0.375</v>
          </cell>
        </row>
        <row r="233">
          <cell r="A233" t="str">
            <v>4XXX</v>
          </cell>
          <cell r="B233" t="str">
            <v>WESTERN CHIEF KIDS SAMPLE</v>
          </cell>
          <cell r="C233">
            <v>0</v>
          </cell>
          <cell r="D233">
            <v>-3</v>
          </cell>
          <cell r="E233">
            <v>0</v>
          </cell>
        </row>
        <row r="234">
          <cell r="A234" t="str">
            <v>501N</v>
          </cell>
          <cell r="B234" t="str">
            <v>BUTTERFLY CHARACTER- KIDS BOOT</v>
          </cell>
          <cell r="C234">
            <v>37.5</v>
          </cell>
          <cell r="D234">
            <v>2591</v>
          </cell>
          <cell r="E234">
            <v>0.375</v>
          </cell>
        </row>
        <row r="235">
          <cell r="A235" t="str">
            <v>50B</v>
          </cell>
          <cell r="B235" t="str">
            <v>BOYS ARTIC TRAC  BOOT</v>
          </cell>
          <cell r="C235">
            <v>8.5</v>
          </cell>
          <cell r="D235">
            <v>340</v>
          </cell>
          <cell r="E235">
            <v>8.5000000000000006E-2</v>
          </cell>
        </row>
        <row r="236">
          <cell r="A236" t="str">
            <v>50M</v>
          </cell>
          <cell r="B236" t="str">
            <v>ARCTIC TRACK - MENS</v>
          </cell>
          <cell r="C236">
            <v>8.5</v>
          </cell>
          <cell r="D236">
            <v>55</v>
          </cell>
          <cell r="E236">
            <v>8.5000000000000006E-2</v>
          </cell>
        </row>
        <row r="237">
          <cell r="A237" t="str">
            <v>50W</v>
          </cell>
          <cell r="B237" t="str">
            <v>ARCTIC TRACK - WOMENS</v>
          </cell>
          <cell r="C237">
            <v>37.5</v>
          </cell>
          <cell r="D237">
            <v>345</v>
          </cell>
          <cell r="E237">
            <v>0.375</v>
          </cell>
        </row>
        <row r="238">
          <cell r="A238" t="str">
            <v>515W</v>
          </cell>
          <cell r="B238" t="str">
            <v>COW - ADULT BOOTS</v>
          </cell>
          <cell r="C238">
            <v>37.5</v>
          </cell>
          <cell r="D238">
            <v>427</v>
          </cell>
          <cell r="E238">
            <v>0.375</v>
          </cell>
        </row>
        <row r="239">
          <cell r="A239" t="str">
            <v>51B</v>
          </cell>
          <cell r="B239" t="str">
            <v>BOYS NISQUALLY PACK BOOT</v>
          </cell>
          <cell r="C239">
            <v>0</v>
          </cell>
          <cell r="D239">
            <v>248</v>
          </cell>
          <cell r="E239">
            <v>0.1</v>
          </cell>
        </row>
        <row r="240">
          <cell r="A240" t="str">
            <v>51M</v>
          </cell>
          <cell r="B240" t="str">
            <v>MENS NISQUALLY PACK BOOT</v>
          </cell>
          <cell r="C240">
            <v>8.5</v>
          </cell>
          <cell r="D240">
            <v>166</v>
          </cell>
          <cell r="E240">
            <v>8.5000000000000006E-2</v>
          </cell>
        </row>
        <row r="241">
          <cell r="A241" t="str">
            <v>51W</v>
          </cell>
          <cell r="B241" t="str">
            <v>WOMENS NISQUALLY PACK BOOT</v>
          </cell>
          <cell r="C241">
            <v>0</v>
          </cell>
          <cell r="D241">
            <v>44</v>
          </cell>
          <cell r="E241">
            <v>0.1</v>
          </cell>
        </row>
        <row r="242">
          <cell r="A242" t="str">
            <v>52B</v>
          </cell>
          <cell r="B242" t="str">
            <v>BOYS DEFENDER  BOOT</v>
          </cell>
          <cell r="C242">
            <v>8.5</v>
          </cell>
          <cell r="D242">
            <v>1237</v>
          </cell>
          <cell r="E242">
            <v>8.5000000000000006E-2</v>
          </cell>
        </row>
        <row r="243">
          <cell r="A243" t="str">
            <v>52M</v>
          </cell>
          <cell r="B243" t="str">
            <v>DEFENDER - MENS</v>
          </cell>
          <cell r="C243">
            <v>8.5</v>
          </cell>
          <cell r="D243">
            <v>842</v>
          </cell>
          <cell r="E243">
            <v>8.5000000000000006E-2</v>
          </cell>
        </row>
        <row r="244">
          <cell r="A244" t="str">
            <v>52W</v>
          </cell>
          <cell r="B244" t="str">
            <v>DEFENDER - WOMENS</v>
          </cell>
          <cell r="C244">
            <v>10</v>
          </cell>
          <cell r="D244">
            <v>263</v>
          </cell>
          <cell r="E244">
            <v>0.1</v>
          </cell>
        </row>
        <row r="245">
          <cell r="A245" t="str">
            <v>52Y</v>
          </cell>
          <cell r="B245" t="str">
            <v>YOUTHS DEFENDER  BOOT</v>
          </cell>
          <cell r="C245">
            <v>0</v>
          </cell>
          <cell r="D245">
            <v>1316</v>
          </cell>
          <cell r="E245">
            <v>0.1</v>
          </cell>
        </row>
        <row r="246">
          <cell r="A246" t="str">
            <v>5497W</v>
          </cell>
          <cell r="B246" t="str">
            <v>Womens WOOL FELT LINER</v>
          </cell>
          <cell r="C246">
            <v>10</v>
          </cell>
          <cell r="D246">
            <v>40</v>
          </cell>
          <cell r="E246">
            <v>0.1</v>
          </cell>
        </row>
        <row r="247">
          <cell r="A247" t="str">
            <v>55M</v>
          </cell>
          <cell r="B247" t="str">
            <v>EASY ON DUCK - MENS</v>
          </cell>
          <cell r="C247">
            <v>8.5</v>
          </cell>
          <cell r="D247">
            <v>28</v>
          </cell>
          <cell r="E247">
            <v>8.5000000000000006E-2</v>
          </cell>
        </row>
        <row r="248">
          <cell r="A248" t="str">
            <v>55W</v>
          </cell>
          <cell r="B248" t="str">
            <v>EASY ON DUCK - WOMENS</v>
          </cell>
          <cell r="C248">
            <v>0</v>
          </cell>
          <cell r="D248">
            <v>28</v>
          </cell>
          <cell r="E248">
            <v>0.1</v>
          </cell>
        </row>
        <row r="249">
          <cell r="A249" t="str">
            <v>561W</v>
          </cell>
          <cell r="B249" t="str">
            <v>KITTY - ADULT BOOT</v>
          </cell>
          <cell r="C249">
            <v>37.5</v>
          </cell>
          <cell r="D249">
            <v>906</v>
          </cell>
          <cell r="E249">
            <v>0.375</v>
          </cell>
        </row>
        <row r="250">
          <cell r="A250" t="str">
            <v>56M</v>
          </cell>
          <cell r="B250" t="str">
            <v>PULL ON OIL DUCK-NEW SOLE-MENS</v>
          </cell>
          <cell r="C250">
            <v>37.5</v>
          </cell>
          <cell r="D250">
            <v>87</v>
          </cell>
          <cell r="E250">
            <v>0.375</v>
          </cell>
        </row>
        <row r="251">
          <cell r="A251" t="str">
            <v>56W</v>
          </cell>
          <cell r="B251" t="str">
            <v>PULL ON OIL DUCK-NEW SOLE-WOMENS</v>
          </cell>
          <cell r="C251">
            <v>37.5</v>
          </cell>
          <cell r="D251">
            <v>123</v>
          </cell>
          <cell r="E251">
            <v>0.375</v>
          </cell>
        </row>
        <row r="252">
          <cell r="A252" t="str">
            <v>57M</v>
          </cell>
          <cell r="B252" t="str">
            <v>MENS BEAR BOOT</v>
          </cell>
          <cell r="C252">
            <v>8.5</v>
          </cell>
          <cell r="D252">
            <v>351</v>
          </cell>
          <cell r="E252">
            <v>8.5000000000000006E-2</v>
          </cell>
        </row>
        <row r="253">
          <cell r="A253" t="str">
            <v>58M</v>
          </cell>
          <cell r="B253" t="str">
            <v>MENS ZIP BOOT</v>
          </cell>
          <cell r="C253">
            <v>37.5</v>
          </cell>
          <cell r="D253">
            <v>238</v>
          </cell>
          <cell r="E253">
            <v>0.375</v>
          </cell>
        </row>
        <row r="254">
          <cell r="A254" t="str">
            <v>58W</v>
          </cell>
          <cell r="B254" t="str">
            <v>WOMENS ZIP BOOT</v>
          </cell>
          <cell r="C254">
            <v>37.5</v>
          </cell>
          <cell r="D254">
            <v>468</v>
          </cell>
          <cell r="E254">
            <v>0.375</v>
          </cell>
        </row>
        <row r="255">
          <cell r="A255" t="str">
            <v>59M</v>
          </cell>
          <cell r="B255" t="str">
            <v>MENS RAINIER PACK BOOT</v>
          </cell>
          <cell r="C255">
            <v>8.5</v>
          </cell>
          <cell r="D255">
            <v>88</v>
          </cell>
          <cell r="E255">
            <v>8.5000000000000006E-2</v>
          </cell>
        </row>
        <row r="256">
          <cell r="A256" t="str">
            <v>59W</v>
          </cell>
          <cell r="B256" t="str">
            <v>WOMENS RAINIER PACK</v>
          </cell>
          <cell r="C256">
            <v>10</v>
          </cell>
          <cell r="D256">
            <v>274</v>
          </cell>
          <cell r="E256">
            <v>0.1</v>
          </cell>
        </row>
        <row r="257">
          <cell r="A257" t="str">
            <v>600E</v>
          </cell>
          <cell r="B257" t="str">
            <v>6" EXPEDITION- E WIDTH- STEEL TOE</v>
          </cell>
          <cell r="C257">
            <v>5</v>
          </cell>
          <cell r="D257">
            <v>413</v>
          </cell>
          <cell r="E257">
            <v>0.05</v>
          </cell>
        </row>
        <row r="258">
          <cell r="A258" t="str">
            <v>601E</v>
          </cell>
          <cell r="B258" t="str">
            <v>7" EXPEDITION- E WIDTH</v>
          </cell>
          <cell r="C258">
            <v>5</v>
          </cell>
          <cell r="D258">
            <v>495</v>
          </cell>
          <cell r="E258">
            <v>0.05</v>
          </cell>
        </row>
        <row r="259">
          <cell r="A259" t="str">
            <v>618E</v>
          </cell>
          <cell r="B259" t="str">
            <v>8 ' EXPEDITION OBLIQUE TOE</v>
          </cell>
          <cell r="C259">
            <v>5</v>
          </cell>
          <cell r="D259">
            <v>50</v>
          </cell>
          <cell r="E259">
            <v>0.05</v>
          </cell>
        </row>
        <row r="260">
          <cell r="A260" t="str">
            <v>619E</v>
          </cell>
          <cell r="B260" t="str">
            <v>7" EXPEDITION- E WIDTH</v>
          </cell>
          <cell r="C260">
            <v>5</v>
          </cell>
          <cell r="D260">
            <v>583</v>
          </cell>
          <cell r="E260">
            <v>0.05</v>
          </cell>
        </row>
        <row r="261">
          <cell r="A261" t="str">
            <v>620E</v>
          </cell>
          <cell r="B261" t="str">
            <v>7" EXPEDITION- E WIDTH- STEEL TOE</v>
          </cell>
          <cell r="C261">
            <v>5</v>
          </cell>
          <cell r="D261">
            <v>7</v>
          </cell>
          <cell r="E261">
            <v>0.05</v>
          </cell>
        </row>
        <row r="262">
          <cell r="A262" t="str">
            <v>621E</v>
          </cell>
          <cell r="B262" t="str">
            <v>7" EXPEDITION- E WIDTH</v>
          </cell>
          <cell r="C262">
            <v>5</v>
          </cell>
          <cell r="D262">
            <v>251</v>
          </cell>
          <cell r="E262">
            <v>0.05</v>
          </cell>
        </row>
        <row r="263">
          <cell r="A263" t="str">
            <v>622E</v>
          </cell>
          <cell r="B263" t="str">
            <v>7" EXPEDITION- E WIDTH</v>
          </cell>
          <cell r="C263">
            <v>5</v>
          </cell>
          <cell r="D263">
            <v>71</v>
          </cell>
          <cell r="E263">
            <v>0.05</v>
          </cell>
        </row>
        <row r="264">
          <cell r="A264" t="str">
            <v>623E</v>
          </cell>
          <cell r="B264" t="str">
            <v>6" EXPEDITION- E WIDTH</v>
          </cell>
          <cell r="C264">
            <v>5</v>
          </cell>
          <cell r="D264">
            <v>1069</v>
          </cell>
          <cell r="E264">
            <v>0.05</v>
          </cell>
        </row>
        <row r="265">
          <cell r="A265" t="str">
            <v>624E</v>
          </cell>
          <cell r="B265" t="str">
            <v>6" EXPEDITION- E WIDTH- STEEL TOE</v>
          </cell>
          <cell r="C265">
            <v>5</v>
          </cell>
          <cell r="D265">
            <v>688</v>
          </cell>
          <cell r="E265">
            <v>0.05</v>
          </cell>
        </row>
        <row r="266">
          <cell r="A266" t="str">
            <v>625E</v>
          </cell>
          <cell r="B266" t="str">
            <v>7" EXPEDITION- E WIDTH</v>
          </cell>
          <cell r="C266">
            <v>5</v>
          </cell>
          <cell r="D266">
            <v>562</v>
          </cell>
          <cell r="E266">
            <v>0.05</v>
          </cell>
        </row>
        <row r="267">
          <cell r="A267" t="str">
            <v>626E</v>
          </cell>
          <cell r="B267" t="str">
            <v>7" EXPEDITION- E WIDTH- STEEL TOE</v>
          </cell>
          <cell r="C267">
            <v>5</v>
          </cell>
          <cell r="D267">
            <v>516</v>
          </cell>
          <cell r="E267">
            <v>0.05</v>
          </cell>
        </row>
        <row r="268">
          <cell r="A268" t="str">
            <v>628E</v>
          </cell>
          <cell r="B268" t="str">
            <v>8" EXPEDITION- E WIDTH- STEEL TOE</v>
          </cell>
          <cell r="C268">
            <v>0</v>
          </cell>
          <cell r="D268">
            <v>44</v>
          </cell>
          <cell r="E268">
            <v>0</v>
          </cell>
        </row>
        <row r="269">
          <cell r="A269" t="str">
            <v>629E</v>
          </cell>
          <cell r="B269" t="str">
            <v>8" EXPEDITION- E WIDTH</v>
          </cell>
          <cell r="C269">
            <v>5</v>
          </cell>
          <cell r="D269">
            <v>370</v>
          </cell>
          <cell r="E269">
            <v>0.05</v>
          </cell>
        </row>
        <row r="270">
          <cell r="A270" t="str">
            <v>630E</v>
          </cell>
          <cell r="B270" t="str">
            <v>8" EXPEDITION- E WIDTH- STEEL TOE</v>
          </cell>
          <cell r="C270">
            <v>5</v>
          </cell>
          <cell r="D270">
            <v>240</v>
          </cell>
          <cell r="E270">
            <v>0.05</v>
          </cell>
        </row>
        <row r="271">
          <cell r="A271" t="str">
            <v>641EE</v>
          </cell>
          <cell r="B271" t="str">
            <v>6" PURSUIT XT- EE WIDTH</v>
          </cell>
          <cell r="C271">
            <v>0</v>
          </cell>
          <cell r="D271">
            <v>0</v>
          </cell>
          <cell r="E271">
            <v>0.05</v>
          </cell>
        </row>
        <row r="272">
          <cell r="A272" t="str">
            <v>64M</v>
          </cell>
          <cell r="B272" t="str">
            <v>MENS STEEL TOE PACK</v>
          </cell>
          <cell r="C272">
            <v>0</v>
          </cell>
          <cell r="D272">
            <v>93</v>
          </cell>
          <cell r="E272">
            <v>8.5000000000000006E-2</v>
          </cell>
        </row>
        <row r="273">
          <cell r="A273" t="str">
            <v>705E</v>
          </cell>
          <cell r="B273" t="str">
            <v>6" BROWN SOFT TOE- E WIDTH</v>
          </cell>
          <cell r="C273">
            <v>5</v>
          </cell>
          <cell r="D273">
            <v>528</v>
          </cell>
          <cell r="E273">
            <v>0.05</v>
          </cell>
        </row>
        <row r="274">
          <cell r="A274" t="str">
            <v>707E</v>
          </cell>
          <cell r="B274" t="str">
            <v>6" BLACK SOFT TOE- E WIDTH</v>
          </cell>
          <cell r="C274">
            <v>5</v>
          </cell>
          <cell r="D274">
            <v>576</v>
          </cell>
          <cell r="E274">
            <v>0.05</v>
          </cell>
        </row>
        <row r="275">
          <cell r="A275" t="str">
            <v>708E</v>
          </cell>
          <cell r="B275" t="str">
            <v>6" BLACK STEEL TOE- E WIDTH</v>
          </cell>
          <cell r="C275">
            <v>5</v>
          </cell>
          <cell r="D275">
            <v>300</v>
          </cell>
          <cell r="E275">
            <v>0.05</v>
          </cell>
        </row>
        <row r="276">
          <cell r="A276" t="str">
            <v>81B</v>
          </cell>
          <cell r="B276" t="str">
            <v>BOYS HIP WADER</v>
          </cell>
          <cell r="C276">
            <v>0</v>
          </cell>
          <cell r="D276">
            <v>18</v>
          </cell>
          <cell r="E276">
            <v>0.375</v>
          </cell>
        </row>
        <row r="277">
          <cell r="A277" t="str">
            <v>81M</v>
          </cell>
          <cell r="B277" t="str">
            <v>MENS HIP WADER</v>
          </cell>
          <cell r="C277">
            <v>0</v>
          </cell>
          <cell r="D277">
            <v>12</v>
          </cell>
          <cell r="E277">
            <v>0.375</v>
          </cell>
        </row>
        <row r="278">
          <cell r="A278" t="str">
            <v>901-4</v>
          </cell>
          <cell r="B278" t="str">
            <v>SOFT SOLE BOOT</v>
          </cell>
          <cell r="C278">
            <v>12.5</v>
          </cell>
          <cell r="D278">
            <v>2640</v>
          </cell>
          <cell r="E278">
            <v>0.125</v>
          </cell>
        </row>
        <row r="279">
          <cell r="A279" t="str">
            <v>901M</v>
          </cell>
          <cell r="B279" t="str">
            <v>MENS MOC</v>
          </cell>
          <cell r="C279">
            <v>8.5</v>
          </cell>
          <cell r="D279">
            <v>1364</v>
          </cell>
          <cell r="E279">
            <v>8.5000000000000006E-2</v>
          </cell>
        </row>
        <row r="280">
          <cell r="A280" t="str">
            <v>901W</v>
          </cell>
          <cell r="B280" t="str">
            <v>WOMENS MOC</v>
          </cell>
          <cell r="C280">
            <v>10</v>
          </cell>
          <cell r="D280">
            <v>420</v>
          </cell>
          <cell r="E280">
            <v>0.1</v>
          </cell>
        </row>
        <row r="281">
          <cell r="A281" t="str">
            <v>901Y</v>
          </cell>
          <cell r="B281" t="str">
            <v>YOUTHS MOC</v>
          </cell>
          <cell r="C281">
            <v>8.5</v>
          </cell>
          <cell r="D281">
            <v>31</v>
          </cell>
          <cell r="E281">
            <v>8.5000000000000006E-2</v>
          </cell>
        </row>
        <row r="282">
          <cell r="A282" t="str">
            <v>902-4</v>
          </cell>
          <cell r="B282" t="str">
            <v>INFANT BOOT</v>
          </cell>
          <cell r="C282">
            <v>12.5</v>
          </cell>
          <cell r="D282">
            <v>1392</v>
          </cell>
          <cell r="E282">
            <v>0.125</v>
          </cell>
        </row>
        <row r="283">
          <cell r="A283" t="str">
            <v>903B</v>
          </cell>
          <cell r="B283" t="str">
            <v>BOYS SCUFF</v>
          </cell>
          <cell r="C283">
            <v>8.5</v>
          </cell>
          <cell r="D283">
            <v>89</v>
          </cell>
          <cell r="E283">
            <v>8.5000000000000006E-2</v>
          </cell>
        </row>
        <row r="284">
          <cell r="A284" t="str">
            <v>903M</v>
          </cell>
          <cell r="B284" t="str">
            <v>MENS SCUFF</v>
          </cell>
          <cell r="C284">
            <v>8.5</v>
          </cell>
          <cell r="D284">
            <v>3031</v>
          </cell>
          <cell r="E284">
            <v>8.5000000000000006E-2</v>
          </cell>
        </row>
        <row r="285">
          <cell r="A285" t="str">
            <v>903W</v>
          </cell>
          <cell r="B285" t="str">
            <v>WOMENS SCUFF</v>
          </cell>
          <cell r="C285">
            <v>10</v>
          </cell>
          <cell r="D285">
            <v>2048</v>
          </cell>
          <cell r="E285">
            <v>0.1</v>
          </cell>
        </row>
        <row r="286">
          <cell r="A286" t="str">
            <v>903Y</v>
          </cell>
          <cell r="B286" t="str">
            <v>YOUTHS SCUFF</v>
          </cell>
          <cell r="C286">
            <v>8.5</v>
          </cell>
          <cell r="D286">
            <v>97</v>
          </cell>
          <cell r="E286">
            <v>8.5000000000000006E-2</v>
          </cell>
        </row>
        <row r="287">
          <cell r="A287" t="str">
            <v>904M</v>
          </cell>
          <cell r="B287" t="str">
            <v>MENS OPERA</v>
          </cell>
          <cell r="C287">
            <v>8.1</v>
          </cell>
          <cell r="D287">
            <v>131</v>
          </cell>
          <cell r="E287">
            <v>8.1000000000000003E-2</v>
          </cell>
        </row>
        <row r="288">
          <cell r="A288" t="str">
            <v>905B</v>
          </cell>
          <cell r="B288" t="str">
            <v>BOYS CLASSIC</v>
          </cell>
          <cell r="C288">
            <v>8.5</v>
          </cell>
          <cell r="D288">
            <v>87</v>
          </cell>
          <cell r="E288">
            <v>8.5000000000000006E-2</v>
          </cell>
        </row>
        <row r="289">
          <cell r="A289" t="str">
            <v>905M</v>
          </cell>
          <cell r="B289" t="str">
            <v>MENS CLASSIC</v>
          </cell>
          <cell r="C289">
            <v>8.5</v>
          </cell>
          <cell r="D289">
            <v>2332</v>
          </cell>
          <cell r="E289">
            <v>8.5000000000000006E-2</v>
          </cell>
        </row>
        <row r="290">
          <cell r="A290" t="str">
            <v>905W</v>
          </cell>
          <cell r="B290" t="str">
            <v>WOMENS CLASSIC</v>
          </cell>
          <cell r="C290">
            <v>0</v>
          </cell>
          <cell r="D290">
            <v>7</v>
          </cell>
          <cell r="E290">
            <v>0.1</v>
          </cell>
        </row>
        <row r="291">
          <cell r="A291" t="str">
            <v>905Y</v>
          </cell>
          <cell r="B291" t="str">
            <v>YOUTHS CLASSIC</v>
          </cell>
          <cell r="C291">
            <v>8.5</v>
          </cell>
          <cell r="D291">
            <v>10</v>
          </cell>
          <cell r="E291">
            <v>8.5000000000000006E-2</v>
          </cell>
        </row>
        <row r="292">
          <cell r="A292" t="str">
            <v>906M</v>
          </cell>
          <cell r="B292" t="str">
            <v>MENS MOUNTAIN MOC</v>
          </cell>
          <cell r="C292">
            <v>8.1</v>
          </cell>
          <cell r="D292">
            <v>243</v>
          </cell>
          <cell r="E292">
            <v>8.1000000000000003E-2</v>
          </cell>
        </row>
        <row r="293">
          <cell r="A293" t="str">
            <v>906W</v>
          </cell>
          <cell r="B293" t="str">
            <v>WOMENS MOUNTAIN MOC</v>
          </cell>
          <cell r="C293">
            <v>10.1</v>
          </cell>
          <cell r="D293">
            <v>100</v>
          </cell>
          <cell r="E293">
            <v>0.10099999999999999</v>
          </cell>
        </row>
        <row r="294">
          <cell r="A294" t="str">
            <v>907M</v>
          </cell>
          <cell r="B294" t="str">
            <v>MENS CLASSIC SOFT SOLE</v>
          </cell>
          <cell r="C294">
            <v>8.5</v>
          </cell>
          <cell r="D294">
            <v>258</v>
          </cell>
          <cell r="E294">
            <v>8.5000000000000006E-2</v>
          </cell>
        </row>
        <row r="295">
          <cell r="A295" t="str">
            <v>907W</v>
          </cell>
          <cell r="B295" t="str">
            <v>WOMENS CLASSIC SOFT SOLE</v>
          </cell>
          <cell r="C295">
            <v>10</v>
          </cell>
          <cell r="D295">
            <v>58</v>
          </cell>
          <cell r="E295">
            <v>0.1</v>
          </cell>
        </row>
        <row r="296">
          <cell r="A296" t="str">
            <v>909B</v>
          </cell>
          <cell r="B296" t="str">
            <v>BOYS WELLY</v>
          </cell>
          <cell r="C296">
            <v>8.5</v>
          </cell>
          <cell r="D296">
            <v>79</v>
          </cell>
          <cell r="E296">
            <v>8.5000000000000006E-2</v>
          </cell>
        </row>
        <row r="297">
          <cell r="A297" t="str">
            <v>909G</v>
          </cell>
          <cell r="B297" t="str">
            <v>KIDS WELLY</v>
          </cell>
          <cell r="C297">
            <v>0</v>
          </cell>
          <cell r="D297">
            <v>5</v>
          </cell>
          <cell r="E297">
            <v>8.5000000000000006E-2</v>
          </cell>
        </row>
        <row r="298">
          <cell r="A298" t="str">
            <v>909I</v>
          </cell>
          <cell r="B298" t="str">
            <v>INFANTS WELLY</v>
          </cell>
          <cell r="C298">
            <v>8.5</v>
          </cell>
          <cell r="D298">
            <v>49</v>
          </cell>
          <cell r="E298">
            <v>8.5000000000000006E-2</v>
          </cell>
        </row>
        <row r="299">
          <cell r="A299" t="str">
            <v>909M</v>
          </cell>
          <cell r="B299" t="str">
            <v>MENS WELLY</v>
          </cell>
          <cell r="C299">
            <v>8.5</v>
          </cell>
          <cell r="D299">
            <v>3097</v>
          </cell>
          <cell r="E299">
            <v>8.5000000000000006E-2</v>
          </cell>
        </row>
        <row r="300">
          <cell r="A300" t="str">
            <v>909W</v>
          </cell>
          <cell r="B300" t="str">
            <v>WOMENS WELLY</v>
          </cell>
          <cell r="C300">
            <v>8.5</v>
          </cell>
          <cell r="D300">
            <v>561</v>
          </cell>
          <cell r="E300">
            <v>0.1</v>
          </cell>
        </row>
        <row r="301">
          <cell r="A301" t="str">
            <v>909Y</v>
          </cell>
          <cell r="B301" t="str">
            <v>YOUTHS WELLY</v>
          </cell>
          <cell r="C301">
            <v>0</v>
          </cell>
          <cell r="D301">
            <v>2</v>
          </cell>
          <cell r="E301">
            <v>8.5000000000000006E-2</v>
          </cell>
        </row>
        <row r="302">
          <cell r="A302" t="str">
            <v>911-4</v>
          </cell>
          <cell r="B302" t="str">
            <v>DEER HEAD BOOTIE</v>
          </cell>
          <cell r="C302">
            <v>48</v>
          </cell>
          <cell r="D302">
            <v>-60</v>
          </cell>
          <cell r="E302">
            <v>0.48</v>
          </cell>
        </row>
        <row r="303">
          <cell r="A303" t="str">
            <v>911M</v>
          </cell>
          <cell r="B303" t="str">
            <v>MENS CROSSOVER</v>
          </cell>
          <cell r="C303">
            <v>8.5</v>
          </cell>
          <cell r="D303">
            <v>300</v>
          </cell>
          <cell r="E303">
            <v>8.5000000000000006E-2</v>
          </cell>
        </row>
        <row r="304">
          <cell r="A304" t="str">
            <v>911W</v>
          </cell>
          <cell r="B304" t="str">
            <v>WOMENS CROSSOVER</v>
          </cell>
          <cell r="C304">
            <v>10</v>
          </cell>
          <cell r="D304">
            <v>527</v>
          </cell>
          <cell r="E304">
            <v>0.1</v>
          </cell>
        </row>
        <row r="305">
          <cell r="A305" t="str">
            <v>912-4</v>
          </cell>
          <cell r="B305" t="str">
            <v>TODDLER BOOT</v>
          </cell>
          <cell r="C305">
            <v>12.5</v>
          </cell>
          <cell r="D305">
            <v>1464</v>
          </cell>
          <cell r="E305">
            <v>0.125</v>
          </cell>
        </row>
        <row r="306">
          <cell r="A306" t="str">
            <v>913W</v>
          </cell>
          <cell r="B306" t="str">
            <v>WOMENS CENTER STITCH CLOG</v>
          </cell>
          <cell r="C306">
            <v>10</v>
          </cell>
          <cell r="D306">
            <v>198</v>
          </cell>
          <cell r="E306">
            <v>0.1</v>
          </cell>
        </row>
        <row r="307">
          <cell r="A307" t="str">
            <v>915W</v>
          </cell>
          <cell r="B307" t="str">
            <v>WOMENS FUR SCUFF</v>
          </cell>
          <cell r="C307">
            <v>10</v>
          </cell>
          <cell r="D307">
            <v>52</v>
          </cell>
          <cell r="E307">
            <v>0.1</v>
          </cell>
        </row>
        <row r="308">
          <cell r="A308" t="str">
            <v>915WW</v>
          </cell>
          <cell r="B308" t="str">
            <v>WOMENS FUR SCUFF WIDE WIDTH</v>
          </cell>
          <cell r="C308">
            <v>0</v>
          </cell>
          <cell r="D308">
            <v>-10</v>
          </cell>
          <cell r="E308">
            <v>0.1</v>
          </cell>
        </row>
        <row r="309">
          <cell r="A309" t="str">
            <v>917W</v>
          </cell>
          <cell r="B309" t="str">
            <v>WOMENS OPERA SLIPPER</v>
          </cell>
          <cell r="C309">
            <v>10</v>
          </cell>
          <cell r="D309">
            <v>2279</v>
          </cell>
          <cell r="E309">
            <v>0.1</v>
          </cell>
        </row>
        <row r="310">
          <cell r="A310" t="str">
            <v>921M</v>
          </cell>
          <cell r="B310" t="str">
            <v>MENS UNLINED MOC</v>
          </cell>
          <cell r="C310">
            <v>8</v>
          </cell>
          <cell r="D310">
            <v>27</v>
          </cell>
          <cell r="E310">
            <v>8.5000000000000006E-2</v>
          </cell>
        </row>
        <row r="311">
          <cell r="A311" t="str">
            <v>921W</v>
          </cell>
          <cell r="B311" t="str">
            <v>WOMENS UNLINED MOC</v>
          </cell>
          <cell r="C311">
            <v>10</v>
          </cell>
          <cell r="D311">
            <v>692</v>
          </cell>
          <cell r="E311">
            <v>0.1</v>
          </cell>
        </row>
        <row r="312">
          <cell r="A312" t="str">
            <v>923M</v>
          </cell>
          <cell r="B312" t="str">
            <v>MENS TANNER MOC</v>
          </cell>
          <cell r="C312">
            <v>8.5</v>
          </cell>
          <cell r="D312">
            <v>917</v>
          </cell>
          <cell r="E312">
            <v>8.5000000000000006E-2</v>
          </cell>
        </row>
        <row r="313">
          <cell r="A313" t="str">
            <v>931M</v>
          </cell>
          <cell r="B313" t="str">
            <v>MENS LACE WELLY</v>
          </cell>
          <cell r="C313">
            <v>8.5</v>
          </cell>
          <cell r="D313">
            <v>266</v>
          </cell>
          <cell r="E313">
            <v>8.5000000000000006E-2</v>
          </cell>
        </row>
        <row r="314">
          <cell r="A314" t="str">
            <v>931W</v>
          </cell>
          <cell r="B314" t="str">
            <v>WOMENS LACE WELLY</v>
          </cell>
          <cell r="C314">
            <v>10</v>
          </cell>
          <cell r="D314">
            <v>62</v>
          </cell>
          <cell r="E314">
            <v>0.1</v>
          </cell>
        </row>
        <row r="315">
          <cell r="A315" t="str">
            <v>933M</v>
          </cell>
          <cell r="B315" t="str">
            <v>MENS ANDROSCOGGIN</v>
          </cell>
          <cell r="C315">
            <v>8.5</v>
          </cell>
          <cell r="D315">
            <v>525</v>
          </cell>
          <cell r="E315">
            <v>8.5000000000000006E-2</v>
          </cell>
        </row>
        <row r="316">
          <cell r="A316" t="str">
            <v>933W</v>
          </cell>
          <cell r="B316" t="str">
            <v>WOMENS ANDROSCOGGIN</v>
          </cell>
          <cell r="C316">
            <v>10</v>
          </cell>
          <cell r="D316">
            <v>663</v>
          </cell>
          <cell r="E316">
            <v>0.1</v>
          </cell>
        </row>
        <row r="317">
          <cell r="A317" t="str">
            <v>935M</v>
          </cell>
          <cell r="B317" t="str">
            <v>MENS DELUXE CTR STITCH</v>
          </cell>
          <cell r="C317">
            <v>8.5</v>
          </cell>
          <cell r="D317">
            <v>500</v>
          </cell>
          <cell r="E317">
            <v>8.5000000000000006E-2</v>
          </cell>
        </row>
        <row r="318">
          <cell r="A318" t="str">
            <v>935W</v>
          </cell>
          <cell r="B318" t="str">
            <v>WOMENS DELUXE CENTER STITCH</v>
          </cell>
          <cell r="C318">
            <v>10</v>
          </cell>
          <cell r="D318">
            <v>392</v>
          </cell>
          <cell r="E318">
            <v>0.1</v>
          </cell>
        </row>
        <row r="319">
          <cell r="A319" t="str">
            <v>936M</v>
          </cell>
          <cell r="B319" t="str">
            <v>MENS DELUXE WELLY</v>
          </cell>
          <cell r="C319">
            <v>8.5</v>
          </cell>
          <cell r="D319">
            <v>2893</v>
          </cell>
          <cell r="E319">
            <v>8.5000000000000006E-2</v>
          </cell>
        </row>
        <row r="320">
          <cell r="A320" t="str">
            <v>936W</v>
          </cell>
          <cell r="B320" t="str">
            <v>WOMENS DELUXE WELLY</v>
          </cell>
          <cell r="C320">
            <v>10</v>
          </cell>
          <cell r="D320">
            <v>887</v>
          </cell>
          <cell r="E320">
            <v>0.1</v>
          </cell>
        </row>
        <row r="321">
          <cell r="A321" t="str">
            <v>937M</v>
          </cell>
          <cell r="B321" t="str">
            <v>MENS TWO EYE LACE</v>
          </cell>
          <cell r="C321">
            <v>8.5</v>
          </cell>
          <cell r="D321">
            <v>183</v>
          </cell>
          <cell r="E321">
            <v>8.5000000000000006E-2</v>
          </cell>
        </row>
        <row r="322">
          <cell r="A322" t="str">
            <v>937W</v>
          </cell>
          <cell r="B322" t="str">
            <v>WOMENS TWO EYE LACE</v>
          </cell>
          <cell r="C322">
            <v>10</v>
          </cell>
          <cell r="D322">
            <v>1049</v>
          </cell>
          <cell r="E322">
            <v>0.1</v>
          </cell>
        </row>
        <row r="323">
          <cell r="A323" t="str">
            <v>939M</v>
          </cell>
          <cell r="B323" t="str">
            <v>MENS ROMEO</v>
          </cell>
          <cell r="C323">
            <v>8.5</v>
          </cell>
          <cell r="D323">
            <v>2265</v>
          </cell>
          <cell r="E323">
            <v>8.5000000000000006E-2</v>
          </cell>
        </row>
        <row r="324">
          <cell r="A324" t="str">
            <v>93M</v>
          </cell>
          <cell r="B324" t="str">
            <v>UNIFORM OXFORD MEDIUM WIDTH</v>
          </cell>
          <cell r="C324">
            <v>8.5</v>
          </cell>
          <cell r="D324">
            <v>22</v>
          </cell>
          <cell r="E324">
            <v>8.5000000000000006E-2</v>
          </cell>
        </row>
        <row r="325">
          <cell r="A325" t="str">
            <v>945M</v>
          </cell>
          <cell r="B325" t="str">
            <v>FLEECE INDOOR SLIPPERS</v>
          </cell>
          <cell r="C325">
            <v>37.5</v>
          </cell>
          <cell r="D325">
            <v>352</v>
          </cell>
          <cell r="E325">
            <v>0.375</v>
          </cell>
        </row>
        <row r="326">
          <cell r="A326" t="str">
            <v>945W</v>
          </cell>
          <cell r="B326" t="str">
            <v>WOMENS INDOOR FLEECE SLIPPER</v>
          </cell>
          <cell r="C326">
            <v>37.5</v>
          </cell>
          <cell r="D326">
            <v>1101</v>
          </cell>
          <cell r="E326">
            <v>0.375</v>
          </cell>
        </row>
        <row r="327">
          <cell r="A327" t="str">
            <v>947M</v>
          </cell>
          <cell r="B327" t="str">
            <v>SHEEPSKIN CLOG</v>
          </cell>
          <cell r="C327">
            <v>0</v>
          </cell>
          <cell r="D327">
            <v>192</v>
          </cell>
          <cell r="E327">
            <v>8.5000000000000006E-2</v>
          </cell>
        </row>
        <row r="328">
          <cell r="A328" t="str">
            <v>947W</v>
          </cell>
          <cell r="B328" t="str">
            <v>SHEEPSKIN CLOG</v>
          </cell>
          <cell r="C328">
            <v>0</v>
          </cell>
          <cell r="D328">
            <v>111</v>
          </cell>
          <cell r="E328">
            <v>0.1</v>
          </cell>
        </row>
        <row r="329">
          <cell r="A329" t="str">
            <v>949M</v>
          </cell>
          <cell r="B329" t="str">
            <v>WOOL CLOG</v>
          </cell>
          <cell r="C329">
            <v>0</v>
          </cell>
          <cell r="D329">
            <v>221</v>
          </cell>
          <cell r="E329">
            <v>8.5000000000000006E-2</v>
          </cell>
        </row>
        <row r="330">
          <cell r="A330" t="str">
            <v>949W</v>
          </cell>
          <cell r="B330" t="str">
            <v>WOOL CLOG</v>
          </cell>
          <cell r="C330">
            <v>0</v>
          </cell>
          <cell r="D330">
            <v>619</v>
          </cell>
          <cell r="E330">
            <v>0.1</v>
          </cell>
        </row>
        <row r="331">
          <cell r="A331" t="str">
            <v>961W</v>
          </cell>
          <cell r="B331" t="str">
            <v>WOMENS SOFT SCUFF</v>
          </cell>
          <cell r="C331">
            <v>10</v>
          </cell>
          <cell r="D331">
            <v>4187</v>
          </cell>
          <cell r="E331">
            <v>0.1</v>
          </cell>
        </row>
        <row r="332">
          <cell r="A332" t="str">
            <v>965W</v>
          </cell>
          <cell r="B332" t="str">
            <v>WOMENS Slipper</v>
          </cell>
          <cell r="C332">
            <v>10</v>
          </cell>
          <cell r="D332">
            <v>844</v>
          </cell>
          <cell r="E332">
            <v>0.1</v>
          </cell>
        </row>
        <row r="333">
          <cell r="A333" t="str">
            <v>9901M</v>
          </cell>
          <cell r="B333" t="str">
            <v>MENS DELUXE SHEEPSKIN MOC</v>
          </cell>
          <cell r="C333">
            <v>8.5</v>
          </cell>
          <cell r="D333">
            <v>83</v>
          </cell>
          <cell r="E333">
            <v>8.5000000000000006E-2</v>
          </cell>
        </row>
        <row r="334">
          <cell r="A334" t="str">
            <v>9901W</v>
          </cell>
          <cell r="B334" t="str">
            <v>WOMENS DELUXE SHEEPSKIN MOC</v>
          </cell>
          <cell r="C334">
            <v>10</v>
          </cell>
          <cell r="D334">
            <v>165</v>
          </cell>
          <cell r="E334">
            <v>0.1</v>
          </cell>
        </row>
        <row r="335">
          <cell r="A335" t="str">
            <v>9905M</v>
          </cell>
          <cell r="B335" t="str">
            <v>MENS DELUXE SHEEPSKIN CLASSIC</v>
          </cell>
          <cell r="C335">
            <v>8.5</v>
          </cell>
          <cell r="D335">
            <v>180</v>
          </cell>
          <cell r="E335">
            <v>8.5000000000000006E-2</v>
          </cell>
        </row>
        <row r="336">
          <cell r="A336" t="str">
            <v>9905W</v>
          </cell>
          <cell r="B336" t="str">
            <v>WOMENS DELUXE SHEEPSKIN CLASSIC</v>
          </cell>
          <cell r="C336">
            <v>10</v>
          </cell>
          <cell r="D336">
            <v>137</v>
          </cell>
          <cell r="E336">
            <v>0.1</v>
          </cell>
        </row>
        <row r="337">
          <cell r="A337" t="str">
            <v>9XXX</v>
          </cell>
          <cell r="B337" t="str">
            <v>STAHEEKUM SAMPLE</v>
          </cell>
          <cell r="C337">
            <v>0</v>
          </cell>
          <cell r="D337">
            <v>-1</v>
          </cell>
          <cell r="E337">
            <v>0</v>
          </cell>
        </row>
        <row r="338">
          <cell r="A338" t="str">
            <v>AMH</v>
          </cell>
          <cell r="B338" t="str">
            <v>ATHLETIC MENS HASH</v>
          </cell>
          <cell r="C338">
            <v>0</v>
          </cell>
          <cell r="D338">
            <v>-185</v>
          </cell>
          <cell r="E338">
            <v>0</v>
          </cell>
        </row>
        <row r="339">
          <cell r="A339" t="str">
            <v>B12CC</v>
          </cell>
          <cell r="B339" t="str">
            <v>MEN'S B12CC</v>
          </cell>
          <cell r="C339">
            <v>8.5</v>
          </cell>
          <cell r="D339">
            <v>324</v>
          </cell>
          <cell r="E339">
            <v>8.5000000000000006E-2</v>
          </cell>
        </row>
        <row r="340">
          <cell r="A340" t="str">
            <v>B6CC</v>
          </cell>
          <cell r="B340" t="str">
            <v>MENS TOP GUN CC RUN</v>
          </cell>
          <cell r="C340">
            <v>0</v>
          </cell>
          <cell r="D340">
            <v>72</v>
          </cell>
          <cell r="E340">
            <v>8.5000000000000006E-2</v>
          </cell>
        </row>
        <row r="341">
          <cell r="A341" t="str">
            <v>B6EE</v>
          </cell>
          <cell r="B341" t="str">
            <v>WOMENS TOP GUN EE RUN</v>
          </cell>
          <cell r="C341">
            <v>0</v>
          </cell>
          <cell r="D341">
            <v>198</v>
          </cell>
          <cell r="E341">
            <v>0</v>
          </cell>
        </row>
        <row r="342">
          <cell r="A342" t="str">
            <v>B7CC</v>
          </cell>
          <cell r="B342" t="str">
            <v>MENS SHOE  CC RUN</v>
          </cell>
          <cell r="C342">
            <v>0</v>
          </cell>
          <cell r="D342">
            <v>432</v>
          </cell>
          <cell r="E342">
            <v>0</v>
          </cell>
        </row>
        <row r="343">
          <cell r="A343" t="str">
            <v>B9CC</v>
          </cell>
          <cell r="B343" t="str">
            <v>MENS VAPOR CC RUN</v>
          </cell>
          <cell r="C343">
            <v>8.5</v>
          </cell>
          <cell r="D343">
            <v>558</v>
          </cell>
          <cell r="E343">
            <v>8.5000000000000006E-2</v>
          </cell>
        </row>
        <row r="344">
          <cell r="A344" t="str">
            <v>C18CC</v>
          </cell>
          <cell r="B344" t="str">
            <v>MENS C18 ATHLETIC SHOE</v>
          </cell>
          <cell r="C344">
            <v>0</v>
          </cell>
          <cell r="D344">
            <v>0</v>
          </cell>
          <cell r="E344">
            <v>0</v>
          </cell>
        </row>
        <row r="345">
          <cell r="A345" t="str">
            <v>C1CC</v>
          </cell>
          <cell r="B345" t="str">
            <v>MENS CARIBE CC RUN</v>
          </cell>
          <cell r="C345">
            <v>8.5</v>
          </cell>
          <cell r="D345">
            <v>71</v>
          </cell>
          <cell r="E345">
            <v>8.5000000000000006E-2</v>
          </cell>
        </row>
        <row r="346">
          <cell r="A346" t="str">
            <v>C1EE</v>
          </cell>
          <cell r="B346" t="str">
            <v>WOMENS CARIBE EE RUN</v>
          </cell>
          <cell r="C346">
            <v>8.5</v>
          </cell>
          <cell r="D346">
            <v>162</v>
          </cell>
          <cell r="E346">
            <v>8.5000000000000006E-2</v>
          </cell>
        </row>
        <row r="347">
          <cell r="A347" t="str">
            <v>C3EE</v>
          </cell>
          <cell r="B347" t="str">
            <v>WOMENS FLIGHT EE RUN</v>
          </cell>
          <cell r="C347">
            <v>8.5</v>
          </cell>
          <cell r="D347">
            <v>236</v>
          </cell>
          <cell r="E347">
            <v>8.5000000000000006E-2</v>
          </cell>
        </row>
        <row r="348">
          <cell r="A348" t="str">
            <v>C4EE</v>
          </cell>
          <cell r="B348" t="str">
            <v>WOMENS STARFIRE EE RUN</v>
          </cell>
          <cell r="C348">
            <v>10</v>
          </cell>
          <cell r="D348">
            <v>65</v>
          </cell>
          <cell r="E348">
            <v>0.1</v>
          </cell>
        </row>
        <row r="349">
          <cell r="A349" t="str">
            <v>C5EE</v>
          </cell>
          <cell r="B349" t="str">
            <v>WOMENS SIERRA EE RUN</v>
          </cell>
          <cell r="C349">
            <v>10</v>
          </cell>
          <cell r="D349">
            <v>180</v>
          </cell>
          <cell r="E349">
            <v>0.1</v>
          </cell>
        </row>
        <row r="350">
          <cell r="A350" t="str">
            <v>C7EE</v>
          </cell>
          <cell r="B350" t="str">
            <v>WOMENS DELTA EE RUN</v>
          </cell>
          <cell r="C350">
            <v>10</v>
          </cell>
          <cell r="D350">
            <v>20</v>
          </cell>
          <cell r="E350">
            <v>0.1</v>
          </cell>
        </row>
        <row r="351">
          <cell r="A351" t="str">
            <v>C8CC</v>
          </cell>
          <cell r="B351" t="str">
            <v>MENS MIAMI CC RUN</v>
          </cell>
          <cell r="C351">
            <v>8.5</v>
          </cell>
          <cell r="D351">
            <v>342</v>
          </cell>
          <cell r="E351">
            <v>8.5000000000000006E-2</v>
          </cell>
        </row>
        <row r="352">
          <cell r="A352" t="str">
            <v>C9CC</v>
          </cell>
          <cell r="B352" t="str">
            <v>MENS EZ CC RUN</v>
          </cell>
          <cell r="C352">
            <v>8.5</v>
          </cell>
          <cell r="D352">
            <v>342</v>
          </cell>
          <cell r="E352">
            <v>8.5000000000000006E-2</v>
          </cell>
        </row>
        <row r="353">
          <cell r="A353" t="str">
            <v>C9EE</v>
          </cell>
          <cell r="B353" t="str">
            <v>WOMENS EZ EE RUN</v>
          </cell>
          <cell r="C353">
            <v>0</v>
          </cell>
          <cell r="D353">
            <v>-18</v>
          </cell>
          <cell r="E353">
            <v>0.1</v>
          </cell>
        </row>
        <row r="354">
          <cell r="A354" t="str">
            <v>DISPLAY</v>
          </cell>
          <cell r="B354" t="str">
            <v>DISPLAY CASE FOR RISK FREE STARTER PROGRAM</v>
          </cell>
          <cell r="C354">
            <v>0</v>
          </cell>
          <cell r="D354">
            <v>-1</v>
          </cell>
          <cell r="E354">
            <v>0</v>
          </cell>
        </row>
        <row r="355">
          <cell r="A355" t="str">
            <v>F1</v>
          </cell>
          <cell r="B355" t="str">
            <v>Mens  FOOTBALL CLEAT</v>
          </cell>
          <cell r="C355">
            <v>0</v>
          </cell>
          <cell r="D355">
            <v>46</v>
          </cell>
          <cell r="E355">
            <v>0</v>
          </cell>
        </row>
        <row r="356">
          <cell r="A356" t="str">
            <v>F1Y</v>
          </cell>
          <cell r="B356" t="str">
            <v>YOUTH  FOOTBALL CLEAT</v>
          </cell>
          <cell r="C356">
            <v>0</v>
          </cell>
          <cell r="D356">
            <v>-165</v>
          </cell>
          <cell r="E356">
            <v>0</v>
          </cell>
        </row>
        <row r="357">
          <cell r="A357" t="str">
            <v>FREIGHT</v>
          </cell>
          <cell r="B357" t="str">
            <v>FREIGHT FOR RETURNED ITEMS</v>
          </cell>
          <cell r="C357">
            <v>0</v>
          </cell>
          <cell r="D357">
            <v>5</v>
          </cell>
          <cell r="E357">
            <v>0</v>
          </cell>
        </row>
        <row r="358">
          <cell r="A358" t="str">
            <v>LINER</v>
          </cell>
          <cell r="B358" t="str">
            <v>MENS REMOVABLE LINER</v>
          </cell>
          <cell r="C358">
            <v>0</v>
          </cell>
          <cell r="D358">
            <v>69</v>
          </cell>
          <cell r="E358">
            <v>0</v>
          </cell>
        </row>
        <row r="359">
          <cell r="A359" t="str">
            <v>MDC1100A</v>
          </cell>
          <cell r="B359" t="str">
            <v>MENS OXFORD SAFETY SHOES</v>
          </cell>
          <cell r="C359">
            <v>5</v>
          </cell>
          <cell r="D359">
            <v>1448</v>
          </cell>
          <cell r="E359">
            <v>0.05</v>
          </cell>
        </row>
        <row r="360">
          <cell r="A360" t="str">
            <v>N2Y</v>
          </cell>
          <cell r="B360" t="str">
            <v>YOUTH SOCCER ROUNDED CLEAT</v>
          </cell>
          <cell r="C360">
            <v>0</v>
          </cell>
          <cell r="D360">
            <v>12</v>
          </cell>
          <cell r="E360">
            <v>0</v>
          </cell>
        </row>
        <row r="361">
          <cell r="A361" t="str">
            <v>P1</v>
          </cell>
          <cell r="B361" t="str">
            <v>Mens  Court Shoe</v>
          </cell>
          <cell r="C361">
            <v>8.5</v>
          </cell>
          <cell r="D361">
            <v>3900</v>
          </cell>
          <cell r="E361">
            <v>8.5000000000000006E-2</v>
          </cell>
        </row>
        <row r="362">
          <cell r="A362" t="str">
            <v>P1W</v>
          </cell>
          <cell r="B362" t="str">
            <v>Mens  Court Shoe - Wide Width</v>
          </cell>
          <cell r="C362">
            <v>8.5</v>
          </cell>
          <cell r="D362">
            <v>2913</v>
          </cell>
          <cell r="E362">
            <v>8.5000000000000006E-2</v>
          </cell>
        </row>
        <row r="363">
          <cell r="A363" t="str">
            <v>P2CC</v>
          </cell>
          <cell r="B363" t="str">
            <v>MENS VELCRO</v>
          </cell>
          <cell r="C363">
            <v>0</v>
          </cell>
          <cell r="D363">
            <v>776</v>
          </cell>
          <cell r="E363">
            <v>8.5000000000000006E-2</v>
          </cell>
        </row>
        <row r="364">
          <cell r="A364" t="str">
            <v>P3CC</v>
          </cell>
          <cell r="B364" t="str">
            <v>MENS HI TOP</v>
          </cell>
          <cell r="C364">
            <v>8.5</v>
          </cell>
          <cell r="D364">
            <v>564</v>
          </cell>
          <cell r="E364">
            <v>8.5000000000000006E-2</v>
          </cell>
        </row>
        <row r="365">
          <cell r="A365" t="str">
            <v>P3FF</v>
          </cell>
          <cell r="B365" t="str">
            <v>BOYS HI TOP</v>
          </cell>
          <cell r="C365">
            <v>8.5</v>
          </cell>
          <cell r="D365">
            <v>24</v>
          </cell>
          <cell r="E365">
            <v>8.5000000000000006E-2</v>
          </cell>
        </row>
        <row r="366">
          <cell r="A366" t="str">
            <v>R10BB</v>
          </cell>
          <cell r="B366" t="str">
            <v>MENS CHILL BB RUN</v>
          </cell>
          <cell r="C366">
            <v>0</v>
          </cell>
          <cell r="D366">
            <v>18</v>
          </cell>
          <cell r="E366">
            <v>8.5000000000000006E-2</v>
          </cell>
        </row>
        <row r="367">
          <cell r="A367" t="str">
            <v>R10CC</v>
          </cell>
          <cell r="B367" t="str">
            <v>MENS CHILL CC RUN</v>
          </cell>
          <cell r="C367">
            <v>0</v>
          </cell>
          <cell r="D367">
            <v>180</v>
          </cell>
          <cell r="E367">
            <v>8.5000000000000006E-2</v>
          </cell>
        </row>
        <row r="368">
          <cell r="A368" t="str">
            <v>R10EE</v>
          </cell>
          <cell r="B368" t="str">
            <v>WOMENS CHILL EE RUN</v>
          </cell>
          <cell r="C368">
            <v>0</v>
          </cell>
          <cell r="D368">
            <v>240</v>
          </cell>
          <cell r="E368">
            <v>8.5000000000000006E-2</v>
          </cell>
        </row>
        <row r="369">
          <cell r="A369" t="str">
            <v>R17EE</v>
          </cell>
          <cell r="B369" t="str">
            <v>WOMENS PRESTON EE RUN</v>
          </cell>
          <cell r="C369">
            <v>10</v>
          </cell>
          <cell r="D369">
            <v>54</v>
          </cell>
          <cell r="E369">
            <v>0.1</v>
          </cell>
        </row>
        <row r="370">
          <cell r="A370" t="str">
            <v>R20CC</v>
          </cell>
          <cell r="B370" t="str">
            <v>MENS SMOOTH CC RUN</v>
          </cell>
          <cell r="C370">
            <v>0</v>
          </cell>
          <cell r="D370">
            <v>-36</v>
          </cell>
          <cell r="E370">
            <v>8.5000000000000006E-2</v>
          </cell>
        </row>
        <row r="371">
          <cell r="A371" t="str">
            <v>R20FF</v>
          </cell>
          <cell r="B371" t="str">
            <v>BOYS SMOOTH FF RUN</v>
          </cell>
          <cell r="C371">
            <v>8.5</v>
          </cell>
          <cell r="D371">
            <v>605</v>
          </cell>
          <cell r="E371">
            <v>8.5000000000000006E-2</v>
          </cell>
        </row>
        <row r="372">
          <cell r="A372" t="str">
            <v>R23EE</v>
          </cell>
          <cell r="B372" t="str">
            <v>WOMENS TIE EE RUN</v>
          </cell>
          <cell r="C372">
            <v>0</v>
          </cell>
          <cell r="D372">
            <v>0</v>
          </cell>
          <cell r="E372">
            <v>0.1</v>
          </cell>
        </row>
        <row r="373">
          <cell r="A373" t="str">
            <v>R24EE</v>
          </cell>
          <cell r="B373" t="str">
            <v>WOMENS JAZZ EE RUN</v>
          </cell>
          <cell r="C373">
            <v>10</v>
          </cell>
          <cell r="D373">
            <v>0</v>
          </cell>
          <cell r="E373">
            <v>0.1</v>
          </cell>
        </row>
        <row r="374">
          <cell r="A374" t="str">
            <v>R25CC</v>
          </cell>
          <cell r="B374" t="str">
            <v>MENS FIRE CC RUN</v>
          </cell>
          <cell r="C374">
            <v>8.5</v>
          </cell>
          <cell r="D374">
            <v>35</v>
          </cell>
          <cell r="E374">
            <v>8.5000000000000006E-2</v>
          </cell>
        </row>
        <row r="375">
          <cell r="A375" t="str">
            <v>R25EE</v>
          </cell>
          <cell r="B375" t="str">
            <v>WOMENS FIRE EE RUN</v>
          </cell>
          <cell r="C375">
            <v>10</v>
          </cell>
          <cell r="D375">
            <v>90</v>
          </cell>
          <cell r="E375">
            <v>0.1</v>
          </cell>
        </row>
        <row r="376">
          <cell r="A376" t="str">
            <v>R25FF</v>
          </cell>
          <cell r="B376" t="str">
            <v>BOYS FIRE FF RUN</v>
          </cell>
          <cell r="C376">
            <v>8.5</v>
          </cell>
          <cell r="D376">
            <v>236</v>
          </cell>
          <cell r="E376">
            <v>8.5000000000000006E-2</v>
          </cell>
        </row>
        <row r="377">
          <cell r="A377" t="str">
            <v>R25GG</v>
          </cell>
          <cell r="B377" t="str">
            <v>YOUTH FIRE GG RUN</v>
          </cell>
          <cell r="C377">
            <v>8.5</v>
          </cell>
          <cell r="D377">
            <v>54</v>
          </cell>
          <cell r="E377">
            <v>8.5000000000000006E-2</v>
          </cell>
        </row>
        <row r="378">
          <cell r="A378" t="str">
            <v>R25HH</v>
          </cell>
          <cell r="B378" t="str">
            <v>INFANT FIRE GG RUN</v>
          </cell>
          <cell r="C378">
            <v>8.5</v>
          </cell>
          <cell r="D378">
            <v>3</v>
          </cell>
          <cell r="E378">
            <v>8.5000000000000006E-2</v>
          </cell>
        </row>
        <row r="379">
          <cell r="A379" t="str">
            <v>R29</v>
          </cell>
          <cell r="B379" t="str">
            <v>MENS ATHLETIC SHOE</v>
          </cell>
          <cell r="C379">
            <v>8.5</v>
          </cell>
          <cell r="D379">
            <v>36</v>
          </cell>
          <cell r="E379">
            <v>8.5000000000000006E-2</v>
          </cell>
        </row>
        <row r="380">
          <cell r="A380" t="str">
            <v>R29EE</v>
          </cell>
          <cell r="B380" t="str">
            <v>WOMENS FURY ATHLETIC SHOE</v>
          </cell>
          <cell r="C380">
            <v>10</v>
          </cell>
          <cell r="D380">
            <v>18</v>
          </cell>
          <cell r="E380">
            <v>0.1</v>
          </cell>
        </row>
        <row r="381">
          <cell r="A381" t="str">
            <v>R29FF</v>
          </cell>
          <cell r="B381" t="str">
            <v>BOYS FURY ATHLETIC SHOE</v>
          </cell>
          <cell r="C381">
            <v>0</v>
          </cell>
          <cell r="D381">
            <v>-18</v>
          </cell>
          <cell r="E381">
            <v>8.5000000000000006E-2</v>
          </cell>
        </row>
        <row r="382">
          <cell r="A382" t="str">
            <v>R29GG</v>
          </cell>
          <cell r="B382" t="str">
            <v>YOUTHS ATHLETIC SHOE</v>
          </cell>
          <cell r="C382">
            <v>8.5</v>
          </cell>
          <cell r="D382">
            <v>36</v>
          </cell>
          <cell r="E382">
            <v>8.5000000000000006E-2</v>
          </cell>
        </row>
        <row r="383">
          <cell r="A383" t="str">
            <v>R2EE</v>
          </cell>
          <cell r="B383" t="str">
            <v>WOMENS BILLIE EE RUN</v>
          </cell>
          <cell r="C383">
            <v>0</v>
          </cell>
          <cell r="D383">
            <v>0</v>
          </cell>
          <cell r="E383">
            <v>0.1</v>
          </cell>
        </row>
        <row r="384">
          <cell r="A384" t="str">
            <v>R31CC</v>
          </cell>
          <cell r="B384" t="str">
            <v>MENS R31 ATHLETIC SHOE</v>
          </cell>
          <cell r="C384">
            <v>8.5</v>
          </cell>
          <cell r="D384">
            <v>774</v>
          </cell>
          <cell r="E384">
            <v>8.5000000000000006E-2</v>
          </cell>
        </row>
        <row r="385">
          <cell r="A385" t="str">
            <v>R31FF</v>
          </cell>
          <cell r="B385" t="str">
            <v>BOYS R31 ATHLETIC SHOE</v>
          </cell>
          <cell r="C385">
            <v>5</v>
          </cell>
          <cell r="D385">
            <v>414</v>
          </cell>
          <cell r="E385">
            <v>0.05</v>
          </cell>
        </row>
        <row r="386">
          <cell r="A386" t="str">
            <v>R32CC</v>
          </cell>
          <cell r="B386" t="str">
            <v>MENS TORVO CC RUN</v>
          </cell>
          <cell r="C386">
            <v>8.5</v>
          </cell>
          <cell r="D386">
            <v>-180</v>
          </cell>
          <cell r="E386">
            <v>8.5000000000000006E-2</v>
          </cell>
        </row>
        <row r="387">
          <cell r="A387" t="str">
            <v>R32EE</v>
          </cell>
          <cell r="B387" t="str">
            <v>WOMENS TORVO EE RUN</v>
          </cell>
          <cell r="C387">
            <v>10</v>
          </cell>
          <cell r="D387">
            <v>91</v>
          </cell>
          <cell r="E387">
            <v>0.1</v>
          </cell>
        </row>
        <row r="388">
          <cell r="A388" t="str">
            <v>R7CC</v>
          </cell>
          <cell r="B388" t="str">
            <v>MENS ICE CC RUN</v>
          </cell>
          <cell r="C388">
            <v>8.5</v>
          </cell>
          <cell r="D388">
            <v>36</v>
          </cell>
          <cell r="E388">
            <v>8.5000000000000006E-2</v>
          </cell>
        </row>
        <row r="389">
          <cell r="A389" t="str">
            <v>R7GG</v>
          </cell>
          <cell r="B389" t="str">
            <v>YOUTHS ICE GG RUN</v>
          </cell>
          <cell r="C389">
            <v>0</v>
          </cell>
          <cell r="D389">
            <v>90</v>
          </cell>
          <cell r="E389">
            <v>8.5000000000000006E-2</v>
          </cell>
        </row>
        <row r="390">
          <cell r="A390" t="str">
            <v>R8CC</v>
          </cell>
          <cell r="B390" t="str">
            <v>MENS FACTOR CC RUN</v>
          </cell>
          <cell r="C390">
            <v>8.5</v>
          </cell>
          <cell r="D390">
            <v>199</v>
          </cell>
          <cell r="E390">
            <v>8.5000000000000006E-2</v>
          </cell>
        </row>
        <row r="391">
          <cell r="A391" t="str">
            <v>R8EE</v>
          </cell>
          <cell r="B391" t="str">
            <v>WOMENS R8</v>
          </cell>
          <cell r="C391">
            <v>0</v>
          </cell>
          <cell r="D391">
            <v>-18</v>
          </cell>
          <cell r="E391">
            <v>0.1</v>
          </cell>
        </row>
        <row r="392">
          <cell r="A392" t="str">
            <v>R8FF</v>
          </cell>
          <cell r="B392" t="str">
            <v>BOYS FACTOR FF RUN</v>
          </cell>
          <cell r="C392">
            <v>8.5</v>
          </cell>
          <cell r="D392">
            <v>38</v>
          </cell>
          <cell r="E392">
            <v>8.5000000000000006E-2</v>
          </cell>
        </row>
        <row r="393">
          <cell r="A393" t="str">
            <v>R8GG</v>
          </cell>
          <cell r="B393" t="str">
            <v>YOUTHS FACTOR GG RUN</v>
          </cell>
          <cell r="C393">
            <v>0</v>
          </cell>
          <cell r="D393">
            <v>-18</v>
          </cell>
          <cell r="E393">
            <v>8.5000000000000006E-2</v>
          </cell>
        </row>
        <row r="394">
          <cell r="A394" t="str">
            <v>R9CC</v>
          </cell>
          <cell r="B394" t="str">
            <v>MENS HEAT CC RUN</v>
          </cell>
          <cell r="C394">
            <v>8.5</v>
          </cell>
          <cell r="D394">
            <v>0</v>
          </cell>
          <cell r="E394">
            <v>8.5000000000000006E-2</v>
          </cell>
        </row>
        <row r="395">
          <cell r="A395" t="str">
            <v>R9EE</v>
          </cell>
          <cell r="B395" t="str">
            <v>WOMENS HEAT EE RUN</v>
          </cell>
          <cell r="C395">
            <v>10</v>
          </cell>
          <cell r="D395">
            <v>126</v>
          </cell>
          <cell r="E395">
            <v>0.1</v>
          </cell>
        </row>
        <row r="396">
          <cell r="A396" t="str">
            <v>R9FF</v>
          </cell>
          <cell r="B396" t="str">
            <v>BOYS HEAT FF RUN</v>
          </cell>
          <cell r="C396">
            <v>8.5</v>
          </cell>
          <cell r="D396">
            <v>202</v>
          </cell>
          <cell r="E396">
            <v>8.5000000000000006E-2</v>
          </cell>
        </row>
        <row r="397">
          <cell r="A397" t="str">
            <v>R9GG</v>
          </cell>
          <cell r="B397" t="str">
            <v>YOUTHS HEAT GG RUN</v>
          </cell>
          <cell r="C397">
            <v>0</v>
          </cell>
          <cell r="D397">
            <v>36</v>
          </cell>
          <cell r="E397">
            <v>8.5000000000000006E-2</v>
          </cell>
        </row>
        <row r="398">
          <cell r="A398" t="str">
            <v>S1EE</v>
          </cell>
          <cell r="B398" t="str">
            <v>WOMENS RAGE EE RUN</v>
          </cell>
          <cell r="C398">
            <v>0</v>
          </cell>
          <cell r="D398">
            <v>18</v>
          </cell>
          <cell r="E398">
            <v>0.1</v>
          </cell>
        </row>
        <row r="399">
          <cell r="A399" t="str">
            <v>S3CC</v>
          </cell>
          <cell r="B399" t="str">
            <v>MENS INDY CC RUN</v>
          </cell>
          <cell r="C399">
            <v>0</v>
          </cell>
          <cell r="D399">
            <v>-18</v>
          </cell>
          <cell r="E399">
            <v>8.5000000000000006E-2</v>
          </cell>
        </row>
        <row r="400">
          <cell r="A400" t="str">
            <v>S3EE</v>
          </cell>
          <cell r="B400" t="str">
            <v>WOMENS INDY EE RUN</v>
          </cell>
          <cell r="C400">
            <v>10</v>
          </cell>
          <cell r="D400">
            <v>252</v>
          </cell>
          <cell r="E400">
            <v>0.1</v>
          </cell>
        </row>
        <row r="401">
          <cell r="A401" t="str">
            <v>S3FF</v>
          </cell>
          <cell r="B401" t="str">
            <v>BOYS INDY FF RUN</v>
          </cell>
          <cell r="C401">
            <v>0</v>
          </cell>
          <cell r="D401">
            <v>0</v>
          </cell>
          <cell r="E401">
            <v>8.5000000000000006E-2</v>
          </cell>
        </row>
        <row r="402">
          <cell r="A402" t="str">
            <v>S87-100M</v>
          </cell>
          <cell r="B402" t="str">
            <v>LAWPRO HIGLOSS DRESS OXFORD MEDIUM WIDTH</v>
          </cell>
          <cell r="C402">
            <v>0</v>
          </cell>
          <cell r="D402">
            <v>847</v>
          </cell>
          <cell r="E402">
            <v>0.05</v>
          </cell>
        </row>
        <row r="403">
          <cell r="A403" t="str">
            <v>S87-100W</v>
          </cell>
          <cell r="B403" t="str">
            <v>LAWPRO HIGLOSS DRESS OXFORD WIDE WIDTH</v>
          </cell>
          <cell r="C403">
            <v>0</v>
          </cell>
          <cell r="D403">
            <v>889</v>
          </cell>
          <cell r="E403">
            <v>0.05</v>
          </cell>
        </row>
      </sheetData>
      <sheetData sheetId="7" refreshError="1">
        <row r="2">
          <cell r="A2">
            <v>97152</v>
          </cell>
          <cell r="B2" t="str">
            <v>WOMENS TALL CHOOKA</v>
          </cell>
          <cell r="C2">
            <v>9.2976670000000006</v>
          </cell>
        </row>
        <row r="3">
          <cell r="A3">
            <v>90952</v>
          </cell>
          <cell r="B3" t="str">
            <v>WOMENS CHOOKA</v>
          </cell>
          <cell r="C3">
            <v>8.0755970000000001</v>
          </cell>
        </row>
        <row r="4">
          <cell r="A4">
            <v>90956</v>
          </cell>
          <cell r="B4" t="str">
            <v>KIDS CHOOKA</v>
          </cell>
          <cell r="C4">
            <v>7.8490000000000002</v>
          </cell>
        </row>
        <row r="5">
          <cell r="A5" t="str">
            <v>59M</v>
          </cell>
          <cell r="B5" t="str">
            <v>MENS RAINIER PACK BOOT</v>
          </cell>
          <cell r="C5">
            <v>4.4393859999999998</v>
          </cell>
        </row>
        <row r="6">
          <cell r="A6" t="str">
            <v>51M</v>
          </cell>
          <cell r="B6" t="str">
            <v>MENS NISQUALLY PACK BOOT</v>
          </cell>
          <cell r="C6">
            <v>3.5612309999999998</v>
          </cell>
        </row>
        <row r="7">
          <cell r="A7" t="str">
            <v>1881B</v>
          </cell>
          <cell r="B7" t="str">
            <v>BOYS HIP WADER</v>
          </cell>
          <cell r="C7">
            <v>2.0561189999999998</v>
          </cell>
        </row>
        <row r="8">
          <cell r="A8" t="str">
            <v>1881M</v>
          </cell>
          <cell r="B8" t="str">
            <v>MENS HIP WADER</v>
          </cell>
          <cell r="C8">
            <v>2.0561189999999998</v>
          </cell>
        </row>
        <row r="9">
          <cell r="A9">
            <v>442</v>
          </cell>
          <cell r="B9" t="str">
            <v>#442 RUBBER MINING BOOT</v>
          </cell>
          <cell r="C9">
            <v>2.0211250000000001</v>
          </cell>
        </row>
        <row r="10">
          <cell r="A10" t="str">
            <v>50B</v>
          </cell>
          <cell r="B10" t="str">
            <v>BOYS ARTIC TRAC  BOOT</v>
          </cell>
          <cell r="C10">
            <v>2.0183330000000002</v>
          </cell>
        </row>
        <row r="11">
          <cell r="A11" t="str">
            <v>MDC1100A</v>
          </cell>
          <cell r="B11" t="str">
            <v>MENS OXFORD SAFETY SHOES</v>
          </cell>
          <cell r="C11">
            <v>1.90924</v>
          </cell>
        </row>
        <row r="12">
          <cell r="A12">
            <v>44569</v>
          </cell>
          <cell r="B12" t="str">
            <v>PIRATE - UMBRELLA</v>
          </cell>
          <cell r="C12">
            <v>1.835907</v>
          </cell>
        </row>
        <row r="13">
          <cell r="A13">
            <v>44571</v>
          </cell>
          <cell r="B13" t="str">
            <v>MEAN DINO - UMBRELLA</v>
          </cell>
          <cell r="C13">
            <v>1.835907</v>
          </cell>
        </row>
        <row r="14">
          <cell r="A14" t="str">
            <v>301D</v>
          </cell>
          <cell r="B14" t="str">
            <v>8" ENFORCER- D WIDTH</v>
          </cell>
          <cell r="C14">
            <v>1.66205</v>
          </cell>
        </row>
        <row r="15">
          <cell r="A15" t="str">
            <v>251B</v>
          </cell>
          <cell r="B15" t="str">
            <v>BOYS MT OLYMPUS</v>
          </cell>
          <cell r="C15">
            <v>1.552</v>
          </cell>
        </row>
        <row r="16">
          <cell r="A16" t="str">
            <v>300D</v>
          </cell>
          <cell r="B16" t="str">
            <v>8" ENFORCER- D WIDTH- STEEL TOE</v>
          </cell>
          <cell r="C16">
            <v>1.523579</v>
          </cell>
        </row>
        <row r="17">
          <cell r="A17" t="str">
            <v>300EE</v>
          </cell>
          <cell r="B17" t="str">
            <v>8" ENFORCER- EE WIDTH- STEEL TOE</v>
          </cell>
          <cell r="C17">
            <v>1.523579</v>
          </cell>
        </row>
        <row r="18">
          <cell r="A18" t="str">
            <v>35MX</v>
          </cell>
          <cell r="B18" t="str">
            <v>MENS 5 EYE DUCK BOOT - BOX</v>
          </cell>
          <cell r="C18">
            <v>1.5047459999999999</v>
          </cell>
        </row>
        <row r="19">
          <cell r="A19" t="str">
            <v>35WX</v>
          </cell>
          <cell r="B19" t="str">
            <v>WOMENS 5 EYE DUCK BOOT - BOX</v>
          </cell>
          <cell r="C19">
            <v>1.5047459999999999</v>
          </cell>
        </row>
        <row r="20">
          <cell r="A20" t="str">
            <v>304D</v>
          </cell>
          <cell r="B20" t="str">
            <v>8" ENFORCER ZIPPER STEEL TOE- D WIDTH</v>
          </cell>
          <cell r="C20">
            <v>1.478745</v>
          </cell>
        </row>
        <row r="21">
          <cell r="A21" t="str">
            <v>304EE</v>
          </cell>
          <cell r="B21" t="str">
            <v>8" ENFORCER ZIPPER STEEL TOE- EE WIDTH</v>
          </cell>
          <cell r="C21">
            <v>1.478745</v>
          </cell>
        </row>
        <row r="22">
          <cell r="A22" t="str">
            <v>253B</v>
          </cell>
          <cell r="B22" t="str">
            <v>BOYS MT BAKER</v>
          </cell>
          <cell r="C22">
            <v>1.4308019999999999</v>
          </cell>
        </row>
        <row r="23">
          <cell r="A23" t="str">
            <v>253W</v>
          </cell>
          <cell r="B23" t="str">
            <v>WOMENS MT BAKER</v>
          </cell>
          <cell r="C23">
            <v>1.4308000000000001</v>
          </cell>
        </row>
        <row r="24">
          <cell r="A24" t="str">
            <v>180D</v>
          </cell>
          <cell r="B24" t="str">
            <v>8" CHEYENNE- D WIDTH- STEEL TOE</v>
          </cell>
          <cell r="C24">
            <v>1.3249470000000001</v>
          </cell>
        </row>
        <row r="25">
          <cell r="A25" t="str">
            <v>125EE</v>
          </cell>
          <cell r="B25" t="str">
            <v>10" IDAHO- EE WIDTH</v>
          </cell>
          <cell r="C25">
            <v>1.25</v>
          </cell>
        </row>
        <row r="26">
          <cell r="A26" t="str">
            <v>50M</v>
          </cell>
          <cell r="B26" t="str">
            <v>ARCTIC TRACK - MENS</v>
          </cell>
          <cell r="C26">
            <v>1.2301629999999999</v>
          </cell>
        </row>
        <row r="27">
          <cell r="A27" t="str">
            <v>50W</v>
          </cell>
          <cell r="B27" t="str">
            <v>ARCTIC TRACK - WOMENS</v>
          </cell>
          <cell r="C27">
            <v>1.2301629999999999</v>
          </cell>
        </row>
        <row r="28">
          <cell r="A28" t="str">
            <v>58M</v>
          </cell>
          <cell r="B28" t="str">
            <v>MENS ZIP BOOT</v>
          </cell>
          <cell r="C28">
            <v>1.2301610000000001</v>
          </cell>
        </row>
        <row r="29">
          <cell r="A29" t="str">
            <v>58W</v>
          </cell>
          <cell r="B29" t="str">
            <v>WOMENS ZIP BOOT</v>
          </cell>
          <cell r="C29">
            <v>1.2301610000000001</v>
          </cell>
        </row>
        <row r="30">
          <cell r="A30" t="str">
            <v>56M</v>
          </cell>
          <cell r="B30" t="str">
            <v>PULL ON OIL DUCK-NEW SOLE-MENS</v>
          </cell>
          <cell r="C30">
            <v>1.230159</v>
          </cell>
        </row>
        <row r="31">
          <cell r="A31" t="str">
            <v>56W</v>
          </cell>
          <cell r="B31" t="str">
            <v>PULL ON OIL DUCK-NEW SOLE-WOMENS</v>
          </cell>
          <cell r="C31">
            <v>1.230159</v>
          </cell>
        </row>
        <row r="32">
          <cell r="A32" t="str">
            <v>57M</v>
          </cell>
          <cell r="B32" t="str">
            <v>MENS BEAR BOOT</v>
          </cell>
          <cell r="C32">
            <v>1.2301519999999999</v>
          </cell>
        </row>
        <row r="33">
          <cell r="A33" t="str">
            <v>125D</v>
          </cell>
          <cell r="B33" t="str">
            <v>10" IDAHO- D WIDTH</v>
          </cell>
          <cell r="C33">
            <v>1.2</v>
          </cell>
        </row>
        <row r="34">
          <cell r="A34" t="str">
            <v>936M</v>
          </cell>
          <cell r="B34" t="str">
            <v>MENS DELUXE WELLY</v>
          </cell>
          <cell r="C34">
            <v>1.1936789999999999</v>
          </cell>
        </row>
        <row r="35">
          <cell r="A35" t="str">
            <v>936W</v>
          </cell>
          <cell r="B35" t="str">
            <v>WOMENS DELUXE WELLY</v>
          </cell>
          <cell r="C35">
            <v>1.145932</v>
          </cell>
        </row>
        <row r="36">
          <cell r="A36" t="str">
            <v>115EE</v>
          </cell>
          <cell r="B36" t="str">
            <v>6" INSTITUTIONAL- EE WIDTH</v>
          </cell>
          <cell r="C36">
            <v>1.108333</v>
          </cell>
        </row>
        <row r="37">
          <cell r="A37" t="str">
            <v>52B</v>
          </cell>
          <cell r="B37" t="str">
            <v>BOYS DEFENDER  BOOT</v>
          </cell>
          <cell r="C37">
            <v>1.0746519999999999</v>
          </cell>
        </row>
        <row r="38">
          <cell r="A38" t="str">
            <v>52M</v>
          </cell>
          <cell r="B38" t="str">
            <v>DEFENDER - MENS</v>
          </cell>
          <cell r="C38">
            <v>1.0746519999999999</v>
          </cell>
        </row>
        <row r="39">
          <cell r="A39" t="str">
            <v>52W</v>
          </cell>
          <cell r="B39" t="str">
            <v>DEFENDER - WOMENS</v>
          </cell>
          <cell r="C39">
            <v>1.0746519999999999</v>
          </cell>
        </row>
        <row r="40">
          <cell r="A40" t="str">
            <v>251M</v>
          </cell>
          <cell r="B40" t="str">
            <v>MENS MT OLYMPUS</v>
          </cell>
          <cell r="C40">
            <v>1.072722</v>
          </cell>
        </row>
        <row r="41">
          <cell r="A41" t="str">
            <v>251W</v>
          </cell>
          <cell r="B41" t="str">
            <v>WOMENS MT OLYMPUS</v>
          </cell>
          <cell r="C41">
            <v>1.072722</v>
          </cell>
        </row>
        <row r="42">
          <cell r="A42" t="str">
            <v>620E</v>
          </cell>
          <cell r="B42" t="str">
            <v>7" EXPEDITION- E WIDTH- STEEL TOE</v>
          </cell>
          <cell r="C42">
            <v>1.0452360000000001</v>
          </cell>
        </row>
        <row r="43">
          <cell r="A43" t="str">
            <v>10104W</v>
          </cell>
          <cell r="B43" t="str">
            <v>WOMENS SHEEPSKIN HAT</v>
          </cell>
          <cell r="C43">
            <v>1.0279309999999999</v>
          </cell>
        </row>
        <row r="44">
          <cell r="A44">
            <v>14</v>
          </cell>
          <cell r="B44" t="str">
            <v>MENS SUNDANCE</v>
          </cell>
          <cell r="C44">
            <v>1</v>
          </cell>
        </row>
        <row r="45">
          <cell r="A45" t="str">
            <v>0006CC</v>
          </cell>
          <cell r="B45" t="str">
            <v>MENS 0006</v>
          </cell>
          <cell r="C45">
            <v>1</v>
          </cell>
        </row>
        <row r="46">
          <cell r="A46" t="str">
            <v>109D</v>
          </cell>
          <cell r="B46" t="str">
            <v>WOMENS 6" DURALITE MEDIUM WIDTH</v>
          </cell>
          <cell r="C46">
            <v>1</v>
          </cell>
        </row>
        <row r="47">
          <cell r="A47" t="str">
            <v>110D</v>
          </cell>
          <cell r="B47" t="str">
            <v>WOMENS 6" DURALITE STEEL TOE MEDIUM WIDTH</v>
          </cell>
          <cell r="C47">
            <v>1</v>
          </cell>
        </row>
        <row r="48">
          <cell r="A48" t="str">
            <v>111D</v>
          </cell>
          <cell r="B48" t="str">
            <v>6" INSTITUTIONAL- D WIDTH</v>
          </cell>
          <cell r="C48">
            <v>1</v>
          </cell>
        </row>
        <row r="49">
          <cell r="A49" t="str">
            <v>111EE</v>
          </cell>
          <cell r="B49" t="str">
            <v>6" INSTITUITIONAL- EE WIDTH</v>
          </cell>
          <cell r="C49">
            <v>1</v>
          </cell>
        </row>
        <row r="50">
          <cell r="A50" t="str">
            <v>111EEE</v>
          </cell>
          <cell r="B50" t="str">
            <v>6" INSTITUITIONAL - EEE WIDTH</v>
          </cell>
          <cell r="C50">
            <v>1</v>
          </cell>
        </row>
        <row r="51">
          <cell r="A51" t="str">
            <v>114D</v>
          </cell>
          <cell r="B51" t="str">
            <v>8" INSTITUTIONAL- D WIDTH- STEEL TOE</v>
          </cell>
          <cell r="C51">
            <v>1</v>
          </cell>
        </row>
        <row r="52">
          <cell r="A52" t="str">
            <v>114E</v>
          </cell>
          <cell r="B52" t="str">
            <v>8" INSTITUTIONAL- E WIDTH- STEEL TOE</v>
          </cell>
          <cell r="C52">
            <v>1</v>
          </cell>
        </row>
        <row r="53">
          <cell r="A53" t="str">
            <v>115B</v>
          </cell>
          <cell r="B53" t="str">
            <v>6" INSTITUITIONAL - EE WIDTH - LOW LUG SOLE</v>
          </cell>
          <cell r="C53">
            <v>1</v>
          </cell>
        </row>
        <row r="54">
          <cell r="A54" t="str">
            <v>115D</v>
          </cell>
          <cell r="B54" t="str">
            <v>6" INSTITUTIONAL- D WIDTH</v>
          </cell>
          <cell r="C54">
            <v>1</v>
          </cell>
        </row>
        <row r="55">
          <cell r="A55" t="str">
            <v>116D</v>
          </cell>
          <cell r="B55" t="str">
            <v>6" INSTITUTIONAL- D WIDTH- STEEL TOE</v>
          </cell>
          <cell r="C55">
            <v>1</v>
          </cell>
        </row>
        <row r="56">
          <cell r="A56" t="str">
            <v>116EE</v>
          </cell>
          <cell r="B56" t="str">
            <v>6" INSTITUTIONAL- EE WIDTH- STEEL TOE</v>
          </cell>
          <cell r="C56">
            <v>1</v>
          </cell>
        </row>
        <row r="57">
          <cell r="A57" t="str">
            <v>117D</v>
          </cell>
          <cell r="B57" t="str">
            <v>6" INSTITUTIONAL- D WIDTH</v>
          </cell>
          <cell r="C57">
            <v>1</v>
          </cell>
        </row>
        <row r="58">
          <cell r="A58" t="str">
            <v>117EEE</v>
          </cell>
          <cell r="B58" t="str">
            <v>6" INSTITUITIONAL - EEE WIDTH</v>
          </cell>
          <cell r="C58">
            <v>1</v>
          </cell>
        </row>
        <row r="59">
          <cell r="A59" t="str">
            <v>119D</v>
          </cell>
          <cell r="B59" t="str">
            <v>8" LOGGER- D WIDTH</v>
          </cell>
          <cell r="C59">
            <v>1</v>
          </cell>
        </row>
        <row r="60">
          <cell r="A60" t="str">
            <v>119EE</v>
          </cell>
          <cell r="B60" t="str">
            <v>8" LOGGER- EE WIDTH</v>
          </cell>
          <cell r="C60">
            <v>1</v>
          </cell>
        </row>
        <row r="61">
          <cell r="A61" t="str">
            <v>126D</v>
          </cell>
          <cell r="B61" t="str">
            <v>10" IDAHO- D WIDTH- STEEL TOE</v>
          </cell>
          <cell r="C61">
            <v>1</v>
          </cell>
        </row>
        <row r="62">
          <cell r="A62" t="str">
            <v>126EE</v>
          </cell>
          <cell r="B62" t="str">
            <v>10" IDAHO- EE WIDTH- STEEL TOE</v>
          </cell>
          <cell r="C62">
            <v>1</v>
          </cell>
        </row>
        <row r="63">
          <cell r="A63" t="str">
            <v>127D</v>
          </cell>
          <cell r="B63" t="str">
            <v>10" IDAHO- D WIDTH</v>
          </cell>
          <cell r="C63">
            <v>1</v>
          </cell>
        </row>
        <row r="64">
          <cell r="A64" t="str">
            <v>140D</v>
          </cell>
          <cell r="B64" t="str">
            <v>6" MET GUARD- D WIDTH- STEEL TOE</v>
          </cell>
          <cell r="C64">
            <v>1</v>
          </cell>
        </row>
        <row r="65">
          <cell r="A65" t="str">
            <v>140EE</v>
          </cell>
          <cell r="B65" t="str">
            <v>6" MET GUARD- EE WIDTH- STEEL TOE</v>
          </cell>
          <cell r="C65">
            <v>1</v>
          </cell>
        </row>
        <row r="66">
          <cell r="A66" t="str">
            <v>142D</v>
          </cell>
          <cell r="B66" t="str">
            <v>8" MET GUARD- D WIDTH- STEEL TOE</v>
          </cell>
          <cell r="C66">
            <v>1</v>
          </cell>
        </row>
        <row r="67">
          <cell r="A67" t="str">
            <v>142EE</v>
          </cell>
          <cell r="B67" t="str">
            <v>8" MET GUARD- EE WIDTH- STEEL TOE</v>
          </cell>
          <cell r="C67">
            <v>1</v>
          </cell>
        </row>
        <row r="68">
          <cell r="A68" t="str">
            <v>146D</v>
          </cell>
          <cell r="B68" t="str">
            <v>INTERNAL METGUARD  D WIDTH</v>
          </cell>
          <cell r="C68">
            <v>1</v>
          </cell>
        </row>
        <row r="69">
          <cell r="A69" t="str">
            <v>146EE</v>
          </cell>
          <cell r="B69" t="str">
            <v>INTERNAL MET GUARD EE WIDTH</v>
          </cell>
          <cell r="C69">
            <v>1</v>
          </cell>
        </row>
        <row r="70">
          <cell r="A70" t="str">
            <v>15B</v>
          </cell>
          <cell r="B70" t="str">
            <v>ROMEO- MEDIUM WIDTH- MUDGUARD</v>
          </cell>
          <cell r="C70">
            <v>1</v>
          </cell>
        </row>
        <row r="71">
          <cell r="A71" t="str">
            <v>15D</v>
          </cell>
          <cell r="B71" t="str">
            <v>ROMEO- D WIDTH- MUDGUARD</v>
          </cell>
          <cell r="C71">
            <v>1</v>
          </cell>
        </row>
        <row r="72">
          <cell r="A72" t="str">
            <v>15W</v>
          </cell>
          <cell r="B72" t="str">
            <v>ROMEO- MEDIUM WIDTH- MUDGUARD</v>
          </cell>
          <cell r="C72">
            <v>1</v>
          </cell>
        </row>
        <row r="73">
          <cell r="A73" t="str">
            <v>160M</v>
          </cell>
          <cell r="B73" t="str">
            <v>TAHOE- WOMANS E WIDTH- STEEL TOE</v>
          </cell>
          <cell r="C73">
            <v>1</v>
          </cell>
        </row>
        <row r="74">
          <cell r="A74" t="str">
            <v>166M</v>
          </cell>
          <cell r="B74" t="str">
            <v>TAHOE- WOMANS E WIDTH- STEEL TOE</v>
          </cell>
          <cell r="C74">
            <v>1</v>
          </cell>
        </row>
        <row r="75">
          <cell r="A75" t="str">
            <v>18EEE</v>
          </cell>
          <cell r="B75" t="str">
            <v>ROMEO- EEE WIDTH- AQUA TRED SOLE</v>
          </cell>
          <cell r="C75">
            <v>1</v>
          </cell>
        </row>
        <row r="76">
          <cell r="A76" t="str">
            <v>19D</v>
          </cell>
          <cell r="B76" t="str">
            <v>ROMEO- D WIDTH</v>
          </cell>
          <cell r="C76">
            <v>1</v>
          </cell>
        </row>
        <row r="77">
          <cell r="A77" t="str">
            <v>19EE</v>
          </cell>
          <cell r="B77" t="str">
            <v>ROMEO- EE WIDTH</v>
          </cell>
          <cell r="C77">
            <v>1</v>
          </cell>
        </row>
        <row r="78">
          <cell r="A78" t="str">
            <v>20B</v>
          </cell>
          <cell r="B78" t="str">
            <v>CLASSIC ROMEO - D WIDTH</v>
          </cell>
          <cell r="C78">
            <v>1</v>
          </cell>
        </row>
        <row r="79">
          <cell r="A79" t="str">
            <v>20D</v>
          </cell>
          <cell r="B79" t="str">
            <v>ROMEO- D WIDTH</v>
          </cell>
          <cell r="C79">
            <v>1</v>
          </cell>
        </row>
        <row r="80">
          <cell r="A80" t="str">
            <v>20EE</v>
          </cell>
          <cell r="B80" t="str">
            <v>ROMEO- EE WIDTH</v>
          </cell>
          <cell r="C80">
            <v>1</v>
          </cell>
        </row>
        <row r="81">
          <cell r="A81" t="str">
            <v>234I</v>
          </cell>
          <cell r="B81" t="str">
            <v>INFANTS VELCRO MOUNTAIN PAK</v>
          </cell>
          <cell r="C81">
            <v>1</v>
          </cell>
        </row>
        <row r="82">
          <cell r="A82" t="str">
            <v>234Y</v>
          </cell>
          <cell r="B82" t="str">
            <v>YOUTHS VELCRO  MOUNTAIN PAK</v>
          </cell>
          <cell r="C82">
            <v>1</v>
          </cell>
        </row>
        <row r="83">
          <cell r="A83" t="str">
            <v>235B</v>
          </cell>
          <cell r="B83" t="str">
            <v>BOYS MOUNTAIN PAK</v>
          </cell>
          <cell r="C83">
            <v>1</v>
          </cell>
        </row>
        <row r="84">
          <cell r="A84" t="str">
            <v>235M</v>
          </cell>
          <cell r="B84" t="str">
            <v>MENS MOUNTAIN PAK</v>
          </cell>
          <cell r="C84">
            <v>1</v>
          </cell>
        </row>
        <row r="85">
          <cell r="A85" t="str">
            <v>235W</v>
          </cell>
          <cell r="B85" t="str">
            <v>WOMENS MOUNTAIN PAK</v>
          </cell>
          <cell r="C85">
            <v>1</v>
          </cell>
        </row>
        <row r="86">
          <cell r="A86" t="str">
            <v>31M</v>
          </cell>
          <cell r="B86" t="str">
            <v>ONE EYE DUCK BOOT - MENS</v>
          </cell>
          <cell r="C86">
            <v>1</v>
          </cell>
        </row>
        <row r="87">
          <cell r="A87" t="str">
            <v>31W</v>
          </cell>
          <cell r="B87" t="str">
            <v>ONE EYE DUCK BOOT - WOMENS</v>
          </cell>
          <cell r="C87">
            <v>1</v>
          </cell>
        </row>
        <row r="88">
          <cell r="A88" t="str">
            <v>33W</v>
          </cell>
          <cell r="B88" t="str">
            <v>2 EYE DUCK BOOT - WOMENS</v>
          </cell>
          <cell r="C88">
            <v>1</v>
          </cell>
        </row>
        <row r="89">
          <cell r="A89" t="str">
            <v>35E</v>
          </cell>
          <cell r="B89" t="str">
            <v>BOYS 5 EYE DUCK BOOT</v>
          </cell>
          <cell r="C89">
            <v>1</v>
          </cell>
        </row>
        <row r="90">
          <cell r="A90" t="str">
            <v>35F</v>
          </cell>
          <cell r="B90" t="str">
            <v>YOUTHS 5 EYE DUCK BOOT</v>
          </cell>
          <cell r="C90">
            <v>1</v>
          </cell>
        </row>
        <row r="91">
          <cell r="A91" t="str">
            <v>35G</v>
          </cell>
          <cell r="B91" t="str">
            <v>CHILDS 5 EYE DUCK BOOT</v>
          </cell>
          <cell r="C91">
            <v>1</v>
          </cell>
        </row>
        <row r="92">
          <cell r="A92" t="str">
            <v>36E</v>
          </cell>
          <cell r="B92" t="str">
            <v>BOYS 5 EYE AIRGRIP</v>
          </cell>
          <cell r="C92">
            <v>1</v>
          </cell>
        </row>
        <row r="93">
          <cell r="A93" t="str">
            <v>36F</v>
          </cell>
          <cell r="B93" t="str">
            <v>YOUTHS 5 EYE AIRGRIP</v>
          </cell>
          <cell r="C93">
            <v>1</v>
          </cell>
        </row>
        <row r="94">
          <cell r="A94" t="str">
            <v>36MX</v>
          </cell>
          <cell r="B94" t="str">
            <v>DONT USE</v>
          </cell>
          <cell r="C94">
            <v>1</v>
          </cell>
        </row>
        <row r="95">
          <cell r="A95" t="str">
            <v>36WX</v>
          </cell>
          <cell r="B95" t="str">
            <v>DONT USE</v>
          </cell>
          <cell r="C95">
            <v>1</v>
          </cell>
        </row>
        <row r="96">
          <cell r="A96">
            <v>569</v>
          </cell>
          <cell r="B96" t="str">
            <v>PIRATE - KIDS BOOT</v>
          </cell>
          <cell r="C96">
            <v>0.99653000000000003</v>
          </cell>
        </row>
        <row r="97">
          <cell r="A97">
            <v>571</v>
          </cell>
          <cell r="B97" t="str">
            <v>MEAN DINO - KIDS BOOT</v>
          </cell>
          <cell r="C97">
            <v>0.99653000000000003</v>
          </cell>
        </row>
        <row r="98">
          <cell r="A98" t="str">
            <v>622E</v>
          </cell>
          <cell r="B98" t="str">
            <v>7" EXPEDITION- E WIDTH</v>
          </cell>
          <cell r="C98">
            <v>0.99370999999999998</v>
          </cell>
        </row>
        <row r="99">
          <cell r="A99" t="str">
            <v>619E</v>
          </cell>
          <cell r="B99" t="str">
            <v>7" EXPEDITION- E WIDTH</v>
          </cell>
          <cell r="C99">
            <v>0.98634999999999995</v>
          </cell>
        </row>
        <row r="100">
          <cell r="A100" t="str">
            <v>630E</v>
          </cell>
          <cell r="B100" t="str">
            <v>8" EXPEDITION- E WIDTH- STEEL TOE</v>
          </cell>
          <cell r="C100">
            <v>0.94761600000000001</v>
          </cell>
        </row>
        <row r="101">
          <cell r="A101" t="str">
            <v>181D</v>
          </cell>
          <cell r="B101" t="str">
            <v>8" CHEYENNE- D WIDTH</v>
          </cell>
          <cell r="C101">
            <v>0.94578200000000001</v>
          </cell>
        </row>
        <row r="102">
          <cell r="A102" t="str">
            <v>208E</v>
          </cell>
          <cell r="B102" t="str">
            <v>TUCSON E WIDTH</v>
          </cell>
          <cell r="C102">
            <v>0.93706599999999995</v>
          </cell>
        </row>
        <row r="103">
          <cell r="A103" t="str">
            <v>R25EE</v>
          </cell>
          <cell r="B103" t="str">
            <v>WOMENS FIRE EE RUN</v>
          </cell>
          <cell r="C103">
            <v>0.92979999999999996</v>
          </cell>
        </row>
        <row r="104">
          <cell r="A104" t="str">
            <v>626E</v>
          </cell>
          <cell r="B104" t="str">
            <v>7" EXPEDITION- E WIDTH- STEEL TOE</v>
          </cell>
          <cell r="C104">
            <v>0.92593300000000001</v>
          </cell>
        </row>
        <row r="105">
          <cell r="A105" t="str">
            <v>901W</v>
          </cell>
          <cell r="B105" t="str">
            <v>WOMENS MOC</v>
          </cell>
          <cell r="C105">
            <v>0.92554400000000003</v>
          </cell>
        </row>
        <row r="106">
          <cell r="A106" t="str">
            <v>901M</v>
          </cell>
          <cell r="B106" t="str">
            <v>MENS MOC</v>
          </cell>
          <cell r="C106">
            <v>0.925539</v>
          </cell>
        </row>
        <row r="107">
          <cell r="A107" t="str">
            <v>965W</v>
          </cell>
          <cell r="B107" t="str">
            <v>WOMENS Slipper</v>
          </cell>
          <cell r="C107">
            <v>0.92304299999999995</v>
          </cell>
        </row>
        <row r="108">
          <cell r="A108" t="str">
            <v>101D</v>
          </cell>
          <cell r="B108" t="str">
            <v>8" CHEYENNE- D WIDTH</v>
          </cell>
          <cell r="C108">
            <v>0.92208900000000005</v>
          </cell>
        </row>
        <row r="109">
          <cell r="A109" t="str">
            <v>101EE</v>
          </cell>
          <cell r="B109" t="str">
            <v>8" CHEYENNE- EE WIDTH</v>
          </cell>
          <cell r="C109">
            <v>0.92208900000000005</v>
          </cell>
        </row>
        <row r="110">
          <cell r="A110" t="str">
            <v>600E</v>
          </cell>
          <cell r="B110" t="str">
            <v>6" EXPEDITION- E WIDTH- STEEL TOE</v>
          </cell>
          <cell r="C110">
            <v>0.92156099999999996</v>
          </cell>
        </row>
        <row r="111">
          <cell r="A111" t="str">
            <v>131E</v>
          </cell>
          <cell r="B111" t="str">
            <v>8" Logger (Heavy Duty Full Grain Leather Upper)</v>
          </cell>
          <cell r="C111">
            <v>0.92</v>
          </cell>
        </row>
        <row r="112">
          <cell r="A112" t="str">
            <v>132E</v>
          </cell>
          <cell r="B112" t="str">
            <v>8" Steel-Toe Logger (Heavy Duty Full Grain Leather Upper)</v>
          </cell>
          <cell r="C112">
            <v>0.92</v>
          </cell>
        </row>
        <row r="113">
          <cell r="A113" t="str">
            <v>144E</v>
          </cell>
          <cell r="B113" t="str">
            <v>6" MET GUARD EE WIDTH</v>
          </cell>
          <cell r="C113">
            <v>0.92</v>
          </cell>
        </row>
        <row r="114">
          <cell r="A114" t="str">
            <v>15EE</v>
          </cell>
          <cell r="B114" t="str">
            <v>ROMEO- EE WIDTH- MUDGUARD</v>
          </cell>
          <cell r="C114">
            <v>0.92</v>
          </cell>
        </row>
        <row r="115">
          <cell r="A115" t="str">
            <v>618E</v>
          </cell>
          <cell r="B115" t="str">
            <v>8 ' EXPEDITION OBLIQUE TOE</v>
          </cell>
          <cell r="C115">
            <v>0.91571400000000003</v>
          </cell>
        </row>
        <row r="116">
          <cell r="A116" t="str">
            <v>148E</v>
          </cell>
          <cell r="B116" t="str">
            <v>TAHOE- E WIDTH- STEEL TOE</v>
          </cell>
          <cell r="C116">
            <v>0.91323200000000004</v>
          </cell>
        </row>
        <row r="117">
          <cell r="A117" t="str">
            <v>235Y</v>
          </cell>
          <cell r="B117" t="str">
            <v>YOUTHS MOUNTAIN PAK</v>
          </cell>
          <cell r="C117">
            <v>0.91318200000000005</v>
          </cell>
        </row>
        <row r="118">
          <cell r="A118" t="str">
            <v>15EEE</v>
          </cell>
          <cell r="B118" t="str">
            <v>ROMEO- EEE WIDTH- MUDGUARD</v>
          </cell>
          <cell r="C118">
            <v>0.91</v>
          </cell>
        </row>
        <row r="119">
          <cell r="A119" t="str">
            <v>621E</v>
          </cell>
          <cell r="B119" t="str">
            <v>7" EXPEDITION- E WIDTH</v>
          </cell>
          <cell r="C119">
            <v>0.909856</v>
          </cell>
        </row>
        <row r="120">
          <cell r="A120">
            <v>32</v>
          </cell>
          <cell r="B120" t="str">
            <v>MENS RENEGADE STEEL TOE</v>
          </cell>
          <cell r="C120">
            <v>0.90984100000000001</v>
          </cell>
        </row>
        <row r="121">
          <cell r="A121" t="str">
            <v>R31FF</v>
          </cell>
          <cell r="B121" t="str">
            <v>BOYS R31 ATHLETIC SHOE</v>
          </cell>
          <cell r="C121">
            <v>0.909833</v>
          </cell>
        </row>
        <row r="122">
          <cell r="A122" t="str">
            <v>154E</v>
          </cell>
          <cell r="B122" t="str">
            <v>TAHOE- E WIDTH- STEEL TOE</v>
          </cell>
          <cell r="C122">
            <v>0.90646800000000005</v>
          </cell>
        </row>
        <row r="123">
          <cell r="A123" t="str">
            <v>206E</v>
          </cell>
          <cell r="B123" t="str">
            <v>TUCSON E WIDTH-STEEL TOE</v>
          </cell>
          <cell r="C123">
            <v>0.90361800000000003</v>
          </cell>
        </row>
        <row r="124">
          <cell r="A124" t="str">
            <v>C1CC</v>
          </cell>
          <cell r="B124" t="str">
            <v>MENS CARIBE CC RUN</v>
          </cell>
          <cell r="C124">
            <v>0.9</v>
          </cell>
        </row>
        <row r="125">
          <cell r="A125" t="str">
            <v>138E</v>
          </cell>
          <cell r="B125" t="str">
            <v>8" MET GUARD EE WIDTH</v>
          </cell>
          <cell r="C125">
            <v>0.89613299999999996</v>
          </cell>
        </row>
        <row r="126">
          <cell r="A126" t="str">
            <v>102D</v>
          </cell>
          <cell r="B126" t="str">
            <v>6" CHEYENNE- D WIDTH</v>
          </cell>
          <cell r="C126">
            <v>0.89234400000000003</v>
          </cell>
        </row>
        <row r="127">
          <cell r="A127" t="str">
            <v>102EE</v>
          </cell>
          <cell r="B127" t="str">
            <v>6" CHEYENNE- EE WIDTH</v>
          </cell>
          <cell r="C127">
            <v>0.89234400000000003</v>
          </cell>
        </row>
        <row r="128">
          <cell r="A128" t="str">
            <v>0029EE</v>
          </cell>
          <cell r="B128" t="str">
            <v>WOMENS DURANGO HIKER</v>
          </cell>
          <cell r="C128">
            <v>0.89</v>
          </cell>
        </row>
        <row r="129">
          <cell r="A129" t="str">
            <v>629E</v>
          </cell>
          <cell r="B129" t="str">
            <v>8" EXPEDITION- E WIDTH</v>
          </cell>
          <cell r="C129">
            <v>0.88761900000000005</v>
          </cell>
        </row>
        <row r="130">
          <cell r="A130" t="str">
            <v>R20CC</v>
          </cell>
          <cell r="B130" t="str">
            <v>MENS SMOOTH CC RUN</v>
          </cell>
          <cell r="C130">
            <v>0.88</v>
          </cell>
        </row>
        <row r="131">
          <cell r="A131" t="str">
            <v>625E</v>
          </cell>
          <cell r="B131" t="str">
            <v>7" EXPEDITION- E WIDTH</v>
          </cell>
          <cell r="C131">
            <v>0.87484799999999996</v>
          </cell>
        </row>
        <row r="132">
          <cell r="A132" t="str">
            <v>207E</v>
          </cell>
          <cell r="B132" t="str">
            <v>TUCSON E WIDTH</v>
          </cell>
          <cell r="C132">
            <v>0.86951900000000004</v>
          </cell>
        </row>
        <row r="133">
          <cell r="A133" t="str">
            <v>209E</v>
          </cell>
          <cell r="B133" t="str">
            <v>TUCSON E WIDTH</v>
          </cell>
          <cell r="C133">
            <v>0.86951900000000004</v>
          </cell>
        </row>
        <row r="134">
          <cell r="A134">
            <v>8</v>
          </cell>
          <cell r="B134" t="str">
            <v>MENS STEEL TOE MOC</v>
          </cell>
          <cell r="C134">
            <v>0.86778699999999998</v>
          </cell>
        </row>
        <row r="135">
          <cell r="A135" t="str">
            <v>R29</v>
          </cell>
          <cell r="B135" t="str">
            <v>MENS ATHLETIC SHOE</v>
          </cell>
          <cell r="C135">
            <v>0.86769700000000005</v>
          </cell>
        </row>
        <row r="136">
          <cell r="A136" t="str">
            <v>23EE</v>
          </cell>
          <cell r="B136" t="str">
            <v>ROMEO- EE WIDTH</v>
          </cell>
          <cell r="C136">
            <v>0.86639200000000005</v>
          </cell>
        </row>
        <row r="137">
          <cell r="A137" t="str">
            <v>903M</v>
          </cell>
          <cell r="B137" t="str">
            <v>MENS SCUFF</v>
          </cell>
          <cell r="C137">
            <v>0.86337299999999995</v>
          </cell>
        </row>
        <row r="138">
          <cell r="A138" t="str">
            <v>903W</v>
          </cell>
          <cell r="B138" t="str">
            <v>WOMENS SCUFF</v>
          </cell>
          <cell r="C138">
            <v>0.86337200000000003</v>
          </cell>
        </row>
        <row r="139">
          <cell r="A139" t="str">
            <v>113E</v>
          </cell>
          <cell r="B139" t="str">
            <v>8" INSTITUITIONAL- E WIDTH</v>
          </cell>
          <cell r="C139">
            <v>0.85859099999999999</v>
          </cell>
        </row>
        <row r="140">
          <cell r="A140" t="str">
            <v>931M</v>
          </cell>
          <cell r="B140" t="str">
            <v>MENS LACE WELLY</v>
          </cell>
          <cell r="C140">
            <v>0.85857600000000001</v>
          </cell>
        </row>
        <row r="141">
          <cell r="A141" t="str">
            <v>R29FF</v>
          </cell>
          <cell r="B141" t="str">
            <v>BOYS FURY ATHLETIC SHOE</v>
          </cell>
          <cell r="C141">
            <v>0.85228000000000004</v>
          </cell>
        </row>
        <row r="142">
          <cell r="A142" t="str">
            <v>708E</v>
          </cell>
          <cell r="B142" t="str">
            <v>6" BLACK STEEL TOE- E WIDTH</v>
          </cell>
          <cell r="C142">
            <v>0.85174099999999997</v>
          </cell>
        </row>
        <row r="143">
          <cell r="A143">
            <v>401</v>
          </cell>
          <cell r="B143" t="str">
            <v>FROGGY - KIDS BOOT</v>
          </cell>
          <cell r="C143">
            <v>0.84587500000000004</v>
          </cell>
        </row>
        <row r="144">
          <cell r="A144">
            <v>487</v>
          </cell>
          <cell r="B144" t="str">
            <v>HAPPY LADYBUG - KIDS BOOT</v>
          </cell>
          <cell r="C144">
            <v>0.84587500000000004</v>
          </cell>
        </row>
        <row r="145">
          <cell r="A145">
            <v>488</v>
          </cell>
          <cell r="B145" t="str">
            <v>DALMATIAN- KIDS BOOT</v>
          </cell>
          <cell r="C145">
            <v>0.84587500000000004</v>
          </cell>
        </row>
        <row r="146">
          <cell r="A146" t="str">
            <v>R32EE</v>
          </cell>
          <cell r="B146" t="str">
            <v>WOMENS TORVO EE RUN</v>
          </cell>
          <cell r="C146">
            <v>0.84534500000000001</v>
          </cell>
        </row>
        <row r="147">
          <cell r="A147" t="str">
            <v>0008EE</v>
          </cell>
          <cell r="B147" t="str">
            <v>WOMENS 0008 STEEL TOE</v>
          </cell>
          <cell r="C147">
            <v>0.84401199999999998</v>
          </cell>
        </row>
        <row r="148">
          <cell r="A148" t="str">
            <v>R9GG</v>
          </cell>
          <cell r="B148" t="str">
            <v>YOUTHS HEAT GG RUN</v>
          </cell>
          <cell r="C148">
            <v>0.84</v>
          </cell>
        </row>
        <row r="149">
          <cell r="A149" t="str">
            <v>R32CC</v>
          </cell>
          <cell r="B149" t="str">
            <v>MENS TORVO CC RUN</v>
          </cell>
          <cell r="C149">
            <v>0.835561</v>
          </cell>
        </row>
        <row r="150">
          <cell r="A150">
            <v>49401</v>
          </cell>
          <cell r="B150" t="str">
            <v>FROGGY - BACKPACK</v>
          </cell>
          <cell r="C150">
            <v>0.82313099999999995</v>
          </cell>
        </row>
        <row r="151">
          <cell r="A151">
            <v>49487</v>
          </cell>
          <cell r="B151" t="str">
            <v>LADYBUG - BACKPACK</v>
          </cell>
          <cell r="C151">
            <v>0.82313099999999995</v>
          </cell>
        </row>
        <row r="152">
          <cell r="A152">
            <v>49488</v>
          </cell>
          <cell r="B152" t="str">
            <v>DALMATIAN - BACKPACK</v>
          </cell>
          <cell r="C152">
            <v>0.82313099999999995</v>
          </cell>
        </row>
        <row r="153">
          <cell r="A153">
            <v>49561</v>
          </cell>
          <cell r="B153" t="str">
            <v>KITTY - BACKPACK</v>
          </cell>
          <cell r="C153">
            <v>0.82313099999999995</v>
          </cell>
        </row>
        <row r="154">
          <cell r="A154">
            <v>49565</v>
          </cell>
          <cell r="B154" t="str">
            <v>SPARKLY BUTTERFLY BACKPACK</v>
          </cell>
          <cell r="C154">
            <v>0.82313099999999995</v>
          </cell>
        </row>
        <row r="155">
          <cell r="A155">
            <v>49485</v>
          </cell>
          <cell r="B155" t="str">
            <v>BUMBLEBEE - BACKPACK</v>
          </cell>
          <cell r="C155">
            <v>0.82</v>
          </cell>
        </row>
        <row r="156">
          <cell r="A156">
            <v>49495</v>
          </cell>
          <cell r="B156" t="str">
            <v>DINOSAUR- BACKPACK</v>
          </cell>
          <cell r="C156">
            <v>0.82</v>
          </cell>
        </row>
        <row r="157">
          <cell r="A157">
            <v>49515</v>
          </cell>
          <cell r="B157" t="str">
            <v>COW- BACKPACK</v>
          </cell>
          <cell r="C157">
            <v>0.82</v>
          </cell>
        </row>
        <row r="158">
          <cell r="A158">
            <v>49945</v>
          </cell>
          <cell r="B158" t="str">
            <v>FIRECHIEF - BACKPACK</v>
          </cell>
          <cell r="C158">
            <v>0.82</v>
          </cell>
        </row>
        <row r="159">
          <cell r="A159" t="str">
            <v>P1W</v>
          </cell>
          <cell r="B159" t="str">
            <v>Mens  Court Shoe - Wide Width</v>
          </cell>
          <cell r="C159">
            <v>0.81986000000000003</v>
          </cell>
        </row>
        <row r="160">
          <cell r="A160" t="str">
            <v>C9EE</v>
          </cell>
          <cell r="B160" t="str">
            <v>WOMENS EZ EE RUN</v>
          </cell>
          <cell r="C160">
            <v>0.81983300000000003</v>
          </cell>
        </row>
        <row r="161">
          <cell r="A161" t="str">
            <v>R25HH</v>
          </cell>
          <cell r="B161" t="str">
            <v>INFANT FIRE GG RUN</v>
          </cell>
          <cell r="C161">
            <v>0.81950000000000001</v>
          </cell>
        </row>
        <row r="162">
          <cell r="A162" t="str">
            <v>937M</v>
          </cell>
          <cell r="B162" t="str">
            <v>MENS TWO EYE LACE</v>
          </cell>
          <cell r="C162">
            <v>0.81297200000000003</v>
          </cell>
        </row>
        <row r="163">
          <cell r="A163" t="str">
            <v>905W</v>
          </cell>
          <cell r="B163" t="str">
            <v>WOMENS CLASSIC</v>
          </cell>
          <cell r="C163">
            <v>0.80427599999999999</v>
          </cell>
        </row>
        <row r="164">
          <cell r="A164" t="str">
            <v>S3EE</v>
          </cell>
          <cell r="B164" t="str">
            <v>WOMENS INDY EE RUN</v>
          </cell>
          <cell r="C164">
            <v>0.80077799999999999</v>
          </cell>
        </row>
        <row r="165">
          <cell r="A165" t="str">
            <v>601E</v>
          </cell>
          <cell r="B165" t="str">
            <v>7" EXPEDITION- E WIDTH</v>
          </cell>
          <cell r="C165">
            <v>0.791717</v>
          </cell>
        </row>
        <row r="166">
          <cell r="A166" t="str">
            <v>23D</v>
          </cell>
          <cell r="B166" t="str">
            <v>ROMEO- D WIDTH</v>
          </cell>
          <cell r="C166">
            <v>0.79171599999999998</v>
          </cell>
        </row>
        <row r="167">
          <cell r="A167" t="str">
            <v>303B</v>
          </cell>
          <cell r="B167" t="str">
            <v>8" ENFORCER ZIPPER- D WIDTH</v>
          </cell>
          <cell r="C167">
            <v>0.785972</v>
          </cell>
        </row>
        <row r="168">
          <cell r="A168" t="str">
            <v>937W</v>
          </cell>
          <cell r="B168" t="str">
            <v>WOMENS TWO EYE LACE</v>
          </cell>
          <cell r="C168">
            <v>0.78227199999999997</v>
          </cell>
        </row>
        <row r="169">
          <cell r="A169" t="str">
            <v>933M</v>
          </cell>
          <cell r="B169" t="str">
            <v>MENS ANDROSCOGGIN</v>
          </cell>
          <cell r="C169">
            <v>0.77772399999999997</v>
          </cell>
        </row>
        <row r="170">
          <cell r="A170" t="str">
            <v>705E</v>
          </cell>
          <cell r="B170" t="str">
            <v>6" BROWN SOFT TOE- E WIDTH</v>
          </cell>
          <cell r="C170">
            <v>0.776698</v>
          </cell>
        </row>
        <row r="171">
          <cell r="A171" t="str">
            <v>707E</v>
          </cell>
          <cell r="B171" t="str">
            <v>6" BLACK SOFT TOE- E WIDTH</v>
          </cell>
          <cell r="C171">
            <v>0.776698</v>
          </cell>
        </row>
        <row r="172">
          <cell r="A172" t="str">
            <v>157M</v>
          </cell>
          <cell r="B172" t="str">
            <v>MENS TAHOE PLAIN TOE</v>
          </cell>
          <cell r="C172">
            <v>0.77506299999999995</v>
          </cell>
        </row>
        <row r="173">
          <cell r="A173" t="str">
            <v>156M</v>
          </cell>
          <cell r="B173" t="str">
            <v>MENS TAHOE STEEL TOE</v>
          </cell>
          <cell r="C173">
            <v>0.76932500000000004</v>
          </cell>
        </row>
        <row r="174">
          <cell r="A174" t="str">
            <v>939M</v>
          </cell>
          <cell r="B174" t="str">
            <v>MENS ROMEO</v>
          </cell>
          <cell r="C174">
            <v>0.76932400000000001</v>
          </cell>
        </row>
        <row r="175">
          <cell r="A175" t="str">
            <v>915W</v>
          </cell>
          <cell r="B175" t="str">
            <v>WOMENS FUR SCUFF</v>
          </cell>
          <cell r="C175">
            <v>0.76932</v>
          </cell>
        </row>
        <row r="176">
          <cell r="A176" t="str">
            <v>913W</v>
          </cell>
          <cell r="B176" t="str">
            <v>WOMENS CENTER STITCH CLOG</v>
          </cell>
          <cell r="C176">
            <v>0.76929999999999998</v>
          </cell>
        </row>
        <row r="177">
          <cell r="A177" t="str">
            <v>301B</v>
          </cell>
          <cell r="B177" t="str">
            <v>ENFORCER D WIDTH</v>
          </cell>
          <cell r="C177">
            <v>0.76034199999999996</v>
          </cell>
        </row>
        <row r="178">
          <cell r="A178" t="str">
            <v>301EE</v>
          </cell>
          <cell r="B178" t="str">
            <v>8" ENFORCER- EE WIDTH</v>
          </cell>
          <cell r="C178">
            <v>0.76034199999999996</v>
          </cell>
        </row>
        <row r="179">
          <cell r="A179" t="str">
            <v>158M</v>
          </cell>
          <cell r="B179" t="str">
            <v>MENS TAHOE E WIDTH STEEL TOE</v>
          </cell>
          <cell r="C179">
            <v>0.75816399999999995</v>
          </cell>
        </row>
        <row r="180">
          <cell r="A180" t="str">
            <v>174M</v>
          </cell>
          <cell r="B180" t="str">
            <v>TAHOE- E WIDTH- STEEL TOE</v>
          </cell>
          <cell r="C180">
            <v>0.75816399999999995</v>
          </cell>
        </row>
        <row r="181">
          <cell r="A181" t="str">
            <v>157W</v>
          </cell>
          <cell r="B181" t="str">
            <v>TAHOE PLAIN TOE-</v>
          </cell>
          <cell r="C181">
            <v>0.75783999999999996</v>
          </cell>
        </row>
        <row r="182">
          <cell r="A182" t="str">
            <v>931W</v>
          </cell>
          <cell r="B182" t="str">
            <v>WOMENS LACE WELLY</v>
          </cell>
          <cell r="C182">
            <v>0.75716000000000006</v>
          </cell>
        </row>
        <row r="183">
          <cell r="A183" t="str">
            <v>0004EE</v>
          </cell>
          <cell r="B183" t="str">
            <v>WOMENS 0004</v>
          </cell>
          <cell r="C183">
            <v>0.75</v>
          </cell>
        </row>
        <row r="184">
          <cell r="A184" t="str">
            <v>R25CC</v>
          </cell>
          <cell r="B184" t="str">
            <v>MENS FIRE CC RUN</v>
          </cell>
          <cell r="C184">
            <v>0.74</v>
          </cell>
        </row>
        <row r="185">
          <cell r="A185" t="str">
            <v>933W</v>
          </cell>
          <cell r="B185" t="str">
            <v>WOMENS ANDROSCOGGIN</v>
          </cell>
          <cell r="C185">
            <v>0.73679099999999997</v>
          </cell>
        </row>
        <row r="186">
          <cell r="A186" t="str">
            <v>624E</v>
          </cell>
          <cell r="B186" t="str">
            <v>6" EXPEDITION- E WIDTH- STEEL TOE</v>
          </cell>
          <cell r="C186">
            <v>0.72163699999999997</v>
          </cell>
        </row>
        <row r="187">
          <cell r="A187" t="str">
            <v>R25FF</v>
          </cell>
          <cell r="B187" t="str">
            <v>BOYS FIRE FF RUN</v>
          </cell>
          <cell r="C187">
            <v>0.72</v>
          </cell>
        </row>
        <row r="188">
          <cell r="A188" t="str">
            <v>R25GG</v>
          </cell>
          <cell r="B188" t="str">
            <v>YOUTH FIRE GG RUN</v>
          </cell>
          <cell r="C188">
            <v>0.72</v>
          </cell>
        </row>
        <row r="189">
          <cell r="A189" t="str">
            <v>R29EE</v>
          </cell>
          <cell r="B189" t="str">
            <v>WOMENS FURY ATHLETIC SHOE</v>
          </cell>
          <cell r="C189">
            <v>0.72</v>
          </cell>
        </row>
        <row r="190">
          <cell r="A190" t="str">
            <v>R29GG</v>
          </cell>
          <cell r="B190" t="str">
            <v>YOUTHS ATHLETIC SHOE</v>
          </cell>
          <cell r="C190">
            <v>0.72</v>
          </cell>
        </row>
        <row r="191">
          <cell r="A191" t="str">
            <v>R31CC</v>
          </cell>
          <cell r="B191" t="str">
            <v>MENS R31 ATHLETIC SHOE</v>
          </cell>
          <cell r="C191">
            <v>0.72</v>
          </cell>
        </row>
        <row r="192">
          <cell r="A192" t="str">
            <v>501N</v>
          </cell>
          <cell r="B192" t="str">
            <v>BUTTERFLY CHARACTER- KIDS BOOT</v>
          </cell>
          <cell r="C192">
            <v>0.70966099999999999</v>
          </cell>
        </row>
        <row r="193">
          <cell r="A193" t="str">
            <v>303D</v>
          </cell>
          <cell r="B193" t="str">
            <v>8" ENFORCER ZIPPER- D WIDTH</v>
          </cell>
          <cell r="C193">
            <v>0.70208899999999996</v>
          </cell>
        </row>
        <row r="194">
          <cell r="A194" t="str">
            <v>303EE</v>
          </cell>
          <cell r="B194" t="str">
            <v>8" ENFORCER ZIPPER- EE WIDTH</v>
          </cell>
          <cell r="C194">
            <v>0.70208899999999996</v>
          </cell>
        </row>
        <row r="195">
          <cell r="A195" t="str">
            <v>0004CC</v>
          </cell>
          <cell r="B195" t="str">
            <v>MENS 0004</v>
          </cell>
          <cell r="C195">
            <v>0.68947400000000003</v>
          </cell>
        </row>
        <row r="196">
          <cell r="A196" t="str">
            <v>164M</v>
          </cell>
          <cell r="B196" t="str">
            <v>TAHOE E WIDTH STEEL TOE</v>
          </cell>
          <cell r="C196">
            <v>0.68455600000000005</v>
          </cell>
        </row>
        <row r="197">
          <cell r="A197" t="str">
            <v>168M</v>
          </cell>
          <cell r="B197" t="str">
            <v>TAHOE E WIDTH STEEL TOE</v>
          </cell>
          <cell r="C197">
            <v>0.68455600000000005</v>
          </cell>
        </row>
        <row r="198">
          <cell r="A198" t="str">
            <v>623E</v>
          </cell>
          <cell r="B198" t="str">
            <v>6" EXPEDITION- E WIDTH</v>
          </cell>
          <cell r="C198">
            <v>0.67790099999999998</v>
          </cell>
        </row>
        <row r="199">
          <cell r="A199" t="str">
            <v>961W</v>
          </cell>
          <cell r="B199" t="str">
            <v>WOMENS SOFT SCUFF</v>
          </cell>
          <cell r="C199">
            <v>0.66465300000000005</v>
          </cell>
        </row>
        <row r="200">
          <cell r="A200" t="str">
            <v>B12CC</v>
          </cell>
          <cell r="B200" t="str">
            <v>MEN'S B12CC</v>
          </cell>
          <cell r="C200">
            <v>0.66</v>
          </cell>
        </row>
        <row r="201">
          <cell r="A201" t="str">
            <v>C1EE</v>
          </cell>
          <cell r="B201" t="str">
            <v>WOMENS CARIBE EE RUN</v>
          </cell>
          <cell r="C201">
            <v>0.66</v>
          </cell>
        </row>
        <row r="202">
          <cell r="A202" t="str">
            <v>C3EE</v>
          </cell>
          <cell r="B202" t="str">
            <v>WOMENS FLIGHT EE RUN</v>
          </cell>
          <cell r="C202">
            <v>0.66</v>
          </cell>
        </row>
        <row r="203">
          <cell r="A203" t="str">
            <v>C4EE</v>
          </cell>
          <cell r="B203" t="str">
            <v>WOMENS STARFIRE EE RUN</v>
          </cell>
          <cell r="C203">
            <v>0.66</v>
          </cell>
        </row>
        <row r="204">
          <cell r="A204" t="str">
            <v>C7EE</v>
          </cell>
          <cell r="B204" t="str">
            <v>WOMENS DELTA EE RUN</v>
          </cell>
          <cell r="C204">
            <v>0.66</v>
          </cell>
        </row>
        <row r="205">
          <cell r="A205" t="str">
            <v>C9CC</v>
          </cell>
          <cell r="B205" t="str">
            <v>MENS EZ CC RUN</v>
          </cell>
          <cell r="C205">
            <v>0.66</v>
          </cell>
        </row>
        <row r="206">
          <cell r="A206" t="str">
            <v>251Y</v>
          </cell>
          <cell r="B206" t="str">
            <v>YOUTHS MT OLYMPUS</v>
          </cell>
          <cell r="C206">
            <v>0.65178000000000003</v>
          </cell>
        </row>
        <row r="207">
          <cell r="A207" t="str">
            <v>902-4</v>
          </cell>
          <cell r="B207" t="str">
            <v>INFANT BOOT</v>
          </cell>
          <cell r="C207">
            <v>0.62375000000000003</v>
          </cell>
        </row>
        <row r="208">
          <cell r="A208" t="str">
            <v>912-4</v>
          </cell>
          <cell r="B208" t="str">
            <v>TODDLER BOOT</v>
          </cell>
          <cell r="C208">
            <v>0.62375000000000003</v>
          </cell>
        </row>
        <row r="209">
          <cell r="A209" t="str">
            <v>488W</v>
          </cell>
          <cell r="B209" t="str">
            <v>DALMATIAN- ADULTS BOOT</v>
          </cell>
          <cell r="C209">
            <v>0.62</v>
          </cell>
        </row>
        <row r="210">
          <cell r="A210" t="str">
            <v>485W</v>
          </cell>
          <cell r="B210" t="str">
            <v>BUMBLE BEE - ADULTS BOOT</v>
          </cell>
          <cell r="C210">
            <v>0.61508300000000005</v>
          </cell>
        </row>
        <row r="211">
          <cell r="A211">
            <v>499</v>
          </cell>
          <cell r="B211" t="str">
            <v>BUTTERFLY PRINT- KIDS BOOT</v>
          </cell>
          <cell r="C211">
            <v>0.61508099999999999</v>
          </cell>
        </row>
        <row r="212">
          <cell r="A212">
            <v>485</v>
          </cell>
          <cell r="B212" t="str">
            <v>HAPPY BEE - KIDS BOOT</v>
          </cell>
          <cell r="C212">
            <v>0.61507999999999996</v>
          </cell>
        </row>
        <row r="213">
          <cell r="A213" t="str">
            <v>497N</v>
          </cell>
          <cell r="B213" t="str">
            <v>MONSTER - KIDS BOOT</v>
          </cell>
          <cell r="C213">
            <v>0.61507999999999996</v>
          </cell>
        </row>
        <row r="214">
          <cell r="A214" t="str">
            <v>35M</v>
          </cell>
          <cell r="B214" t="str">
            <v>MENS 5 EYE DUCK BOOT - POLY</v>
          </cell>
          <cell r="C214">
            <v>0.61</v>
          </cell>
        </row>
        <row r="215">
          <cell r="A215" t="str">
            <v>35W</v>
          </cell>
          <cell r="B215" t="str">
            <v>WOMENS 5 EYE DUCK BOOT - POLY</v>
          </cell>
          <cell r="C215">
            <v>0.6</v>
          </cell>
        </row>
        <row r="216">
          <cell r="A216" t="str">
            <v>36M</v>
          </cell>
          <cell r="B216" t="str">
            <v>MENS 5 EYE AIRGRIP</v>
          </cell>
          <cell r="C216">
            <v>0.6</v>
          </cell>
        </row>
        <row r="217">
          <cell r="A217" t="str">
            <v>36W</v>
          </cell>
          <cell r="B217" t="str">
            <v>WOMENS 5 EYE AIRGRIP</v>
          </cell>
          <cell r="C217">
            <v>0.6</v>
          </cell>
        </row>
        <row r="218">
          <cell r="A218" t="str">
            <v>904M</v>
          </cell>
          <cell r="B218" t="str">
            <v>MENS OPERA</v>
          </cell>
          <cell r="C218">
            <v>0.6</v>
          </cell>
        </row>
        <row r="219">
          <cell r="A219" t="str">
            <v>906M</v>
          </cell>
          <cell r="B219" t="str">
            <v>MENS MOUNTAIN MOC</v>
          </cell>
          <cell r="C219">
            <v>0.6</v>
          </cell>
        </row>
        <row r="220">
          <cell r="A220" t="str">
            <v>906W</v>
          </cell>
          <cell r="B220" t="str">
            <v>WOMENS MOUNTAIN MOC</v>
          </cell>
          <cell r="C220">
            <v>0.6</v>
          </cell>
        </row>
        <row r="221">
          <cell r="A221" t="str">
            <v>921M</v>
          </cell>
          <cell r="B221" t="str">
            <v>MENS UNLINED MOC</v>
          </cell>
          <cell r="C221">
            <v>0.6</v>
          </cell>
        </row>
        <row r="222">
          <cell r="A222" t="str">
            <v>B6CC</v>
          </cell>
          <cell r="B222" t="str">
            <v>MENS TOP GUN CC RUN</v>
          </cell>
          <cell r="C222">
            <v>0.6</v>
          </cell>
        </row>
        <row r="223">
          <cell r="A223" t="str">
            <v>10103M</v>
          </cell>
          <cell r="B223" t="str">
            <v>MENS SHEEPSKIN HAT</v>
          </cell>
          <cell r="C223">
            <v>0.58083300000000004</v>
          </cell>
        </row>
        <row r="224">
          <cell r="A224" t="str">
            <v>114B</v>
          </cell>
          <cell r="B224" t="str">
            <v>8" INSTITUITIONAL - E WIDTH - LOW LUG SOLE</v>
          </cell>
          <cell r="C224">
            <v>0.57999999999999996</v>
          </cell>
        </row>
        <row r="225">
          <cell r="A225" t="str">
            <v>3945W</v>
          </cell>
          <cell r="B225" t="str">
            <v>WOMENS FIREMAN BOOT</v>
          </cell>
          <cell r="C225">
            <v>0.56101800000000002</v>
          </cell>
        </row>
        <row r="226">
          <cell r="A226" t="str">
            <v>401W</v>
          </cell>
          <cell r="B226" t="str">
            <v>FROGGY - ADULTS BOOT</v>
          </cell>
          <cell r="C226">
            <v>0.56083300000000003</v>
          </cell>
        </row>
        <row r="227">
          <cell r="A227" t="str">
            <v>487W</v>
          </cell>
          <cell r="B227" t="str">
            <v>LADY BUG-ADULTS BOOT</v>
          </cell>
          <cell r="C227">
            <v>0.56083300000000003</v>
          </cell>
        </row>
        <row r="228">
          <cell r="A228" t="str">
            <v>909Y</v>
          </cell>
          <cell r="B228" t="str">
            <v>YOUTHS WELLY</v>
          </cell>
          <cell r="C228">
            <v>0.55552599999999996</v>
          </cell>
        </row>
        <row r="229">
          <cell r="A229" t="str">
            <v>114EE</v>
          </cell>
          <cell r="B229" t="str">
            <v>8" INSTITUITIONAL- EE WIDTH- STEEL TOE</v>
          </cell>
          <cell r="C229">
            <v>0.55000000000000004</v>
          </cell>
        </row>
        <row r="230">
          <cell r="A230" t="str">
            <v>210M</v>
          </cell>
          <cell r="B230" t="str">
            <v>MENS GLACIER</v>
          </cell>
          <cell r="C230">
            <v>0.54</v>
          </cell>
        </row>
        <row r="231">
          <cell r="A231" t="str">
            <v>909I</v>
          </cell>
          <cell r="B231" t="str">
            <v>INFANTS WELLY</v>
          </cell>
          <cell r="C231">
            <v>0.535686</v>
          </cell>
        </row>
        <row r="232">
          <cell r="A232" t="str">
            <v>1200M</v>
          </cell>
          <cell r="B232" t="str">
            <v>CLALLAM</v>
          </cell>
          <cell r="C232">
            <v>0.53</v>
          </cell>
        </row>
        <row r="233">
          <cell r="A233" t="str">
            <v>1200W</v>
          </cell>
          <cell r="B233" t="str">
            <v>CLALLAM</v>
          </cell>
          <cell r="C233">
            <v>0.53</v>
          </cell>
        </row>
        <row r="234">
          <cell r="A234" t="str">
            <v>S3CC</v>
          </cell>
          <cell r="B234" t="str">
            <v>MENS INDY CC RUN</v>
          </cell>
          <cell r="C234">
            <v>0.53</v>
          </cell>
        </row>
        <row r="235">
          <cell r="A235">
            <v>231</v>
          </cell>
          <cell r="B235" t="str">
            <v>SNO GO</v>
          </cell>
          <cell r="C235">
            <v>0.52</v>
          </cell>
        </row>
        <row r="236">
          <cell r="A236">
            <v>10106</v>
          </cell>
          <cell r="B236" t="str">
            <v>GIANT FOOT</v>
          </cell>
          <cell r="C236">
            <v>0.52</v>
          </cell>
        </row>
        <row r="237">
          <cell r="A237" t="str">
            <v>1037B</v>
          </cell>
          <cell r="B237" t="str">
            <v>BOYS MOON BOOTS</v>
          </cell>
          <cell r="C237">
            <v>0.52</v>
          </cell>
        </row>
        <row r="238">
          <cell r="A238" t="str">
            <v>210W</v>
          </cell>
          <cell r="B238" t="str">
            <v>WOMENS GLACIER</v>
          </cell>
          <cell r="C238">
            <v>0.52</v>
          </cell>
        </row>
        <row r="239">
          <cell r="A239" t="str">
            <v>3945I</v>
          </cell>
          <cell r="B239" t="str">
            <v>INFANTS(5-12) FIRECHIEF BOOT</v>
          </cell>
          <cell r="C239">
            <v>0.52</v>
          </cell>
        </row>
        <row r="240">
          <cell r="A240" t="str">
            <v>253M</v>
          </cell>
          <cell r="B240" t="str">
            <v>MENS MT BAKER</v>
          </cell>
          <cell r="C240">
            <v>0.50916700000000004</v>
          </cell>
        </row>
        <row r="241">
          <cell r="A241" t="str">
            <v>B9CC</v>
          </cell>
          <cell r="B241" t="str">
            <v>MENS VAPOR CC RUN</v>
          </cell>
          <cell r="C241">
            <v>0.47282299999999999</v>
          </cell>
        </row>
        <row r="242">
          <cell r="A242">
            <v>394500</v>
          </cell>
          <cell r="B242" t="str">
            <v>BOXED CHILDRENS DELUXE FIRECHIEF BOOT</v>
          </cell>
          <cell r="C242">
            <v>0.46751500000000001</v>
          </cell>
        </row>
        <row r="243">
          <cell r="A243">
            <v>29</v>
          </cell>
          <cell r="B243" t="str">
            <v>MENS DURANGO HIKER</v>
          </cell>
          <cell r="C243">
            <v>0.46</v>
          </cell>
        </row>
        <row r="244">
          <cell r="A244" t="str">
            <v>0029B</v>
          </cell>
          <cell r="B244" t="str">
            <v>BOYS DURANGO HIKER</v>
          </cell>
          <cell r="C244">
            <v>0.46</v>
          </cell>
        </row>
        <row r="245">
          <cell r="A245" t="str">
            <v>1037W</v>
          </cell>
          <cell r="B245" t="str">
            <v>WOMENS MOON BOOTS</v>
          </cell>
          <cell r="C245">
            <v>0.46</v>
          </cell>
        </row>
        <row r="246">
          <cell r="A246" t="str">
            <v>P1</v>
          </cell>
          <cell r="B246" t="str">
            <v>Mens  Court Shoe</v>
          </cell>
          <cell r="C246">
            <v>0.46</v>
          </cell>
        </row>
        <row r="247">
          <cell r="A247">
            <v>495</v>
          </cell>
          <cell r="B247" t="str">
            <v>DINO - KIDS BOOT</v>
          </cell>
          <cell r="C247">
            <v>0.45</v>
          </cell>
        </row>
        <row r="248">
          <cell r="A248">
            <v>515</v>
          </cell>
          <cell r="B248" t="str">
            <v>COW BOOT</v>
          </cell>
          <cell r="C248">
            <v>0.45</v>
          </cell>
        </row>
        <row r="249">
          <cell r="A249">
            <v>561</v>
          </cell>
          <cell r="B249" t="str">
            <v>KITTY BOOT</v>
          </cell>
          <cell r="C249">
            <v>0.45</v>
          </cell>
        </row>
        <row r="250">
          <cell r="A250">
            <v>565</v>
          </cell>
          <cell r="B250" t="str">
            <v>SPARKLEY BUTTERFLY</v>
          </cell>
          <cell r="C250">
            <v>0.45</v>
          </cell>
        </row>
        <row r="251">
          <cell r="A251">
            <v>44001</v>
          </cell>
          <cell r="B251" t="str">
            <v>FROGGY - UMBRELLA</v>
          </cell>
          <cell r="C251">
            <v>0.45</v>
          </cell>
        </row>
        <row r="252">
          <cell r="A252">
            <v>44085</v>
          </cell>
          <cell r="B252" t="str">
            <v>BUMBLEBEE - UMBRELLA</v>
          </cell>
          <cell r="C252">
            <v>0.45</v>
          </cell>
        </row>
        <row r="253">
          <cell r="A253">
            <v>44087</v>
          </cell>
          <cell r="B253" t="str">
            <v>LADYBUG - UMBRELLA</v>
          </cell>
          <cell r="C253">
            <v>0.45</v>
          </cell>
        </row>
        <row r="254">
          <cell r="A254">
            <v>44088</v>
          </cell>
          <cell r="B254" t="str">
            <v>DALMATIAN - UMBRELLA</v>
          </cell>
          <cell r="C254">
            <v>0.45</v>
          </cell>
        </row>
        <row r="255">
          <cell r="A255">
            <v>44095</v>
          </cell>
          <cell r="B255" t="str">
            <v>DINO - UMBRELLA</v>
          </cell>
          <cell r="C255">
            <v>0.45</v>
          </cell>
        </row>
        <row r="256">
          <cell r="A256">
            <v>44515</v>
          </cell>
          <cell r="B256" t="str">
            <v>COW - UMBRELLA</v>
          </cell>
          <cell r="C256">
            <v>0.45</v>
          </cell>
        </row>
        <row r="257">
          <cell r="A257">
            <v>44561</v>
          </cell>
          <cell r="B257" t="str">
            <v>KITTY - UMBRELLA</v>
          </cell>
          <cell r="C257">
            <v>0.45</v>
          </cell>
        </row>
        <row r="258">
          <cell r="A258">
            <v>44565</v>
          </cell>
          <cell r="B258" t="str">
            <v>SPARKLY BUTTERFLY - UMBRELLA</v>
          </cell>
          <cell r="C258">
            <v>0.45</v>
          </cell>
        </row>
        <row r="259">
          <cell r="A259" t="str">
            <v>44097N</v>
          </cell>
          <cell r="B259" t="str">
            <v>MONSTER - UMBRELLA</v>
          </cell>
          <cell r="C259">
            <v>0.45</v>
          </cell>
        </row>
        <row r="260">
          <cell r="A260" t="str">
            <v>44099N</v>
          </cell>
          <cell r="B260" t="str">
            <v>BUTTERFLY CHARACTER - UMBRELLA</v>
          </cell>
          <cell r="C260">
            <v>0.45</v>
          </cell>
        </row>
        <row r="261">
          <cell r="A261" t="str">
            <v>515W</v>
          </cell>
          <cell r="B261" t="str">
            <v>COW - ADULT BOOTS</v>
          </cell>
          <cell r="C261">
            <v>0.45</v>
          </cell>
        </row>
        <row r="262">
          <cell r="A262" t="str">
            <v>561W</v>
          </cell>
          <cell r="B262" t="str">
            <v>KITTY - ADULT BOOT</v>
          </cell>
          <cell r="C262">
            <v>0.45</v>
          </cell>
        </row>
        <row r="263">
          <cell r="A263" t="str">
            <v>59W</v>
          </cell>
          <cell r="B263" t="str">
            <v>WOMENS RAINIER PACK</v>
          </cell>
          <cell r="C263">
            <v>0.45</v>
          </cell>
        </row>
        <row r="264">
          <cell r="A264" t="str">
            <v>901Y</v>
          </cell>
          <cell r="B264" t="str">
            <v>YOUTHS MOC</v>
          </cell>
          <cell r="C264">
            <v>0.45</v>
          </cell>
        </row>
        <row r="265">
          <cell r="A265" t="str">
            <v>903B</v>
          </cell>
          <cell r="B265" t="str">
            <v>BOYS SCUFF</v>
          </cell>
          <cell r="C265">
            <v>0.45</v>
          </cell>
        </row>
        <row r="266">
          <cell r="A266" t="str">
            <v>903Y</v>
          </cell>
          <cell r="B266" t="str">
            <v>YOUTHS SCUFF</v>
          </cell>
          <cell r="C266">
            <v>0.45</v>
          </cell>
        </row>
        <row r="267">
          <cell r="A267" t="str">
            <v>905B</v>
          </cell>
          <cell r="B267" t="str">
            <v>BOYS CLASSIC</v>
          </cell>
          <cell r="C267">
            <v>0.45</v>
          </cell>
        </row>
        <row r="268">
          <cell r="A268" t="str">
            <v>905M</v>
          </cell>
          <cell r="B268" t="str">
            <v>MENS CLASSIC</v>
          </cell>
          <cell r="C268">
            <v>0.45</v>
          </cell>
        </row>
        <row r="269">
          <cell r="A269" t="str">
            <v>905Y</v>
          </cell>
          <cell r="B269" t="str">
            <v>YOUTHS CLASSIC</v>
          </cell>
          <cell r="C269">
            <v>0.45</v>
          </cell>
        </row>
        <row r="270">
          <cell r="A270" t="str">
            <v>907M</v>
          </cell>
          <cell r="B270" t="str">
            <v>MENS CLASSIC SOFT SOLE</v>
          </cell>
          <cell r="C270">
            <v>0.45</v>
          </cell>
        </row>
        <row r="271">
          <cell r="A271" t="str">
            <v>907W</v>
          </cell>
          <cell r="B271" t="str">
            <v>WOMENS CLASSIC SOFT SOLE</v>
          </cell>
          <cell r="C271">
            <v>0.45</v>
          </cell>
        </row>
        <row r="272">
          <cell r="A272" t="str">
            <v>909B</v>
          </cell>
          <cell r="B272" t="str">
            <v>BOYS WELLY</v>
          </cell>
          <cell r="C272">
            <v>0.45</v>
          </cell>
        </row>
        <row r="273">
          <cell r="A273" t="str">
            <v>911M</v>
          </cell>
          <cell r="B273" t="str">
            <v>MENS CROSSOVER</v>
          </cell>
          <cell r="C273">
            <v>0.45</v>
          </cell>
        </row>
        <row r="274">
          <cell r="A274" t="str">
            <v>911W</v>
          </cell>
          <cell r="B274" t="str">
            <v>WOMENS CROSSOVER</v>
          </cell>
          <cell r="C274">
            <v>0.45</v>
          </cell>
        </row>
        <row r="275">
          <cell r="A275" t="str">
            <v>917W</v>
          </cell>
          <cell r="B275" t="str">
            <v>WOMENS OPERA SLIPPER</v>
          </cell>
          <cell r="C275">
            <v>0.45</v>
          </cell>
        </row>
        <row r="276">
          <cell r="A276" t="str">
            <v>921W</v>
          </cell>
          <cell r="B276" t="str">
            <v>WOMENS UNLINED MOC</v>
          </cell>
          <cell r="C276">
            <v>0.45</v>
          </cell>
        </row>
        <row r="277">
          <cell r="A277" t="str">
            <v>923M</v>
          </cell>
          <cell r="B277" t="str">
            <v>MENS TANNER MOC</v>
          </cell>
          <cell r="C277">
            <v>0.45</v>
          </cell>
        </row>
        <row r="278">
          <cell r="A278" t="str">
            <v>935M</v>
          </cell>
          <cell r="B278" t="str">
            <v>MENS DELUXE CTR STITCH</v>
          </cell>
          <cell r="C278">
            <v>0.45</v>
          </cell>
        </row>
        <row r="279">
          <cell r="A279" t="str">
            <v>935W</v>
          </cell>
          <cell r="B279" t="str">
            <v>WOMENS DELUXE CENTER STITCH</v>
          </cell>
          <cell r="C279">
            <v>0.45</v>
          </cell>
        </row>
        <row r="280">
          <cell r="A280" t="str">
            <v>93M</v>
          </cell>
          <cell r="B280" t="str">
            <v>UNIFORM OXFORD MEDIUM WIDTH</v>
          </cell>
          <cell r="C280">
            <v>0.45</v>
          </cell>
        </row>
        <row r="281">
          <cell r="A281" t="str">
            <v>945M</v>
          </cell>
          <cell r="B281" t="str">
            <v>FLEECE INDOOR SLIPPERS</v>
          </cell>
          <cell r="C281">
            <v>0.45</v>
          </cell>
        </row>
        <row r="282">
          <cell r="A282" t="str">
            <v>945W</v>
          </cell>
          <cell r="B282" t="str">
            <v>WOMENS INDOOR FLEECE SLIPPER</v>
          </cell>
          <cell r="C282">
            <v>0.45</v>
          </cell>
        </row>
        <row r="283">
          <cell r="A283" t="str">
            <v>9901M</v>
          </cell>
          <cell r="B283" t="str">
            <v>MENS DELUXE SHEEPSKIN MOC</v>
          </cell>
          <cell r="C283">
            <v>0.45</v>
          </cell>
        </row>
        <row r="284">
          <cell r="A284" t="str">
            <v>9901W</v>
          </cell>
          <cell r="B284" t="str">
            <v>WOMENS DELUXE SHEEPSKIN MOC</v>
          </cell>
          <cell r="C284">
            <v>0.45</v>
          </cell>
        </row>
        <row r="285">
          <cell r="A285" t="str">
            <v>9905M</v>
          </cell>
          <cell r="B285" t="str">
            <v>MENS DELUXE SHEEPSKIN CLASSIC</v>
          </cell>
          <cell r="C285">
            <v>0.45</v>
          </cell>
        </row>
        <row r="286">
          <cell r="A286" t="str">
            <v>9905W</v>
          </cell>
          <cell r="B286" t="str">
            <v>WOMENS DELUXE SHEEPSKIN CLASSIC</v>
          </cell>
          <cell r="C286">
            <v>0.45</v>
          </cell>
        </row>
        <row r="287">
          <cell r="A287" t="str">
            <v>R20FF</v>
          </cell>
          <cell r="B287" t="str">
            <v>BOYS SMOOTH FF RUN</v>
          </cell>
          <cell r="C287">
            <v>0.45</v>
          </cell>
        </row>
        <row r="288">
          <cell r="A288" t="str">
            <v>C8CC</v>
          </cell>
          <cell r="B288" t="str">
            <v>MENS MIAMI CC RUN</v>
          </cell>
          <cell r="C288">
            <v>0.44749299999999997</v>
          </cell>
        </row>
        <row r="289">
          <cell r="A289" t="str">
            <v>52Y</v>
          </cell>
          <cell r="B289" t="str">
            <v>YOUTHS DEFENDER  BOOT</v>
          </cell>
          <cell r="C289">
            <v>0.44051699999999999</v>
          </cell>
        </row>
        <row r="290">
          <cell r="A290" t="str">
            <v>10023C</v>
          </cell>
          <cell r="B290" t="str">
            <v>INFANTS SNOJOGGERS</v>
          </cell>
          <cell r="C290">
            <v>0.43</v>
          </cell>
        </row>
        <row r="291">
          <cell r="A291">
            <v>28</v>
          </cell>
          <cell r="B291" t="str">
            <v>MENS DURANGO STEEL TOE</v>
          </cell>
          <cell r="C291">
            <v>0.42</v>
          </cell>
        </row>
        <row r="292">
          <cell r="A292" t="str">
            <v>1017DD</v>
          </cell>
          <cell r="B292" t="str">
            <v>WOMENS ATTITUDE</v>
          </cell>
          <cell r="C292">
            <v>0.42</v>
          </cell>
        </row>
        <row r="293">
          <cell r="A293" t="str">
            <v>55M</v>
          </cell>
          <cell r="B293" t="str">
            <v>EASY ON DUCK - MENS</v>
          </cell>
          <cell r="C293">
            <v>0.42</v>
          </cell>
        </row>
        <row r="294">
          <cell r="A294" t="str">
            <v>R8FF</v>
          </cell>
          <cell r="B294" t="str">
            <v>BOYS FACTOR FF RUN</v>
          </cell>
          <cell r="C294">
            <v>0.42</v>
          </cell>
        </row>
        <row r="295">
          <cell r="A295" t="str">
            <v>R8GG</v>
          </cell>
          <cell r="B295" t="str">
            <v>YOUTHS FACTOR GG RUN</v>
          </cell>
          <cell r="C295">
            <v>0.42</v>
          </cell>
        </row>
        <row r="296">
          <cell r="A296" t="str">
            <v>R9CC</v>
          </cell>
          <cell r="B296" t="str">
            <v>MENS HEAT CC RUN</v>
          </cell>
          <cell r="C296">
            <v>0.42</v>
          </cell>
        </row>
        <row r="297">
          <cell r="A297" t="str">
            <v>R9EE</v>
          </cell>
          <cell r="B297" t="str">
            <v>WOMENS HEAT EE RUN</v>
          </cell>
          <cell r="C297">
            <v>0.42</v>
          </cell>
        </row>
        <row r="298">
          <cell r="A298" t="str">
            <v>R9FF</v>
          </cell>
          <cell r="B298" t="str">
            <v>BOYS HEAT FF RUN</v>
          </cell>
          <cell r="C298">
            <v>0.42</v>
          </cell>
        </row>
        <row r="299">
          <cell r="A299">
            <v>45499</v>
          </cell>
          <cell r="B299" t="str">
            <v>BUTTERFLY PRINT- RAINCOAT</v>
          </cell>
          <cell r="C299">
            <v>0.41208499999999998</v>
          </cell>
        </row>
        <row r="300">
          <cell r="A300" t="str">
            <v>C5EE</v>
          </cell>
          <cell r="B300" t="str">
            <v>WOMENS SIERRA EE RUN</v>
          </cell>
          <cell r="C300">
            <v>0.40925899999999998</v>
          </cell>
        </row>
        <row r="301">
          <cell r="A301">
            <v>5497</v>
          </cell>
          <cell r="B301" t="str">
            <v>MENS WOOL FELT LINER</v>
          </cell>
          <cell r="C301">
            <v>0.4</v>
          </cell>
        </row>
        <row r="302">
          <cell r="A302" t="str">
            <v>0006EE</v>
          </cell>
          <cell r="B302" t="str">
            <v>WOMENS 0006</v>
          </cell>
          <cell r="C302">
            <v>0.4</v>
          </cell>
        </row>
        <row r="303">
          <cell r="A303" t="str">
            <v>5497W</v>
          </cell>
          <cell r="B303" t="str">
            <v>Womens WOOL FELT LINER</v>
          </cell>
          <cell r="C303">
            <v>0.4</v>
          </cell>
        </row>
        <row r="304">
          <cell r="A304">
            <v>100487</v>
          </cell>
          <cell r="B304" t="str">
            <v>LADYBUG SLIPPER W/ SOLE</v>
          </cell>
          <cell r="C304">
            <v>0.396623</v>
          </cell>
        </row>
        <row r="305">
          <cell r="A305" t="str">
            <v>R24EE</v>
          </cell>
          <cell r="B305" t="str">
            <v>WOMENS JAZZ EE RUN</v>
          </cell>
          <cell r="C305">
            <v>0.38609300000000002</v>
          </cell>
        </row>
        <row r="306">
          <cell r="A306" t="str">
            <v>P3CC</v>
          </cell>
          <cell r="B306" t="str">
            <v>MENS HI TOP</v>
          </cell>
          <cell r="C306">
            <v>0.38</v>
          </cell>
        </row>
        <row r="307">
          <cell r="A307" t="str">
            <v>P3FF</v>
          </cell>
          <cell r="B307" t="str">
            <v>BOYS HI TOP</v>
          </cell>
          <cell r="C307">
            <v>0.38</v>
          </cell>
        </row>
        <row r="308">
          <cell r="A308" t="str">
            <v>R7CC</v>
          </cell>
          <cell r="B308" t="str">
            <v>MENS ICE CC RUN</v>
          </cell>
          <cell r="C308">
            <v>0.38</v>
          </cell>
        </row>
        <row r="309">
          <cell r="A309" t="str">
            <v>R8CC</v>
          </cell>
          <cell r="B309" t="str">
            <v>MENS FACTOR CC RUN</v>
          </cell>
          <cell r="C309">
            <v>0.38</v>
          </cell>
        </row>
        <row r="310">
          <cell r="A310">
            <v>100488</v>
          </cell>
          <cell r="B310" t="str">
            <v>DALMATIAN SLIPPER W/ SOLE</v>
          </cell>
          <cell r="C310">
            <v>0.37440299999999999</v>
          </cell>
        </row>
        <row r="311">
          <cell r="A311">
            <v>100497</v>
          </cell>
          <cell r="B311" t="str">
            <v>MONSTER SLIPPER W/ SOLE</v>
          </cell>
          <cell r="C311">
            <v>0.37440299999999999</v>
          </cell>
        </row>
        <row r="312">
          <cell r="A312">
            <v>100501</v>
          </cell>
          <cell r="B312" t="str">
            <v>BUTTERFLY SLIPPER W/ SOLE</v>
          </cell>
          <cell r="C312">
            <v>0.37440299999999999</v>
          </cell>
        </row>
        <row r="313">
          <cell r="A313" t="str">
            <v>R8EE</v>
          </cell>
          <cell r="B313" t="str">
            <v>WOMENS R8</v>
          </cell>
          <cell r="C313">
            <v>0.37045800000000001</v>
          </cell>
        </row>
        <row r="314">
          <cell r="A314" t="str">
            <v>R17EE</v>
          </cell>
          <cell r="B314" t="str">
            <v>WOMENS PRESTON EE RUN</v>
          </cell>
          <cell r="C314">
            <v>0.362927</v>
          </cell>
        </row>
        <row r="315">
          <cell r="A315">
            <v>95401</v>
          </cell>
          <cell r="B315" t="str">
            <v>FROGGY SLIPPER SOCK</v>
          </cell>
          <cell r="C315">
            <v>0.3528</v>
          </cell>
        </row>
        <row r="316">
          <cell r="A316">
            <v>95487</v>
          </cell>
          <cell r="B316" t="str">
            <v>LADYBUG SLIPPER SOCK</v>
          </cell>
          <cell r="C316">
            <v>0.3528</v>
          </cell>
        </row>
        <row r="317">
          <cell r="A317">
            <v>95488</v>
          </cell>
          <cell r="B317" t="str">
            <v>DALMATIAN SLIPPER SOCK</v>
          </cell>
          <cell r="C317">
            <v>0.3528</v>
          </cell>
        </row>
        <row r="318">
          <cell r="A318">
            <v>95495</v>
          </cell>
          <cell r="B318" t="str">
            <v>DINO SLIPPER SOCK</v>
          </cell>
          <cell r="C318">
            <v>0.3528</v>
          </cell>
        </row>
        <row r="319">
          <cell r="A319">
            <v>95515</v>
          </cell>
          <cell r="B319" t="str">
            <v>COW SLIPPER SOCK</v>
          </cell>
          <cell r="C319">
            <v>0.3528</v>
          </cell>
        </row>
        <row r="320">
          <cell r="A320">
            <v>95561</v>
          </cell>
          <cell r="B320" t="str">
            <v>KITTY SLIPPER SOCK</v>
          </cell>
          <cell r="C320">
            <v>0.35</v>
          </cell>
        </row>
        <row r="321">
          <cell r="A321" t="str">
            <v>3945N</v>
          </cell>
          <cell r="B321" t="str">
            <v>CHILDRENS CLASSIC FIRECHIEF BOOT</v>
          </cell>
          <cell r="C321">
            <v>0.32700099999999999</v>
          </cell>
        </row>
        <row r="322">
          <cell r="A322" t="str">
            <v>901-4</v>
          </cell>
          <cell r="B322" t="str">
            <v>SOFT SOLE BOOT</v>
          </cell>
          <cell r="C322">
            <v>0.32700000000000001</v>
          </cell>
        </row>
        <row r="323">
          <cell r="A323" t="str">
            <v>909M</v>
          </cell>
          <cell r="B323" t="str">
            <v>MENS WELLY</v>
          </cell>
          <cell r="C323">
            <v>0.30157400000000001</v>
          </cell>
        </row>
        <row r="324">
          <cell r="A324" t="str">
            <v>909W</v>
          </cell>
          <cell r="B324" t="str">
            <v>WOMENS WELLY</v>
          </cell>
          <cell r="C324">
            <v>0.28968300000000002</v>
          </cell>
        </row>
        <row r="325">
          <cell r="A325" t="str">
            <v>911-4</v>
          </cell>
          <cell r="B325" t="str">
            <v>DEER HEAD BOOTIE</v>
          </cell>
          <cell r="C325">
            <v>0.26866099999999998</v>
          </cell>
        </row>
        <row r="326">
          <cell r="A326">
            <v>45001</v>
          </cell>
          <cell r="B326" t="str">
            <v>FROG RAINCOAT</v>
          </cell>
          <cell r="C326">
            <v>0.22068199999999999</v>
          </cell>
        </row>
        <row r="327">
          <cell r="A327">
            <v>45085</v>
          </cell>
          <cell r="B327" t="str">
            <v>BUMBLEBEE RAINCOAT</v>
          </cell>
          <cell r="C327">
            <v>0.22068199999999999</v>
          </cell>
        </row>
        <row r="328">
          <cell r="A328">
            <v>45087</v>
          </cell>
          <cell r="B328" t="str">
            <v>LADYBUG RAINCOAT</v>
          </cell>
          <cell r="C328">
            <v>0.22068199999999999</v>
          </cell>
        </row>
        <row r="329">
          <cell r="A329">
            <v>45088</v>
          </cell>
          <cell r="B329" t="str">
            <v>DALMATIAN RAINCOAT</v>
          </cell>
          <cell r="C329">
            <v>0.22068199999999999</v>
          </cell>
        </row>
        <row r="330">
          <cell r="A330">
            <v>45095</v>
          </cell>
          <cell r="B330" t="str">
            <v>DINO RAINCOAT</v>
          </cell>
          <cell r="C330">
            <v>0.22068199999999999</v>
          </cell>
        </row>
        <row r="331">
          <cell r="A331">
            <v>45515</v>
          </cell>
          <cell r="B331" t="str">
            <v>COW RAINCOAT</v>
          </cell>
          <cell r="C331">
            <v>0.22068199999999999</v>
          </cell>
        </row>
        <row r="332">
          <cell r="A332">
            <v>45561</v>
          </cell>
          <cell r="B332" t="str">
            <v>KITTY RAINCOAT</v>
          </cell>
          <cell r="C332">
            <v>0.22068199999999999</v>
          </cell>
        </row>
        <row r="333">
          <cell r="A333">
            <v>45565</v>
          </cell>
          <cell r="B333" t="str">
            <v>SPARKLY BUTTERFLY - RAINCOAT</v>
          </cell>
          <cell r="C333">
            <v>0.22068199999999999</v>
          </cell>
        </row>
        <row r="334">
          <cell r="A334">
            <v>45097</v>
          </cell>
          <cell r="B334" t="str">
            <v>MONSTER RAINCOAT</v>
          </cell>
          <cell r="C334">
            <v>0.22</v>
          </cell>
        </row>
        <row r="335">
          <cell r="A335">
            <v>45501</v>
          </cell>
          <cell r="B335" t="str">
            <v>BUTTERFLY CHARACTER RAINCOAT</v>
          </cell>
          <cell r="C335">
            <v>0.22</v>
          </cell>
        </row>
        <row r="336">
          <cell r="A336">
            <v>45945</v>
          </cell>
          <cell r="B336" t="str">
            <v>FIRECHIEF RAINCOAT</v>
          </cell>
          <cell r="C336">
            <v>0.22</v>
          </cell>
        </row>
        <row r="337">
          <cell r="A337">
            <v>45949</v>
          </cell>
          <cell r="B337" t="str">
            <v>Rain Slicker</v>
          </cell>
          <cell r="C337">
            <v>0.22</v>
          </cell>
        </row>
        <row r="338">
          <cell r="A338">
            <v>95485</v>
          </cell>
          <cell r="B338" t="str">
            <v>BUMBLEBEE SLIPPER SOCK</v>
          </cell>
          <cell r="C338">
            <v>0.21859200000000001</v>
          </cell>
        </row>
        <row r="339">
          <cell r="A339">
            <v>95565</v>
          </cell>
          <cell r="B339" t="str">
            <v>SPARKLY BUTTERFLY  SLIPPER SOCK</v>
          </cell>
          <cell r="C339">
            <v>0.21859200000000001</v>
          </cell>
        </row>
        <row r="340">
          <cell r="A340">
            <v>47085</v>
          </cell>
          <cell r="B340" t="str">
            <v>HAPPY BEE RAINHAT</v>
          </cell>
          <cell r="C340">
            <v>0.201241</v>
          </cell>
        </row>
        <row r="341">
          <cell r="A341">
            <v>47515</v>
          </cell>
          <cell r="B341" t="str">
            <v>COW RAINHAT</v>
          </cell>
          <cell r="C341">
            <v>0.114777</v>
          </cell>
        </row>
        <row r="342">
          <cell r="A342">
            <v>47001</v>
          </cell>
          <cell r="B342" t="str">
            <v>FROG RAINHAT</v>
          </cell>
          <cell r="C342">
            <v>0.11034099999999999</v>
          </cell>
        </row>
        <row r="343">
          <cell r="A343">
            <v>47087</v>
          </cell>
          <cell r="B343" t="str">
            <v>LADYBUG RAINHAT</v>
          </cell>
          <cell r="C343">
            <v>0.11034099999999999</v>
          </cell>
        </row>
        <row r="344">
          <cell r="A344">
            <v>47088</v>
          </cell>
          <cell r="B344" t="str">
            <v>DALMATIAN RAINHAT</v>
          </cell>
          <cell r="C344">
            <v>0.11034099999999999</v>
          </cell>
        </row>
        <row r="345">
          <cell r="A345">
            <v>47095</v>
          </cell>
          <cell r="B345" t="str">
            <v>DINO RAINHAT</v>
          </cell>
          <cell r="C345">
            <v>0.11034099999999999</v>
          </cell>
        </row>
        <row r="346">
          <cell r="A346">
            <v>47099</v>
          </cell>
          <cell r="B346" t="str">
            <v>BUTTERFLY - RAINHAT</v>
          </cell>
          <cell r="C346">
            <v>0.11034099999999999</v>
          </cell>
        </row>
        <row r="347">
          <cell r="A347">
            <v>47561</v>
          </cell>
          <cell r="B347" t="str">
            <v>KITTY RAINHAT</v>
          </cell>
          <cell r="C347">
            <v>0.11034099999999999</v>
          </cell>
        </row>
        <row r="348">
          <cell r="A348">
            <v>47565</v>
          </cell>
          <cell r="B348" t="str">
            <v>SPARKLY BUTTERFLY - RAINHAT</v>
          </cell>
          <cell r="C348">
            <v>0.11034099999999999</v>
          </cell>
        </row>
        <row r="349">
          <cell r="A349">
            <v>47945</v>
          </cell>
          <cell r="B349" t="str">
            <v>FIRECHIEF RAIN HAT</v>
          </cell>
          <cell r="C349">
            <v>0.11034099999999999</v>
          </cell>
        </row>
        <row r="350">
          <cell r="A350">
            <v>44099</v>
          </cell>
          <cell r="B350" t="str">
            <v>BUTTERFLY PRINT - UMBRELLA</v>
          </cell>
          <cell r="C350">
            <v>0.1</v>
          </cell>
        </row>
        <row r="351">
          <cell r="A351">
            <v>1544</v>
          </cell>
          <cell r="B351" t="str">
            <v>INFANTS SLIPPER</v>
          </cell>
          <cell r="C351">
            <v>7.4166999999999997E-2</v>
          </cell>
        </row>
        <row r="352">
          <cell r="A352">
            <v>61</v>
          </cell>
          <cell r="B352" t="str">
            <v>WOMENS RUBBER MUD FLAT</v>
          </cell>
          <cell r="C352">
            <v>0</v>
          </cell>
        </row>
        <row r="353">
          <cell r="A353">
            <v>62</v>
          </cell>
          <cell r="B353" t="str">
            <v>WOMENS RUBBER MUD ROMEO</v>
          </cell>
          <cell r="C353">
            <v>0</v>
          </cell>
        </row>
        <row r="354">
          <cell r="A354">
            <v>10102</v>
          </cell>
          <cell r="B354" t="str">
            <v>SHEEPSKIN GLOVE</v>
          </cell>
          <cell r="C354">
            <v>0</v>
          </cell>
        </row>
        <row r="355">
          <cell r="A355">
            <v>44093</v>
          </cell>
          <cell r="B355" t="str">
            <v>USA - UMBRELLA</v>
          </cell>
          <cell r="C355">
            <v>0</v>
          </cell>
        </row>
        <row r="356">
          <cell r="A356" t="str">
            <v>180EE</v>
          </cell>
          <cell r="B356" t="str">
            <v>8" CHEYENNE- EE WIDTH- STEEL TOE</v>
          </cell>
          <cell r="C356">
            <v>0</v>
          </cell>
        </row>
        <row r="357">
          <cell r="A357" t="str">
            <v>181E</v>
          </cell>
          <cell r="B357" t="str">
            <v>8" CHEYENNE- E WIDTH</v>
          </cell>
          <cell r="C357">
            <v>0</v>
          </cell>
        </row>
        <row r="358">
          <cell r="A358" t="str">
            <v>1XXX</v>
          </cell>
          <cell r="B358" t="str">
            <v>WESTERN CHIEF WORK SAMPLE</v>
          </cell>
          <cell r="C358">
            <v>0</v>
          </cell>
        </row>
        <row r="359">
          <cell r="A359" t="str">
            <v>2XXX</v>
          </cell>
          <cell r="B359" t="str">
            <v>2POD SAMPLE</v>
          </cell>
          <cell r="C359">
            <v>0</v>
          </cell>
        </row>
        <row r="360">
          <cell r="A360" t="str">
            <v>3870I</v>
          </cell>
          <cell r="B360" t="str">
            <v>INFANTS CUDDLES BOOT</v>
          </cell>
          <cell r="C360">
            <v>0</v>
          </cell>
        </row>
        <row r="361">
          <cell r="A361" t="str">
            <v>3870Y</v>
          </cell>
          <cell r="B361" t="str">
            <v>YOUTHS CUDDLES  BOOT</v>
          </cell>
          <cell r="C361">
            <v>0</v>
          </cell>
        </row>
        <row r="362">
          <cell r="A362" t="str">
            <v>3945B</v>
          </cell>
          <cell r="B362" t="str">
            <v>BOYS(13-6) DELUXE FIRECHIEF BOOTS</v>
          </cell>
          <cell r="C362">
            <v>0</v>
          </cell>
        </row>
        <row r="363">
          <cell r="A363" t="str">
            <v>3XXX</v>
          </cell>
          <cell r="B363" t="str">
            <v>WESTERN CHIEF WINTER/RAIN SAMPLE</v>
          </cell>
          <cell r="C363">
            <v>0</v>
          </cell>
        </row>
        <row r="364">
          <cell r="A364" t="str">
            <v>46M</v>
          </cell>
          <cell r="B364" t="str">
            <v>MENS NEOPRENE STEEL TOE BOOT</v>
          </cell>
          <cell r="C364">
            <v>0</v>
          </cell>
        </row>
        <row r="365">
          <cell r="A365" t="str">
            <v>4XXX</v>
          </cell>
          <cell r="B365" t="str">
            <v>WESTERN CHIEF KIDS SAMPLE</v>
          </cell>
          <cell r="C365">
            <v>0</v>
          </cell>
        </row>
        <row r="366">
          <cell r="A366" t="str">
            <v>51B</v>
          </cell>
          <cell r="B366" t="str">
            <v>BOYS NISQUALLY PACK BOOT</v>
          </cell>
          <cell r="C366">
            <v>0</v>
          </cell>
        </row>
        <row r="367">
          <cell r="A367" t="str">
            <v>51W</v>
          </cell>
          <cell r="B367" t="str">
            <v>WOMENS NISQUALLY PACK BOOT</v>
          </cell>
          <cell r="C367">
            <v>0</v>
          </cell>
        </row>
        <row r="368">
          <cell r="A368" t="str">
            <v>55W</v>
          </cell>
          <cell r="B368" t="str">
            <v>EASY ON DUCK - WOMENS</v>
          </cell>
          <cell r="C368">
            <v>0</v>
          </cell>
        </row>
        <row r="369">
          <cell r="A369" t="str">
            <v>628E</v>
          </cell>
          <cell r="B369" t="str">
            <v>8" EXPEDITION- E WIDTH- STEEL TOE</v>
          </cell>
          <cell r="C369">
            <v>0</v>
          </cell>
        </row>
        <row r="370">
          <cell r="A370" t="str">
            <v>641EE</v>
          </cell>
          <cell r="B370" t="str">
            <v>6" PURSUIT XT- EE WIDTH</v>
          </cell>
          <cell r="C370">
            <v>0</v>
          </cell>
        </row>
        <row r="371">
          <cell r="A371" t="str">
            <v>64M</v>
          </cell>
          <cell r="B371" t="str">
            <v>MENS STEEL TOE PACK</v>
          </cell>
          <cell r="C371">
            <v>0</v>
          </cell>
        </row>
        <row r="372">
          <cell r="A372" t="str">
            <v>81B</v>
          </cell>
          <cell r="B372" t="str">
            <v>BOYS HIP WADER</v>
          </cell>
          <cell r="C372">
            <v>0</v>
          </cell>
        </row>
        <row r="373">
          <cell r="A373" t="str">
            <v>81M</v>
          </cell>
          <cell r="B373" t="str">
            <v>MENS HIP WADER</v>
          </cell>
          <cell r="C373">
            <v>0</v>
          </cell>
        </row>
        <row r="374">
          <cell r="A374" t="str">
            <v>909G</v>
          </cell>
          <cell r="B374" t="str">
            <v>KIDS WELLY</v>
          </cell>
          <cell r="C374">
            <v>0</v>
          </cell>
        </row>
        <row r="375">
          <cell r="A375" t="str">
            <v>915WW</v>
          </cell>
          <cell r="B375" t="str">
            <v>WOMENS FUR SCUFF WIDE WIDTH</v>
          </cell>
          <cell r="C375">
            <v>0</v>
          </cell>
        </row>
        <row r="376">
          <cell r="A376" t="str">
            <v>947M</v>
          </cell>
          <cell r="B376" t="str">
            <v>SHEEPSKIN CLOG</v>
          </cell>
          <cell r="C376">
            <v>0</v>
          </cell>
        </row>
        <row r="377">
          <cell r="A377" t="str">
            <v>947W</v>
          </cell>
          <cell r="B377" t="str">
            <v>SHEEPSKIN CLOG</v>
          </cell>
          <cell r="C377">
            <v>0</v>
          </cell>
        </row>
        <row r="378">
          <cell r="A378" t="str">
            <v>949M</v>
          </cell>
          <cell r="B378" t="str">
            <v>WOOL CLOG</v>
          </cell>
          <cell r="C378">
            <v>0</v>
          </cell>
        </row>
        <row r="379">
          <cell r="A379" t="str">
            <v>949W</v>
          </cell>
          <cell r="B379" t="str">
            <v>WOOL CLOG</v>
          </cell>
          <cell r="C379">
            <v>0</v>
          </cell>
        </row>
        <row r="380">
          <cell r="A380" t="str">
            <v>9XXX</v>
          </cell>
          <cell r="B380" t="str">
            <v>STAHEEKUM SAMPLE</v>
          </cell>
          <cell r="C380">
            <v>0</v>
          </cell>
        </row>
        <row r="381">
          <cell r="A381" t="str">
            <v>AMH</v>
          </cell>
          <cell r="B381" t="str">
            <v>ATHLETIC MENS HASH</v>
          </cell>
          <cell r="C381">
            <v>0</v>
          </cell>
        </row>
        <row r="382">
          <cell r="A382" t="str">
            <v>B6EE</v>
          </cell>
          <cell r="B382" t="str">
            <v>WOMENS TOP GUN EE RUN</v>
          </cell>
          <cell r="C382">
            <v>0</v>
          </cell>
        </row>
        <row r="383">
          <cell r="A383" t="str">
            <v>B7CC</v>
          </cell>
          <cell r="B383" t="str">
            <v>MENS SHOE  CC RUN</v>
          </cell>
          <cell r="C383">
            <v>0</v>
          </cell>
        </row>
        <row r="384">
          <cell r="A384" t="str">
            <v>C18CC</v>
          </cell>
          <cell r="B384" t="str">
            <v>MENS C18 ATHLETIC SHOE</v>
          </cell>
          <cell r="C384">
            <v>0</v>
          </cell>
        </row>
        <row r="385">
          <cell r="A385" t="str">
            <v>DISPLAY</v>
          </cell>
          <cell r="B385" t="str">
            <v>DISPLAY CASE FOR RISK FREE STARTER PROGRAM</v>
          </cell>
          <cell r="C385">
            <v>0</v>
          </cell>
        </row>
        <row r="386">
          <cell r="A386" t="str">
            <v>F1</v>
          </cell>
          <cell r="B386" t="str">
            <v>Mens  FOOTBALL CLEAT</v>
          </cell>
          <cell r="C386">
            <v>0</v>
          </cell>
        </row>
        <row r="387">
          <cell r="A387" t="str">
            <v>F1Y</v>
          </cell>
          <cell r="B387" t="str">
            <v>YOUTH  FOOTBALL CLEAT</v>
          </cell>
          <cell r="C387">
            <v>0</v>
          </cell>
        </row>
        <row r="388">
          <cell r="A388" t="str">
            <v>FREIGHT</v>
          </cell>
          <cell r="B388" t="str">
            <v>FREIGHT FOR RETURNED ITEMS</v>
          </cell>
          <cell r="C388">
            <v>0</v>
          </cell>
        </row>
        <row r="389">
          <cell r="A389" t="str">
            <v>LINER</v>
          </cell>
          <cell r="B389" t="str">
            <v>MENS REMOVABLE LINER</v>
          </cell>
          <cell r="C389">
            <v>0</v>
          </cell>
        </row>
        <row r="390">
          <cell r="A390" t="str">
            <v>N2Y</v>
          </cell>
          <cell r="B390" t="str">
            <v>YOUTH SOCCER ROUNDED CLEAT</v>
          </cell>
          <cell r="C390">
            <v>0</v>
          </cell>
        </row>
        <row r="391">
          <cell r="A391" t="str">
            <v>P2CC</v>
          </cell>
          <cell r="B391" t="str">
            <v>MENS VELCRO</v>
          </cell>
          <cell r="C391">
            <v>0</v>
          </cell>
        </row>
        <row r="392">
          <cell r="A392" t="str">
            <v>R10BB</v>
          </cell>
          <cell r="B392" t="str">
            <v>MENS CHILL BB RUN</v>
          </cell>
          <cell r="C392">
            <v>0</v>
          </cell>
        </row>
        <row r="393">
          <cell r="A393" t="str">
            <v>R10CC</v>
          </cell>
          <cell r="B393" t="str">
            <v>MENS CHILL CC RUN</v>
          </cell>
          <cell r="C393">
            <v>0</v>
          </cell>
        </row>
        <row r="394">
          <cell r="A394" t="str">
            <v>R10EE</v>
          </cell>
          <cell r="B394" t="str">
            <v>WOMENS CHILL EE RUN</v>
          </cell>
          <cell r="C394">
            <v>0</v>
          </cell>
        </row>
        <row r="395">
          <cell r="A395" t="str">
            <v>R23EE</v>
          </cell>
          <cell r="B395" t="str">
            <v>WOMENS TIE EE RUN</v>
          </cell>
          <cell r="C395">
            <v>0</v>
          </cell>
        </row>
        <row r="396">
          <cell r="A396" t="str">
            <v>R2EE</v>
          </cell>
          <cell r="B396" t="str">
            <v>WOMENS BILLIE EE RUN</v>
          </cell>
          <cell r="C396">
            <v>0</v>
          </cell>
        </row>
        <row r="397">
          <cell r="A397" t="str">
            <v>R7GG</v>
          </cell>
          <cell r="B397" t="str">
            <v>YOUTHS ICE GG RUN</v>
          </cell>
          <cell r="C397">
            <v>0</v>
          </cell>
        </row>
        <row r="398">
          <cell r="A398" t="str">
            <v>S1EE</v>
          </cell>
          <cell r="B398" t="str">
            <v>WOMENS RAGE EE RUN</v>
          </cell>
          <cell r="C398">
            <v>0</v>
          </cell>
        </row>
        <row r="399">
          <cell r="A399" t="str">
            <v>S3FF</v>
          </cell>
          <cell r="B399" t="str">
            <v>BOYS INDY FF RUN</v>
          </cell>
          <cell r="C399">
            <v>0</v>
          </cell>
        </row>
        <row r="400">
          <cell r="A400" t="str">
            <v>S87-100M</v>
          </cell>
          <cell r="B400" t="str">
            <v>LAWPRO HIGLOSS DRESS OXFORD MEDIUM WIDTH</v>
          </cell>
          <cell r="C400">
            <v>0</v>
          </cell>
        </row>
        <row r="401">
          <cell r="A401" t="str">
            <v>S87-100W</v>
          </cell>
          <cell r="B401" t="str">
            <v>LAWPRO HIGLOSS DRESS OXFORD WIDE WIDTH</v>
          </cell>
          <cell r="C401">
            <v>0</v>
          </cell>
        </row>
        <row r="402">
          <cell r="A402" t="str">
            <v>SAMPLE</v>
          </cell>
          <cell r="B402" t="str">
            <v>Sample Footwear Per Buyers Request 1/2 PAIR ONLY</v>
          </cell>
          <cell r="C402">
            <v>0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Model"/>
      <sheetName val="Transaction Summary"/>
      <sheetName val="Sources and Uses"/>
      <sheetName val="Equity Table"/>
      <sheetName val="Financing Cases"/>
      <sheetName val="Exit Analysis"/>
      <sheetName val="Debt Schedule"/>
      <sheetName val="Transaction Assumptions"/>
      <sheetName val="Projected Income Statement"/>
      <sheetName val="Projected Cash Flow Stmt."/>
      <sheetName val="Projected Balance Sheet"/>
      <sheetName val="Projection Assum Summary"/>
      <sheetName val="Case Assumptions"/>
      <sheetName val="Hist. Inc. Stmt."/>
      <sheetName val="Hist. Bal. Sht."/>
      <sheetName val="Detailed Hist IS"/>
      <sheetName val="Hist IS Summary"/>
      <sheetName val="Other Detail"/>
      <sheetName val="Rent-Lease Detail"/>
      <sheetName val="Prof Svs Detail"/>
      <sheetName val="Auto Detail"/>
    </sheetNames>
    <sheetDataSet>
      <sheetData sheetId="0" refreshError="1"/>
      <sheetData sheetId="1">
        <row r="6">
          <cell r="Z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H7">
            <v>39082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rzbank"/>
      <sheetName val="Credit suisse"/>
      <sheetName val="Unicredito"/>
      <sheetName val="barclays"/>
      <sheetName val="San Paolo IMI"/>
      <sheetName val="ABN Amro"/>
      <sheetName val="_BBVA"/>
      <sheetName val="dresd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-1"/>
      <sheetName val="ES-2"/>
      <sheetName val="ES-3"/>
      <sheetName val="ES-4"/>
      <sheetName val="ES-5"/>
      <sheetName val="es-6"/>
      <sheetName val="ES-7"/>
      <sheetName val="ES-8"/>
      <sheetName val="ES-9"/>
      <sheetName val="ES-10"/>
      <sheetName val="ES-11"/>
      <sheetName val="ES-12"/>
      <sheetName val="ES-13"/>
      <sheetName val="ES-14"/>
      <sheetName val="ES-15"/>
      <sheetName val="ES-16"/>
      <sheetName val="ES-17"/>
      <sheetName val="ES-18"/>
      <sheetName val="ES-19"/>
      <sheetName val="ES-20"/>
      <sheetName val="ES-22"/>
      <sheetName val="ES-23"/>
      <sheetName val="ES-24"/>
      <sheetName val="ES-25"/>
      <sheetName val="ES-26"/>
      <sheetName val="ES-27"/>
      <sheetName val="ES-28"/>
      <sheetName val="ES-29"/>
      <sheetName val="ES-30"/>
      <sheetName val="ES-31"/>
      <sheetName val="ES-32"/>
      <sheetName val="ES-33"/>
      <sheetName val="ES-34"/>
      <sheetName val="ES-35"/>
      <sheetName val="ES-36"/>
      <sheetName val="ES-37"/>
      <sheetName val="ES-38"/>
      <sheetName val="ES-39"/>
      <sheetName val="ES-40"/>
      <sheetName val="ES-41"/>
      <sheetName val="ES-42"/>
      <sheetName val="Exhibit B"/>
      <sheetName val="Exhibit C"/>
      <sheetName val="Exhibit D"/>
      <sheetName val="Exhibit E"/>
      <sheetName val="Exhibit F"/>
      <sheetName val="Graph"/>
      <sheetName val="Exhibit X"/>
      <sheetName val="Exhibit XX"/>
      <sheetName val="Exhibit XXX"/>
    </sheetNames>
    <sheetDataSet>
      <sheetData sheetId="0"/>
      <sheetData sheetId="1"/>
      <sheetData sheetId="2"/>
      <sheetData sheetId="3"/>
      <sheetData sheetId="4">
        <row r="1">
          <cell r="B1" t="str">
            <v>September 30,</v>
          </cell>
          <cell r="E1" t="str">
            <v>September 30,</v>
          </cell>
        </row>
        <row r="2">
          <cell r="B2" t="str">
            <v>2002</v>
          </cell>
          <cell r="E2" t="str">
            <v>2002</v>
          </cell>
        </row>
        <row r="3">
          <cell r="A3" t="str">
            <v>Assets</v>
          </cell>
          <cell r="B3" t="str">
            <v>$000s</v>
          </cell>
          <cell r="D3" t="str">
            <v>Liabilities</v>
          </cell>
          <cell r="E3" t="str">
            <v>$000s</v>
          </cell>
        </row>
        <row r="4">
          <cell r="A4" t="str">
            <v>Current Assets</v>
          </cell>
          <cell r="D4" t="str">
            <v>Current Liabilities</v>
          </cell>
        </row>
        <row r="5">
          <cell r="A5" t="str">
            <v>Cash and cash equivalents</v>
          </cell>
          <cell r="B5">
            <v>5096</v>
          </cell>
          <cell r="D5" t="str">
            <v>Note payable, current portion</v>
          </cell>
          <cell r="E5">
            <v>118</v>
          </cell>
        </row>
        <row r="6">
          <cell r="A6" t="str">
            <v>Accounts receivable, net of reserve</v>
          </cell>
          <cell r="B6">
            <v>2293</v>
          </cell>
          <cell r="D6" t="str">
            <v>Capital lease obligations, current portion</v>
          </cell>
          <cell r="E6">
            <v>79</v>
          </cell>
        </row>
        <row r="7">
          <cell r="A7" t="str">
            <v>Inventory</v>
          </cell>
          <cell r="B7">
            <v>1976</v>
          </cell>
          <cell r="D7" t="str">
            <v>Accounts payable, excluding grower payables</v>
          </cell>
          <cell r="E7">
            <v>374</v>
          </cell>
        </row>
        <row r="8">
          <cell r="A8" t="str">
            <v>Prepaid expenses</v>
          </cell>
          <cell r="B8">
            <v>1196</v>
          </cell>
          <cell r="D8" t="str">
            <v>Grower payables</v>
          </cell>
          <cell r="E8">
            <v>1055</v>
          </cell>
        </row>
        <row r="9">
          <cell r="A9" t="str">
            <v>Total current assets</v>
          </cell>
          <cell r="B9">
            <v>10561</v>
          </cell>
          <cell r="D9" t="str">
            <v>Accrued expenses</v>
          </cell>
          <cell r="E9">
            <v>561</v>
          </cell>
        </row>
        <row r="10">
          <cell r="D10" t="str">
            <v>Accrued federal taxes</v>
          </cell>
          <cell r="E10">
            <v>845</v>
          </cell>
        </row>
        <row r="11">
          <cell r="D11" t="str">
            <v>Accrued state income taxes</v>
          </cell>
          <cell r="E11">
            <v>217</v>
          </cell>
        </row>
        <row r="12">
          <cell r="A12" t="str">
            <v>Fixed Assets</v>
          </cell>
          <cell r="D12" t="str">
            <v>Deferred income taxes</v>
          </cell>
          <cell r="E12">
            <v>262</v>
          </cell>
        </row>
        <row r="13">
          <cell r="A13" t="str">
            <v>Land and buildings</v>
          </cell>
          <cell r="B13">
            <v>1394</v>
          </cell>
          <cell r="D13" t="str">
            <v xml:space="preserve">   Total current liabilities</v>
          </cell>
          <cell r="E13">
            <v>3511</v>
          </cell>
        </row>
        <row r="14">
          <cell r="A14" t="str">
            <v>Plant and equipment, net book value</v>
          </cell>
          <cell r="B14">
            <v>3280</v>
          </cell>
        </row>
        <row r="15">
          <cell r="A15" t="str">
            <v>Total fixed assets</v>
          </cell>
          <cell r="B15">
            <v>4674</v>
          </cell>
          <cell r="D15" t="str">
            <v>Long-term Liabilities</v>
          </cell>
        </row>
        <row r="16">
          <cell r="D16" t="str">
            <v>Capital lease obligations</v>
          </cell>
          <cell r="E16">
            <v>150</v>
          </cell>
        </row>
        <row r="17">
          <cell r="D17" t="str">
            <v>Note payable</v>
          </cell>
          <cell r="E17">
            <v>288</v>
          </cell>
        </row>
        <row r="18">
          <cell r="D18" t="str">
            <v>Total long-term liabilities</v>
          </cell>
          <cell r="E18">
            <v>438</v>
          </cell>
        </row>
        <row r="19">
          <cell r="A19" t="str">
            <v>Other Assets</v>
          </cell>
        </row>
        <row r="20">
          <cell r="A20" t="str">
            <v>Security deposits</v>
          </cell>
          <cell r="B20">
            <v>45</v>
          </cell>
          <cell r="D20" t="str">
            <v>Stockholders’ Equity</v>
          </cell>
        </row>
        <row r="21">
          <cell r="A21" t="str">
            <v xml:space="preserve">Total other assets </v>
          </cell>
          <cell r="B21">
            <v>45</v>
          </cell>
          <cell r="D21" t="str">
            <v>Total stockholders’ equity</v>
          </cell>
          <cell r="E21">
            <v>11331</v>
          </cell>
        </row>
        <row r="22">
          <cell r="A22" t="str">
            <v>Total assets</v>
          </cell>
          <cell r="B22">
            <v>15280</v>
          </cell>
          <cell r="D22" t="str">
            <v>Total liabilities and stockholders’ equity</v>
          </cell>
          <cell r="E22">
            <v>15280</v>
          </cell>
        </row>
      </sheetData>
      <sheetData sheetId="5">
        <row r="1">
          <cell r="B1" t="str">
            <v>12 Months Ended December 31,</v>
          </cell>
          <cell r="H1" t="str">
            <v>Last 12 Months (LTM)</v>
          </cell>
        </row>
        <row r="2">
          <cell r="B2" t="str">
            <v>Audited 1999</v>
          </cell>
          <cell r="C2" t="str">
            <v>%</v>
          </cell>
          <cell r="D2" t="str">
            <v>Audited 2000</v>
          </cell>
          <cell r="E2" t="str">
            <v>%</v>
          </cell>
          <cell r="F2" t="str">
            <v>Audited 2001</v>
          </cell>
          <cell r="G2" t="str">
            <v>%</v>
          </cell>
          <cell r="H2" t="str">
            <v>to September 30, 2002</v>
          </cell>
        </row>
        <row r="4">
          <cell r="A4" t="str">
            <v>Net sales</v>
          </cell>
          <cell r="B4">
            <v>13189</v>
          </cell>
          <cell r="C4">
            <v>100</v>
          </cell>
          <cell r="D4">
            <v>12021</v>
          </cell>
          <cell r="E4">
            <v>100</v>
          </cell>
          <cell r="F4">
            <v>15841</v>
          </cell>
          <cell r="G4">
            <v>100</v>
          </cell>
          <cell r="H4">
            <v>16497</v>
          </cell>
          <cell r="I4">
            <v>100</v>
          </cell>
        </row>
        <row r="5">
          <cell r="A5" t="str">
            <v>Pounds sold</v>
          </cell>
          <cell r="B5">
            <v>44045</v>
          </cell>
          <cell r="D5">
            <v>40390</v>
          </cell>
          <cell r="F5">
            <v>54693</v>
          </cell>
          <cell r="H5">
            <v>57108</v>
          </cell>
        </row>
        <row r="6">
          <cell r="A6" t="str">
            <v>Average selling price</v>
          </cell>
          <cell r="B6">
            <v>0.2994</v>
          </cell>
          <cell r="D6">
            <v>0.29759999999999998</v>
          </cell>
          <cell r="F6">
            <v>0.28960000000000002</v>
          </cell>
          <cell r="H6">
            <v>0.28899999999999998</v>
          </cell>
        </row>
        <row r="8">
          <cell r="A8" t="str">
            <v>Cost of sales:</v>
          </cell>
        </row>
        <row r="9">
          <cell r="A9" t="str">
            <v>Raw product purchases</v>
          </cell>
          <cell r="B9">
            <v>3901</v>
          </cell>
          <cell r="C9">
            <v>29</v>
          </cell>
          <cell r="D9">
            <v>3263</v>
          </cell>
          <cell r="E9">
            <v>27.14416437900341</v>
          </cell>
          <cell r="F9">
            <v>4356</v>
          </cell>
          <cell r="G9">
            <v>27.498263998484944</v>
          </cell>
          <cell r="H9">
            <v>4557</v>
          </cell>
          <cell r="I9">
            <v>27.623204218948899</v>
          </cell>
        </row>
        <row r="10">
          <cell r="A10" t="str">
            <v>Packaging</v>
          </cell>
          <cell r="B10">
            <v>611</v>
          </cell>
          <cell r="C10">
            <v>5</v>
          </cell>
          <cell r="D10">
            <v>557</v>
          </cell>
          <cell r="E10">
            <v>4.6335579402711922</v>
          </cell>
          <cell r="F10">
            <v>1013</v>
          </cell>
          <cell r="G10">
            <v>6.3947983081876147</v>
          </cell>
          <cell r="H10">
            <v>909</v>
          </cell>
          <cell r="I10">
            <v>5.5100927441352976</v>
          </cell>
        </row>
        <row r="11">
          <cell r="A11" t="str">
            <v>Labor</v>
          </cell>
          <cell r="B11">
            <v>2171</v>
          </cell>
          <cell r="C11">
            <v>16</v>
          </cell>
          <cell r="D11">
            <v>1786</v>
          </cell>
          <cell r="E11">
            <v>14.857333000582315</v>
          </cell>
          <cell r="F11">
            <v>2246</v>
          </cell>
          <cell r="G11">
            <v>14.178397828419923</v>
          </cell>
          <cell r="H11">
            <v>2473</v>
          </cell>
          <cell r="I11">
            <v>14.99060435230648</v>
          </cell>
        </row>
        <row r="12">
          <cell r="A12" t="str">
            <v>Repairs and maintenance</v>
          </cell>
          <cell r="B12">
            <v>553</v>
          </cell>
          <cell r="C12">
            <v>4</v>
          </cell>
          <cell r="D12">
            <v>393</v>
          </cell>
          <cell r="E12">
            <v>3.2692787621662092</v>
          </cell>
          <cell r="F12">
            <v>429</v>
          </cell>
          <cell r="G12">
            <v>2.7081623634871534</v>
          </cell>
          <cell r="H12">
            <v>502</v>
          </cell>
          <cell r="I12">
            <v>3.0429775110626176</v>
          </cell>
        </row>
        <row r="13">
          <cell r="A13" t="str">
            <v>Plant supplies</v>
          </cell>
          <cell r="B13">
            <v>104</v>
          </cell>
          <cell r="C13">
            <v>1</v>
          </cell>
          <cell r="D13">
            <v>130</v>
          </cell>
          <cell r="E13">
            <v>1.0814408119124865</v>
          </cell>
          <cell r="F13">
            <v>243</v>
          </cell>
          <cell r="G13">
            <v>1.5339940660311848</v>
          </cell>
          <cell r="H13">
            <v>205</v>
          </cell>
          <cell r="I13">
            <v>1.2426501788203916</v>
          </cell>
        </row>
        <row r="14">
          <cell r="A14" t="str">
            <v>Energy and utilities</v>
          </cell>
          <cell r="B14">
            <v>463</v>
          </cell>
          <cell r="C14">
            <v>4</v>
          </cell>
          <cell r="D14">
            <v>532</v>
          </cell>
          <cell r="E14">
            <v>4.4255885533649444</v>
          </cell>
          <cell r="F14">
            <v>729</v>
          </cell>
          <cell r="G14">
            <v>4.6019821980935545</v>
          </cell>
          <cell r="H14">
            <v>788</v>
          </cell>
          <cell r="I14">
            <v>4.7766260532217979</v>
          </cell>
        </row>
        <row r="15">
          <cell r="A15" t="str">
            <v>Warehousing</v>
          </cell>
          <cell r="B15">
            <v>201</v>
          </cell>
          <cell r="C15">
            <v>2</v>
          </cell>
          <cell r="D15">
            <v>360</v>
          </cell>
          <cell r="E15">
            <v>2.9947591714499624</v>
          </cell>
          <cell r="F15">
            <v>307</v>
          </cell>
          <cell r="G15">
            <v>1.9380089640805505</v>
          </cell>
          <cell r="H15">
            <v>352</v>
          </cell>
          <cell r="I15">
            <v>2.133721282657453</v>
          </cell>
        </row>
        <row r="16">
          <cell r="A16" t="str">
            <v>Depreciation and amortization</v>
          </cell>
          <cell r="B16">
            <v>594</v>
          </cell>
          <cell r="C16">
            <v>4</v>
          </cell>
          <cell r="D16">
            <v>644</v>
          </cell>
          <cell r="E16">
            <v>6</v>
          </cell>
          <cell r="F16">
            <v>759</v>
          </cell>
          <cell r="G16">
            <v>4.7913641815541945</v>
          </cell>
          <cell r="H16">
            <v>819</v>
          </cell>
          <cell r="I16">
            <v>4.9645390070921991</v>
          </cell>
        </row>
        <row r="17">
          <cell r="A17" t="str">
            <v>Other production-related costs</v>
          </cell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68</v>
          </cell>
          <cell r="G17">
            <v>0.42926582917745093</v>
          </cell>
          <cell r="H17">
            <v>33</v>
          </cell>
          <cell r="I17">
            <v>0.20003637024913623</v>
          </cell>
        </row>
        <row r="18">
          <cell r="A18" t="str">
            <v>Total cost of sales</v>
          </cell>
          <cell r="B18">
            <v>8612</v>
          </cell>
          <cell r="C18">
            <v>65</v>
          </cell>
          <cell r="D18">
            <v>7665</v>
          </cell>
          <cell r="E18">
            <v>64.406122618750516</v>
          </cell>
          <cell r="F18">
            <v>10150</v>
          </cell>
          <cell r="G18">
            <v>64.074237737516569</v>
          </cell>
          <cell r="H18">
            <v>10638</v>
          </cell>
          <cell r="I18">
            <v>64.484451718494284</v>
          </cell>
        </row>
        <row r="19">
          <cell r="A19" t="str">
            <v>Gross profit</v>
          </cell>
          <cell r="B19">
            <v>4577</v>
          </cell>
          <cell r="C19">
            <v>34.703161725680495</v>
          </cell>
          <cell r="D19">
            <v>4356</v>
          </cell>
          <cell r="E19">
            <v>36.236585974544546</v>
          </cell>
          <cell r="F19">
            <v>5691</v>
          </cell>
          <cell r="G19">
            <v>35.925762262483431</v>
          </cell>
          <cell r="H19">
            <v>5859</v>
          </cell>
          <cell r="I19">
            <v>35.515548281505716</v>
          </cell>
        </row>
        <row r="21">
          <cell r="A21" t="str">
            <v>Selling, general and administrative expenses</v>
          </cell>
          <cell r="B21">
            <v>1413</v>
          </cell>
          <cell r="C21">
            <v>10.713473349002957</v>
          </cell>
          <cell r="D21">
            <v>1338</v>
          </cell>
          <cell r="E21">
            <v>11.130521587222361</v>
          </cell>
          <cell r="F21">
            <v>1931</v>
          </cell>
          <cell r="G21">
            <v>12.189887002083202</v>
          </cell>
          <cell r="H21">
            <v>1806</v>
          </cell>
          <cell r="I21">
            <v>10.947444989998182</v>
          </cell>
        </row>
        <row r="22">
          <cell r="A22" t="str">
            <v>Income from operations</v>
          </cell>
          <cell r="B22">
            <v>3164</v>
          </cell>
          <cell r="C22">
            <v>23.989688376677538</v>
          </cell>
          <cell r="D22">
            <v>3018</v>
          </cell>
          <cell r="E22">
            <v>25.106064387322185</v>
          </cell>
          <cell r="F22">
            <v>3760</v>
          </cell>
          <cell r="G22">
            <v>23.735875260400228</v>
          </cell>
          <cell r="H22">
            <v>4053</v>
          </cell>
          <cell r="I22">
            <v>24.568103291507548</v>
          </cell>
        </row>
        <row r="24">
          <cell r="A24" t="str">
            <v>Other income (expense):</v>
          </cell>
        </row>
        <row r="25">
          <cell r="A25" t="str">
            <v>Interest expense</v>
          </cell>
          <cell r="B25">
            <v>-180</v>
          </cell>
          <cell r="C25">
            <v>-1</v>
          </cell>
          <cell r="D25">
            <v>-142</v>
          </cell>
          <cell r="E25">
            <v>-1</v>
          </cell>
          <cell r="F25">
            <v>-111</v>
          </cell>
          <cell r="G25">
            <v>-0.70071333880436848</v>
          </cell>
          <cell r="H25">
            <v>-77</v>
          </cell>
          <cell r="I25">
            <v>0</v>
          </cell>
        </row>
        <row r="26">
          <cell r="A26" t="str">
            <v>Interest income and dividends</v>
          </cell>
          <cell r="B26">
            <v>73</v>
          </cell>
          <cell r="C26">
            <v>0</v>
          </cell>
          <cell r="D26">
            <v>128</v>
          </cell>
          <cell r="E26">
            <v>1</v>
          </cell>
          <cell r="F26">
            <v>110</v>
          </cell>
          <cell r="G26">
            <v>0.6944006060223471</v>
          </cell>
          <cell r="H26">
            <v>94</v>
          </cell>
          <cell r="I26">
            <v>0</v>
          </cell>
        </row>
        <row r="27">
          <cell r="A27" t="str">
            <v>Other (expense) income</v>
          </cell>
          <cell r="B27">
            <v>0</v>
          </cell>
          <cell r="C27">
            <v>0</v>
          </cell>
          <cell r="D27">
            <v>12</v>
          </cell>
          <cell r="E27">
            <v>0</v>
          </cell>
          <cell r="F27">
            <v>0</v>
          </cell>
          <cell r="G27">
            <v>0</v>
          </cell>
          <cell r="H27">
            <v>10</v>
          </cell>
          <cell r="I27">
            <v>0</v>
          </cell>
        </row>
        <row r="28">
          <cell r="A28" t="str">
            <v>Net other income (expense)</v>
          </cell>
          <cell r="B28">
            <v>-107</v>
          </cell>
          <cell r="C28">
            <v>-1</v>
          </cell>
          <cell r="D28">
            <v>-2</v>
          </cell>
          <cell r="E28">
            <v>0</v>
          </cell>
          <cell r="F28">
            <v>-1</v>
          </cell>
          <cell r="G28">
            <v>0</v>
          </cell>
          <cell r="H28">
            <v>27</v>
          </cell>
          <cell r="I28">
            <v>0</v>
          </cell>
        </row>
        <row r="29">
          <cell r="A29" t="str">
            <v>Income before provision for income taxes</v>
          </cell>
          <cell r="B29">
            <v>3057</v>
          </cell>
          <cell r="C29">
            <v>23.178406247630601</v>
          </cell>
          <cell r="D29">
            <v>3016</v>
          </cell>
          <cell r="E29">
            <v>25.08942683636969</v>
          </cell>
          <cell r="F29">
            <v>3759</v>
          </cell>
          <cell r="G29">
            <v>23.729562527618207</v>
          </cell>
          <cell r="H29">
            <v>4080</v>
          </cell>
          <cell r="I29">
            <v>24.568103291507548</v>
          </cell>
        </row>
        <row r="31">
          <cell r="A31" t="str">
            <v>Provision for state and federal income taxes</v>
          </cell>
          <cell r="B31">
            <v>-1203</v>
          </cell>
          <cell r="C31">
            <v>-9.1212373947986958</v>
          </cell>
          <cell r="D31">
            <v>-1178</v>
          </cell>
          <cell r="E31">
            <v>-9.799517511022378</v>
          </cell>
          <cell r="F31">
            <v>-1447</v>
          </cell>
          <cell r="G31">
            <v>-9.1345243355848744</v>
          </cell>
          <cell r="H31">
            <v>-1567</v>
          </cell>
          <cell r="I31">
            <v>-9.4986967327392851</v>
          </cell>
        </row>
        <row r="33">
          <cell r="B33" t="str">
            <v>12 Months Ended December 31,</v>
          </cell>
          <cell r="H33" t="str">
            <v>Last 12 Months (LTM)</v>
          </cell>
        </row>
        <row r="34">
          <cell r="B34" t="str">
            <v>Audited 1999</v>
          </cell>
          <cell r="C34" t="str">
            <v>%</v>
          </cell>
          <cell r="D34" t="str">
            <v>Audited 2000</v>
          </cell>
          <cell r="E34" t="str">
            <v>%</v>
          </cell>
          <cell r="F34" t="str">
            <v>Audited 2001</v>
          </cell>
          <cell r="G34" t="str">
            <v>%</v>
          </cell>
          <cell r="H34" t="str">
            <v>to September 30, 2002</v>
          </cell>
        </row>
        <row r="36">
          <cell r="A36" t="str">
            <v>Net income</v>
          </cell>
          <cell r="B36">
            <v>1854</v>
          </cell>
          <cell r="C36">
            <v>14.057168852831905</v>
          </cell>
          <cell r="D36">
            <v>1838</v>
          </cell>
          <cell r="E36">
            <v>15.28990932534731</v>
          </cell>
          <cell r="F36">
            <v>2312</v>
          </cell>
          <cell r="G36">
            <v>15</v>
          </cell>
          <cell r="H36">
            <v>2513</v>
          </cell>
          <cell r="I36">
            <v>15</v>
          </cell>
        </row>
        <row r="38">
          <cell r="A38" t="str">
            <v>Reconciliation to EBITDA</v>
          </cell>
        </row>
        <row r="39">
          <cell r="A39" t="str">
            <v>Interest (income) expense</v>
          </cell>
          <cell r="B39">
            <v>180</v>
          </cell>
          <cell r="C39">
            <v>1.3647736750322239</v>
          </cell>
          <cell r="D39">
            <v>142</v>
          </cell>
          <cell r="E39">
            <v>1.1812661176274852</v>
          </cell>
          <cell r="F39">
            <v>111</v>
          </cell>
          <cell r="G39">
            <v>1</v>
          </cell>
          <cell r="H39">
            <v>77</v>
          </cell>
          <cell r="I39">
            <v>0</v>
          </cell>
        </row>
        <row r="40">
          <cell r="A40" t="str">
            <v>Depreciation and amortization</v>
          </cell>
          <cell r="B40">
            <v>605</v>
          </cell>
          <cell r="C40">
            <v>4.5871559633027523</v>
          </cell>
          <cell r="D40">
            <v>653</v>
          </cell>
          <cell r="E40">
            <v>6</v>
          </cell>
          <cell r="F40">
            <v>769</v>
          </cell>
          <cell r="G40">
            <v>4</v>
          </cell>
          <cell r="H40">
            <v>826</v>
          </cell>
          <cell r="I40">
            <v>5</v>
          </cell>
        </row>
        <row r="41">
          <cell r="A41" t="str">
            <v>Taxation</v>
          </cell>
          <cell r="B41">
            <v>1203</v>
          </cell>
          <cell r="C41">
            <v>9.1212373947986958</v>
          </cell>
          <cell r="D41">
            <v>1178</v>
          </cell>
          <cell r="E41">
            <v>9.799517511022378</v>
          </cell>
          <cell r="F41">
            <v>1447</v>
          </cell>
          <cell r="G41">
            <v>9</v>
          </cell>
          <cell r="H41">
            <v>1567</v>
          </cell>
          <cell r="I41">
            <v>9</v>
          </cell>
        </row>
        <row r="42">
          <cell r="A42" t="str">
            <v>EBITDA</v>
          </cell>
          <cell r="B42">
            <v>3842</v>
          </cell>
          <cell r="C42">
            <v>29.130335885965579</v>
          </cell>
          <cell r="D42">
            <v>3811</v>
          </cell>
          <cell r="E42">
            <v>32.27069295399717</v>
          </cell>
          <cell r="F42">
            <v>4639</v>
          </cell>
          <cell r="G42">
            <v>29</v>
          </cell>
          <cell r="H42">
            <v>4983</v>
          </cell>
          <cell r="I42">
            <v>29</v>
          </cell>
        </row>
        <row r="44">
          <cell r="A44" t="str">
            <v>Adjustments to EBITDA presented by management</v>
          </cell>
        </row>
        <row r="45">
          <cell r="A45" t="str">
            <v>(1) President salary</v>
          </cell>
          <cell r="B45">
            <v>140</v>
          </cell>
          <cell r="C45">
            <v>1.0614906361361742</v>
          </cell>
          <cell r="D45">
            <v>140</v>
          </cell>
          <cell r="E45">
            <v>1.1646285666749854</v>
          </cell>
          <cell r="F45">
            <v>200</v>
          </cell>
          <cell r="G45">
            <v>1.2625465564042675</v>
          </cell>
          <cell r="H45">
            <v>200</v>
          </cell>
          <cell r="I45">
            <v>1.2123416378735528</v>
          </cell>
        </row>
        <row r="46">
          <cell r="A46" t="str">
            <v>(2) President-related expenses</v>
          </cell>
          <cell r="B46">
            <v>74</v>
          </cell>
          <cell r="C46">
            <v>0.56107362195769195</v>
          </cell>
          <cell r="D46">
            <v>74</v>
          </cell>
          <cell r="E46">
            <v>0.61558938524249229</v>
          </cell>
          <cell r="F46">
            <v>68</v>
          </cell>
          <cell r="G46">
            <v>1</v>
          </cell>
          <cell r="H46">
            <v>74</v>
          </cell>
          <cell r="I46">
            <v>1</v>
          </cell>
        </row>
        <row r="47">
          <cell r="A47" t="str">
            <v>(3) President bonus and profit sharing</v>
          </cell>
          <cell r="B47">
            <v>224</v>
          </cell>
          <cell r="C47">
            <v>1.6983850178178785</v>
          </cell>
          <cell r="D47">
            <v>112</v>
          </cell>
          <cell r="E47">
            <v>0.93170285333998826</v>
          </cell>
          <cell r="F47">
            <v>463</v>
          </cell>
          <cell r="G47">
            <v>2.922795278075879</v>
          </cell>
          <cell r="H47">
            <v>243</v>
          </cell>
          <cell r="I47">
            <v>2</v>
          </cell>
        </row>
        <row r="48">
          <cell r="A48" t="str">
            <v>(4) Payroll taxes related to president compensation</v>
          </cell>
          <cell r="B48">
            <v>11</v>
          </cell>
          <cell r="C48">
            <v>0</v>
          </cell>
          <cell r="D48">
            <v>10</v>
          </cell>
          <cell r="E48">
            <v>0</v>
          </cell>
          <cell r="F48">
            <v>16</v>
          </cell>
          <cell r="G48">
            <v>0</v>
          </cell>
          <cell r="H48">
            <v>12</v>
          </cell>
          <cell r="I48">
            <v>0</v>
          </cell>
        </row>
        <row r="49">
          <cell r="A49" t="str">
            <v>(5) Dutch Shareholder-related expenses</v>
          </cell>
          <cell r="B49">
            <v>45</v>
          </cell>
          <cell r="C49">
            <v>0</v>
          </cell>
          <cell r="D49">
            <v>47</v>
          </cell>
          <cell r="E49">
            <v>0</v>
          </cell>
          <cell r="F49">
            <v>55</v>
          </cell>
          <cell r="G49">
            <v>0</v>
          </cell>
          <cell r="H49">
            <v>55</v>
          </cell>
          <cell r="I49">
            <v>0</v>
          </cell>
        </row>
        <row r="50">
          <cell r="A50" t="str">
            <v>Total adjustments presented by management</v>
          </cell>
          <cell r="B50">
            <v>494</v>
          </cell>
          <cell r="C50">
            <v>4</v>
          </cell>
          <cell r="D50">
            <v>383</v>
          </cell>
          <cell r="E50">
            <v>3</v>
          </cell>
          <cell r="F50">
            <v>802</v>
          </cell>
          <cell r="G50">
            <v>5.1853418344801465</v>
          </cell>
          <cell r="H50">
            <v>584</v>
          </cell>
          <cell r="I50">
            <v>4.2123416378735525</v>
          </cell>
        </row>
        <row r="51">
          <cell r="A51" t="str">
            <v>Adjusted EBITDA as presented by management</v>
          </cell>
          <cell r="B51">
            <v>4336</v>
          </cell>
          <cell r="C51">
            <v>33.130335885965579</v>
          </cell>
          <cell r="D51">
            <v>4194</v>
          </cell>
          <cell r="E51">
            <v>35.27069295399717</v>
          </cell>
          <cell r="F51">
            <v>5441</v>
          </cell>
          <cell r="G51">
            <v>34.185341834480148</v>
          </cell>
          <cell r="H51">
            <v>5567</v>
          </cell>
          <cell r="I51">
            <v>33.21234163787355</v>
          </cell>
        </row>
        <row r="53">
          <cell r="A53" t="str">
            <v>Adjustments identified during due diligence</v>
          </cell>
        </row>
        <row r="54">
          <cell r="A54" t="str">
            <v>(6) Nonrecurring sale, gross profit effect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-316</v>
          </cell>
          <cell r="G54">
            <v>-1.9948235591187424</v>
          </cell>
          <cell r="H54">
            <v>0</v>
          </cell>
          <cell r="I54">
            <v>0</v>
          </cell>
        </row>
        <row r="55">
          <cell r="A55" t="str">
            <v>(7) Sales returns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-10</v>
          </cell>
          <cell r="I55">
            <v>0</v>
          </cell>
        </row>
        <row r="56">
          <cell r="A56" t="str">
            <v>(8) Inventory overhead</v>
          </cell>
          <cell r="B56">
            <v>0</v>
          </cell>
          <cell r="C56">
            <v>0</v>
          </cell>
          <cell r="D56">
            <v>-53.120000000000005</v>
          </cell>
          <cell r="E56">
            <v>0</v>
          </cell>
          <cell r="F56">
            <v>-6</v>
          </cell>
          <cell r="G56">
            <v>0</v>
          </cell>
          <cell r="H56">
            <v>-44</v>
          </cell>
          <cell r="I56">
            <v>0</v>
          </cell>
        </row>
        <row r="57">
          <cell r="A57" t="str">
            <v>(9) Additional accruals</v>
          </cell>
          <cell r="B57">
            <v>-20</v>
          </cell>
          <cell r="C57">
            <v>0</v>
          </cell>
          <cell r="D57">
            <v>-20</v>
          </cell>
          <cell r="E57">
            <v>0</v>
          </cell>
          <cell r="F57">
            <v>-20</v>
          </cell>
          <cell r="G57">
            <v>0</v>
          </cell>
          <cell r="H57">
            <v>-20</v>
          </cell>
          <cell r="I57">
            <v>0</v>
          </cell>
        </row>
        <row r="58">
          <cell r="A58" t="str">
            <v xml:space="preserve">(10) Nonrecurring expenses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59</v>
          </cell>
          <cell r="G58">
            <v>0</v>
          </cell>
          <cell r="H58">
            <v>76</v>
          </cell>
          <cell r="I58">
            <v>0</v>
          </cell>
        </row>
        <row r="59">
          <cell r="A59" t="str">
            <v>(11) Increase in key manager compensation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-184</v>
          </cell>
          <cell r="I59">
            <v>-1.1153543068436684</v>
          </cell>
        </row>
        <row r="60">
          <cell r="A60" t="str">
            <v>(12) Insurance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-20</v>
          </cell>
          <cell r="I60">
            <v>0</v>
          </cell>
        </row>
        <row r="61">
          <cell r="A61" t="str">
            <v>(13) Assistant plant manager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-64.800000000000011</v>
          </cell>
          <cell r="I61">
            <v>-1</v>
          </cell>
        </row>
        <row r="62">
          <cell r="A62" t="str">
            <v>(14) Annualized adjustment for sales representative's salary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-56</v>
          </cell>
          <cell r="I62">
            <v>0</v>
          </cell>
        </row>
        <row r="63">
          <cell r="A63" t="str">
            <v>(15) President consulting expense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-60</v>
          </cell>
          <cell r="I63">
            <v>0</v>
          </cell>
        </row>
        <row r="64">
          <cell r="A64" t="str">
            <v xml:space="preserve">(16) Increase in audit and tax fees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-20</v>
          </cell>
          <cell r="I64">
            <v>0</v>
          </cell>
        </row>
        <row r="65">
          <cell r="A65" t="str">
            <v>(17) Increase in legal fees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-20</v>
          </cell>
          <cell r="I65">
            <v>0</v>
          </cell>
        </row>
        <row r="66">
          <cell r="A66" t="str">
            <v>(18) Inventory valuation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53</v>
          </cell>
          <cell r="I66">
            <v>0</v>
          </cell>
        </row>
        <row r="67">
          <cell r="A67" t="str">
            <v>Total adjustments identified during due diligence</v>
          </cell>
          <cell r="B67">
            <v>-20</v>
          </cell>
          <cell r="C67">
            <v>-0.15164151944802487</v>
          </cell>
          <cell r="D67">
            <v>-73.12</v>
          </cell>
          <cell r="E67">
            <v>0</v>
          </cell>
          <cell r="F67">
            <v>-283</v>
          </cell>
          <cell r="G67">
            <v>-1.9948235591187424</v>
          </cell>
          <cell r="H67">
            <v>-369.8</v>
          </cell>
          <cell r="I67">
            <v>-2.1153543068436687</v>
          </cell>
        </row>
        <row r="68">
          <cell r="A68" t="str">
            <v>Adjusted EBITDA</v>
          </cell>
          <cell r="B68">
            <v>4316</v>
          </cell>
          <cell r="C68">
            <v>32.724239896883766</v>
          </cell>
          <cell r="D68">
            <v>4120.88</v>
          </cell>
          <cell r="E68">
            <v>35.27069295399717</v>
          </cell>
          <cell r="F68">
            <v>5158</v>
          </cell>
          <cell r="G68">
            <v>32.190518275361406</v>
          </cell>
          <cell r="H68">
            <v>5197.2</v>
          </cell>
          <cell r="I68">
            <v>31</v>
          </cell>
        </row>
        <row r="70">
          <cell r="A70" t="str">
            <v>Additional expenditures recommended by RSM McGladrey not included in adjusted EBITDA</v>
          </cell>
        </row>
        <row r="71">
          <cell r="A71" t="str">
            <v>Controller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-80</v>
          </cell>
          <cell r="I71">
            <v>0</v>
          </cell>
        </row>
        <row r="72">
          <cell r="A72" t="str">
            <v>Accounting system - installation and training costs (one time)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-120</v>
          </cell>
          <cell r="I72">
            <v>-1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</row>
        <row r="3">
          <cell r="A3" t="str">
            <v>Net sales (1)</v>
          </cell>
          <cell r="D3">
            <v>13189.169039999999</v>
          </cell>
          <cell r="E3">
            <v>12021</v>
          </cell>
          <cell r="F3">
            <v>15840.521060000001</v>
          </cell>
          <cell r="G3">
            <v>17560</v>
          </cell>
          <cell r="H3">
            <v>18979.6204</v>
          </cell>
          <cell r="I3">
            <v>20495.199800000002</v>
          </cell>
          <cell r="J3">
            <v>22400.070399999997</v>
          </cell>
          <cell r="K3">
            <v>24356.070399999997</v>
          </cell>
        </row>
        <row r="5">
          <cell r="A5" t="str">
            <v>Cost of sales</v>
          </cell>
        </row>
        <row r="6">
          <cell r="B6" t="str">
            <v>Raw product</v>
          </cell>
          <cell r="D6">
            <v>3901.1550503000003</v>
          </cell>
          <cell r="E6">
            <v>3263</v>
          </cell>
          <cell r="F6">
            <v>4356.4531675000007</v>
          </cell>
          <cell r="G6">
            <v>5450</v>
          </cell>
          <cell r="H6">
            <v>5369.7022000000006</v>
          </cell>
          <cell r="I6">
            <v>5803.1273956371997</v>
          </cell>
          <cell r="J6">
            <v>6233.7431876660694</v>
          </cell>
          <cell r="K6">
            <v>6817.8301724126595</v>
          </cell>
        </row>
        <row r="7">
          <cell r="B7" t="str">
            <v>% of Sales</v>
          </cell>
          <cell r="D7">
            <v>0.29578474871833171</v>
          </cell>
          <cell r="E7">
            <v>0.2714416437900341</v>
          </cell>
          <cell r="F7">
            <v>0.27501956223528423</v>
          </cell>
          <cell r="G7">
            <v>0.31036446469248291</v>
          </cell>
          <cell r="H7">
            <v>0.28291936755489594</v>
          </cell>
          <cell r="I7">
            <v>0.28314568544177837</v>
          </cell>
          <cell r="J7">
            <v>0.2782912319626491</v>
          </cell>
          <cell r="K7">
            <v>0.27992324132930163</v>
          </cell>
        </row>
        <row r="8">
          <cell r="B8" t="str">
            <v>Packaging</v>
          </cell>
          <cell r="D8">
            <v>611.24696225500418</v>
          </cell>
          <cell r="E8">
            <v>557</v>
          </cell>
          <cell r="F8">
            <v>1013.4688493737998</v>
          </cell>
          <cell r="G8">
            <v>991</v>
          </cell>
          <cell r="H8">
            <v>1158.1363154743392</v>
          </cell>
          <cell r="I8">
            <v>1246.0709114899191</v>
          </cell>
          <cell r="J8">
            <v>1356.7449051889339</v>
          </cell>
          <cell r="K8">
            <v>1466.9302567457905</v>
          </cell>
        </row>
        <row r="9">
          <cell r="B9" t="str">
            <v>% of Sales</v>
          </cell>
          <cell r="D9">
            <v>4.6344615070230702E-2</v>
          </cell>
          <cell r="E9">
            <v>4.6335579402711921E-2</v>
          </cell>
          <cell r="F9">
            <v>6.3979514659589093E-2</v>
          </cell>
          <cell r="G9">
            <v>5.6435079726651481E-2</v>
          </cell>
          <cell r="H9">
            <v>6.101999360716083E-2</v>
          </cell>
          <cell r="I9">
            <v>6.0798183167256513E-2</v>
          </cell>
          <cell r="J9">
            <v>6.0568778622630312E-2</v>
          </cell>
          <cell r="K9">
            <v>6.0228527535615542E-2</v>
          </cell>
        </row>
        <row r="10">
          <cell r="B10" t="str">
            <v>Labor</v>
          </cell>
          <cell r="D10">
            <v>2170.0898126403704</v>
          </cell>
          <cell r="E10">
            <v>1786.179885230787</v>
          </cell>
          <cell r="F10">
            <v>2246.6305852195283</v>
          </cell>
          <cell r="G10">
            <v>2613</v>
          </cell>
          <cell r="H10">
            <v>2829.0194429568992</v>
          </cell>
          <cell r="I10">
            <v>3043.2422735761797</v>
          </cell>
          <cell r="J10">
            <v>3354.7012542231546</v>
          </cell>
          <cell r="K10">
            <v>3622.649119719214</v>
          </cell>
        </row>
        <row r="11">
          <cell r="B11" t="str">
            <v>% of Sales</v>
          </cell>
          <cell r="D11">
            <v>0.16453574945160993</v>
          </cell>
          <cell r="E11">
            <v>0.14858829425428724</v>
          </cell>
          <cell r="F11">
            <v>0.14182807350274929</v>
          </cell>
          <cell r="G11">
            <v>0.14880410022779042</v>
          </cell>
          <cell r="H11">
            <v>0.14905563880281289</v>
          </cell>
          <cell r="I11">
            <v>0.14848561142478736</v>
          </cell>
          <cell r="J11">
            <v>0.14976297816560233</v>
          </cell>
          <cell r="K11">
            <v>0.14873701135792475</v>
          </cell>
        </row>
        <row r="12">
          <cell r="B12" t="str">
            <v>Repairs and maintenance</v>
          </cell>
          <cell r="D12">
            <v>552.69952406518087</v>
          </cell>
          <cell r="E12">
            <v>393</v>
          </cell>
          <cell r="F12">
            <v>497</v>
          </cell>
          <cell r="G12">
            <v>541</v>
          </cell>
          <cell r="H12">
            <v>503.65716900411041</v>
          </cell>
          <cell r="I12">
            <v>541.80598829817086</v>
          </cell>
          <cell r="J12">
            <v>583.08748492264328</v>
          </cell>
          <cell r="K12">
            <v>629.64606611381635</v>
          </cell>
        </row>
        <row r="13">
          <cell r="B13" t="str">
            <v>% of Sales</v>
          </cell>
          <cell r="D13">
            <v>4.1905560720994516E-2</v>
          </cell>
          <cell r="E13">
            <v>3.2692787621662091E-2</v>
          </cell>
          <cell r="F13">
            <v>3.1375230531715856E-2</v>
          </cell>
          <cell r="G13">
            <v>3.0808656036446468E-2</v>
          </cell>
          <cell r="H13">
            <v>2.6536735634823887E-2</v>
          </cell>
          <cell r="I13">
            <v>2.6435750496961282E-2</v>
          </cell>
          <cell r="J13">
            <v>2.6030609480702498E-2</v>
          </cell>
          <cell r="K13">
            <v>2.5851709892980784E-2</v>
          </cell>
        </row>
        <row r="14">
          <cell r="B14" t="str">
            <v>Plant supplies</v>
          </cell>
          <cell r="D14">
            <v>150.18071502664426</v>
          </cell>
          <cell r="E14">
            <v>130.35898237352606</v>
          </cell>
          <cell r="F14">
            <v>215.52160465139136</v>
          </cell>
          <cell r="G14">
            <v>210</v>
          </cell>
          <cell r="H14">
            <v>248.64570365585436</v>
          </cell>
          <cell r="I14">
            <v>267.42009948954478</v>
          </cell>
          <cell r="J14">
            <v>287.84389741922115</v>
          </cell>
          <cell r="K14">
            <v>310.34622721647406</v>
          </cell>
        </row>
        <row r="15">
          <cell r="B15" t="str">
            <v>% of Sales</v>
          </cell>
          <cell r="D15">
            <v>1.1386669969213184E-2</v>
          </cell>
          <cell r="E15">
            <v>1.0844271056777811E-2</v>
          </cell>
          <cell r="F15">
            <v>1.3605714347087983E-2</v>
          </cell>
          <cell r="G15">
            <v>1.1958997722095672E-2</v>
          </cell>
          <cell r="H15">
            <v>1.3100667896174275E-2</v>
          </cell>
          <cell r="I15">
            <v>1.3047938156208888E-2</v>
          </cell>
          <cell r="J15">
            <v>1.2850133605795329E-2</v>
          </cell>
          <cell r="K15">
            <v>1.2742048373142906E-2</v>
          </cell>
        </row>
        <row r="16">
          <cell r="B16" t="str">
            <v>Energy and utilities</v>
          </cell>
          <cell r="D16">
            <v>452</v>
          </cell>
          <cell r="E16">
            <v>532.49828018605183</v>
          </cell>
          <cell r="F16">
            <v>729.24045227567126</v>
          </cell>
          <cell r="G16">
            <v>771</v>
          </cell>
          <cell r="H16">
            <v>896.81829294045804</v>
          </cell>
          <cell r="I16">
            <v>964.7698463834962</v>
          </cell>
          <cell r="J16">
            <v>1038.2588405325816</v>
          </cell>
          <cell r="K16">
            <v>1121.3523812639482</v>
          </cell>
        </row>
        <row r="17">
          <cell r="B17" t="str">
            <v>% of Sales</v>
          </cell>
          <cell r="D17">
            <v>3.4270544158557549E-2</v>
          </cell>
          <cell r="E17">
            <v>4.4297336343569742E-2</v>
          </cell>
          <cell r="F17">
            <v>4.6036392964188974E-2</v>
          </cell>
          <cell r="G17">
            <v>4.3906605922551252E-2</v>
          </cell>
          <cell r="H17">
            <v>4.7251645398580157E-2</v>
          </cell>
          <cell r="I17">
            <v>4.7072966148078051E-2</v>
          </cell>
          <cell r="J17">
            <v>4.6350695421590364E-2</v>
          </cell>
          <cell r="K17">
            <v>4.6039954838689758E-2</v>
          </cell>
        </row>
        <row r="18">
          <cell r="B18" t="str">
            <v>Warehousing</v>
          </cell>
          <cell r="D18">
            <v>200.90442999999999</v>
          </cell>
          <cell r="E18">
            <v>360</v>
          </cell>
          <cell r="F18">
            <v>307.29222999999996</v>
          </cell>
          <cell r="G18">
            <v>382</v>
          </cell>
          <cell r="H18">
            <v>309.10500000000002</v>
          </cell>
          <cell r="I18">
            <v>332.82</v>
          </cell>
          <cell r="J18">
            <v>357.93</v>
          </cell>
          <cell r="K18">
            <v>388.98</v>
          </cell>
        </row>
        <row r="19">
          <cell r="B19" t="str">
            <v>% of Sales</v>
          </cell>
          <cell r="D19">
            <v>1.5232531283108038E-2</v>
          </cell>
          <cell r="E19">
            <v>2.9947591714499625E-2</v>
          </cell>
          <cell r="F19">
            <v>1.9399123856851205E-2</v>
          </cell>
          <cell r="G19">
            <v>2.175398633257403E-2</v>
          </cell>
          <cell r="H19">
            <v>1.628615290957031E-2</v>
          </cell>
          <cell r="I19">
            <v>1.6238924394384287E-2</v>
          </cell>
          <cell r="J19">
            <v>1.5978967637530286E-2</v>
          </cell>
          <cell r="K19">
            <v>1.5970556564001395E-2</v>
          </cell>
        </row>
        <row r="20">
          <cell r="B20" t="str">
            <v>Depreciation and amortization</v>
          </cell>
          <cell r="D20">
            <v>574.19378813036167</v>
          </cell>
          <cell r="E20">
            <v>644</v>
          </cell>
          <cell r="F20">
            <v>784.64935647192829</v>
          </cell>
          <cell r="G20">
            <v>884</v>
          </cell>
          <cell r="H20">
            <v>853.44033800822081</v>
          </cell>
          <cell r="I20">
            <v>852.79597659634169</v>
          </cell>
          <cell r="J20">
            <v>853.89096984528646</v>
          </cell>
          <cell r="K20">
            <v>892.36813222763283</v>
          </cell>
        </row>
        <row r="21">
          <cell r="B21" t="str">
            <v>% of Sales</v>
          </cell>
          <cell r="D21">
            <v>4.3535251264803086E-2</v>
          </cell>
          <cell r="E21">
            <v>5.3572914067049331E-2</v>
          </cell>
          <cell r="F21">
            <v>4.9534314780421008E-2</v>
          </cell>
          <cell r="G21">
            <v>5.034168564920273E-2</v>
          </cell>
          <cell r="H21">
            <v>4.4966143685793672E-2</v>
          </cell>
          <cell r="I21">
            <v>4.1609546865522221E-2</v>
          </cell>
          <cell r="J21">
            <v>3.8120012776624426E-2</v>
          </cell>
          <cell r="K21">
            <v>3.6638428021115957E-2</v>
          </cell>
        </row>
        <row r="22">
          <cell r="B22" t="str">
            <v>Other direct costs</v>
          </cell>
          <cell r="D22">
            <v>0</v>
          </cell>
          <cell r="E22">
            <v>0</v>
          </cell>
          <cell r="F22">
            <v>0</v>
          </cell>
          <cell r="G22">
            <v>8</v>
          </cell>
          <cell r="H22">
            <v>3.2584653482560144</v>
          </cell>
          <cell r="I22">
            <v>93.133888808626068</v>
          </cell>
          <cell r="J22">
            <v>3.345587503422053</v>
          </cell>
          <cell r="K22">
            <v>1.8718388973423321</v>
          </cell>
        </row>
        <row r="23">
          <cell r="B23" t="str">
            <v>% of Sales</v>
          </cell>
          <cell r="D23">
            <v>0</v>
          </cell>
          <cell r="E23">
            <v>0</v>
          </cell>
          <cell r="F23">
            <v>0</v>
          </cell>
          <cell r="G23">
            <v>4.5558086560364467E-4</v>
          </cell>
          <cell r="H23">
            <v>1.716823244924337E-4</v>
          </cell>
          <cell r="I23">
            <v>4.5441805748400689E-3</v>
          </cell>
          <cell r="J23">
            <v>1.4935611556926416E-4</v>
          </cell>
          <cell r="K23">
            <v>7.6853074679170431E-5</v>
          </cell>
        </row>
        <row r="24">
          <cell r="A24" t="str">
            <v>Cost of goods sold</v>
          </cell>
          <cell r="D24">
            <v>8612.470282417562</v>
          </cell>
          <cell r="E24">
            <v>7665</v>
          </cell>
          <cell r="F24">
            <v>10150.256245492317</v>
          </cell>
          <cell r="G24">
            <v>11850</v>
          </cell>
          <cell r="H24">
            <v>12171.783099070462</v>
          </cell>
          <cell r="I24">
            <v>13145.190924460054</v>
          </cell>
          <cell r="J24">
            <v>14069.546276657429</v>
          </cell>
          <cell r="K24">
            <v>15251.974271449955</v>
          </cell>
        </row>
        <row r="25">
          <cell r="B25" t="str">
            <v>% of Sales</v>
          </cell>
          <cell r="D25">
            <v>0.65299567063684871</v>
          </cell>
          <cell r="E25">
            <v>0.63763414025455456</v>
          </cell>
          <cell r="F25">
            <v>0.64077792687788748</v>
          </cell>
          <cell r="G25">
            <v>0.6748291571753986</v>
          </cell>
          <cell r="H25">
            <v>0.64130803685991855</v>
          </cell>
          <cell r="I25">
            <v>0.64137900838907913</v>
          </cell>
          <cell r="J25">
            <v>0.62810277045635676</v>
          </cell>
          <cell r="K25">
            <v>0.62620833414284915</v>
          </cell>
        </row>
        <row r="26">
          <cell r="B26" t="str">
            <v>Gross profit</v>
          </cell>
          <cell r="D26">
            <v>4576.6987575824369</v>
          </cell>
          <cell r="E26">
            <v>4356</v>
          </cell>
          <cell r="F26">
            <v>5690.2648145076837</v>
          </cell>
          <cell r="G26">
            <v>5710</v>
          </cell>
          <cell r="H26">
            <v>6807.8373009295374</v>
          </cell>
          <cell r="I26">
            <v>7350.0088755399483</v>
          </cell>
          <cell r="J26">
            <v>8330.5241233425677</v>
          </cell>
          <cell r="K26">
            <v>9104.0961285500416</v>
          </cell>
        </row>
        <row r="27">
          <cell r="B27" t="str">
            <v>% of Sales</v>
          </cell>
          <cell r="D27">
            <v>0.34700432936315123</v>
          </cell>
          <cell r="E27">
            <v>0.3623658597454455</v>
          </cell>
          <cell r="F27">
            <v>0.35922207312211252</v>
          </cell>
          <cell r="G27">
            <v>0.32517084282460135</v>
          </cell>
          <cell r="H27">
            <v>0.35869196314008145</v>
          </cell>
          <cell r="I27">
            <v>0.35862099161092087</v>
          </cell>
          <cell r="J27">
            <v>0.37189722954364324</v>
          </cell>
          <cell r="K27">
            <v>0.37379166585715085</v>
          </cell>
        </row>
        <row r="29">
          <cell r="A29" t="str">
            <v>General and administrative expense (2)</v>
          </cell>
          <cell r="D29">
            <v>1413</v>
          </cell>
          <cell r="E29">
            <v>1338</v>
          </cell>
          <cell r="F29">
            <v>1812</v>
          </cell>
          <cell r="G29">
            <v>1666</v>
          </cell>
          <cell r="H29">
            <v>1954.4532830000001</v>
          </cell>
          <cell r="I29">
            <v>2022.3666640000001</v>
          </cell>
          <cell r="J29">
            <v>2106.0856439999998</v>
          </cell>
          <cell r="K29">
            <v>2078.4870139999998</v>
          </cell>
        </row>
        <row r="30">
          <cell r="B30" t="str">
            <v>% of Sales</v>
          </cell>
          <cell r="D30">
            <v>0.10713336038947303</v>
          </cell>
          <cell r="E30">
            <v>0.11130521587222361</v>
          </cell>
          <cell r="F30">
            <v>0.11439017650597409</v>
          </cell>
          <cell r="G30">
            <v>9.4874715261958995E-2</v>
          </cell>
          <cell r="H30">
            <v>0.1029764158507617</v>
          </cell>
          <cell r="I30">
            <v>9.8675137775431687E-2</v>
          </cell>
          <cell r="J30">
            <v>9.4021385039932737E-2</v>
          </cell>
          <cell r="K30">
            <v>8.5337535155096289E-2</v>
          </cell>
        </row>
        <row r="31">
          <cell r="B31" t="str">
            <v>Operating profit</v>
          </cell>
          <cell r="D31">
            <v>3163.6987575824369</v>
          </cell>
          <cell r="E31">
            <v>3018</v>
          </cell>
          <cell r="F31">
            <v>3878.2648145076837</v>
          </cell>
          <cell r="G31">
            <v>4044</v>
          </cell>
          <cell r="H31">
            <v>4854.3840179295375</v>
          </cell>
          <cell r="I31">
            <v>5327.6422115399482</v>
          </cell>
          <cell r="J31">
            <v>6224.4384793425679</v>
          </cell>
          <cell r="K31">
            <v>7025.6091145500413</v>
          </cell>
        </row>
        <row r="32">
          <cell r="B32" t="str">
            <v>% of Sales</v>
          </cell>
          <cell r="D32">
            <v>0.23987096897367821</v>
          </cell>
          <cell r="E32">
            <v>0.25106064387322186</v>
          </cell>
          <cell r="F32">
            <v>0.24483189661613844</v>
          </cell>
          <cell r="G32">
            <v>0.23029612756264237</v>
          </cell>
          <cell r="H32">
            <v>0.25576823538207</v>
          </cell>
          <cell r="I32">
            <v>0.25994585383548918</v>
          </cell>
          <cell r="J32">
            <v>0.2778758445037105</v>
          </cell>
          <cell r="K32">
            <v>0.28845413070205456</v>
          </cell>
        </row>
        <row r="34">
          <cell r="B34" t="str">
            <v>EBITDA - adjusted</v>
          </cell>
          <cell r="D34">
            <v>4316</v>
          </cell>
          <cell r="E34">
            <v>4121</v>
          </cell>
          <cell r="F34">
            <v>5380</v>
          </cell>
          <cell r="G34">
            <v>5064</v>
          </cell>
          <cell r="H34">
            <v>6263</v>
          </cell>
          <cell r="I34">
            <v>6763</v>
          </cell>
          <cell r="J34">
            <v>7392</v>
          </cell>
          <cell r="K34">
            <v>8038</v>
          </cell>
        </row>
        <row r="35">
          <cell r="B35" t="str">
            <v>% of Sales</v>
          </cell>
          <cell r="D35">
            <v>0.33</v>
          </cell>
          <cell r="E35">
            <v>0.34</v>
          </cell>
          <cell r="F35">
            <v>0.34</v>
          </cell>
          <cell r="G35">
            <v>0.31</v>
          </cell>
          <cell r="H35">
            <v>0.33</v>
          </cell>
          <cell r="I35">
            <v>0.33</v>
          </cell>
          <cell r="J35">
            <v>0.33</v>
          </cell>
          <cell r="K35">
            <v>0.33</v>
          </cell>
        </row>
        <row r="37">
          <cell r="B37">
            <v>-1</v>
          </cell>
          <cell r="C37" t="str">
            <v>Net Sales is defined as gross sales, less returns, freight out and including other income</v>
          </cell>
        </row>
        <row r="39">
          <cell r="B39">
            <v>-2</v>
          </cell>
          <cell r="C39" t="str">
            <v>SG&amp;A includes brokers commissions</v>
          </cell>
        </row>
        <row r="41">
          <cell r="B41" t="str">
            <v>Production output in pounds</v>
          </cell>
          <cell r="D41">
            <v>48092509</v>
          </cell>
          <cell r="E41">
            <v>44070514</v>
          </cell>
          <cell r="F41">
            <v>57977292</v>
          </cell>
          <cell r="G41">
            <v>62636970</v>
          </cell>
          <cell r="H41">
            <v>68690000</v>
          </cell>
          <cell r="I41">
            <v>73960000</v>
          </cell>
          <cell r="J41">
            <v>79540000</v>
          </cell>
          <cell r="K41">
            <v>86440000</v>
          </cell>
        </row>
        <row r="42">
          <cell r="B42" t="str">
            <v>Change in production volume pounds</v>
          </cell>
          <cell r="E42">
            <v>-4021995</v>
          </cell>
          <cell r="F42">
            <v>13906778</v>
          </cell>
          <cell r="G42">
            <v>4659678</v>
          </cell>
          <cell r="H42">
            <v>6053030</v>
          </cell>
          <cell r="I42">
            <v>5270000</v>
          </cell>
          <cell r="J42">
            <v>5580000</v>
          </cell>
          <cell r="K42">
            <v>6900000</v>
          </cell>
        </row>
        <row r="43">
          <cell r="B43" t="str">
            <v>Change in production %</v>
          </cell>
          <cell r="E43">
            <v>-8.3630384099943708E-2</v>
          </cell>
          <cell r="F43">
            <v>0.31555742689999033</v>
          </cell>
          <cell r="G43">
            <v>8.0370742393418446E-2</v>
          </cell>
          <cell r="H43">
            <v>9.663669874197299E-2</v>
          </cell>
          <cell r="I43">
            <v>7.6721502402096381E-2</v>
          </cell>
          <cell r="J43">
            <v>7.5446187128177397E-2</v>
          </cell>
          <cell r="K43">
            <v>8.6748805632386225E-2</v>
          </cell>
        </row>
        <row r="44">
          <cell r="B44" t="str">
            <v>Average % change excluding 2003-2006</v>
          </cell>
          <cell r="H44">
            <v>8.3888298476158252E-2</v>
          </cell>
        </row>
        <row r="45">
          <cell r="B45" t="str">
            <v>Sales volume in pounds</v>
          </cell>
          <cell r="D45">
            <v>44045148</v>
          </cell>
          <cell r="E45">
            <v>40394919</v>
          </cell>
          <cell r="F45">
            <v>54868341</v>
          </cell>
          <cell r="G45">
            <v>60114043</v>
          </cell>
          <cell r="H45">
            <v>64520000</v>
          </cell>
          <cell r="I45">
            <v>69040000</v>
          </cell>
          <cell r="J45">
            <v>74420000</v>
          </cell>
          <cell r="K45">
            <v>80220000</v>
          </cell>
        </row>
        <row r="46">
          <cell r="B46" t="str">
            <v>Change in sales volume pounds</v>
          </cell>
          <cell r="E46">
            <v>-3695229</v>
          </cell>
          <cell r="F46">
            <v>14473422</v>
          </cell>
          <cell r="G46">
            <v>5245703</v>
          </cell>
          <cell r="H46">
            <v>44059157</v>
          </cell>
          <cell r="I46">
            <v>4520000</v>
          </cell>
          <cell r="J46">
            <v>5380000</v>
          </cell>
          <cell r="K46">
            <v>5800000</v>
          </cell>
        </row>
        <row r="47">
          <cell r="B47" t="str">
            <v>Change in sales %</v>
          </cell>
          <cell r="E47">
            <v>-8.3900000000000002E-2</v>
          </cell>
          <cell r="F47">
            <v>0.35799999999999998</v>
          </cell>
          <cell r="G47">
            <v>9.5600000000000004E-2</v>
          </cell>
          <cell r="H47">
            <v>7.3200000000000001E-2</v>
          </cell>
          <cell r="I47">
            <v>7.0000000000000007E-2</v>
          </cell>
          <cell r="J47">
            <v>7.8E-2</v>
          </cell>
          <cell r="K47">
            <v>7.8E-2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B1" t="str">
            <v>12 Months Ended</v>
          </cell>
          <cell r="E1" t="str">
            <v>LTM</v>
          </cell>
        </row>
        <row r="2">
          <cell r="B2" t="str">
            <v>1999</v>
          </cell>
          <cell r="C2" t="str">
            <v>2000</v>
          </cell>
          <cell r="D2" t="str">
            <v>2001</v>
          </cell>
          <cell r="E2" t="str">
            <v>2002</v>
          </cell>
        </row>
        <row r="4">
          <cell r="A4" t="str">
            <v>Cost per finished pound produced</v>
          </cell>
          <cell r="B4">
            <v>0.18</v>
          </cell>
          <cell r="C4">
            <v>0.17</v>
          </cell>
          <cell r="D4">
            <v>0.18</v>
          </cell>
          <cell r="E4">
            <v>0.17</v>
          </cell>
        </row>
        <row r="5">
          <cell r="A5" t="str">
            <v xml:space="preserve">Cost per raw material pound </v>
          </cell>
        </row>
        <row r="6">
          <cell r="A6" t="str">
            <v>purchased</v>
          </cell>
          <cell r="B6">
            <v>0.11</v>
          </cell>
          <cell r="C6">
            <v>0.1</v>
          </cell>
          <cell r="D6">
            <v>0.1</v>
          </cell>
          <cell r="E6">
            <v>0.1</v>
          </cell>
        </row>
        <row r="7">
          <cell r="A7" t="str">
            <v>Total finished pounds produced</v>
          </cell>
          <cell r="B7">
            <v>48093</v>
          </cell>
          <cell r="C7">
            <v>44070</v>
          </cell>
          <cell r="D7">
            <v>57977</v>
          </cell>
          <cell r="E7">
            <v>64251</v>
          </cell>
        </row>
        <row r="8">
          <cell r="A8" t="str">
            <v>Finished pounds recovery rates</v>
          </cell>
          <cell r="B8">
            <v>0.59499999999999997</v>
          </cell>
          <cell r="C8">
            <v>0.60060000000000002</v>
          </cell>
          <cell r="D8">
            <v>0.64700000000000002</v>
          </cell>
          <cell r="E8">
            <v>0.627</v>
          </cell>
        </row>
      </sheetData>
      <sheetData sheetId="40">
        <row r="1">
          <cell r="B1" t="str">
            <v>Useful</v>
          </cell>
          <cell r="C1" t="str">
            <v>Buildings</v>
          </cell>
        </row>
        <row r="2">
          <cell r="B2" t="str">
            <v>Economic</v>
          </cell>
          <cell r="C2" t="str">
            <v>and Improve-</v>
          </cell>
          <cell r="D2" t="str">
            <v>Plant</v>
          </cell>
          <cell r="E2" t="str">
            <v>Office</v>
          </cell>
          <cell r="F2" t="str">
            <v>Leased</v>
          </cell>
        </row>
        <row r="3">
          <cell r="B3" t="str">
            <v>Life</v>
          </cell>
          <cell r="C3" t="str">
            <v>ments</v>
          </cell>
          <cell r="D3" t="str">
            <v>Equipment</v>
          </cell>
          <cell r="E3" t="str">
            <v>Equipment</v>
          </cell>
          <cell r="F3" t="str">
            <v>Equipment</v>
          </cell>
        </row>
        <row r="4">
          <cell r="A4" t="str">
            <v>Beginning Cost Balance</v>
          </cell>
        </row>
        <row r="5">
          <cell r="A5" t="str">
            <v>12/31/01</v>
          </cell>
          <cell r="C5">
            <v>2210</v>
          </cell>
          <cell r="D5">
            <v>7101</v>
          </cell>
          <cell r="E5">
            <v>130</v>
          </cell>
          <cell r="F5">
            <v>1908</v>
          </cell>
        </row>
        <row r="6">
          <cell r="A6" t="str">
            <v>Additions 1/1/02-9/30/02:</v>
          </cell>
        </row>
        <row r="7">
          <cell r="A7" t="str">
            <v>Restrooms - Repack</v>
          </cell>
          <cell r="B7">
            <v>15</v>
          </cell>
          <cell r="C7">
            <v>39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Belt Press Building</v>
          </cell>
          <cell r="B8">
            <v>30</v>
          </cell>
          <cell r="C8">
            <v>29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2002 Lexus</v>
          </cell>
          <cell r="B9">
            <v>3</v>
          </cell>
          <cell r="C9">
            <v>0</v>
          </cell>
          <cell r="D9">
            <v>3</v>
          </cell>
          <cell r="E9">
            <v>0</v>
          </cell>
          <cell r="F9">
            <v>0</v>
          </cell>
        </row>
        <row r="10">
          <cell r="A10" t="str">
            <v>Box Shaker</v>
          </cell>
          <cell r="B10">
            <v>5</v>
          </cell>
          <cell r="C10">
            <v>0</v>
          </cell>
          <cell r="D10">
            <v>2</v>
          </cell>
          <cell r="E10">
            <v>0</v>
          </cell>
          <cell r="F10">
            <v>0</v>
          </cell>
        </row>
        <row r="11">
          <cell r="A11" t="str">
            <v xml:space="preserve">Belt Press </v>
          </cell>
          <cell r="B11">
            <v>7</v>
          </cell>
          <cell r="C11">
            <v>0</v>
          </cell>
          <cell r="D11">
            <v>58</v>
          </cell>
          <cell r="E11">
            <v>0</v>
          </cell>
          <cell r="F11">
            <v>0</v>
          </cell>
        </row>
        <row r="12">
          <cell r="A12" t="str">
            <v>Belt Press Installation</v>
          </cell>
          <cell r="B12">
            <v>7</v>
          </cell>
          <cell r="C12">
            <v>0</v>
          </cell>
          <cell r="D12">
            <v>38</v>
          </cell>
          <cell r="E12">
            <v>0</v>
          </cell>
          <cell r="F12">
            <v>0</v>
          </cell>
        </row>
        <row r="13">
          <cell r="A13" t="str">
            <v>Packaging - Box scale</v>
          </cell>
          <cell r="B13">
            <v>7</v>
          </cell>
          <cell r="C13">
            <v>0</v>
          </cell>
          <cell r="D13">
            <v>11</v>
          </cell>
          <cell r="E13">
            <v>0</v>
          </cell>
          <cell r="F13">
            <v>0</v>
          </cell>
        </row>
        <row r="14">
          <cell r="A14" t="str">
            <v>Portable metal dectector</v>
          </cell>
          <cell r="B14">
            <v>7</v>
          </cell>
          <cell r="C14">
            <v>0</v>
          </cell>
          <cell r="D14">
            <v>23</v>
          </cell>
          <cell r="E14">
            <v>0</v>
          </cell>
          <cell r="F14">
            <v>0</v>
          </cell>
        </row>
        <row r="15">
          <cell r="A15" t="str">
            <v>350 HP Compressor Motor</v>
          </cell>
          <cell r="B15">
            <v>7</v>
          </cell>
          <cell r="C15">
            <v>0</v>
          </cell>
          <cell r="D15">
            <v>9</v>
          </cell>
          <cell r="E15">
            <v>0</v>
          </cell>
          <cell r="F15">
            <v>0</v>
          </cell>
        </row>
        <row r="16">
          <cell r="A16" t="str">
            <v>2002 Ford F250 Crew Cab</v>
          </cell>
          <cell r="B16">
            <v>3</v>
          </cell>
          <cell r="C16">
            <v>0</v>
          </cell>
          <cell r="D16">
            <v>34</v>
          </cell>
          <cell r="E16">
            <v>0</v>
          </cell>
          <cell r="F16">
            <v>0</v>
          </cell>
        </row>
        <row r="17">
          <cell r="A17" t="str">
            <v>Blancher Tank</v>
          </cell>
          <cell r="B17">
            <v>7</v>
          </cell>
          <cell r="C17">
            <v>0</v>
          </cell>
          <cell r="D17">
            <v>5</v>
          </cell>
          <cell r="E17">
            <v>0</v>
          </cell>
          <cell r="F17">
            <v>0</v>
          </cell>
        </row>
        <row r="18">
          <cell r="A18" t="str">
            <v>Freezer Floor and Box</v>
          </cell>
          <cell r="B18">
            <v>10</v>
          </cell>
          <cell r="C18">
            <v>0</v>
          </cell>
          <cell r="D18">
            <v>116</v>
          </cell>
          <cell r="E18">
            <v>0</v>
          </cell>
          <cell r="F18">
            <v>0</v>
          </cell>
        </row>
        <row r="19">
          <cell r="A19" t="str">
            <v>Ashphalt</v>
          </cell>
          <cell r="B19">
            <v>7</v>
          </cell>
          <cell r="C19">
            <v>13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QC Computer</v>
          </cell>
          <cell r="B20">
            <v>5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</row>
        <row r="21">
          <cell r="A21" t="str">
            <v>Scale Deck</v>
          </cell>
          <cell r="B21">
            <v>5</v>
          </cell>
          <cell r="C21">
            <v>0</v>
          </cell>
          <cell r="D21">
            <v>3</v>
          </cell>
          <cell r="E21">
            <v>0</v>
          </cell>
          <cell r="F21">
            <v>0</v>
          </cell>
        </row>
        <row r="22">
          <cell r="A22" t="str">
            <v>Chevrolet Blazer</v>
          </cell>
          <cell r="B22">
            <v>3</v>
          </cell>
          <cell r="C22">
            <v>0</v>
          </cell>
          <cell r="D22">
            <v>27</v>
          </cell>
          <cell r="E22">
            <v>0</v>
          </cell>
          <cell r="F22">
            <v>0</v>
          </cell>
        </row>
        <row r="23">
          <cell r="A23" t="str">
            <v>Plant Floor</v>
          </cell>
          <cell r="B23">
            <v>5</v>
          </cell>
          <cell r="C23">
            <v>0</v>
          </cell>
          <cell r="D23">
            <v>17</v>
          </cell>
          <cell r="E23">
            <v>0</v>
          </cell>
          <cell r="F23">
            <v>0</v>
          </cell>
        </row>
        <row r="24">
          <cell r="A24" t="str">
            <v>Rebuild Compressor</v>
          </cell>
          <cell r="B24">
            <v>3</v>
          </cell>
          <cell r="C24">
            <v>0</v>
          </cell>
          <cell r="D24">
            <v>15</v>
          </cell>
          <cell r="E24">
            <v>0</v>
          </cell>
          <cell r="F24">
            <v>0</v>
          </cell>
        </row>
        <row r="25">
          <cell r="A25" t="str">
            <v>Computer</v>
          </cell>
          <cell r="B25">
            <v>3</v>
          </cell>
          <cell r="C25">
            <v>0</v>
          </cell>
          <cell r="D25">
            <v>13</v>
          </cell>
          <cell r="E25">
            <v>0</v>
          </cell>
          <cell r="F25">
            <v>0</v>
          </cell>
        </row>
        <row r="27">
          <cell r="A27" t="str">
            <v>Disposals:</v>
          </cell>
        </row>
        <row r="28">
          <cell r="A28" t="str">
            <v>Sale of 1999 Lexus</v>
          </cell>
          <cell r="C28">
            <v>0</v>
          </cell>
          <cell r="D28">
            <v>-60</v>
          </cell>
          <cell r="E28">
            <v>0</v>
          </cell>
          <cell r="F28">
            <v>0</v>
          </cell>
        </row>
        <row r="29">
          <cell r="A29" t="str">
            <v>Ending Cost Balance</v>
          </cell>
          <cell r="C29">
            <v>2291</v>
          </cell>
          <cell r="D29">
            <v>7416</v>
          </cell>
          <cell r="E29">
            <v>130</v>
          </cell>
          <cell r="F29">
            <v>1908</v>
          </cell>
        </row>
      </sheetData>
      <sheetData sheetId="41">
        <row r="4">
          <cell r="B4">
            <v>36892</v>
          </cell>
          <cell r="C4">
            <v>36923</v>
          </cell>
          <cell r="D4">
            <v>36951</v>
          </cell>
          <cell r="E4">
            <v>36982</v>
          </cell>
          <cell r="F4">
            <v>37012</v>
          </cell>
          <cell r="G4">
            <v>37043</v>
          </cell>
          <cell r="H4">
            <v>37073</v>
          </cell>
          <cell r="I4">
            <v>37104</v>
          </cell>
          <cell r="J4">
            <v>37135</v>
          </cell>
          <cell r="K4">
            <v>37165</v>
          </cell>
          <cell r="L4">
            <v>37196</v>
          </cell>
          <cell r="M4">
            <v>37226</v>
          </cell>
        </row>
        <row r="6">
          <cell r="A6" t="str">
            <v>Trade accounts receivable</v>
          </cell>
          <cell r="B6">
            <v>1402</v>
          </cell>
          <cell r="C6">
            <v>1548</v>
          </cell>
          <cell r="D6">
            <v>2142</v>
          </cell>
          <cell r="E6">
            <v>2401</v>
          </cell>
          <cell r="F6">
            <v>1867</v>
          </cell>
          <cell r="G6">
            <v>1960</v>
          </cell>
          <cell r="H6">
            <v>1909</v>
          </cell>
          <cell r="I6">
            <v>1760</v>
          </cell>
          <cell r="J6">
            <v>2156</v>
          </cell>
          <cell r="K6">
            <v>2040</v>
          </cell>
          <cell r="L6">
            <v>1949</v>
          </cell>
          <cell r="M6">
            <v>1638</v>
          </cell>
        </row>
        <row r="7">
          <cell r="A7" t="str">
            <v>Other receivables</v>
          </cell>
          <cell r="B7">
            <v>-7</v>
          </cell>
          <cell r="C7">
            <v>-4</v>
          </cell>
          <cell r="D7">
            <v>-2</v>
          </cell>
          <cell r="E7">
            <v>-2</v>
          </cell>
          <cell r="F7">
            <v>-1</v>
          </cell>
          <cell r="G7">
            <v>-1</v>
          </cell>
          <cell r="H7">
            <v>-1</v>
          </cell>
          <cell r="I7">
            <v>2</v>
          </cell>
          <cell r="J7">
            <v>3</v>
          </cell>
          <cell r="K7">
            <v>3</v>
          </cell>
          <cell r="L7">
            <v>1</v>
          </cell>
          <cell r="M7">
            <v>0</v>
          </cell>
        </row>
        <row r="8">
          <cell r="A8" t="str">
            <v>Inventories</v>
          </cell>
          <cell r="B8">
            <v>2354</v>
          </cell>
          <cell r="C8">
            <v>2176</v>
          </cell>
          <cell r="D8">
            <v>1560</v>
          </cell>
          <cell r="E8">
            <v>988</v>
          </cell>
          <cell r="F8">
            <v>976</v>
          </cell>
          <cell r="G8">
            <v>920</v>
          </cell>
          <cell r="H8">
            <v>740</v>
          </cell>
          <cell r="I8">
            <v>977</v>
          </cell>
          <cell r="J8">
            <v>1678</v>
          </cell>
          <cell r="K8">
            <v>2327</v>
          </cell>
          <cell r="L8">
            <v>2303</v>
          </cell>
          <cell r="M8">
            <v>2243</v>
          </cell>
        </row>
        <row r="9">
          <cell r="A9" t="str">
            <v>Prepaid expenses</v>
          </cell>
          <cell r="B9">
            <v>26</v>
          </cell>
          <cell r="C9">
            <v>22</v>
          </cell>
          <cell r="D9">
            <v>18</v>
          </cell>
          <cell r="E9">
            <v>13</v>
          </cell>
          <cell r="F9">
            <v>9</v>
          </cell>
          <cell r="G9">
            <v>5</v>
          </cell>
          <cell r="H9">
            <v>1</v>
          </cell>
          <cell r="I9">
            <v>53</v>
          </cell>
          <cell r="J9">
            <v>49</v>
          </cell>
          <cell r="K9">
            <v>44</v>
          </cell>
          <cell r="L9">
            <v>39</v>
          </cell>
          <cell r="M9">
            <v>34</v>
          </cell>
        </row>
        <row r="10">
          <cell r="A10" t="str">
            <v>Prepaid income taxes</v>
          </cell>
          <cell r="B10">
            <v>0</v>
          </cell>
          <cell r="C10">
            <v>0</v>
          </cell>
          <cell r="D10">
            <v>0</v>
          </cell>
          <cell r="E10">
            <v>289</v>
          </cell>
          <cell r="F10">
            <v>289</v>
          </cell>
          <cell r="G10">
            <v>656</v>
          </cell>
          <cell r="H10">
            <v>656</v>
          </cell>
          <cell r="I10">
            <v>656</v>
          </cell>
          <cell r="J10">
            <v>909</v>
          </cell>
          <cell r="K10">
            <v>909</v>
          </cell>
          <cell r="L10">
            <v>909</v>
          </cell>
          <cell r="M10">
            <v>43</v>
          </cell>
        </row>
        <row r="11">
          <cell r="A11" t="str">
            <v>Accounts payable</v>
          </cell>
          <cell r="B11">
            <v>-251</v>
          </cell>
          <cell r="C11">
            <v>-186</v>
          </cell>
          <cell r="D11">
            <v>-269</v>
          </cell>
          <cell r="E11">
            <v>-265</v>
          </cell>
          <cell r="F11">
            <v>-562</v>
          </cell>
          <cell r="G11">
            <v>-483</v>
          </cell>
          <cell r="H11">
            <v>-414</v>
          </cell>
          <cell r="I11">
            <v>-380</v>
          </cell>
          <cell r="J11">
            <v>-397</v>
          </cell>
          <cell r="K11">
            <v>-342</v>
          </cell>
          <cell r="L11">
            <v>-305</v>
          </cell>
          <cell r="M11">
            <v>-310</v>
          </cell>
        </row>
        <row r="12">
          <cell r="A12" t="str">
            <v>Growers payable</v>
          </cell>
          <cell r="B12">
            <v>-66</v>
          </cell>
          <cell r="C12">
            <v>-55</v>
          </cell>
          <cell r="D12">
            <v>-96</v>
          </cell>
          <cell r="E12">
            <v>-34</v>
          </cell>
          <cell r="F12">
            <v>-147</v>
          </cell>
          <cell r="G12">
            <v>-191</v>
          </cell>
          <cell r="H12">
            <v>-129</v>
          </cell>
          <cell r="I12">
            <v>-436</v>
          </cell>
          <cell r="J12">
            <v>-1039</v>
          </cell>
          <cell r="K12">
            <v>-1463</v>
          </cell>
          <cell r="L12">
            <v>-597</v>
          </cell>
          <cell r="M12">
            <v>-226</v>
          </cell>
        </row>
        <row r="13">
          <cell r="A13" t="str">
            <v>Payable to stockholders</v>
          </cell>
          <cell r="B13">
            <v>-17</v>
          </cell>
          <cell r="C13">
            <v>-21</v>
          </cell>
          <cell r="D13">
            <v>-25</v>
          </cell>
          <cell r="E13">
            <v>-29</v>
          </cell>
          <cell r="F13">
            <v>-32</v>
          </cell>
          <cell r="G13">
            <v>-4</v>
          </cell>
          <cell r="H13">
            <v>-7</v>
          </cell>
          <cell r="I13">
            <v>-9</v>
          </cell>
          <cell r="J13">
            <v>-11</v>
          </cell>
          <cell r="K13">
            <v>-12</v>
          </cell>
          <cell r="L13">
            <v>-14</v>
          </cell>
          <cell r="M13">
            <v>-4</v>
          </cell>
        </row>
        <row r="14">
          <cell r="A14" t="str">
            <v>Payable to employees</v>
          </cell>
          <cell r="B14">
            <v>0</v>
          </cell>
          <cell r="C14">
            <v>-21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-1</v>
          </cell>
          <cell r="I14">
            <v>0</v>
          </cell>
          <cell r="J14">
            <v>0</v>
          </cell>
          <cell r="K14">
            <v>-1</v>
          </cell>
          <cell r="L14">
            <v>0</v>
          </cell>
          <cell r="M14">
            <v>-5</v>
          </cell>
        </row>
        <row r="15">
          <cell r="A15" t="str">
            <v>Payroll tax withholdings</v>
          </cell>
          <cell r="B15">
            <v>-18</v>
          </cell>
          <cell r="C15">
            <v>-8</v>
          </cell>
          <cell r="D15">
            <v>-22</v>
          </cell>
          <cell r="E15">
            <v>-7</v>
          </cell>
          <cell r="F15">
            <v>-3</v>
          </cell>
          <cell r="G15">
            <v>-29</v>
          </cell>
          <cell r="H15">
            <v>0</v>
          </cell>
          <cell r="I15">
            <v>-11</v>
          </cell>
          <cell r="J15">
            <v>0</v>
          </cell>
          <cell r="K15">
            <v>-10</v>
          </cell>
          <cell r="L15">
            <v>-44</v>
          </cell>
          <cell r="M15">
            <v>-32</v>
          </cell>
        </row>
        <row r="16">
          <cell r="A16" t="str">
            <v>Accrued bonuses</v>
          </cell>
          <cell r="B16">
            <v>-55</v>
          </cell>
          <cell r="C16">
            <v>-122</v>
          </cell>
          <cell r="D16">
            <v>-207</v>
          </cell>
          <cell r="E16">
            <v>-281</v>
          </cell>
          <cell r="F16">
            <v>-29</v>
          </cell>
          <cell r="G16">
            <v>-66</v>
          </cell>
          <cell r="H16">
            <v>-126</v>
          </cell>
          <cell r="I16">
            <v>-164</v>
          </cell>
          <cell r="J16">
            <v>-204</v>
          </cell>
          <cell r="K16">
            <v>-192</v>
          </cell>
          <cell r="L16">
            <v>-231</v>
          </cell>
          <cell r="M16">
            <v>-281</v>
          </cell>
        </row>
        <row r="17">
          <cell r="A17" t="str">
            <v>Accrued wages</v>
          </cell>
          <cell r="B17">
            <v>-37</v>
          </cell>
          <cell r="C17">
            <v>-40</v>
          </cell>
          <cell r="D17">
            <v>-57</v>
          </cell>
          <cell r="E17">
            <v>-61</v>
          </cell>
          <cell r="F17">
            <v>-87</v>
          </cell>
          <cell r="G17">
            <v>-30</v>
          </cell>
          <cell r="H17">
            <v>-56</v>
          </cell>
          <cell r="I17">
            <v>-90</v>
          </cell>
          <cell r="J17">
            <v>-90</v>
          </cell>
          <cell r="K17">
            <v>-92</v>
          </cell>
          <cell r="L17">
            <v>-48</v>
          </cell>
          <cell r="M17">
            <v>-31</v>
          </cell>
        </row>
        <row r="18">
          <cell r="A18" t="str">
            <v>Accrued retirement plan expenses</v>
          </cell>
          <cell r="B18">
            <v>-19</v>
          </cell>
          <cell r="C18">
            <v>-14</v>
          </cell>
          <cell r="D18">
            <v>-18</v>
          </cell>
          <cell r="E18">
            <v>-21</v>
          </cell>
          <cell r="F18">
            <v>-26</v>
          </cell>
          <cell r="G18">
            <v>18</v>
          </cell>
          <cell r="H18">
            <v>14</v>
          </cell>
          <cell r="I18">
            <v>9</v>
          </cell>
          <cell r="J18">
            <v>10</v>
          </cell>
          <cell r="K18">
            <v>4</v>
          </cell>
          <cell r="L18">
            <v>-3</v>
          </cell>
          <cell r="M18">
            <v>-6</v>
          </cell>
        </row>
        <row r="19">
          <cell r="A19" t="str">
            <v>Accrued workers' compensation</v>
          </cell>
          <cell r="B19">
            <v>-6</v>
          </cell>
          <cell r="C19">
            <v>-4</v>
          </cell>
          <cell r="D19">
            <v>-5</v>
          </cell>
          <cell r="E19">
            <v>-5</v>
          </cell>
          <cell r="F19">
            <v>-6</v>
          </cell>
          <cell r="G19">
            <v>-7</v>
          </cell>
          <cell r="H19">
            <v>-5</v>
          </cell>
          <cell r="I19">
            <v>-6</v>
          </cell>
          <cell r="J19">
            <v>-7</v>
          </cell>
          <cell r="K19">
            <v>-7</v>
          </cell>
          <cell r="L19">
            <v>-8</v>
          </cell>
          <cell r="M19">
            <v>-6</v>
          </cell>
        </row>
        <row r="20">
          <cell r="A20" t="str">
            <v>Accrued property taxes</v>
          </cell>
          <cell r="B20">
            <v>-72</v>
          </cell>
          <cell r="C20">
            <v>-84</v>
          </cell>
          <cell r="D20">
            <v>-95</v>
          </cell>
          <cell r="E20">
            <v>-106</v>
          </cell>
          <cell r="F20">
            <v>-56</v>
          </cell>
          <cell r="G20">
            <v>-67</v>
          </cell>
          <cell r="H20">
            <v>-78</v>
          </cell>
          <cell r="I20">
            <v>-90</v>
          </cell>
          <cell r="J20">
            <v>-101</v>
          </cell>
          <cell r="K20">
            <v>-104</v>
          </cell>
          <cell r="L20">
            <v>-108</v>
          </cell>
          <cell r="M20">
            <v>-56</v>
          </cell>
        </row>
        <row r="21">
          <cell r="A21" t="str">
            <v>Accrued interest expense</v>
          </cell>
          <cell r="B21">
            <v>-4</v>
          </cell>
          <cell r="C21">
            <v>-4</v>
          </cell>
          <cell r="D21">
            <v>-4</v>
          </cell>
          <cell r="E21">
            <v>-4</v>
          </cell>
          <cell r="F21">
            <v>-4</v>
          </cell>
          <cell r="G21">
            <v>-3</v>
          </cell>
          <cell r="H21">
            <v>-3</v>
          </cell>
          <cell r="I21">
            <v>-3</v>
          </cell>
          <cell r="J21">
            <v>-3</v>
          </cell>
          <cell r="K21">
            <v>-3</v>
          </cell>
          <cell r="L21">
            <v>-3</v>
          </cell>
          <cell r="M21">
            <v>-2</v>
          </cell>
        </row>
        <row r="22">
          <cell r="A22" t="str">
            <v>Working capital</v>
          </cell>
          <cell r="B22">
            <v>3230</v>
          </cell>
          <cell r="C22">
            <v>3183</v>
          </cell>
          <cell r="D22">
            <v>2920</v>
          </cell>
          <cell r="E22">
            <v>2876</v>
          </cell>
          <cell r="F22">
            <v>2188</v>
          </cell>
          <cell r="G22">
            <v>2678</v>
          </cell>
          <cell r="H22">
            <v>2500</v>
          </cell>
          <cell r="I22">
            <v>2268</v>
          </cell>
          <cell r="J22">
            <v>2953</v>
          </cell>
          <cell r="K22">
            <v>3101</v>
          </cell>
          <cell r="L22">
            <v>3840</v>
          </cell>
          <cell r="M22">
            <v>2999</v>
          </cell>
        </row>
        <row r="24">
          <cell r="B24">
            <v>37257</v>
          </cell>
          <cell r="C24">
            <v>37288</v>
          </cell>
          <cell r="D24">
            <v>37316</v>
          </cell>
          <cell r="E24">
            <v>37347</v>
          </cell>
          <cell r="F24">
            <v>37377</v>
          </cell>
          <cell r="G24">
            <v>37408</v>
          </cell>
          <cell r="H24">
            <v>37438</v>
          </cell>
          <cell r="I24">
            <v>37469</v>
          </cell>
          <cell r="J24">
            <v>37500</v>
          </cell>
        </row>
        <row r="26">
          <cell r="A26" t="str">
            <v>Trade accounts receivable</v>
          </cell>
          <cell r="B26">
            <v>1956</v>
          </cell>
          <cell r="C26">
            <v>2051</v>
          </cell>
          <cell r="D26">
            <v>1817</v>
          </cell>
          <cell r="E26">
            <v>1873</v>
          </cell>
          <cell r="F26">
            <v>1600</v>
          </cell>
          <cell r="G26">
            <v>1829</v>
          </cell>
          <cell r="H26">
            <v>1705</v>
          </cell>
          <cell r="I26">
            <v>1809</v>
          </cell>
          <cell r="J26">
            <v>2293</v>
          </cell>
        </row>
        <row r="27">
          <cell r="A27" t="str">
            <v>Other receivables</v>
          </cell>
          <cell r="B27">
            <v>1</v>
          </cell>
          <cell r="C27">
            <v>2</v>
          </cell>
          <cell r="D27">
            <v>1</v>
          </cell>
          <cell r="E27">
            <v>1</v>
          </cell>
          <cell r="F27">
            <v>2</v>
          </cell>
          <cell r="G27">
            <v>4</v>
          </cell>
          <cell r="H27">
            <v>1</v>
          </cell>
          <cell r="I27">
            <v>1</v>
          </cell>
          <cell r="J27">
            <v>1</v>
          </cell>
        </row>
        <row r="28">
          <cell r="A28" t="str">
            <v>Inventories</v>
          </cell>
          <cell r="B28">
            <v>2039</v>
          </cell>
          <cell r="C28">
            <v>1886</v>
          </cell>
          <cell r="D28">
            <v>1642</v>
          </cell>
          <cell r="E28">
            <v>1355</v>
          </cell>
          <cell r="F28">
            <v>1464</v>
          </cell>
          <cell r="G28">
            <v>1487</v>
          </cell>
          <cell r="H28">
            <v>1596</v>
          </cell>
          <cell r="I28">
            <v>1743</v>
          </cell>
          <cell r="J28">
            <v>1976</v>
          </cell>
        </row>
        <row r="29">
          <cell r="A29" t="str">
            <v>Prepaid expenses</v>
          </cell>
          <cell r="B29">
            <v>29</v>
          </cell>
          <cell r="C29">
            <v>25</v>
          </cell>
          <cell r="D29">
            <v>20</v>
          </cell>
          <cell r="E29">
            <v>16</v>
          </cell>
          <cell r="F29">
            <v>11</v>
          </cell>
          <cell r="G29">
            <v>18</v>
          </cell>
          <cell r="H29">
            <v>13</v>
          </cell>
          <cell r="I29">
            <v>94</v>
          </cell>
          <cell r="J29">
            <v>75</v>
          </cell>
        </row>
        <row r="30">
          <cell r="A30" t="str">
            <v>Prepaid income taxes</v>
          </cell>
          <cell r="B30">
            <v>43</v>
          </cell>
          <cell r="C30">
            <v>43</v>
          </cell>
          <cell r="D30">
            <v>49</v>
          </cell>
          <cell r="E30">
            <v>345</v>
          </cell>
          <cell r="F30">
            <v>345</v>
          </cell>
          <cell r="G30">
            <v>824</v>
          </cell>
          <cell r="H30">
            <v>824</v>
          </cell>
          <cell r="I30">
            <v>824</v>
          </cell>
          <cell r="J30">
            <v>1121</v>
          </cell>
        </row>
        <row r="31">
          <cell r="A31" t="str">
            <v>Accounts payable</v>
          </cell>
          <cell r="B31">
            <v>-390</v>
          </cell>
          <cell r="C31">
            <v>-345</v>
          </cell>
          <cell r="D31">
            <v>-398</v>
          </cell>
          <cell r="E31">
            <v>-325</v>
          </cell>
          <cell r="F31">
            <v>-286</v>
          </cell>
          <cell r="G31">
            <v>-498</v>
          </cell>
          <cell r="H31">
            <v>-609</v>
          </cell>
          <cell r="I31">
            <v>-488</v>
          </cell>
          <cell r="J31">
            <v>-374</v>
          </cell>
        </row>
        <row r="32">
          <cell r="A32" t="str">
            <v>Growers payable</v>
          </cell>
          <cell r="B32">
            <v>-166</v>
          </cell>
          <cell r="C32">
            <v>-174</v>
          </cell>
          <cell r="D32">
            <v>-169</v>
          </cell>
          <cell r="E32">
            <v>-76</v>
          </cell>
          <cell r="F32">
            <v>-67</v>
          </cell>
          <cell r="G32">
            <v>-168</v>
          </cell>
          <cell r="H32">
            <v>-447</v>
          </cell>
          <cell r="I32">
            <v>-465</v>
          </cell>
          <cell r="J32">
            <v>-1055</v>
          </cell>
        </row>
        <row r="33">
          <cell r="A33" t="str">
            <v>Payable to stockholders</v>
          </cell>
          <cell r="B33">
            <v>-5</v>
          </cell>
          <cell r="C33">
            <v>-6</v>
          </cell>
          <cell r="D33">
            <v>-7</v>
          </cell>
          <cell r="E33">
            <v>-6</v>
          </cell>
          <cell r="F33">
            <v>-7</v>
          </cell>
          <cell r="G33">
            <v>-9</v>
          </cell>
          <cell r="H33">
            <v>-10</v>
          </cell>
          <cell r="I33">
            <v>-10</v>
          </cell>
          <cell r="J33">
            <v>-6</v>
          </cell>
        </row>
        <row r="34">
          <cell r="A34" t="str">
            <v>Payable to employees</v>
          </cell>
          <cell r="B34">
            <v>0</v>
          </cell>
          <cell r="C34">
            <v>0</v>
          </cell>
          <cell r="D34">
            <v>0</v>
          </cell>
          <cell r="E34">
            <v>-2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-1</v>
          </cell>
        </row>
        <row r="35">
          <cell r="A35" t="str">
            <v>Payroll tax withholdings</v>
          </cell>
          <cell r="B35">
            <v>-5</v>
          </cell>
          <cell r="C35">
            <v>-3</v>
          </cell>
          <cell r="D35">
            <v>-13</v>
          </cell>
          <cell r="E35">
            <v>-42</v>
          </cell>
          <cell r="F35">
            <v>-49</v>
          </cell>
          <cell r="G35">
            <v>-52</v>
          </cell>
          <cell r="H35">
            <v>-60</v>
          </cell>
          <cell r="I35">
            <v>-45</v>
          </cell>
          <cell r="J35">
            <v>-13</v>
          </cell>
        </row>
        <row r="36">
          <cell r="A36" t="str">
            <v>Accrued bonuses</v>
          </cell>
          <cell r="B36">
            <v>-106</v>
          </cell>
          <cell r="C36">
            <v>-184</v>
          </cell>
          <cell r="D36">
            <v>-266</v>
          </cell>
          <cell r="E36">
            <v>-318</v>
          </cell>
          <cell r="F36">
            <v>-313</v>
          </cell>
          <cell r="G36">
            <v>-279</v>
          </cell>
          <cell r="H36">
            <v>-285</v>
          </cell>
          <cell r="I36">
            <v>-291</v>
          </cell>
          <cell r="J36">
            <v>-275</v>
          </cell>
        </row>
        <row r="37">
          <cell r="A37" t="str">
            <v>Accrued wages</v>
          </cell>
          <cell r="B37">
            <v>-59</v>
          </cell>
          <cell r="C37">
            <v>-59</v>
          </cell>
          <cell r="D37">
            <v>-64</v>
          </cell>
          <cell r="E37">
            <v>-81</v>
          </cell>
          <cell r="F37">
            <v>-26</v>
          </cell>
          <cell r="G37">
            <v>-33</v>
          </cell>
          <cell r="H37">
            <v>-47</v>
          </cell>
          <cell r="I37">
            <v>-85</v>
          </cell>
          <cell r="J37">
            <v>-121</v>
          </cell>
        </row>
        <row r="38">
          <cell r="A38" t="str">
            <v>Accrued retirement plan expenses</v>
          </cell>
          <cell r="B38">
            <v>-16</v>
          </cell>
          <cell r="C38">
            <v>-18</v>
          </cell>
          <cell r="D38">
            <v>-27</v>
          </cell>
          <cell r="E38">
            <v>-25</v>
          </cell>
          <cell r="F38">
            <v>-32</v>
          </cell>
          <cell r="G38">
            <v>-35</v>
          </cell>
          <cell r="H38">
            <v>-40</v>
          </cell>
          <cell r="I38">
            <v>-45</v>
          </cell>
          <cell r="J38">
            <v>-49</v>
          </cell>
        </row>
        <row r="39">
          <cell r="A39" t="str">
            <v>Accrued workers' compensation</v>
          </cell>
          <cell r="B39">
            <v>-7</v>
          </cell>
          <cell r="C39">
            <v>-6</v>
          </cell>
          <cell r="D39">
            <v>-6</v>
          </cell>
          <cell r="E39">
            <v>-10</v>
          </cell>
          <cell r="F39">
            <v>-12</v>
          </cell>
          <cell r="G39">
            <v>-10</v>
          </cell>
          <cell r="H39">
            <v>-10</v>
          </cell>
          <cell r="I39">
            <v>-11</v>
          </cell>
          <cell r="J39">
            <v>-4</v>
          </cell>
        </row>
        <row r="40">
          <cell r="A40" t="str">
            <v>Accrued property taxes</v>
          </cell>
          <cell r="B40">
            <v>-67</v>
          </cell>
          <cell r="C40">
            <v>-78</v>
          </cell>
          <cell r="D40">
            <v>-89</v>
          </cell>
          <cell r="E40">
            <v>-101</v>
          </cell>
          <cell r="F40">
            <v>-55</v>
          </cell>
          <cell r="G40">
            <v>-66</v>
          </cell>
          <cell r="H40">
            <v>-76</v>
          </cell>
          <cell r="I40">
            <v>-87</v>
          </cell>
          <cell r="J40">
            <v>-91</v>
          </cell>
        </row>
        <row r="41">
          <cell r="A41" t="str">
            <v>Accrued interest expense</v>
          </cell>
          <cell r="B41">
            <v>-2</v>
          </cell>
          <cell r="C41">
            <v>-2</v>
          </cell>
          <cell r="D41">
            <v>-2</v>
          </cell>
          <cell r="E41">
            <v>-2</v>
          </cell>
          <cell r="F41">
            <v>-2</v>
          </cell>
          <cell r="G41">
            <v>-2</v>
          </cell>
          <cell r="H41">
            <v>-2</v>
          </cell>
          <cell r="I41">
            <v>-2</v>
          </cell>
          <cell r="J41">
            <v>-2</v>
          </cell>
        </row>
        <row r="42">
          <cell r="A42" t="str">
            <v>Working capital</v>
          </cell>
          <cell r="B42">
            <v>3245</v>
          </cell>
          <cell r="C42">
            <v>3132</v>
          </cell>
          <cell r="D42">
            <v>2488</v>
          </cell>
          <cell r="E42">
            <v>2602</v>
          </cell>
          <cell r="F42">
            <v>2573</v>
          </cell>
          <cell r="G42">
            <v>3010</v>
          </cell>
          <cell r="H42">
            <v>2553</v>
          </cell>
          <cell r="I42">
            <v>2942</v>
          </cell>
          <cell r="J42">
            <v>3475</v>
          </cell>
        </row>
        <row r="44">
          <cell r="J44" t="str">
            <v>18-month average</v>
          </cell>
          <cell r="M44">
            <v>2857.0555555555557</v>
          </cell>
        </row>
        <row r="46">
          <cell r="A46" t="str">
            <v>Average working capital</v>
          </cell>
          <cell r="J46" t="str">
            <v>12-month average</v>
          </cell>
          <cell r="M46">
            <v>2894.6666666666665</v>
          </cell>
        </row>
        <row r="48">
          <cell r="J48" t="str">
            <v>9-month average</v>
          </cell>
          <cell r="M48">
            <v>2891.1111111111113</v>
          </cell>
        </row>
        <row r="49">
          <cell r="A49" t="str">
            <v>Per the letter of intent, as of the transaction closing date, the Company shall have sufficient net working capital, in accordance with normal operating levels (taking into</v>
          </cell>
        </row>
        <row r="50">
          <cell r="A50" t="str">
            <v>consideration the seasonal needs of the Company).</v>
          </cell>
        </row>
      </sheetData>
      <sheetData sheetId="42">
        <row r="4">
          <cell r="B4" t="str">
            <v>Inspection</v>
          </cell>
          <cell r="C4" t="str">
            <v>Contract</v>
          </cell>
          <cell r="H4" t="str">
            <v>#2</v>
          </cell>
          <cell r="I4" t="str">
            <v>#2</v>
          </cell>
          <cell r="J4" t="str">
            <v>#2</v>
          </cell>
          <cell r="K4" t="str">
            <v>#1</v>
          </cell>
          <cell r="L4" t="str">
            <v>#1</v>
          </cell>
          <cell r="M4" t="str">
            <v>#1</v>
          </cell>
          <cell r="N4" t="str">
            <v>Incentive</v>
          </cell>
          <cell r="O4" t="str">
            <v>Incentive</v>
          </cell>
          <cell r="Q4" t="str">
            <v>Incentive</v>
          </cell>
          <cell r="S4" t="str">
            <v>Base</v>
          </cell>
          <cell r="T4" t="str">
            <v>Total</v>
          </cell>
          <cell r="U4" t="str">
            <v>Total</v>
          </cell>
          <cell r="V4" t="str">
            <v>Pay</v>
          </cell>
          <cell r="AB4" t="str">
            <v>Inventory</v>
          </cell>
        </row>
        <row r="5">
          <cell r="A5" t="str">
            <v>Grower</v>
          </cell>
          <cell r="B5" t="str">
            <v>Date</v>
          </cell>
          <cell r="C5" t="str">
            <v>Number</v>
          </cell>
          <cell r="D5" t="str">
            <v>Dirt</v>
          </cell>
          <cell r="E5" t="str">
            <v>Unus</v>
          </cell>
          <cell r="F5" t="str">
            <v>Decay</v>
          </cell>
          <cell r="G5" t="str">
            <v>Under</v>
          </cell>
          <cell r="H5" t="str">
            <v>&gt;2.75"</v>
          </cell>
          <cell r="I5" t="str">
            <v>&gt;3"</v>
          </cell>
          <cell r="J5" t="str">
            <v>&gt;3.5"</v>
          </cell>
          <cell r="K5" t="str">
            <v>&gt;2.75"</v>
          </cell>
          <cell r="L5" t="str">
            <v>&gt;3"</v>
          </cell>
          <cell r="M5" t="str">
            <v>&gt;3.5"</v>
          </cell>
          <cell r="N5" t="str">
            <v>#1</v>
          </cell>
          <cell r="O5" t="str">
            <v>#2</v>
          </cell>
          <cell r="P5" t="str">
            <v>Grower</v>
          </cell>
          <cell r="Q5" t="str">
            <v>#3</v>
          </cell>
          <cell r="R5" t="str">
            <v>Total</v>
          </cell>
          <cell r="S5" t="str">
            <v>Price</v>
          </cell>
          <cell r="T5" t="str">
            <v>Price</v>
          </cell>
          <cell r="U5" t="str">
            <v>Weight</v>
          </cell>
          <cell r="V5" t="str">
            <v>Weight</v>
          </cell>
          <cell r="W5" t="str">
            <v>Tare</v>
          </cell>
          <cell r="X5" t="str">
            <v>Amount</v>
          </cell>
          <cell r="Y5" t="str">
            <v>Dues</v>
          </cell>
          <cell r="Z5" t="str">
            <v>$/CWT</v>
          </cell>
          <cell r="AA5" t="str">
            <v>Storage</v>
          </cell>
          <cell r="AB5" t="str">
            <v>Price/CWT</v>
          </cell>
        </row>
        <row r="6">
          <cell r="A6" t="str">
            <v>OFF CONTRACT</v>
          </cell>
          <cell r="P6" t="str">
            <v>OFF CONTRACT</v>
          </cell>
        </row>
        <row r="7">
          <cell r="A7" t="str">
            <v>Navarette Farms</v>
          </cell>
          <cell r="B7" t="str">
            <v>8-4-01</v>
          </cell>
          <cell r="C7" t="str">
            <v>103-NF-OC</v>
          </cell>
          <cell r="D7">
            <v>8.6E-3</v>
          </cell>
          <cell r="E7">
            <v>4.1700000000000001E-2</v>
          </cell>
          <cell r="F7">
            <v>2.46E-2</v>
          </cell>
          <cell r="G7">
            <v>4.2299999999999997E-2</v>
          </cell>
          <cell r="P7" t="str">
            <v>Navarette Farms</v>
          </cell>
          <cell r="R7">
            <v>0</v>
          </cell>
          <cell r="S7">
            <v>5</v>
          </cell>
          <cell r="T7">
            <v>5</v>
          </cell>
          <cell r="U7">
            <v>1448574</v>
          </cell>
          <cell r="V7">
            <v>1326894</v>
          </cell>
          <cell r="W7">
            <v>121680</v>
          </cell>
          <cell r="X7">
            <v>66344.7</v>
          </cell>
          <cell r="Y7">
            <v>0</v>
          </cell>
          <cell r="Z7">
            <v>4.5800007455608069</v>
          </cell>
          <cell r="AB7">
            <v>4.5406127391489832</v>
          </cell>
        </row>
        <row r="8">
          <cell r="A8" t="str">
            <v>George Rodriguez</v>
          </cell>
          <cell r="B8" t="str">
            <v>8-13-01</v>
          </cell>
          <cell r="C8" t="str">
            <v>132-GR-OC</v>
          </cell>
          <cell r="D8">
            <v>7.4000000000000003E-3</v>
          </cell>
          <cell r="E8">
            <v>2.29E-2</v>
          </cell>
          <cell r="F8">
            <v>2.7000000000000001E-3</v>
          </cell>
          <cell r="G8">
            <v>5.21E-2</v>
          </cell>
          <cell r="H8">
            <v>1.1000000000000001E-3</v>
          </cell>
          <cell r="I8">
            <v>8.9999999999999993E-3</v>
          </cell>
          <cell r="J8">
            <v>4.41E-2</v>
          </cell>
          <cell r="K8">
            <v>6.59E-2</v>
          </cell>
          <cell r="L8">
            <v>0.23230000000000001</v>
          </cell>
          <cell r="M8">
            <v>0.5726</v>
          </cell>
          <cell r="P8" t="str">
            <v>George Rodriguez</v>
          </cell>
          <cell r="R8">
            <v>0</v>
          </cell>
          <cell r="S8">
            <v>5</v>
          </cell>
          <cell r="T8">
            <v>5</v>
          </cell>
          <cell r="U8">
            <v>464666</v>
          </cell>
          <cell r="V8">
            <v>429816</v>
          </cell>
          <cell r="W8">
            <v>34850</v>
          </cell>
          <cell r="X8">
            <v>21490.799999999999</v>
          </cell>
          <cell r="Y8">
            <v>0</v>
          </cell>
          <cell r="Z8">
            <v>4.6249994619791419</v>
          </cell>
          <cell r="AB8">
            <v>4.5907744659604965</v>
          </cell>
        </row>
        <row r="9">
          <cell r="A9" t="str">
            <v>Chiquita Farms</v>
          </cell>
          <cell r="B9" t="str">
            <v>8-21-01</v>
          </cell>
          <cell r="C9" t="str">
            <v>159-CF-OC</v>
          </cell>
          <cell r="D9">
            <v>1.9800000000000002E-2</v>
          </cell>
          <cell r="E9">
            <v>3.15E-2</v>
          </cell>
          <cell r="F9">
            <v>5.9999999999999995E-4</v>
          </cell>
          <cell r="G9">
            <v>5.2299999999999999E-2</v>
          </cell>
          <cell r="P9" t="str">
            <v>Chiquita Farms</v>
          </cell>
          <cell r="R9">
            <v>0</v>
          </cell>
          <cell r="S9">
            <v>5</v>
          </cell>
          <cell r="T9">
            <v>5</v>
          </cell>
          <cell r="U9">
            <v>891740</v>
          </cell>
          <cell r="V9">
            <v>800835</v>
          </cell>
          <cell r="W9">
            <v>90905</v>
          </cell>
          <cell r="X9">
            <v>40041.769999999997</v>
          </cell>
          <cell r="Y9">
            <v>0</v>
          </cell>
          <cell r="Z9">
            <v>4.4902964989795233</v>
          </cell>
          <cell r="AB9">
            <v>4.4013886282997285</v>
          </cell>
        </row>
        <row r="10">
          <cell r="A10" t="str">
            <v>Navarette Farms</v>
          </cell>
          <cell r="B10" t="str">
            <v>8-24-01</v>
          </cell>
          <cell r="C10" t="str">
            <v>103-NF-OC</v>
          </cell>
          <cell r="D10">
            <v>1.3899999999999999E-2</v>
          </cell>
          <cell r="E10">
            <v>3.4799999999999998E-2</v>
          </cell>
          <cell r="F10">
            <v>1.09E-2</v>
          </cell>
          <cell r="G10">
            <v>2.6100000000000002E-2</v>
          </cell>
          <cell r="P10" t="str">
            <v>Navarette Farms</v>
          </cell>
          <cell r="R10">
            <v>0</v>
          </cell>
          <cell r="S10">
            <v>5</v>
          </cell>
          <cell r="T10">
            <v>5</v>
          </cell>
          <cell r="U10">
            <v>1121156</v>
          </cell>
          <cell r="V10">
            <v>1052878</v>
          </cell>
          <cell r="W10">
            <v>68278</v>
          </cell>
          <cell r="X10">
            <v>52643.89</v>
          </cell>
          <cell r="Y10">
            <v>0</v>
          </cell>
          <cell r="Z10">
            <v>4.6955008937204106</v>
          </cell>
          <cell r="AB10">
            <v>4.6302334312976958</v>
          </cell>
        </row>
        <row r="11">
          <cell r="A11" t="str">
            <v>Rita Navarette</v>
          </cell>
          <cell r="B11" t="str">
            <v>8-27-01</v>
          </cell>
          <cell r="C11" t="str">
            <v>103-RN-OC</v>
          </cell>
          <cell r="D11">
            <v>3.9E-2</v>
          </cell>
          <cell r="E11">
            <v>3.49E-2</v>
          </cell>
          <cell r="F11">
            <v>1.95E-2</v>
          </cell>
          <cell r="G11">
            <v>3.49E-2</v>
          </cell>
          <cell r="P11" t="str">
            <v>Rita Navarette</v>
          </cell>
          <cell r="R11">
            <v>0</v>
          </cell>
          <cell r="S11">
            <v>5</v>
          </cell>
          <cell r="T11">
            <v>5</v>
          </cell>
          <cell r="U11">
            <v>989301</v>
          </cell>
          <cell r="V11">
            <v>920248</v>
          </cell>
          <cell r="W11">
            <v>69053</v>
          </cell>
          <cell r="X11">
            <v>46012.41</v>
          </cell>
          <cell r="Y11">
            <v>0</v>
          </cell>
          <cell r="Z11">
            <v>4.6510020711593336</v>
          </cell>
          <cell r="AB11">
            <v>4.4696129903841202</v>
          </cell>
        </row>
        <row r="12">
          <cell r="A12" t="str">
            <v>Chiquita Farms</v>
          </cell>
          <cell r="B12" t="str">
            <v>8-28-01</v>
          </cell>
          <cell r="C12" t="str">
            <v>159-CF-OC 2</v>
          </cell>
          <cell r="D12">
            <v>2.3999999999999998E-3</v>
          </cell>
          <cell r="E12">
            <v>9.7000000000000003E-3</v>
          </cell>
          <cell r="F12">
            <v>4.7999999999999996E-3</v>
          </cell>
          <cell r="G12">
            <v>2.7400000000000001E-2</v>
          </cell>
          <cell r="P12" t="str">
            <v>Chiquita Farms</v>
          </cell>
          <cell r="R12">
            <v>0</v>
          </cell>
          <cell r="S12">
            <v>5</v>
          </cell>
          <cell r="T12">
            <v>5</v>
          </cell>
          <cell r="U12">
            <v>660601</v>
          </cell>
          <cell r="V12">
            <v>636092</v>
          </cell>
          <cell r="W12">
            <v>24509</v>
          </cell>
          <cell r="X12">
            <v>31804.62</v>
          </cell>
          <cell r="Y12">
            <v>0</v>
          </cell>
          <cell r="Z12">
            <v>4.8144977073906938</v>
          </cell>
          <cell r="AB12">
            <v>4.8029429128929566</v>
          </cell>
        </row>
        <row r="13">
          <cell r="A13" t="str">
            <v>Haminishi Farms</v>
          </cell>
          <cell r="B13" t="str">
            <v>8-31-01</v>
          </cell>
          <cell r="C13" t="str">
            <v>129-HF-OC1</v>
          </cell>
          <cell r="D13">
            <v>6.3E-3</v>
          </cell>
          <cell r="E13">
            <v>1.6199999999999999E-2</v>
          </cell>
          <cell r="F13">
            <v>2.3999999999999998E-3</v>
          </cell>
          <cell r="G13">
            <v>6.2700000000000006E-2</v>
          </cell>
          <cell r="P13" t="str">
            <v>Haminishi Farms</v>
          </cell>
          <cell r="R13">
            <v>0</v>
          </cell>
          <cell r="S13">
            <v>5</v>
          </cell>
          <cell r="T13">
            <v>5</v>
          </cell>
          <cell r="U13">
            <v>950911</v>
          </cell>
          <cell r="V13">
            <v>875884</v>
          </cell>
          <cell r="W13">
            <v>75027</v>
          </cell>
          <cell r="X13">
            <v>43748.58</v>
          </cell>
          <cell r="Y13">
            <v>45.64</v>
          </cell>
          <cell r="Z13">
            <v>4.6007018532754378</v>
          </cell>
          <cell r="AB13">
            <v>4.5717174315998035</v>
          </cell>
        </row>
        <row r="14">
          <cell r="A14" t="str">
            <v>Haminishi Farms</v>
          </cell>
          <cell r="B14" t="str">
            <v>9-10-01</v>
          </cell>
          <cell r="C14" t="str">
            <v>129-HF-OC2</v>
          </cell>
          <cell r="D14">
            <v>1.46E-2</v>
          </cell>
          <cell r="E14">
            <v>1.35E-2</v>
          </cell>
          <cell r="F14">
            <v>3.8999999999999998E-3</v>
          </cell>
          <cell r="G14">
            <v>4.7800000000000002E-2</v>
          </cell>
          <cell r="P14" t="str">
            <v>Haminishi Farms</v>
          </cell>
          <cell r="R14">
            <v>0</v>
          </cell>
          <cell r="S14">
            <v>5</v>
          </cell>
          <cell r="T14">
            <v>5</v>
          </cell>
          <cell r="U14">
            <v>967072</v>
          </cell>
          <cell r="V14">
            <v>913593</v>
          </cell>
          <cell r="W14">
            <v>53479</v>
          </cell>
          <cell r="X14">
            <v>45633.21</v>
          </cell>
          <cell r="Y14">
            <v>46.42</v>
          </cell>
          <cell r="Z14">
            <v>4.7186982975414447</v>
          </cell>
          <cell r="AB14">
            <v>4.6498053023973398</v>
          </cell>
        </row>
        <row r="16">
          <cell r="A16" t="str">
            <v>EARLY CONTRACTS</v>
          </cell>
          <cell r="P16" t="str">
            <v>EARLY CONTRACTS</v>
          </cell>
        </row>
        <row r="17">
          <cell r="A17" t="str">
            <v>George Rodriguez</v>
          </cell>
          <cell r="B17" t="str">
            <v>8-10-01</v>
          </cell>
          <cell r="C17" t="str">
            <v>132-GR-FR</v>
          </cell>
          <cell r="D17">
            <v>3.5999999999999999E-3</v>
          </cell>
          <cell r="E17">
            <v>2.0199999999999999E-2</v>
          </cell>
          <cell r="F17">
            <v>0</v>
          </cell>
          <cell r="G17">
            <v>5.8900000000000001E-2</v>
          </cell>
          <cell r="H17">
            <v>2.9999999999999997E-4</v>
          </cell>
          <cell r="I17">
            <v>1.6999999999999999E-3</v>
          </cell>
          <cell r="J17">
            <v>1.1599999999999999E-2</v>
          </cell>
          <cell r="K17">
            <v>7.0099999999999996E-2</v>
          </cell>
          <cell r="L17">
            <v>0.28849999999999998</v>
          </cell>
          <cell r="M17">
            <v>0.54879999999999995</v>
          </cell>
          <cell r="N17">
            <v>0.1883</v>
          </cell>
          <cell r="O17">
            <v>0.27460000000000001</v>
          </cell>
          <cell r="P17" t="str">
            <v>George Rodriguez</v>
          </cell>
          <cell r="Q17">
            <v>6.0400000000000002E-2</v>
          </cell>
          <cell r="R17">
            <v>0.52329999999999999</v>
          </cell>
          <cell r="S17">
            <v>4.5</v>
          </cell>
          <cell r="T17">
            <v>5.0232999999999999</v>
          </cell>
          <cell r="U17">
            <v>2028073</v>
          </cell>
          <cell r="V17">
            <v>1867652</v>
          </cell>
          <cell r="W17">
            <v>160421</v>
          </cell>
          <cell r="X17">
            <v>93509.33</v>
          </cell>
          <cell r="Y17">
            <v>0</v>
          </cell>
          <cell r="Z17">
            <v>4.6107477393565226</v>
          </cell>
          <cell r="AB17">
            <v>4.594149047494839</v>
          </cell>
        </row>
        <row r="19">
          <cell r="A19" t="str">
            <v>STORAGE CONTRACTS</v>
          </cell>
          <cell r="P19" t="str">
            <v>STORAGE CONTRACTS</v>
          </cell>
        </row>
        <row r="20">
          <cell r="A20" t="str">
            <v>Wafstaff Farms</v>
          </cell>
          <cell r="B20" t="str">
            <v>9-15-01</v>
          </cell>
          <cell r="C20" t="str">
            <v>133-WBH-FRS</v>
          </cell>
          <cell r="D20">
            <v>5.3E-3</v>
          </cell>
          <cell r="E20">
            <v>2.6100000000000002E-2</v>
          </cell>
          <cell r="F20">
            <v>4.1999999999999997E-3</v>
          </cell>
          <cell r="G20">
            <v>1.8499999999999999E-2</v>
          </cell>
          <cell r="H20">
            <v>2.0000000000000001E-4</v>
          </cell>
          <cell r="I20">
            <v>2.2000000000000001E-3</v>
          </cell>
          <cell r="J20">
            <v>1.9599999999999999E-2</v>
          </cell>
          <cell r="K20">
            <v>2.1600000000000001E-2</v>
          </cell>
          <cell r="L20">
            <v>0.12740000000000001</v>
          </cell>
          <cell r="M20">
            <v>0.78449999999999998</v>
          </cell>
          <cell r="N20">
            <v>0.29210000000000003</v>
          </cell>
          <cell r="O20">
            <v>0.42380000000000001</v>
          </cell>
          <cell r="P20" t="str">
            <v>Wafstaff Farms</v>
          </cell>
          <cell r="Q20">
            <v>0.30409999999999998</v>
          </cell>
          <cell r="R20">
            <v>1.02</v>
          </cell>
          <cell r="S20">
            <v>3.25</v>
          </cell>
          <cell r="T20">
            <v>4.2699999999999996</v>
          </cell>
          <cell r="U20">
            <v>2001605</v>
          </cell>
          <cell r="V20">
            <v>1912333</v>
          </cell>
          <cell r="W20">
            <v>89272</v>
          </cell>
          <cell r="X20">
            <v>81432.11</v>
          </cell>
          <cell r="Y20">
            <v>0</v>
          </cell>
          <cell r="Z20">
            <v>4.06834065662306</v>
          </cell>
          <cell r="AB20">
            <v>4.0467784511429574</v>
          </cell>
        </row>
        <row r="21">
          <cell r="A21" t="str">
            <v>J.C. Watson Co.</v>
          </cell>
          <cell r="B21" t="str">
            <v>9-15-01</v>
          </cell>
          <cell r="C21" t="str">
            <v>202-JCW-FRS-S</v>
          </cell>
          <cell r="D21">
            <v>2.0999999999999999E-3</v>
          </cell>
          <cell r="E21">
            <v>5.1000000000000004E-3</v>
          </cell>
          <cell r="F21">
            <v>2.0999999999999999E-3</v>
          </cell>
          <cell r="G21">
            <v>1.03E-2</v>
          </cell>
          <cell r="I21">
            <v>4.1000000000000003E-3</v>
          </cell>
          <cell r="J21">
            <v>2.6700000000000002E-2</v>
          </cell>
          <cell r="K21">
            <v>1.7500000000000002E-2</v>
          </cell>
          <cell r="L21">
            <v>0.1459</v>
          </cell>
          <cell r="M21">
            <v>0.7903</v>
          </cell>
          <cell r="N21">
            <v>0.33379999999999999</v>
          </cell>
          <cell r="O21">
            <v>0.47239999999999999</v>
          </cell>
          <cell r="P21" t="str">
            <v>J.C. Watson Co.</v>
          </cell>
          <cell r="Q21">
            <v>0.317</v>
          </cell>
          <cell r="R21">
            <v>1.1232</v>
          </cell>
          <cell r="S21">
            <v>3.25</v>
          </cell>
          <cell r="T21">
            <v>4.3731999999999998</v>
          </cell>
          <cell r="U21">
            <v>505187</v>
          </cell>
          <cell r="V21">
            <v>497407</v>
          </cell>
          <cell r="W21">
            <v>7780</v>
          </cell>
          <cell r="X21">
            <v>21683.11</v>
          </cell>
          <cell r="Y21">
            <v>24.25</v>
          </cell>
          <cell r="Z21">
            <v>4.2920957981895818</v>
          </cell>
          <cell r="AB21">
            <v>4.2830823970133833</v>
          </cell>
        </row>
        <row r="22">
          <cell r="A22" t="str">
            <v>T-J-Y-K Farms</v>
          </cell>
          <cell r="B22" t="str">
            <v>9-26-01</v>
          </cell>
          <cell r="C22" t="str">
            <v>115-TJYK-FRS</v>
          </cell>
          <cell r="D22">
            <v>4.3E-3</v>
          </cell>
          <cell r="E22">
            <v>5.3E-3</v>
          </cell>
          <cell r="F22">
            <v>2.3999999999999998E-3</v>
          </cell>
          <cell r="G22">
            <v>5.5199999999999999E-2</v>
          </cell>
          <cell r="H22">
            <v>1E-3</v>
          </cell>
          <cell r="I22">
            <v>7.7000000000000002E-3</v>
          </cell>
          <cell r="J22">
            <v>4.7999999999999996E-3</v>
          </cell>
          <cell r="K22">
            <v>5.91E-2</v>
          </cell>
          <cell r="L22">
            <v>0.38329999999999997</v>
          </cell>
          <cell r="M22">
            <v>0.48370000000000002</v>
          </cell>
          <cell r="N22">
            <v>0.22439999999999999</v>
          </cell>
          <cell r="O22">
            <v>0.33400000000000002</v>
          </cell>
          <cell r="P22" t="str">
            <v>T-J-Y-K Farms</v>
          </cell>
          <cell r="Q22">
            <v>0</v>
          </cell>
          <cell r="R22">
            <v>0.55840000000000001</v>
          </cell>
          <cell r="S22">
            <v>3.25</v>
          </cell>
          <cell r="T22">
            <v>3.8083999999999998</v>
          </cell>
          <cell r="U22">
            <v>1014977</v>
          </cell>
          <cell r="V22">
            <v>953571</v>
          </cell>
          <cell r="W22">
            <v>61406</v>
          </cell>
          <cell r="X22">
            <v>36165.550000000003</v>
          </cell>
          <cell r="Y22">
            <v>0</v>
          </cell>
          <cell r="Z22">
            <v>3.5631891166006717</v>
          </cell>
          <cell r="AB22">
            <v>3.5478674033992892</v>
          </cell>
        </row>
        <row r="23">
          <cell r="A23" t="str">
            <v>Perry McPeak</v>
          </cell>
          <cell r="B23" t="str">
            <v>9-27-01</v>
          </cell>
          <cell r="C23" t="str">
            <v>190-PM-FRS</v>
          </cell>
          <cell r="D23">
            <v>8.8000000000000005E-3</v>
          </cell>
          <cell r="E23">
            <v>1.5599999999999999E-2</v>
          </cell>
          <cell r="F23">
            <v>6.7000000000000002E-3</v>
          </cell>
          <cell r="G23">
            <v>3.9100000000000003E-2</v>
          </cell>
          <cell r="I23">
            <v>5.5999999999999999E-3</v>
          </cell>
          <cell r="J23">
            <v>1.34E-2</v>
          </cell>
          <cell r="K23">
            <v>4.3499999999999997E-2</v>
          </cell>
          <cell r="L23">
            <v>0.21990000000000001</v>
          </cell>
          <cell r="M23">
            <v>0.66290000000000004</v>
          </cell>
          <cell r="N23">
            <v>0.25230000000000002</v>
          </cell>
          <cell r="O23">
            <v>0.36559999999999998</v>
          </cell>
          <cell r="P23" t="str">
            <v>Perry McPeak</v>
          </cell>
          <cell r="Q23">
            <v>0.17630000000000001</v>
          </cell>
          <cell r="R23">
            <v>0.79420000000000002</v>
          </cell>
          <cell r="S23">
            <v>3.25</v>
          </cell>
          <cell r="T23">
            <v>4.0442</v>
          </cell>
          <cell r="U23">
            <v>501448</v>
          </cell>
          <cell r="V23">
            <v>474019</v>
          </cell>
          <cell r="W23">
            <v>27429</v>
          </cell>
          <cell r="X23">
            <v>19140.03</v>
          </cell>
          <cell r="Y23">
            <v>0</v>
          </cell>
          <cell r="Z23">
            <v>3.816952106699</v>
          </cell>
          <cell r="AB23">
            <v>3.7833629281600483</v>
          </cell>
        </row>
        <row r="24">
          <cell r="A24" t="str">
            <v>Bruce Garman</v>
          </cell>
          <cell r="B24" t="str">
            <v>9-27-01</v>
          </cell>
          <cell r="C24" t="str">
            <v>134-BG-FRS</v>
          </cell>
          <cell r="D24">
            <v>6.1000000000000004E-3</v>
          </cell>
          <cell r="E24">
            <v>3.0999999999999999E-3</v>
          </cell>
          <cell r="F24">
            <v>3.0999999999999999E-3</v>
          </cell>
          <cell r="G24">
            <v>6.88E-2</v>
          </cell>
          <cell r="H24">
            <v>3.0999999999999999E-3</v>
          </cell>
          <cell r="I24">
            <v>9.1999999999999998E-3</v>
          </cell>
          <cell r="J24">
            <v>2.4500000000000001E-2</v>
          </cell>
          <cell r="K24">
            <v>8.2600000000000007E-2</v>
          </cell>
          <cell r="L24">
            <v>8.5599999999999996E-2</v>
          </cell>
          <cell r="M24">
            <v>0.72319999999999995</v>
          </cell>
          <cell r="N24">
            <v>0.17810000000000001</v>
          </cell>
          <cell r="O24">
            <v>0.21759999999999999</v>
          </cell>
          <cell r="P24" t="str">
            <v>Bruce Garman</v>
          </cell>
          <cell r="Q24">
            <v>0.2477</v>
          </cell>
          <cell r="R24">
            <v>0.64339999999999997</v>
          </cell>
          <cell r="S24">
            <v>3.25</v>
          </cell>
          <cell r="T24">
            <v>3.8933999999999997</v>
          </cell>
          <cell r="U24">
            <v>502387</v>
          </cell>
          <cell r="V24">
            <v>466265</v>
          </cell>
          <cell r="W24">
            <v>36122</v>
          </cell>
          <cell r="X24">
            <v>18116.18</v>
          </cell>
          <cell r="Y24">
            <v>0</v>
          </cell>
          <cell r="Z24">
            <v>3.6060208564313965</v>
          </cell>
          <cell r="AB24">
            <v>3.5840241292071648</v>
          </cell>
        </row>
        <row r="25">
          <cell r="A25" t="str">
            <v>Trenkle Farms</v>
          </cell>
          <cell r="B25" t="str">
            <v>9-29-01</v>
          </cell>
          <cell r="C25" t="str">
            <v>140-TF-FRS</v>
          </cell>
          <cell r="D25">
            <v>8.5000000000000006E-3</v>
          </cell>
          <cell r="E25">
            <v>1.6199999999999999E-2</v>
          </cell>
          <cell r="F25">
            <v>2.5000000000000001E-3</v>
          </cell>
          <cell r="G25">
            <v>3.04E-2</v>
          </cell>
          <cell r="H25">
            <v>1.5E-3</v>
          </cell>
          <cell r="I25">
            <v>2E-3</v>
          </cell>
          <cell r="J25">
            <v>1.8200000000000001E-2</v>
          </cell>
          <cell r="K25">
            <v>3.09E-2</v>
          </cell>
          <cell r="L25">
            <v>0.20100000000000001</v>
          </cell>
          <cell r="M25">
            <v>0.69969999999999999</v>
          </cell>
          <cell r="N25">
            <v>0.27610000000000001</v>
          </cell>
          <cell r="O25">
            <v>0.40139999999999998</v>
          </cell>
          <cell r="P25" t="str">
            <v>Trenkle Farms</v>
          </cell>
          <cell r="Q25">
            <v>0.21790000000000001</v>
          </cell>
          <cell r="R25">
            <v>0.89539999999999997</v>
          </cell>
          <cell r="S25">
            <v>3.25</v>
          </cell>
          <cell r="T25">
            <v>4.1454000000000004</v>
          </cell>
          <cell r="U25">
            <v>989874</v>
          </cell>
          <cell r="V25">
            <v>943746</v>
          </cell>
          <cell r="W25">
            <v>46128</v>
          </cell>
          <cell r="X25">
            <v>39054.769999999997</v>
          </cell>
          <cell r="Y25">
            <v>0</v>
          </cell>
          <cell r="Z25">
            <v>3.9454284080600153</v>
          </cell>
          <cell r="AB25">
            <v>3.9118922665915052</v>
          </cell>
        </row>
        <row r="26">
          <cell r="A26" t="str">
            <v>John Demshar</v>
          </cell>
          <cell r="B26" t="str">
            <v>9-29-01</v>
          </cell>
          <cell r="C26" t="str">
            <v>114-DF-FRS</v>
          </cell>
          <cell r="D26">
            <v>3.3E-3</v>
          </cell>
          <cell r="E26">
            <v>3.0999999999999999E-3</v>
          </cell>
          <cell r="F26">
            <v>2.0999999999999999E-3</v>
          </cell>
          <cell r="G26">
            <v>2.6200000000000001E-2</v>
          </cell>
          <cell r="I26">
            <v>2.3999999999999998E-3</v>
          </cell>
          <cell r="J26">
            <v>8.9999999999999993E-3</v>
          </cell>
          <cell r="K26">
            <v>5.5E-2</v>
          </cell>
          <cell r="L26">
            <v>0.18940000000000001</v>
          </cell>
          <cell r="M26">
            <v>0.71509999999999996</v>
          </cell>
          <cell r="N26">
            <v>0.26989999999999997</v>
          </cell>
          <cell r="O26">
            <v>0.40899999999999997</v>
          </cell>
          <cell r="P26" t="str">
            <v>John Demshar</v>
          </cell>
          <cell r="Q26">
            <v>0.22409999999999999</v>
          </cell>
          <cell r="R26">
            <v>0.90299999999999991</v>
          </cell>
          <cell r="S26">
            <v>3.25</v>
          </cell>
          <cell r="T26">
            <v>4.1529999999999996</v>
          </cell>
          <cell r="U26">
            <v>2494431</v>
          </cell>
          <cell r="V26">
            <v>2421344</v>
          </cell>
          <cell r="W26">
            <v>73087</v>
          </cell>
          <cell r="X26">
            <v>100265.59</v>
          </cell>
          <cell r="Y26">
            <v>119.73</v>
          </cell>
          <cell r="Z26">
            <v>4.0195776110864561</v>
          </cell>
          <cell r="AB26">
            <v>4.0063130049698703</v>
          </cell>
        </row>
        <row r="27">
          <cell r="A27" t="str">
            <v>K &amp; C Farms, LLC</v>
          </cell>
          <cell r="B27" t="str">
            <v>10-2-01</v>
          </cell>
          <cell r="C27" t="str">
            <v>180-GC-FRS</v>
          </cell>
          <cell r="D27">
            <v>1.1999999999999999E-3</v>
          </cell>
          <cell r="E27">
            <v>5.7999999999999996E-3</v>
          </cell>
          <cell r="F27">
            <v>1.1999999999999999E-3</v>
          </cell>
          <cell r="G27">
            <v>5.5599999999999997E-2</v>
          </cell>
          <cell r="I27">
            <v>4.5999999999999999E-3</v>
          </cell>
          <cell r="J27">
            <v>1.3899999999999999E-2</v>
          </cell>
          <cell r="K27">
            <v>6.4899999999999999E-2</v>
          </cell>
          <cell r="L27">
            <v>0.28160000000000002</v>
          </cell>
          <cell r="M27">
            <v>0.5736</v>
          </cell>
          <cell r="N27">
            <v>0.21709999999999999</v>
          </cell>
          <cell r="O27">
            <v>0.31040000000000001</v>
          </cell>
          <cell r="P27" t="str">
            <v>K &amp; C Farms, LLC</v>
          </cell>
          <cell r="Q27">
            <v>8.7499999999999994E-2</v>
          </cell>
          <cell r="R27">
            <v>0.61499999999999999</v>
          </cell>
          <cell r="S27">
            <v>3.25</v>
          </cell>
          <cell r="T27">
            <v>3.8650000000000002</v>
          </cell>
          <cell r="U27">
            <v>517728</v>
          </cell>
          <cell r="V27">
            <v>485939</v>
          </cell>
          <cell r="W27">
            <v>31789</v>
          </cell>
          <cell r="X27">
            <v>18714.18</v>
          </cell>
          <cell r="Y27">
            <v>0</v>
          </cell>
          <cell r="Z27">
            <v>3.614674114592991</v>
          </cell>
          <cell r="AB27">
            <v>3.6103365056554795</v>
          </cell>
        </row>
        <row r="28">
          <cell r="A28" t="str">
            <v>Purdom Farms</v>
          </cell>
          <cell r="B28" t="str">
            <v>10-5-01</v>
          </cell>
          <cell r="C28" t="str">
            <v>105-PF-FRS</v>
          </cell>
          <cell r="D28">
            <v>1.14E-2</v>
          </cell>
          <cell r="E28">
            <v>8.5000000000000006E-3</v>
          </cell>
          <cell r="F28">
            <v>2.3E-3</v>
          </cell>
          <cell r="G28">
            <v>6.7799999999999999E-2</v>
          </cell>
          <cell r="H28">
            <v>8.0000000000000004E-4</v>
          </cell>
          <cell r="I28">
            <v>3.0999999999999999E-3</v>
          </cell>
          <cell r="J28">
            <v>4.5999999999999999E-3</v>
          </cell>
          <cell r="K28">
            <v>8.8700000000000001E-2</v>
          </cell>
          <cell r="L28">
            <v>0.34079999999999999</v>
          </cell>
          <cell r="M28">
            <v>0.48570000000000002</v>
          </cell>
          <cell r="N28">
            <v>0.1678</v>
          </cell>
          <cell r="O28">
            <v>0.253</v>
          </cell>
          <cell r="P28" t="str">
            <v>Purdom Farms</v>
          </cell>
          <cell r="Q28">
            <v>0</v>
          </cell>
          <cell r="R28">
            <v>0.42080000000000001</v>
          </cell>
          <cell r="S28">
            <v>3.25</v>
          </cell>
          <cell r="T28">
            <v>3.6707999999999998</v>
          </cell>
          <cell r="U28">
            <v>984211</v>
          </cell>
          <cell r="V28">
            <v>909115</v>
          </cell>
          <cell r="W28">
            <v>75096</v>
          </cell>
          <cell r="X28">
            <v>33326.35</v>
          </cell>
          <cell r="Y28">
            <v>0</v>
          </cell>
          <cell r="Z28">
            <v>3.3860981029474368</v>
          </cell>
          <cell r="AB28">
            <v>3.347496584573836</v>
          </cell>
        </row>
        <row r="29">
          <cell r="A29" t="str">
            <v>Alta Farms</v>
          </cell>
          <cell r="B29" t="str">
            <v>9-20-01</v>
          </cell>
          <cell r="C29" t="str">
            <v>150-CY-FRS</v>
          </cell>
          <cell r="D29">
            <v>1.1000000000000001E-3</v>
          </cell>
          <cell r="E29">
            <v>9.4999999999999998E-3</v>
          </cell>
          <cell r="F29">
            <v>5.7000000000000002E-3</v>
          </cell>
          <cell r="G29">
            <v>9.1000000000000004E-3</v>
          </cell>
          <cell r="I29">
            <v>1.9E-3</v>
          </cell>
          <cell r="J29">
            <v>9.4999999999999998E-3</v>
          </cell>
          <cell r="K29">
            <v>1.7500000000000002E-2</v>
          </cell>
          <cell r="L29">
            <v>0.1108</v>
          </cell>
          <cell r="M29">
            <v>0.84160000000000001</v>
          </cell>
          <cell r="N29">
            <v>0.32979999999999998</v>
          </cell>
          <cell r="O29">
            <v>0.50480000000000003</v>
          </cell>
          <cell r="P29" t="str">
            <v>Alta Farms</v>
          </cell>
          <cell r="Q29">
            <v>0.35909999999999997</v>
          </cell>
          <cell r="R29">
            <v>1.1937</v>
          </cell>
          <cell r="S29">
            <v>3.25</v>
          </cell>
          <cell r="T29">
            <v>4.4436999999999998</v>
          </cell>
          <cell r="U29">
            <v>1526569</v>
          </cell>
          <cell r="V29">
            <v>1498175</v>
          </cell>
          <cell r="W29">
            <v>28394</v>
          </cell>
          <cell r="X29">
            <v>66506.14</v>
          </cell>
          <cell r="Y29">
            <v>0</v>
          </cell>
          <cell r="Z29">
            <v>4.3565760866361103</v>
          </cell>
          <cell r="AB29">
            <v>4.3517838529408106</v>
          </cell>
        </row>
        <row r="30">
          <cell r="A30" t="str">
            <v>Haminishi Farms</v>
          </cell>
          <cell r="B30" t="str">
            <v>9-12-01</v>
          </cell>
          <cell r="C30" t="str">
            <v>129-HF-FRS</v>
          </cell>
          <cell r="D30">
            <v>3.2000000000000002E-3</v>
          </cell>
          <cell r="E30">
            <v>1.49E-2</v>
          </cell>
          <cell r="F30">
            <v>7.0000000000000001E-3</v>
          </cell>
          <cell r="G30">
            <v>2.5100000000000001E-2</v>
          </cell>
          <cell r="H30">
            <v>8.9999999999999998E-4</v>
          </cell>
          <cell r="I30">
            <v>6.1000000000000004E-3</v>
          </cell>
          <cell r="J30">
            <v>2.1899999999999999E-2</v>
          </cell>
          <cell r="K30">
            <v>3.0300000000000001E-2</v>
          </cell>
          <cell r="L30">
            <v>0.1918</v>
          </cell>
          <cell r="M30">
            <v>0.70899999999999996</v>
          </cell>
          <cell r="N30">
            <v>0.28599999999999998</v>
          </cell>
          <cell r="O30">
            <v>0.40160000000000001</v>
          </cell>
          <cell r="P30" t="str">
            <v>Haminishi Farms</v>
          </cell>
          <cell r="Q30">
            <v>0.23089999999999999</v>
          </cell>
          <cell r="R30">
            <v>0.91849999999999998</v>
          </cell>
          <cell r="S30">
            <v>3.25</v>
          </cell>
          <cell r="T30">
            <v>4.1684999999999999</v>
          </cell>
          <cell r="U30">
            <v>843363</v>
          </cell>
          <cell r="V30">
            <v>809628</v>
          </cell>
          <cell r="W30">
            <v>33735</v>
          </cell>
          <cell r="X30">
            <v>33626.36</v>
          </cell>
          <cell r="Y30">
            <v>40.479999999999997</v>
          </cell>
          <cell r="Z30">
            <v>3.9871751547079968</v>
          </cell>
          <cell r="AB30">
            <v>3.9744161942129308</v>
          </cell>
        </row>
        <row r="31">
          <cell r="A31" t="str">
            <v>Haminishi Farms</v>
          </cell>
          <cell r="B31" t="str">
            <v>10-2-01</v>
          </cell>
          <cell r="C31" t="str">
            <v>129-HF-FRSA</v>
          </cell>
          <cell r="D31">
            <v>4.3E-3</v>
          </cell>
          <cell r="E31">
            <v>9.9000000000000008E-3</v>
          </cell>
          <cell r="F31">
            <v>7.7000000000000002E-3</v>
          </cell>
          <cell r="G31">
            <v>5.8900000000000001E-2</v>
          </cell>
          <cell r="H31">
            <v>4.0000000000000002E-4</v>
          </cell>
          <cell r="I31">
            <v>8.6E-3</v>
          </cell>
          <cell r="J31">
            <v>1.6799999999999999E-2</v>
          </cell>
          <cell r="K31">
            <v>7.1800000000000003E-2</v>
          </cell>
          <cell r="L31">
            <v>0.3196</v>
          </cell>
          <cell r="M31">
            <v>0.51400000000000001</v>
          </cell>
          <cell r="N31">
            <v>0.1988</v>
          </cell>
          <cell r="O31">
            <v>0.26719999999999999</v>
          </cell>
          <cell r="P31" t="str">
            <v>Haminishi Farms</v>
          </cell>
          <cell r="Q31">
            <v>3.0800000000000001E-2</v>
          </cell>
          <cell r="R31">
            <v>0.49679999999999996</v>
          </cell>
          <cell r="S31">
            <v>3.25</v>
          </cell>
          <cell r="T31">
            <v>3.7467999999999999</v>
          </cell>
          <cell r="U31">
            <v>1658408</v>
          </cell>
          <cell r="V31">
            <v>1544310</v>
          </cell>
          <cell r="W31">
            <v>114098</v>
          </cell>
          <cell r="X31">
            <v>57654.32</v>
          </cell>
          <cell r="Y31">
            <v>79.599999999999994</v>
          </cell>
          <cell r="Z31">
            <v>3.4764858828466814</v>
          </cell>
          <cell r="AB31">
            <v>3.4615369935504408</v>
          </cell>
        </row>
        <row r="32">
          <cell r="A32" t="str">
            <v>Saito Farms</v>
          </cell>
          <cell r="B32" t="str">
            <v>10-1-01</v>
          </cell>
          <cell r="C32" t="str">
            <v>150-SF-FRS</v>
          </cell>
          <cell r="D32">
            <v>8.5000000000000006E-3</v>
          </cell>
          <cell r="E32">
            <v>1.14E-2</v>
          </cell>
          <cell r="F32">
            <v>4.3E-3</v>
          </cell>
          <cell r="G32">
            <v>6.7000000000000004E-2</v>
          </cell>
          <cell r="I32">
            <v>7.1000000000000004E-3</v>
          </cell>
          <cell r="J32">
            <v>0.01</v>
          </cell>
          <cell r="K32">
            <v>6.9900000000000004E-2</v>
          </cell>
          <cell r="L32">
            <v>0.34379999999999999</v>
          </cell>
          <cell r="M32">
            <v>0.49070000000000003</v>
          </cell>
          <cell r="N32">
            <v>0.1895</v>
          </cell>
          <cell r="O32">
            <v>0.26900000000000002</v>
          </cell>
          <cell r="P32" t="str">
            <v>Saito Farms</v>
          </cell>
          <cell r="Q32">
            <v>6.9999999999999999E-4</v>
          </cell>
          <cell r="R32">
            <v>0.4592</v>
          </cell>
          <cell r="S32">
            <v>3.25</v>
          </cell>
          <cell r="T32">
            <v>3.7092000000000001</v>
          </cell>
          <cell r="U32">
            <v>1486199</v>
          </cell>
          <cell r="V32">
            <v>1369681</v>
          </cell>
          <cell r="W32">
            <v>116518</v>
          </cell>
          <cell r="X32">
            <v>50766.71</v>
          </cell>
          <cell r="Y32">
            <v>0</v>
          </cell>
          <cell r="Z32">
            <v>3.4158756667175796</v>
          </cell>
          <cell r="AB32">
            <v>3.3868407235504803</v>
          </cell>
        </row>
        <row r="33">
          <cell r="A33" t="str">
            <v>Robyn Purdum</v>
          </cell>
          <cell r="B33" t="str">
            <v>9-24-01</v>
          </cell>
          <cell r="C33" t="str">
            <v>108-RP-FRS</v>
          </cell>
          <cell r="D33">
            <v>2.7000000000000001E-3</v>
          </cell>
          <cell r="E33">
            <v>4.7999999999999996E-3</v>
          </cell>
          <cell r="F33">
            <v>5.0000000000000001E-4</v>
          </cell>
          <cell r="G33">
            <v>3.6799999999999999E-2</v>
          </cell>
          <cell r="I33">
            <v>2.5000000000000001E-3</v>
          </cell>
          <cell r="J33">
            <v>4.1000000000000003E-3</v>
          </cell>
          <cell r="K33">
            <v>6.2700000000000006E-2</v>
          </cell>
          <cell r="L33">
            <v>0.28050000000000003</v>
          </cell>
          <cell r="M33">
            <v>0.60860000000000003</v>
          </cell>
          <cell r="N33">
            <v>0.24460000000000001</v>
          </cell>
          <cell r="O33">
            <v>0.37819999999999998</v>
          </cell>
          <cell r="P33" t="str">
            <v>Robyn Purdum</v>
          </cell>
          <cell r="Q33">
            <v>0.11269999999999999</v>
          </cell>
          <cell r="R33">
            <v>0.73550000000000004</v>
          </cell>
          <cell r="S33">
            <v>3.25</v>
          </cell>
          <cell r="T33">
            <v>3.9855</v>
          </cell>
          <cell r="U33">
            <v>3469198</v>
          </cell>
          <cell r="V33">
            <v>3324879</v>
          </cell>
          <cell r="W33">
            <v>144319</v>
          </cell>
          <cell r="X33">
            <v>132107.37</v>
          </cell>
          <cell r="Y33">
            <v>166.52</v>
          </cell>
          <cell r="Z33">
            <v>3.8080089403948687</v>
          </cell>
          <cell r="AB33">
            <v>3.7977273162558025</v>
          </cell>
        </row>
        <row r="34">
          <cell r="A34" t="str">
            <v>Robyn Purdum</v>
          </cell>
          <cell r="B34" t="str">
            <v>9-25-01</v>
          </cell>
          <cell r="C34" t="str">
            <v>108-RP-FRSSS</v>
          </cell>
          <cell r="D34">
            <v>3.2000000000000002E-3</v>
          </cell>
          <cell r="E34">
            <v>1.67E-2</v>
          </cell>
          <cell r="F34">
            <v>1.04E-2</v>
          </cell>
          <cell r="G34">
            <v>7.17E-2</v>
          </cell>
          <cell r="I34">
            <v>8.0000000000000002E-3</v>
          </cell>
          <cell r="J34">
            <v>7.1999999999999998E-3</v>
          </cell>
          <cell r="K34">
            <v>2.7900000000000001E-2</v>
          </cell>
          <cell r="L34">
            <v>0.33069999999999999</v>
          </cell>
          <cell r="M34">
            <v>0.53779999999999994</v>
          </cell>
          <cell r="N34">
            <v>0.2296</v>
          </cell>
          <cell r="O34">
            <v>0.33700000000000002</v>
          </cell>
          <cell r="P34" t="str">
            <v>Robyn Purdum</v>
          </cell>
          <cell r="Q34">
            <v>4.4999999999999998E-2</v>
          </cell>
          <cell r="R34">
            <v>0.61160000000000003</v>
          </cell>
          <cell r="S34">
            <v>3.25</v>
          </cell>
          <cell r="T34">
            <v>3.8616000000000001</v>
          </cell>
          <cell r="U34">
            <v>733645</v>
          </cell>
          <cell r="V34">
            <v>668791</v>
          </cell>
          <cell r="W34">
            <v>64854</v>
          </cell>
          <cell r="X34">
            <v>25738.47</v>
          </cell>
          <cell r="Y34">
            <v>35.21</v>
          </cell>
          <cell r="Z34">
            <v>3.5083003359935665</v>
          </cell>
          <cell r="AB34">
            <v>3.4970737749183871</v>
          </cell>
        </row>
        <row r="35">
          <cell r="A35" t="str">
            <v>Robyn Purdum</v>
          </cell>
          <cell r="B35" t="str">
            <v>10-6-01</v>
          </cell>
          <cell r="C35" t="str">
            <v>108-RP-FRSSS2</v>
          </cell>
          <cell r="D35">
            <v>3.0999999999999999E-3</v>
          </cell>
          <cell r="E35">
            <v>1.3100000000000001E-2</v>
          </cell>
          <cell r="F35">
            <v>7.7000000000000002E-3</v>
          </cell>
          <cell r="G35">
            <v>1.3100000000000001E-2</v>
          </cell>
          <cell r="H35">
            <v>8.0000000000000004E-4</v>
          </cell>
          <cell r="I35">
            <v>7.7000000000000002E-3</v>
          </cell>
          <cell r="J35">
            <v>6.8999999999999999E-3</v>
          </cell>
          <cell r="K35">
            <v>4.2200000000000001E-2</v>
          </cell>
          <cell r="L35">
            <v>0.39019999999999999</v>
          </cell>
          <cell r="M35">
            <v>0.52610000000000001</v>
          </cell>
          <cell r="N35">
            <v>0.28860000000000002</v>
          </cell>
          <cell r="O35">
            <v>0.43259999999999998</v>
          </cell>
          <cell r="P35" t="str">
            <v>Robyn Purdum</v>
          </cell>
          <cell r="Q35">
            <v>3.3000000000000002E-2</v>
          </cell>
          <cell r="R35">
            <v>0.75420000000000009</v>
          </cell>
          <cell r="S35">
            <v>3.25</v>
          </cell>
          <cell r="T35">
            <v>4.0042</v>
          </cell>
          <cell r="U35">
            <v>775239</v>
          </cell>
          <cell r="V35">
            <v>754928</v>
          </cell>
          <cell r="W35">
            <v>20311</v>
          </cell>
          <cell r="X35">
            <v>30146.799999999999</v>
          </cell>
          <cell r="Y35">
            <v>37.21</v>
          </cell>
          <cell r="Z35">
            <v>3.8887104492937015</v>
          </cell>
          <cell r="AB35">
            <v>3.8766554469008909</v>
          </cell>
        </row>
        <row r="36">
          <cell r="A36" t="str">
            <v>Robyn Purdum</v>
          </cell>
          <cell r="B36" t="str">
            <v>10-8-01</v>
          </cell>
          <cell r="C36" t="str">
            <v>108-RP-FRSSS2</v>
          </cell>
          <cell r="D36">
            <v>3.0999999999999999E-3</v>
          </cell>
          <cell r="E36">
            <v>1.3100000000000001E-2</v>
          </cell>
          <cell r="F36">
            <v>7.7000000000000002E-3</v>
          </cell>
          <cell r="G36">
            <v>1.3100000000000001E-2</v>
          </cell>
          <cell r="H36">
            <v>8.0000000000000004E-4</v>
          </cell>
          <cell r="I36">
            <v>7.7000000000000002E-3</v>
          </cell>
          <cell r="J36">
            <v>6.8999999999999999E-3</v>
          </cell>
          <cell r="K36">
            <v>4.2200000000000001E-2</v>
          </cell>
          <cell r="L36">
            <v>0.39019999999999999</v>
          </cell>
          <cell r="M36">
            <v>0.52610000000000001</v>
          </cell>
          <cell r="N36">
            <v>0.28860000000000002</v>
          </cell>
          <cell r="O36">
            <v>0.43259999999999998</v>
          </cell>
          <cell r="P36" t="str">
            <v>Robyn Purdum</v>
          </cell>
          <cell r="Q36">
            <v>3.3000000000000002E-2</v>
          </cell>
          <cell r="R36">
            <v>0.75420000000000009</v>
          </cell>
          <cell r="S36">
            <v>3.25</v>
          </cell>
          <cell r="T36">
            <v>4.0042</v>
          </cell>
          <cell r="U36">
            <v>28481</v>
          </cell>
          <cell r="V36">
            <v>27735</v>
          </cell>
          <cell r="W36">
            <v>746</v>
          </cell>
          <cell r="X36">
            <v>1109.21</v>
          </cell>
          <cell r="Y36">
            <v>1.37</v>
          </cell>
          <cell r="Z36">
            <v>3.8945612864716828</v>
          </cell>
          <cell r="AB36">
            <v>3.8824881464836212</v>
          </cell>
        </row>
        <row r="37">
          <cell r="A37" t="str">
            <v>Mitchell Farms</v>
          </cell>
          <cell r="B37" t="str">
            <v>10-4-01</v>
          </cell>
          <cell r="C37" t="str">
            <v>175-MF-FRS</v>
          </cell>
          <cell r="D37">
            <v>2.5000000000000001E-3</v>
          </cell>
          <cell r="E37">
            <v>1.8E-3</v>
          </cell>
          <cell r="F37">
            <v>0</v>
          </cell>
          <cell r="G37">
            <v>1.54E-2</v>
          </cell>
          <cell r="I37">
            <v>1.8E-3</v>
          </cell>
          <cell r="J37">
            <v>3.7000000000000002E-3</v>
          </cell>
          <cell r="K37">
            <v>2.7699999999999999E-2</v>
          </cell>
          <cell r="L37">
            <v>0.15040000000000001</v>
          </cell>
          <cell r="M37">
            <v>0.79900000000000004</v>
          </cell>
          <cell r="N37">
            <v>0.31859999999999999</v>
          </cell>
          <cell r="O37">
            <v>0.49880000000000002</v>
          </cell>
          <cell r="P37" t="str">
            <v>Mitchell Farms</v>
          </cell>
          <cell r="Q37">
            <v>0.30270000000000002</v>
          </cell>
          <cell r="R37">
            <v>1.1201000000000001</v>
          </cell>
          <cell r="S37">
            <v>3.25</v>
          </cell>
          <cell r="T37">
            <v>4.3700999999999999</v>
          </cell>
          <cell r="U37">
            <v>999021</v>
          </cell>
          <cell r="V37">
            <v>981838</v>
          </cell>
          <cell r="W37">
            <v>17183</v>
          </cell>
          <cell r="X37">
            <v>42810.05</v>
          </cell>
          <cell r="Y37">
            <v>0</v>
          </cell>
          <cell r="Z37">
            <v>4.2852002110065763</v>
          </cell>
          <cell r="AA37">
            <v>6730</v>
          </cell>
          <cell r="AB37">
            <v>4.2744872104790597</v>
          </cell>
        </row>
        <row r="38">
          <cell r="A38" t="str">
            <v>Skeen Farms</v>
          </cell>
          <cell r="B38" t="str">
            <v>9-28-01</v>
          </cell>
          <cell r="C38" t="str">
            <v>161-SF-FRS</v>
          </cell>
          <cell r="D38">
            <v>3.7000000000000002E-3</v>
          </cell>
          <cell r="E38">
            <v>5.4000000000000003E-3</v>
          </cell>
          <cell r="F38">
            <v>1.5E-3</v>
          </cell>
          <cell r="G38">
            <v>1.9699999999999999E-2</v>
          </cell>
          <cell r="I38">
            <v>3.0000000000000001E-3</v>
          </cell>
          <cell r="J38">
            <v>1.3100000000000001E-2</v>
          </cell>
          <cell r="K38">
            <v>2.5899999999999999E-2</v>
          </cell>
          <cell r="L38">
            <v>0.1517</v>
          </cell>
          <cell r="M38">
            <v>0.78129999999999999</v>
          </cell>
          <cell r="N38">
            <v>0.31140000000000001</v>
          </cell>
          <cell r="O38">
            <v>0.46600000000000003</v>
          </cell>
          <cell r="P38" t="str">
            <v>Skeen Farms</v>
          </cell>
          <cell r="Q38">
            <v>0.2944</v>
          </cell>
          <cell r="R38">
            <v>1.0718000000000001</v>
          </cell>
          <cell r="S38">
            <v>3.25</v>
          </cell>
          <cell r="T38">
            <v>4.3217999999999996</v>
          </cell>
          <cell r="U38">
            <v>2492899</v>
          </cell>
          <cell r="V38">
            <v>2430327</v>
          </cell>
          <cell r="W38">
            <v>62572</v>
          </cell>
          <cell r="X38">
            <v>104883.28</v>
          </cell>
          <cell r="Y38">
            <v>0</v>
          </cell>
          <cell r="Z38">
            <v>4.2072815625502678</v>
          </cell>
          <cell r="AA38">
            <v>20046</v>
          </cell>
          <cell r="AB38">
            <v>4.1917146207688321</v>
          </cell>
        </row>
        <row r="39">
          <cell r="A39" t="str">
            <v>G &amp; C Farms, LLC</v>
          </cell>
          <cell r="B39" t="str">
            <v>10-3-01</v>
          </cell>
          <cell r="C39" t="str">
            <v>185-KC-FRS</v>
          </cell>
          <cell r="D39">
            <v>3.0999999999999999E-3</v>
          </cell>
          <cell r="E39">
            <v>1.14E-2</v>
          </cell>
          <cell r="F39">
            <v>2.0999999999999999E-3</v>
          </cell>
          <cell r="G39">
            <v>7.8700000000000006E-2</v>
          </cell>
          <cell r="I39">
            <v>6.1999999999999998E-3</v>
          </cell>
          <cell r="J39">
            <v>4.1000000000000003E-3</v>
          </cell>
          <cell r="K39">
            <v>8.8999999999999996E-2</v>
          </cell>
          <cell r="L39">
            <v>0.3095</v>
          </cell>
          <cell r="M39">
            <v>0.501</v>
          </cell>
          <cell r="N39">
            <v>0.151</v>
          </cell>
          <cell r="O39">
            <v>0.221</v>
          </cell>
          <cell r="P39" t="str">
            <v>G &amp; C Farms, LLC</v>
          </cell>
          <cell r="Q39">
            <v>5.1000000000000004E-3</v>
          </cell>
          <cell r="R39">
            <v>0.37709999999999999</v>
          </cell>
          <cell r="S39">
            <v>3.25</v>
          </cell>
          <cell r="T39">
            <v>3.6271</v>
          </cell>
          <cell r="U39">
            <v>250401</v>
          </cell>
          <cell r="V39">
            <v>227840</v>
          </cell>
          <cell r="W39">
            <v>22561</v>
          </cell>
          <cell r="X39">
            <v>8233.99</v>
          </cell>
          <cell r="Y39">
            <v>0</v>
          </cell>
          <cell r="Z39">
            <v>3.288321532262251</v>
          </cell>
          <cell r="AB39">
            <v>3.2781277355122382</v>
          </cell>
        </row>
        <row r="40">
          <cell r="A40" t="str">
            <v>Skeen Farms</v>
          </cell>
          <cell r="B40" t="str">
            <v>9-28-01</v>
          </cell>
          <cell r="C40" t="str">
            <v>161-SF-FRS</v>
          </cell>
          <cell r="D40">
            <v>3.7000000000000002E-3</v>
          </cell>
          <cell r="E40">
            <v>5.4000000000000003E-3</v>
          </cell>
          <cell r="F40">
            <v>1.4999999999999999E-2</v>
          </cell>
          <cell r="G40">
            <v>1.9699999999999999E-2</v>
          </cell>
          <cell r="I40">
            <v>3.0000000000000001E-3</v>
          </cell>
          <cell r="J40">
            <v>1.3100000000000001E-2</v>
          </cell>
          <cell r="K40">
            <v>2.5899999999999999E-2</v>
          </cell>
          <cell r="L40">
            <v>0.1517</v>
          </cell>
          <cell r="M40">
            <v>0.78129999999999999</v>
          </cell>
          <cell r="N40">
            <v>0.31140000000000001</v>
          </cell>
          <cell r="O40">
            <v>0.46600000000000003</v>
          </cell>
          <cell r="P40" t="str">
            <v>Skeen Farms</v>
          </cell>
          <cell r="Q40">
            <v>0.2944</v>
          </cell>
          <cell r="R40">
            <v>1.0718000000000001</v>
          </cell>
          <cell r="S40">
            <v>3.25</v>
          </cell>
          <cell r="T40">
            <v>4.3217999999999996</v>
          </cell>
          <cell r="U40">
            <v>2492899</v>
          </cell>
          <cell r="V40">
            <v>2430327</v>
          </cell>
          <cell r="W40">
            <v>62572</v>
          </cell>
          <cell r="X40">
            <v>104883.28</v>
          </cell>
          <cell r="Y40">
            <v>0</v>
          </cell>
          <cell r="Z40">
            <v>4.2072815625502678</v>
          </cell>
          <cell r="AB40">
            <v>4.1917146207688321</v>
          </cell>
        </row>
        <row r="41">
          <cell r="A41" t="str">
            <v>Saito Farms</v>
          </cell>
          <cell r="B41" t="str">
            <v>10-1-01</v>
          </cell>
          <cell r="C41" t="str">
            <v>150-SF-FRSB</v>
          </cell>
          <cell r="D41">
            <v>8.5000000000000006E-3</v>
          </cell>
          <cell r="E41">
            <v>1.14E-2</v>
          </cell>
          <cell r="F41">
            <v>4.3E-3</v>
          </cell>
          <cell r="G41">
            <v>6.7000000000000004E-2</v>
          </cell>
          <cell r="I41">
            <v>7.1000000000000004E-3</v>
          </cell>
          <cell r="J41">
            <v>0.01</v>
          </cell>
          <cell r="K41">
            <v>6.9900000000000004E-2</v>
          </cell>
          <cell r="L41">
            <v>0.34379999999999999</v>
          </cell>
          <cell r="M41">
            <v>0.49070000000000003</v>
          </cell>
          <cell r="N41">
            <v>0.1895</v>
          </cell>
          <cell r="O41">
            <v>0.26900000000000002</v>
          </cell>
          <cell r="P41" t="str">
            <v>Saito Farms</v>
          </cell>
          <cell r="Q41">
            <v>6.9999999999999999E-4</v>
          </cell>
          <cell r="R41">
            <v>0.4592</v>
          </cell>
          <cell r="S41">
            <v>3.25</v>
          </cell>
          <cell r="T41">
            <v>3.7092000000000001</v>
          </cell>
          <cell r="U41">
            <v>544909</v>
          </cell>
          <cell r="V41">
            <v>502188</v>
          </cell>
          <cell r="W41">
            <v>42721</v>
          </cell>
          <cell r="X41">
            <v>18589.650000000001</v>
          </cell>
          <cell r="Z41">
            <v>3.4115145831689331</v>
          </cell>
          <cell r="AB41">
            <v>3.3825167092119974</v>
          </cell>
        </row>
        <row r="42">
          <cell r="A42" t="str">
            <v>Saito Farms</v>
          </cell>
          <cell r="B42" t="str">
            <v>9-29-01</v>
          </cell>
          <cell r="C42" t="str">
            <v>150-SF-FRS</v>
          </cell>
          <cell r="D42">
            <v>2.0999999999999999E-3</v>
          </cell>
          <cell r="E42">
            <v>1.1599999999999999E-2</v>
          </cell>
          <cell r="F42">
            <v>8.3999999999999995E-3</v>
          </cell>
          <cell r="G42">
            <v>2.2200000000000001E-2</v>
          </cell>
          <cell r="I42">
            <v>1.1000000000000001E-3</v>
          </cell>
          <cell r="J42">
            <v>1.2699999999999999E-2</v>
          </cell>
          <cell r="K42">
            <v>4.3299999999999998E-2</v>
          </cell>
          <cell r="L42">
            <v>0.151</v>
          </cell>
          <cell r="M42">
            <v>0.75819999999999999</v>
          </cell>
          <cell r="N42">
            <v>0.27879999999999999</v>
          </cell>
          <cell r="O42">
            <v>0.41839999999999999</v>
          </cell>
          <cell r="P42" t="str">
            <v>Saito Farms</v>
          </cell>
          <cell r="Q42">
            <v>0.27089999999999997</v>
          </cell>
          <cell r="R42">
            <v>0.96809999999999996</v>
          </cell>
          <cell r="S42">
            <v>3.25</v>
          </cell>
          <cell r="T42">
            <v>4.2180999999999997</v>
          </cell>
          <cell r="U42">
            <v>747297</v>
          </cell>
          <cell r="V42">
            <v>722039</v>
          </cell>
          <cell r="W42">
            <v>25258</v>
          </cell>
          <cell r="X42">
            <v>30410.95</v>
          </cell>
          <cell r="Y42">
            <v>0</v>
          </cell>
          <cell r="Z42">
            <v>4.0694596659694877</v>
          </cell>
          <cell r="AB42">
            <v>4.0609138006709511</v>
          </cell>
        </row>
        <row r="43">
          <cell r="A43" t="str">
            <v>Saito Farms</v>
          </cell>
          <cell r="B43" t="str">
            <v>10-1-01</v>
          </cell>
          <cell r="C43" t="str">
            <v>150-SF-FRSC</v>
          </cell>
          <cell r="D43">
            <v>4.0000000000000001E-3</v>
          </cell>
          <cell r="E43">
            <v>8.0999999999999996E-3</v>
          </cell>
          <cell r="F43">
            <v>0</v>
          </cell>
          <cell r="G43">
            <v>2.8500000000000001E-2</v>
          </cell>
          <cell r="I43">
            <v>4.1000000000000003E-3</v>
          </cell>
          <cell r="J43">
            <v>1.6299999999999999E-2</v>
          </cell>
          <cell r="K43">
            <v>5.28E-2</v>
          </cell>
          <cell r="L43">
            <v>0.26019999999999999</v>
          </cell>
          <cell r="M43">
            <v>0.63009999999999999</v>
          </cell>
          <cell r="N43">
            <v>0.26340000000000002</v>
          </cell>
          <cell r="O43">
            <v>0.38059999999999999</v>
          </cell>
          <cell r="P43" t="str">
            <v>Saito Farms</v>
          </cell>
          <cell r="Q43">
            <v>0.1464</v>
          </cell>
          <cell r="R43">
            <v>0.79039999999999999</v>
          </cell>
          <cell r="S43">
            <v>3.25</v>
          </cell>
          <cell r="T43">
            <v>4.0404</v>
          </cell>
          <cell r="U43">
            <v>199688</v>
          </cell>
          <cell r="V43">
            <v>192379</v>
          </cell>
          <cell r="W43">
            <v>7309</v>
          </cell>
          <cell r="X43">
            <v>7757.85</v>
          </cell>
          <cell r="Y43">
            <v>0</v>
          </cell>
          <cell r="Z43">
            <v>3.8849855775009012</v>
          </cell>
          <cell r="AB43">
            <v>3.8694456351908975</v>
          </cell>
        </row>
        <row r="44">
          <cell r="A44" t="str">
            <v>Trenkle Farms</v>
          </cell>
          <cell r="B44" t="str">
            <v>10-10-01</v>
          </cell>
          <cell r="C44" t="str">
            <v>140-TF-FRS</v>
          </cell>
          <cell r="D44">
            <v>5.8999999999999999E-3</v>
          </cell>
          <cell r="E44">
            <v>2.2499999999999999E-2</v>
          </cell>
          <cell r="F44">
            <v>1.2999999999999999E-2</v>
          </cell>
          <cell r="G44">
            <v>3.5499999999999997E-2</v>
          </cell>
          <cell r="H44">
            <v>1.1999999999999999E-3</v>
          </cell>
          <cell r="I44">
            <v>1.54E-2</v>
          </cell>
          <cell r="J44">
            <v>2.1299999999999999E-2</v>
          </cell>
          <cell r="K44">
            <v>6.1600000000000002E-2</v>
          </cell>
          <cell r="L44">
            <v>0.21920000000000001</v>
          </cell>
          <cell r="M44">
            <v>0.62319999999999998</v>
          </cell>
          <cell r="N44">
            <v>0.22389999999999999</v>
          </cell>
          <cell r="O44">
            <v>0.2848</v>
          </cell>
          <cell r="P44" t="str">
            <v>Trenkle Farms</v>
          </cell>
          <cell r="Q44">
            <v>0.14449999999999999</v>
          </cell>
          <cell r="R44">
            <v>0.65319999999999989</v>
          </cell>
          <cell r="S44">
            <v>3.25</v>
          </cell>
          <cell r="T44">
            <v>3.9032</v>
          </cell>
          <cell r="U44">
            <v>369139</v>
          </cell>
          <cell r="V44">
            <v>347729</v>
          </cell>
          <cell r="W44">
            <v>21410</v>
          </cell>
          <cell r="X44">
            <v>13538.72</v>
          </cell>
          <cell r="Y44">
            <v>0</v>
          </cell>
          <cell r="Z44">
            <v>3.6676482300705153</v>
          </cell>
          <cell r="AB44">
            <v>3.6460091055130994</v>
          </cell>
        </row>
        <row r="45">
          <cell r="A45" t="str">
            <v>Deboer Farms</v>
          </cell>
          <cell r="B45" t="str">
            <v>9-28-01</v>
          </cell>
          <cell r="C45" t="str">
            <v>106-DF-FRS</v>
          </cell>
          <cell r="D45">
            <v>4.0000000000000001E-3</v>
          </cell>
          <cell r="E45">
            <v>9.4000000000000004E-3</v>
          </cell>
          <cell r="F45">
            <v>4.0000000000000001E-3</v>
          </cell>
          <cell r="G45">
            <v>8.1600000000000006E-2</v>
          </cell>
          <cell r="H45">
            <v>1.2999999999999999E-3</v>
          </cell>
          <cell r="I45">
            <v>5.3E-3</v>
          </cell>
          <cell r="J45">
            <v>8.0000000000000002E-3</v>
          </cell>
          <cell r="K45">
            <v>7.4899999999999994E-2</v>
          </cell>
          <cell r="L45">
            <v>0.32219999999999999</v>
          </cell>
          <cell r="M45">
            <v>0.49730000000000002</v>
          </cell>
          <cell r="N45">
            <v>0.16600000000000001</v>
          </cell>
          <cell r="O45">
            <v>0.23899999999999999</v>
          </cell>
          <cell r="P45" t="str">
            <v>Deboer Farms</v>
          </cell>
          <cell r="Q45">
            <v>5.3E-3</v>
          </cell>
          <cell r="R45">
            <v>0.41030000000000005</v>
          </cell>
          <cell r="S45">
            <v>3.25</v>
          </cell>
          <cell r="T45">
            <v>3.6602999999999999</v>
          </cell>
          <cell r="U45">
            <v>749988</v>
          </cell>
          <cell r="V45">
            <v>681739</v>
          </cell>
          <cell r="W45">
            <v>68249</v>
          </cell>
          <cell r="X45">
            <v>24923.7</v>
          </cell>
          <cell r="Y45">
            <v>0</v>
          </cell>
          <cell r="Z45">
            <v>3.3232131714107425</v>
          </cell>
          <cell r="AB45">
            <v>3.3099203187250996</v>
          </cell>
        </row>
        <row r="46">
          <cell r="A46" t="str">
            <v>Gene Bair</v>
          </cell>
          <cell r="B46" t="str">
            <v>10-12-01</v>
          </cell>
          <cell r="C46" t="str">
            <v>165-GB-FRS</v>
          </cell>
          <cell r="D46">
            <v>2.58E-2</v>
          </cell>
          <cell r="E46">
            <v>2.3800000000000002E-2</v>
          </cell>
          <cell r="F46">
            <v>1.14E-2</v>
          </cell>
          <cell r="G46">
            <v>9.6199999999999994E-2</v>
          </cell>
          <cell r="H46">
            <v>1.6000000000000001E-3</v>
          </cell>
          <cell r="I46">
            <v>5.8999999999999999E-3</v>
          </cell>
          <cell r="J46">
            <v>1.24E-2</v>
          </cell>
          <cell r="K46">
            <v>9.1899999999999996E-2</v>
          </cell>
          <cell r="L46">
            <v>0.30649999999999999</v>
          </cell>
          <cell r="M46">
            <v>0.46160000000000001</v>
          </cell>
          <cell r="N46">
            <v>0.108</v>
          </cell>
          <cell r="O46">
            <v>0.13619999999999999</v>
          </cell>
          <cell r="P46" t="str">
            <v>Gene Bair</v>
          </cell>
          <cell r="Q46">
            <v>0</v>
          </cell>
          <cell r="R46">
            <v>0.24419999999999997</v>
          </cell>
          <cell r="S46">
            <v>3.25</v>
          </cell>
          <cell r="T46">
            <v>3.4942000000000002</v>
          </cell>
          <cell r="U46">
            <v>967731</v>
          </cell>
          <cell r="V46">
            <v>851604</v>
          </cell>
          <cell r="W46">
            <v>116127</v>
          </cell>
          <cell r="X46">
            <v>29704.23</v>
          </cell>
          <cell r="Z46">
            <v>3.0694717850311708</v>
          </cell>
          <cell r="AB46">
            <v>2.9902794129773662</v>
          </cell>
        </row>
        <row r="47">
          <cell r="A47" t="str">
            <v>Lee Farms</v>
          </cell>
          <cell r="B47" t="str">
            <v>10-2-01</v>
          </cell>
          <cell r="C47" t="str">
            <v>125-LF-FRS</v>
          </cell>
          <cell r="D47">
            <v>2.8999999999999998E-3</v>
          </cell>
          <cell r="E47">
            <v>7.1999999999999998E-3</v>
          </cell>
          <cell r="F47">
            <v>3.5999999999999999E-3</v>
          </cell>
          <cell r="G47">
            <v>2.7199999999999998E-2</v>
          </cell>
          <cell r="H47">
            <v>1.4E-3</v>
          </cell>
          <cell r="I47">
            <v>3.5999999999999999E-3</v>
          </cell>
          <cell r="J47">
            <v>5.0000000000000001E-3</v>
          </cell>
          <cell r="K47">
            <v>3.5099999999999999E-2</v>
          </cell>
          <cell r="L47">
            <v>0.22889999999999999</v>
          </cell>
          <cell r="M47">
            <v>0.69169999999999998</v>
          </cell>
          <cell r="N47">
            <v>0.28649999999999998</v>
          </cell>
          <cell r="O47">
            <v>0.44119999999999998</v>
          </cell>
          <cell r="P47" t="str">
            <v>Lee Farms</v>
          </cell>
          <cell r="Q47">
            <v>0.19670000000000001</v>
          </cell>
          <cell r="R47">
            <v>0.9244</v>
          </cell>
          <cell r="S47">
            <v>3.25</v>
          </cell>
          <cell r="T47">
            <v>4.1744000000000003</v>
          </cell>
          <cell r="U47">
            <v>994857</v>
          </cell>
          <cell r="V47">
            <v>960633</v>
          </cell>
          <cell r="W47">
            <v>34224</v>
          </cell>
          <cell r="X47">
            <v>40055.68</v>
          </cell>
          <cell r="Z47">
            <v>4.026275133009066</v>
          </cell>
          <cell r="AB47">
            <v>4.0145989351233391</v>
          </cell>
        </row>
        <row r="48">
          <cell r="A48" t="str">
            <v>Yasuda Farms</v>
          </cell>
          <cell r="B48" t="str">
            <v>10-8-01</v>
          </cell>
          <cell r="C48" t="str">
            <v>121-YF-FRS</v>
          </cell>
          <cell r="D48">
            <v>2.2000000000000001E-3</v>
          </cell>
          <cell r="E48">
            <v>5.4999999999999997E-3</v>
          </cell>
          <cell r="F48">
            <v>1.6000000000000001E-3</v>
          </cell>
          <cell r="G48">
            <v>4.3999999999999997E-2</v>
          </cell>
          <cell r="H48">
            <v>5.9999999999999995E-4</v>
          </cell>
          <cell r="I48">
            <v>2.5000000000000001E-3</v>
          </cell>
          <cell r="J48">
            <v>5.3E-3</v>
          </cell>
          <cell r="K48">
            <v>8.7999999999999995E-2</v>
          </cell>
          <cell r="L48">
            <v>0.38069999999999998</v>
          </cell>
          <cell r="M48">
            <v>0.47349999999999998</v>
          </cell>
          <cell r="N48">
            <v>0.20250000000000001</v>
          </cell>
          <cell r="O48">
            <v>0.30840000000000001</v>
          </cell>
          <cell r="P48" t="str">
            <v>Yasuda Farms</v>
          </cell>
          <cell r="Q48">
            <v>0</v>
          </cell>
          <cell r="R48">
            <v>0.51090000000000002</v>
          </cell>
          <cell r="S48">
            <v>3.25</v>
          </cell>
          <cell r="T48">
            <v>3.7608999999999999</v>
          </cell>
          <cell r="U48">
            <v>2499349</v>
          </cell>
          <cell r="V48">
            <v>2375632</v>
          </cell>
          <cell r="W48">
            <v>123717</v>
          </cell>
          <cell r="X48">
            <v>89082.63</v>
          </cell>
          <cell r="Z48">
            <v>3.5642333263581838</v>
          </cell>
          <cell r="AB48">
            <v>3.5563920130401963</v>
          </cell>
        </row>
        <row r="49">
          <cell r="A49" t="str">
            <v>J.C. Watson Co.</v>
          </cell>
          <cell r="B49" t="str">
            <v>9-22-01</v>
          </cell>
          <cell r="C49" t="str">
            <v>202-JCW-FRSN</v>
          </cell>
          <cell r="D49">
            <v>1.5E-3</v>
          </cell>
          <cell r="E49">
            <v>6.7999999999999996E-3</v>
          </cell>
          <cell r="F49">
            <v>1.9E-3</v>
          </cell>
          <cell r="G49">
            <v>2.93E-2</v>
          </cell>
          <cell r="H49">
            <v>2.5999999999999999E-3</v>
          </cell>
          <cell r="I49">
            <v>1.5E-3</v>
          </cell>
          <cell r="J49">
            <v>5.3E-3</v>
          </cell>
          <cell r="K49">
            <v>2.63E-2</v>
          </cell>
          <cell r="L49">
            <v>0.2336</v>
          </cell>
          <cell r="M49">
            <v>0.69469999999999998</v>
          </cell>
          <cell r="N49">
            <v>0.29389999999999999</v>
          </cell>
          <cell r="O49">
            <v>0.45660000000000001</v>
          </cell>
          <cell r="P49" t="str">
            <v>J.C. Watson Co.</v>
          </cell>
          <cell r="Q49">
            <v>0.2</v>
          </cell>
          <cell r="R49">
            <v>0.9504999999999999</v>
          </cell>
          <cell r="S49">
            <v>3.25</v>
          </cell>
          <cell r="T49">
            <v>4.2004999999999999</v>
          </cell>
          <cell r="U49">
            <v>1005839</v>
          </cell>
          <cell r="V49">
            <v>969528</v>
          </cell>
          <cell r="W49">
            <v>36311</v>
          </cell>
          <cell r="X49">
            <v>40582.76</v>
          </cell>
          <cell r="Y49">
            <v>48.26</v>
          </cell>
          <cell r="Z49">
            <v>4.0347172857683988</v>
          </cell>
          <cell r="AB49">
            <v>4.0286652098397466</v>
          </cell>
        </row>
        <row r="50">
          <cell r="A50" t="str">
            <v>J.C. Watson Co.</v>
          </cell>
          <cell r="B50" t="str">
            <v>9-24-01</v>
          </cell>
          <cell r="C50" t="str">
            <v>202-JCW-FRSG</v>
          </cell>
          <cell r="D50">
            <v>1.5E-3</v>
          </cell>
          <cell r="E50">
            <v>6.7999999999999996E-3</v>
          </cell>
          <cell r="F50">
            <v>1.9E-3</v>
          </cell>
          <cell r="G50">
            <v>2.93E-2</v>
          </cell>
          <cell r="H50">
            <v>2.5999999999999999E-3</v>
          </cell>
          <cell r="I50">
            <v>1.5E-3</v>
          </cell>
          <cell r="J50">
            <v>5.3E-3</v>
          </cell>
          <cell r="K50">
            <v>2.63E-2</v>
          </cell>
          <cell r="L50">
            <v>0.2336</v>
          </cell>
          <cell r="M50">
            <v>0.69469999999999998</v>
          </cell>
          <cell r="N50">
            <v>0.29389999999999999</v>
          </cell>
          <cell r="O50">
            <v>0.45660000000000001</v>
          </cell>
          <cell r="P50" t="str">
            <v>J.C. Watson Co.</v>
          </cell>
          <cell r="Q50">
            <v>0.2</v>
          </cell>
          <cell r="R50">
            <v>0.9504999999999999</v>
          </cell>
          <cell r="S50">
            <v>3.25</v>
          </cell>
          <cell r="T50">
            <v>4.2004999999999999</v>
          </cell>
          <cell r="U50">
            <v>526469</v>
          </cell>
          <cell r="V50">
            <v>507464</v>
          </cell>
          <cell r="W50">
            <v>19005</v>
          </cell>
          <cell r="X50">
            <v>21290.61</v>
          </cell>
          <cell r="Y50">
            <v>25.27</v>
          </cell>
          <cell r="Z50">
            <v>4.0440386803401536</v>
          </cell>
          <cell r="AB50">
            <v>4.0379726223196428</v>
          </cell>
        </row>
        <row r="51">
          <cell r="A51" t="str">
            <v>Pace-Neilson</v>
          </cell>
          <cell r="B51" t="str">
            <v>10-1-01</v>
          </cell>
          <cell r="C51" t="str">
            <v>157-PN-FRS</v>
          </cell>
          <cell r="D51">
            <v>2.3E-3</v>
          </cell>
          <cell r="E51">
            <v>4.8999999999999998E-3</v>
          </cell>
          <cell r="F51">
            <v>1.2999999999999999E-3</v>
          </cell>
          <cell r="G51">
            <v>3.1699999999999999E-2</v>
          </cell>
          <cell r="I51">
            <v>2.3E-3</v>
          </cell>
          <cell r="J51">
            <v>1.47E-2</v>
          </cell>
          <cell r="K51">
            <v>5.0700000000000002E-2</v>
          </cell>
          <cell r="L51">
            <v>0.27779999999999999</v>
          </cell>
          <cell r="M51">
            <v>0.61799999999999999</v>
          </cell>
          <cell r="N51">
            <v>0.26600000000000001</v>
          </cell>
          <cell r="O51">
            <v>0.3916</v>
          </cell>
          <cell r="P51" t="str">
            <v>Pace-Neilson</v>
          </cell>
          <cell r="Q51">
            <v>0.13270000000000001</v>
          </cell>
          <cell r="R51">
            <v>0.7903</v>
          </cell>
          <cell r="S51">
            <v>3.25</v>
          </cell>
          <cell r="T51">
            <v>4.0403000000000002</v>
          </cell>
          <cell r="U51">
            <v>2056091</v>
          </cell>
          <cell r="V51">
            <v>1980838</v>
          </cell>
          <cell r="W51">
            <v>75253</v>
          </cell>
          <cell r="X51">
            <v>79805.61</v>
          </cell>
          <cell r="Y51">
            <v>101.87</v>
          </cell>
          <cell r="Z51">
            <v>3.8814240225748762</v>
          </cell>
          <cell r="AA51">
            <v>7962</v>
          </cell>
          <cell r="AB51">
            <v>3.8724967473229541</v>
          </cell>
        </row>
        <row r="53">
          <cell r="A53" t="str">
            <v>Storage totals</v>
          </cell>
          <cell r="U53">
            <v>36929527</v>
          </cell>
          <cell r="V53">
            <v>35223971</v>
          </cell>
          <cell r="W53">
            <v>1705556</v>
          </cell>
          <cell r="X53">
            <v>1422106.24</v>
          </cell>
          <cell r="Y53">
            <v>679.77</v>
          </cell>
          <cell r="Z53">
            <v>3.8508650273262366</v>
          </cell>
        </row>
      </sheetData>
      <sheetData sheetId="43"/>
      <sheetData sheetId="44">
        <row r="4">
          <cell r="B4" t="str">
            <v>Purchase</v>
          </cell>
          <cell r="G4" t="str">
            <v>Payment</v>
          </cell>
        </row>
        <row r="5">
          <cell r="A5" t="str">
            <v>Customer</v>
          </cell>
          <cell r="B5" t="str">
            <v>Order Date</v>
          </cell>
          <cell r="C5" t="str">
            <v>Product</v>
          </cell>
          <cell r="D5" t="str">
            <v>Pounds</v>
          </cell>
          <cell r="E5" t="str">
            <v>Price</v>
          </cell>
          <cell r="F5" t="str">
            <v>Total</v>
          </cell>
          <cell r="G5" t="str">
            <v>Terms</v>
          </cell>
          <cell r="H5" t="str">
            <v>Freight Billing</v>
          </cell>
        </row>
        <row r="7">
          <cell r="A7" t="str">
            <v>Agrilink</v>
          </cell>
          <cell r="B7">
            <v>37497</v>
          </cell>
          <cell r="C7" t="str">
            <v>Onion dice 3/8"</v>
          </cell>
          <cell r="D7">
            <v>5740000</v>
          </cell>
          <cell r="E7">
            <v>0.26500000000000001</v>
          </cell>
          <cell r="F7">
            <v>1521100</v>
          </cell>
          <cell r="G7" t="str">
            <v>Net 30</v>
          </cell>
          <cell r="H7" t="str">
            <v>Customer pick-up</v>
          </cell>
        </row>
        <row r="8">
          <cell r="A8" t="str">
            <v>Agrilink</v>
          </cell>
          <cell r="B8">
            <v>37497</v>
          </cell>
          <cell r="C8" t="str">
            <v>Onion Strip 3/4"</v>
          </cell>
          <cell r="D8">
            <v>2485000</v>
          </cell>
          <cell r="E8">
            <v>0.26500000000000001</v>
          </cell>
          <cell r="F8">
            <v>658525</v>
          </cell>
          <cell r="G8" t="str">
            <v>Net 30</v>
          </cell>
          <cell r="H8" t="str">
            <v>Customer pick-up</v>
          </cell>
        </row>
        <row r="9">
          <cell r="A9" t="str">
            <v>Agrilink</v>
          </cell>
          <cell r="B9">
            <v>37497</v>
          </cell>
          <cell r="C9" t="str">
            <v>Onion Strip 3/8"</v>
          </cell>
          <cell r="D9">
            <v>1090000</v>
          </cell>
          <cell r="E9">
            <v>0.26500000000000001</v>
          </cell>
          <cell r="F9">
            <v>288850</v>
          </cell>
          <cell r="G9" t="str">
            <v>Net 30</v>
          </cell>
          <cell r="H9" t="str">
            <v>Customer pick-up</v>
          </cell>
        </row>
        <row r="10">
          <cell r="A10" t="str">
            <v>Heinz</v>
          </cell>
          <cell r="B10" t="str">
            <v>04/08/2002 - 3/9/03</v>
          </cell>
          <cell r="C10" t="str">
            <v>Dcd Onions 3/8 "</v>
          </cell>
          <cell r="D10">
            <v>296010</v>
          </cell>
          <cell r="E10">
            <v>0.26500000000000001</v>
          </cell>
          <cell r="F10">
            <v>78442.650000000009</v>
          </cell>
          <cell r="G10" t="str">
            <v>Net45</v>
          </cell>
          <cell r="H10" t="str">
            <v>Freight collect</v>
          </cell>
        </row>
        <row r="11">
          <cell r="A11" t="str">
            <v>Heinz</v>
          </cell>
          <cell r="B11" t="str">
            <v>04/08/2002 - 3/9/03</v>
          </cell>
          <cell r="C11" t="str">
            <v>Strip Onions 3/8 "</v>
          </cell>
          <cell r="D11">
            <v>330400</v>
          </cell>
          <cell r="E11">
            <v>0.26500000000000001</v>
          </cell>
          <cell r="F11">
            <v>87556</v>
          </cell>
          <cell r="G11" t="str">
            <v>Net45</v>
          </cell>
          <cell r="H11" t="str">
            <v>Freight collect</v>
          </cell>
        </row>
        <row r="12">
          <cell r="A12" t="str">
            <v>Hormel</v>
          </cell>
          <cell r="B12">
            <v>37091</v>
          </cell>
          <cell r="C12" t="str">
            <v>onions 3/8" diced IQF</v>
          </cell>
          <cell r="D12">
            <v>3000000</v>
          </cell>
          <cell r="E12">
            <v>0.28899999999999998</v>
          </cell>
          <cell r="F12">
            <v>866999.99999999988</v>
          </cell>
          <cell r="G12" t="str">
            <v>Net 30</v>
          </cell>
          <cell r="H12" t="str">
            <v>Customer pick-up</v>
          </cell>
        </row>
        <row r="13">
          <cell r="A13" t="str">
            <v>Inn Foods</v>
          </cell>
          <cell r="B13" t="str">
            <v>8/01/02 - 7/31/03</v>
          </cell>
          <cell r="C13" t="str">
            <v>onions 3/8" diced IQF</v>
          </cell>
          <cell r="D13">
            <v>200025</v>
          </cell>
          <cell r="E13">
            <v>0.28000000000000003</v>
          </cell>
          <cell r="F13">
            <v>56007.000000000007</v>
          </cell>
          <cell r="G13" t="str">
            <v>Net 30</v>
          </cell>
          <cell r="H13" t="str">
            <v>Customer pick-up</v>
          </cell>
        </row>
        <row r="14">
          <cell r="A14" t="str">
            <v>Inn Foods</v>
          </cell>
          <cell r="B14" t="str">
            <v>8/01/02 - 7/31/03</v>
          </cell>
          <cell r="C14" t="str">
            <v>Red/Grn Ppr/Onion Mix</v>
          </cell>
          <cell r="D14">
            <v>415035</v>
          </cell>
          <cell r="E14">
            <v>0.50939999999999996</v>
          </cell>
          <cell r="F14">
            <v>211418.829</v>
          </cell>
          <cell r="G14" t="str">
            <v>Net 30</v>
          </cell>
          <cell r="H14" t="str">
            <v>Delivered rate</v>
          </cell>
        </row>
        <row r="15">
          <cell r="A15" t="str">
            <v>Inn Foods</v>
          </cell>
          <cell r="B15" t="str">
            <v>8/01/02 - 7/31/03</v>
          </cell>
          <cell r="C15" t="str">
            <v>Onion diced 3/8"  IQF</v>
          </cell>
          <cell r="D15">
            <v>5625</v>
          </cell>
          <cell r="E15">
            <v>0.32940000000000003</v>
          </cell>
          <cell r="F15">
            <v>1852.8750000000002</v>
          </cell>
          <cell r="G15" t="str">
            <v>Net 30</v>
          </cell>
          <cell r="H15" t="str">
            <v>Delivered rate</v>
          </cell>
        </row>
        <row r="16">
          <cell r="A16" t="str">
            <v>Inn Foods</v>
          </cell>
          <cell r="B16" t="str">
            <v>4/1/02 - 4/1/03</v>
          </cell>
          <cell r="C16" t="str">
            <v xml:space="preserve">Onions  </v>
          </cell>
          <cell r="D16">
            <v>1750000</v>
          </cell>
          <cell r="E16">
            <v>0.27</v>
          </cell>
          <cell r="F16">
            <v>472500.00000000006</v>
          </cell>
          <cell r="G16" t="str">
            <v>Net 30</v>
          </cell>
          <cell r="H16" t="str">
            <v>Customer pick-up</v>
          </cell>
        </row>
        <row r="17">
          <cell r="A17" t="str">
            <v>JR Simplot</v>
          </cell>
          <cell r="B17" t="str">
            <v>05/22/2002 - 6/30/03</v>
          </cell>
          <cell r="C17" t="str">
            <v xml:space="preserve">Onion diced 3/8" </v>
          </cell>
          <cell r="D17">
            <v>104692</v>
          </cell>
          <cell r="E17">
            <v>0.26</v>
          </cell>
          <cell r="F17">
            <v>27219.920000000002</v>
          </cell>
          <cell r="G17" t="str">
            <v>Net 30</v>
          </cell>
          <cell r="H17" t="str">
            <v>Customer pick-up</v>
          </cell>
        </row>
        <row r="18">
          <cell r="A18" t="str">
            <v>JR Simplot</v>
          </cell>
          <cell r="B18" t="str">
            <v>05/22/2002 - 6/30/03</v>
          </cell>
          <cell r="C18" t="str">
            <v>Onion Strip 3/8"</v>
          </cell>
          <cell r="D18">
            <v>391000</v>
          </cell>
          <cell r="E18">
            <v>0.26</v>
          </cell>
          <cell r="F18">
            <v>101660</v>
          </cell>
          <cell r="G18" t="str">
            <v>Net 30</v>
          </cell>
          <cell r="H18" t="str">
            <v>Customer pick-up</v>
          </cell>
        </row>
        <row r="19">
          <cell r="A19" t="str">
            <v>JR Simplot</v>
          </cell>
          <cell r="B19" t="str">
            <v>05/22/2002 - 6/30/03</v>
          </cell>
          <cell r="C19" t="str">
            <v xml:space="preserve">Onion Strip Mcd Lm 3/8 </v>
          </cell>
          <cell r="D19">
            <v>458000</v>
          </cell>
          <cell r="E19">
            <v>0.26</v>
          </cell>
          <cell r="F19">
            <v>119080</v>
          </cell>
          <cell r="G19" t="str">
            <v>Net 30</v>
          </cell>
          <cell r="H19" t="str">
            <v>Customer pick-up</v>
          </cell>
        </row>
        <row r="20">
          <cell r="A20" t="str">
            <v>Luigino's</v>
          </cell>
          <cell r="B20" t="str">
            <v>bid 4/24/02</v>
          </cell>
          <cell r="C20" t="str">
            <v>Onions 2/8" diced</v>
          </cell>
          <cell r="D20">
            <v>1840000</v>
          </cell>
          <cell r="E20">
            <v>0.34749999999999998</v>
          </cell>
          <cell r="F20">
            <v>639400</v>
          </cell>
          <cell r="G20" t="str">
            <v>Net 30</v>
          </cell>
          <cell r="H20" t="str">
            <v>Delivered rate</v>
          </cell>
        </row>
        <row r="21">
          <cell r="A21" t="str">
            <v>Luigino's</v>
          </cell>
          <cell r="B21" t="str">
            <v>bid 4/24/02</v>
          </cell>
          <cell r="C21" t="str">
            <v>Onions 3/8" strips</v>
          </cell>
          <cell r="D21">
            <v>1160000</v>
          </cell>
          <cell r="E21">
            <v>0.34749999999999998</v>
          </cell>
          <cell r="F21">
            <v>403100</v>
          </cell>
          <cell r="G21" t="str">
            <v>Net 30</v>
          </cell>
          <cell r="H21" t="str">
            <v>Delivered rate</v>
          </cell>
        </row>
        <row r="22">
          <cell r="A22" t="str">
            <v>Luigino's</v>
          </cell>
          <cell r="B22" t="str">
            <v>bid 4/24/02</v>
          </cell>
          <cell r="C22" t="str">
            <v>Onions 3/4" strips</v>
          </cell>
          <cell r="D22">
            <v>600000</v>
          </cell>
          <cell r="E22">
            <v>0.34749999999999998</v>
          </cell>
          <cell r="F22">
            <v>208499.99999999997</v>
          </cell>
          <cell r="G22" t="str">
            <v>Net 30</v>
          </cell>
          <cell r="H22" t="str">
            <v>Delivered rate</v>
          </cell>
        </row>
        <row r="23">
          <cell r="A23" t="str">
            <v>Nestle</v>
          </cell>
          <cell r="B23" t="str">
            <v>08/07/2002 - 9/30/03</v>
          </cell>
          <cell r="C23" t="str">
            <v>Onion Diced 1/4 IQF</v>
          </cell>
          <cell r="D23">
            <v>300000</v>
          </cell>
          <cell r="E23">
            <v>0.33600000000000002</v>
          </cell>
          <cell r="F23">
            <v>100800</v>
          </cell>
          <cell r="G23" t="str">
            <v>Net 30</v>
          </cell>
          <cell r="H23" t="str">
            <v>Delivered rate</v>
          </cell>
        </row>
        <row r="24">
          <cell r="A24" t="str">
            <v>Nestle</v>
          </cell>
          <cell r="B24" t="str">
            <v>08/07/2002 - 9/30/04</v>
          </cell>
          <cell r="C24" t="str">
            <v>Onion Diced 3/4 IQF</v>
          </cell>
          <cell r="D24">
            <v>10000</v>
          </cell>
          <cell r="E24">
            <v>0.33600000000000002</v>
          </cell>
          <cell r="F24">
            <v>3360</v>
          </cell>
          <cell r="G24" t="str">
            <v>Net 30</v>
          </cell>
          <cell r="H24" t="str">
            <v>Delivered rate</v>
          </cell>
        </row>
        <row r="25">
          <cell r="A25" t="str">
            <v>Nestle</v>
          </cell>
          <cell r="B25" t="str">
            <v>08/07/2002 - 9/30/05</v>
          </cell>
          <cell r="C25" t="str">
            <v>Onion Diced 1/4 IQF</v>
          </cell>
          <cell r="D25">
            <v>1750000</v>
          </cell>
          <cell r="E25">
            <v>0.31440000000000001</v>
          </cell>
          <cell r="F25">
            <v>550200</v>
          </cell>
          <cell r="G25" t="str">
            <v>Net 30</v>
          </cell>
          <cell r="H25" t="str">
            <v>Delivered rate</v>
          </cell>
        </row>
        <row r="26">
          <cell r="A26" t="str">
            <v>Nestle</v>
          </cell>
          <cell r="B26" t="str">
            <v>08/07/2002 - 9/30/06</v>
          </cell>
          <cell r="C26" t="str">
            <v>Onion Diced 1/4 Tote</v>
          </cell>
          <cell r="D26">
            <v>230000</v>
          </cell>
          <cell r="E26">
            <v>0.33</v>
          </cell>
          <cell r="F26">
            <v>75900</v>
          </cell>
          <cell r="G26" t="str">
            <v>Net 30</v>
          </cell>
          <cell r="H26" t="str">
            <v>Delivered rate</v>
          </cell>
        </row>
        <row r="27">
          <cell r="A27" t="str">
            <v>Nestle</v>
          </cell>
          <cell r="B27" t="str">
            <v>08/07/2002 - 9/30/07</v>
          </cell>
          <cell r="C27" t="str">
            <v>Onion Diced 3/4 Tote</v>
          </cell>
          <cell r="D27">
            <v>180000</v>
          </cell>
          <cell r="E27">
            <v>0.33</v>
          </cell>
          <cell r="F27">
            <v>59400</v>
          </cell>
          <cell r="G27" t="str">
            <v>Net 30</v>
          </cell>
          <cell r="H27" t="str">
            <v>Delivered rate</v>
          </cell>
        </row>
        <row r="28">
          <cell r="A28" t="str">
            <v>Nestle</v>
          </cell>
          <cell r="B28" t="str">
            <v>08/07/2002 - 9/30/08</v>
          </cell>
          <cell r="C28" t="str">
            <v>Onion Strip 1.5 x 3/8 Tote</v>
          </cell>
          <cell r="D28">
            <v>400000</v>
          </cell>
          <cell r="E28">
            <v>0.33</v>
          </cell>
          <cell r="F28">
            <v>132000</v>
          </cell>
          <cell r="G28" t="str">
            <v>Net 30</v>
          </cell>
          <cell r="H28" t="str">
            <v>Delivered rate</v>
          </cell>
        </row>
        <row r="29">
          <cell r="A29" t="str">
            <v>Nestle</v>
          </cell>
          <cell r="B29" t="str">
            <v>08/07/2002 - 9/30/09</v>
          </cell>
          <cell r="C29" t="str">
            <v>Onion Diced 1/4 IQF</v>
          </cell>
          <cell r="D29">
            <v>3050000</v>
          </cell>
          <cell r="E29">
            <v>0.28100000000000003</v>
          </cell>
          <cell r="F29">
            <v>857050.00000000012</v>
          </cell>
          <cell r="G29" t="str">
            <v>Net 30</v>
          </cell>
          <cell r="H29" t="str">
            <v>Delivered rate</v>
          </cell>
        </row>
        <row r="30">
          <cell r="A30" t="str">
            <v>Pillsbury</v>
          </cell>
          <cell r="B30" t="str">
            <v>07/29/2002 - 7/31/03</v>
          </cell>
          <cell r="C30" t="str">
            <v>Onion Diced 1/4 IQF</v>
          </cell>
          <cell r="D30">
            <v>370000</v>
          </cell>
          <cell r="E30">
            <v>0.27500000000000002</v>
          </cell>
          <cell r="F30">
            <v>101750.00000000001</v>
          </cell>
          <cell r="G30" t="str">
            <v>Net 30</v>
          </cell>
          <cell r="H30" t="str">
            <v>Freight collect</v>
          </cell>
        </row>
        <row r="31">
          <cell r="A31" t="str">
            <v>Pillsbury</v>
          </cell>
          <cell r="B31" t="str">
            <v>07/29/2002 - 7/31/03</v>
          </cell>
          <cell r="C31" t="str">
            <v>Onion diced 3/8 in bulk</v>
          </cell>
          <cell r="D31">
            <v>1800000</v>
          </cell>
          <cell r="E31">
            <v>0.27500000000000002</v>
          </cell>
          <cell r="F31">
            <v>495000.00000000006</v>
          </cell>
          <cell r="G31" t="str">
            <v>Net 30</v>
          </cell>
          <cell r="H31" t="str">
            <v>Freight collect</v>
          </cell>
        </row>
        <row r="32">
          <cell r="A32" t="str">
            <v>Pilsbury</v>
          </cell>
          <cell r="B32" t="str">
            <v>1/24/02 - 5/31/03</v>
          </cell>
          <cell r="C32" t="str">
            <v>Onion whole fresh</v>
          </cell>
          <cell r="D32">
            <v>9900000</v>
          </cell>
          <cell r="E32">
            <v>0.245</v>
          </cell>
          <cell r="F32">
            <v>2425500</v>
          </cell>
          <cell r="G32" t="str">
            <v>Net 30</v>
          </cell>
          <cell r="H32" t="str">
            <v>Customer pick-up</v>
          </cell>
        </row>
        <row r="33">
          <cell r="D33" t="str">
            <v>Total</v>
          </cell>
          <cell r="F33">
            <v>10543172.274</v>
          </cell>
        </row>
        <row r="35">
          <cell r="A35" t="str">
            <v>*Tyson, which is Dickinson's top customer, does not have a purchase order. Forecasts are provided for production purposes.</v>
          </cell>
        </row>
      </sheetData>
      <sheetData sheetId="45" refreshError="1"/>
      <sheetData sheetId="46" refreshError="1"/>
      <sheetData sheetId="47"/>
      <sheetData sheetId="48">
        <row r="1">
          <cell r="B1" t="str">
            <v>9 months to</v>
          </cell>
          <cell r="E1" t="str">
            <v>Cost per</v>
          </cell>
          <cell r="F1" t="str">
            <v>Cost perRaw</v>
          </cell>
          <cell r="G1" t="str">
            <v>Cost per</v>
          </cell>
        </row>
        <row r="2">
          <cell r="A2" t="str">
            <v>2002 Cost of Sales Analysis</v>
          </cell>
          <cell r="B2" t="str">
            <v>September 30,</v>
          </cell>
          <cell r="C2" t="str">
            <v>% of Total</v>
          </cell>
          <cell r="E2" t="str">
            <v>Finished Pound</v>
          </cell>
          <cell r="F2" t="str">
            <v>Material Pound</v>
          </cell>
          <cell r="G2" t="str">
            <v>Finished</v>
          </cell>
        </row>
        <row r="3">
          <cell r="A3" t="str">
            <v>Adjusted for Change in inventory</v>
          </cell>
          <cell r="B3" t="str">
            <v>2002</v>
          </cell>
          <cell r="C3" t="str">
            <v xml:space="preserve">Costs </v>
          </cell>
          <cell r="D3" t="str">
            <v>% of Sales</v>
          </cell>
          <cell r="E3" t="str">
            <v>Produced</v>
          </cell>
          <cell r="F3" t="str">
            <v>Purchased</v>
          </cell>
          <cell r="G3" t="str">
            <v>Pound Sold</v>
          </cell>
        </row>
        <row r="5">
          <cell r="A5" t="str">
            <v xml:space="preserve">Raw material purchases </v>
          </cell>
          <cell r="B5">
            <v>3342125.79</v>
          </cell>
          <cell r="C5">
            <v>0.3318620946628757</v>
          </cell>
          <cell r="D5">
            <v>0.26600488357670299</v>
          </cell>
          <cell r="E5">
            <v>7.4353089398082342E-2</v>
          </cell>
          <cell r="F5">
            <v>4.4760559817645568E-2</v>
          </cell>
          <cell r="G5">
            <v>7.7192059735074439E-2</v>
          </cell>
        </row>
        <row r="6">
          <cell r="A6" t="str">
            <v>Freight in</v>
          </cell>
          <cell r="B6">
            <v>443695.52</v>
          </cell>
          <cell r="C6">
            <v>4.4057505286099322E-2</v>
          </cell>
          <cell r="D6">
            <v>3.5314402436392049E-2</v>
          </cell>
          <cell r="E6">
            <v>9.8710026902035404E-3</v>
          </cell>
          <cell r="F6">
            <v>5.942343619502531E-3</v>
          </cell>
          <cell r="G6">
            <v>1.0247900060046788E-2</v>
          </cell>
        </row>
        <row r="7">
          <cell r="A7" t="str">
            <v>Labor</v>
          </cell>
          <cell r="B7">
            <v>1899217.97</v>
          </cell>
          <cell r="C7">
            <v>0.18858609560161846</v>
          </cell>
          <cell r="D7">
            <v>0.1511616518170108</v>
          </cell>
          <cell r="E7">
            <v>4.2252366422705606E-2</v>
          </cell>
          <cell r="F7">
            <v>2.5435924586468775E-2</v>
          </cell>
          <cell r="G7">
            <v>4.3865658027840662E-2</v>
          </cell>
        </row>
        <row r="8">
          <cell r="A8" t="str">
            <v>Depreciation and amortization</v>
          </cell>
          <cell r="B8">
            <v>664104.41</v>
          </cell>
          <cell r="C8">
            <v>6.5943382872328454E-2</v>
          </cell>
          <cell r="D8">
            <v>5.2857081799074064E-2</v>
          </cell>
          <cell r="E8">
            <v>1.4774493142698476E-2</v>
          </cell>
          <cell r="F8">
            <v>8.8942448719044834E-3</v>
          </cell>
          <cell r="G8">
            <v>1.5338616948659605E-2</v>
          </cell>
        </row>
        <row r="9">
          <cell r="A9" t="str">
            <v>Packaging and pallets</v>
          </cell>
          <cell r="B9">
            <v>630925.78</v>
          </cell>
          <cell r="C9">
            <v>6.2648854077873795E-2</v>
          </cell>
          <cell r="D9">
            <v>5.0216344087527759E-2</v>
          </cell>
          <cell r="E9">
            <v>1.4036360050916824E-2</v>
          </cell>
          <cell r="F9">
            <v>8.4498887506519287E-3</v>
          </cell>
          <cell r="G9">
            <v>1.457230025389273E-2</v>
          </cell>
        </row>
        <row r="10">
          <cell r="A10" t="str">
            <v>Repairs</v>
          </cell>
          <cell r="B10">
            <v>360646.89</v>
          </cell>
          <cell r="C10">
            <v>3.5811049574244698E-2</v>
          </cell>
          <cell r="D10">
            <v>2.87044354445887E-2</v>
          </cell>
          <cell r="E10">
            <v>8.0233995182181234E-3</v>
          </cell>
          <cell r="F10">
            <v>4.8300865099673105E-3</v>
          </cell>
          <cell r="G10">
            <v>8.3297511899301738E-3</v>
          </cell>
        </row>
        <row r="11">
          <cell r="A11" t="str">
            <v>Utilities</v>
          </cell>
          <cell r="B11">
            <v>578182.78</v>
          </cell>
          <cell r="C11">
            <v>5.7411647713237222E-2</v>
          </cell>
          <cell r="D11">
            <v>4.6018448360064412E-2</v>
          </cell>
          <cell r="E11">
            <v>1.2862973637438038E-2</v>
          </cell>
          <cell r="F11">
            <v>7.7435101297376983E-3</v>
          </cell>
          <cell r="G11">
            <v>1.3354111274055728E-2</v>
          </cell>
        </row>
        <row r="12">
          <cell r="A12" t="str">
            <v>Supplies</v>
          </cell>
          <cell r="B12">
            <v>230467.26</v>
          </cell>
          <cell r="C12">
            <v>2.2884640633114406E-2</v>
          </cell>
          <cell r="D12">
            <v>1.8343240355576725E-2</v>
          </cell>
          <cell r="E12">
            <v>5.1272614685490599E-3</v>
          </cell>
          <cell r="F12">
            <v>3.0866114040665337E-3</v>
          </cell>
          <cell r="G12">
            <v>5.3230319918326392E-3</v>
          </cell>
        </row>
        <row r="13">
          <cell r="A13" t="str">
            <v>Other</v>
          </cell>
          <cell r="B13">
            <v>111467.63</v>
          </cell>
          <cell r="C13">
            <v>1.1068368907475024E-2</v>
          </cell>
          <cell r="D13">
            <v>8.8718785000372492E-3</v>
          </cell>
          <cell r="E13">
            <v>2.4798476117149273E-3</v>
          </cell>
          <cell r="F13">
            <v>1.4928682622523863E-3</v>
          </cell>
          <cell r="G13">
            <v>2.5745338428710598E-3</v>
          </cell>
        </row>
        <row r="14">
          <cell r="A14" t="str">
            <v>Overhead, SG&amp;A</v>
          </cell>
          <cell r="B14">
            <v>1535802.2210000001</v>
          </cell>
          <cell r="C14">
            <v>0.15250010743879175</v>
          </cell>
          <cell r="D14">
            <v>0.12223683866607155</v>
          </cell>
          <cell r="E14">
            <v>3.4167367421495648E-2</v>
          </cell>
          <cell r="F14">
            <v>2.0568755187740383E-2</v>
          </cell>
          <cell r="G14">
            <v>3.5471955346328243E-2</v>
          </cell>
        </row>
        <row r="15">
          <cell r="A15" t="str">
            <v>Warehousing</v>
          </cell>
          <cell r="B15">
            <v>274190.89</v>
          </cell>
          <cell r="C15">
            <v>2.7226253232341128E-2</v>
          </cell>
          <cell r="D15">
            <v>2.1823270683130863E-2</v>
          </cell>
          <cell r="E15">
            <v>6.0999917529464863E-3</v>
          </cell>
          <cell r="F15">
            <v>3.6721950352737848E-3</v>
          </cell>
          <cell r="G15">
            <v>6.3329033344652255E-3</v>
          </cell>
        </row>
        <row r="16">
          <cell r="B16">
            <v>10070827.141000001</v>
          </cell>
          <cell r="C16">
            <v>1</v>
          </cell>
          <cell r="D16">
            <v>0.80155247572617716</v>
          </cell>
          <cell r="E16">
            <v>0.22404815311496906</v>
          </cell>
          <cell r="F16">
            <v>0.13487698817521138</v>
          </cell>
          <cell r="G16">
            <v>0.23260282200499732</v>
          </cell>
        </row>
        <row r="18">
          <cell r="A18" t="str">
            <v>Sales for nine months to September 30, 2002 in dollars</v>
          </cell>
          <cell r="B18">
            <v>12564152</v>
          </cell>
          <cell r="C18" t="str">
            <v>Recovery</v>
          </cell>
        </row>
        <row r="19">
          <cell r="A19" t="str">
            <v>Total finished pounds produced to September 30, 2002</v>
          </cell>
          <cell r="B19">
            <v>44949387</v>
          </cell>
        </row>
        <row r="20">
          <cell r="A20" t="str">
            <v>Total raw material pounds purchased to September 30, 2002</v>
          </cell>
          <cell r="B20">
            <v>74666755.813953489</v>
          </cell>
          <cell r="C20">
            <v>0.60199999999999998</v>
          </cell>
        </row>
        <row r="21">
          <cell r="A21" t="str">
            <v>Total finished pounds sold to September 30, 2002</v>
          </cell>
          <cell r="B21">
            <v>43296238</v>
          </cell>
        </row>
        <row r="23">
          <cell r="A23" t="str">
            <v>Inventory adjustment account - allocated to individual accounts</v>
          </cell>
          <cell r="B23">
            <v>169563</v>
          </cell>
        </row>
      </sheetData>
      <sheetData sheetId="49">
        <row r="1">
          <cell r="B1" t="str">
            <v>9 months to</v>
          </cell>
          <cell r="E1" t="str">
            <v>Cost per</v>
          </cell>
          <cell r="F1" t="str">
            <v>Cost perRaw</v>
          </cell>
          <cell r="G1" t="str">
            <v>Cost per</v>
          </cell>
        </row>
        <row r="2">
          <cell r="A2" t="str">
            <v>2001 Cost of Sales Analysis</v>
          </cell>
          <cell r="B2" t="str">
            <v>September</v>
          </cell>
          <cell r="C2" t="str">
            <v>% of Total</v>
          </cell>
          <cell r="E2" t="str">
            <v>Finished Pound</v>
          </cell>
          <cell r="F2" t="str">
            <v>Material Pound</v>
          </cell>
          <cell r="G2" t="str">
            <v>Finished</v>
          </cell>
        </row>
        <row r="3">
          <cell r="A3" t="str">
            <v>Adjusted for Change in inventory</v>
          </cell>
          <cell r="B3">
            <v>2001</v>
          </cell>
          <cell r="C3" t="str">
            <v xml:space="preserve">Costs </v>
          </cell>
          <cell r="D3" t="str">
            <v>% of Sales</v>
          </cell>
          <cell r="E3" t="str">
            <v>Produced</v>
          </cell>
          <cell r="F3" t="str">
            <v>Purchased</v>
          </cell>
          <cell r="G3" t="str">
            <v>Pound Sold</v>
          </cell>
        </row>
        <row r="5">
          <cell r="A5" t="str">
            <v xml:space="preserve">Raw Material Purchases </v>
          </cell>
          <cell r="B5">
            <v>2916401.23</v>
          </cell>
          <cell r="C5">
            <v>0.31083432860832572</v>
          </cell>
          <cell r="D5">
            <v>0.24485988653699386</v>
          </cell>
          <cell r="E5">
            <v>7.1762328651641435E-2</v>
          </cell>
          <cell r="F5">
            <v>4.6214939651657086E-2</v>
          </cell>
          <cell r="G5">
            <v>7.1218109250350353E-2</v>
          </cell>
        </row>
        <row r="6">
          <cell r="A6" t="str">
            <v>Freight in</v>
          </cell>
          <cell r="B6">
            <v>555766.22</v>
          </cell>
          <cell r="C6">
            <v>5.9234380400013421E-2</v>
          </cell>
          <cell r="D6">
            <v>4.6661910635078824E-2</v>
          </cell>
          <cell r="E6">
            <v>1.3675442776136963E-2</v>
          </cell>
          <cell r="F6">
            <v>8.8069851478322046E-3</v>
          </cell>
          <cell r="G6">
            <v>1.3571733191737217E-2</v>
          </cell>
        </row>
        <row r="7">
          <cell r="A7" t="str">
            <v>Labor</v>
          </cell>
          <cell r="B7">
            <v>1673510.79</v>
          </cell>
          <cell r="C7">
            <v>0.17836523914387417</v>
          </cell>
          <cell r="D7">
            <v>0.14050729986759572</v>
          </cell>
          <cell r="E7">
            <v>4.1179186896052739E-2</v>
          </cell>
          <cell r="F7">
            <v>2.6519396361057965E-2</v>
          </cell>
          <cell r="G7">
            <v>4.0866898919069555E-2</v>
          </cell>
        </row>
        <row r="8">
          <cell r="A8" t="str">
            <v>Depreciation + Amortization</v>
          </cell>
          <cell r="B8">
            <v>694555.31</v>
          </cell>
          <cell r="C8">
            <v>7.402672555627661E-2</v>
          </cell>
          <cell r="D8">
            <v>5.8314587393129926E-2</v>
          </cell>
          <cell r="E8">
            <v>1.7090551845283204E-2</v>
          </cell>
          <cell r="F8">
            <v>1.1006315388362383E-2</v>
          </cell>
          <cell r="G8">
            <v>1.6960943315742244E-2</v>
          </cell>
        </row>
        <row r="9">
          <cell r="A9" t="str">
            <v>Packaging &amp; Pallets</v>
          </cell>
          <cell r="B9">
            <v>735233.09</v>
          </cell>
          <cell r="C9">
            <v>7.8362223122767888E-2</v>
          </cell>
          <cell r="D9">
            <v>6.1729877612088167E-2</v>
          </cell>
          <cell r="E9">
            <v>1.8091488268965606E-2</v>
          </cell>
          <cell r="F9">
            <v>1.165091844521385E-2</v>
          </cell>
          <cell r="G9">
            <v>1.7954289001617472E-2</v>
          </cell>
        </row>
        <row r="10">
          <cell r="A10" t="str">
            <v>Repairs</v>
          </cell>
          <cell r="B10">
            <v>356804.48</v>
          </cell>
          <cell r="C10">
            <v>3.802874578586115E-2</v>
          </cell>
          <cell r="D10">
            <v>2.995716213186863E-2</v>
          </cell>
          <cell r="E10">
            <v>8.7796974211734307E-3</v>
          </cell>
          <cell r="F10">
            <v>5.6541251392356892E-3</v>
          </cell>
          <cell r="G10">
            <v>8.713115389014715E-3</v>
          </cell>
        </row>
        <row r="11">
          <cell r="A11" t="str">
            <v>Utilities</v>
          </cell>
          <cell r="B11">
            <v>518791.35</v>
          </cell>
          <cell r="C11">
            <v>5.5293544422574843E-2</v>
          </cell>
          <cell r="D11">
            <v>4.3557515265954631E-2</v>
          </cell>
          <cell r="E11">
            <v>1.2765621882668297E-2</v>
          </cell>
          <cell r="F11">
            <v>8.221060492438384E-3</v>
          </cell>
          <cell r="G11">
            <v>1.2668812049032342E-2</v>
          </cell>
        </row>
        <row r="12">
          <cell r="A12" t="str">
            <v>Supplies</v>
          </cell>
          <cell r="B12">
            <v>242087.74</v>
          </cell>
          <cell r="C12">
            <v>2.5802067065788102E-2</v>
          </cell>
          <cell r="D12">
            <v>2.0325590298971748E-2</v>
          </cell>
          <cell r="E12">
            <v>5.956923821628316E-3</v>
          </cell>
          <cell r="F12">
            <v>3.8362589411286355E-3</v>
          </cell>
          <cell r="G12">
            <v>5.9117486778355287E-3</v>
          </cell>
        </row>
        <row r="13">
          <cell r="A13" t="str">
            <v>Other</v>
          </cell>
          <cell r="B13">
            <v>8734</v>
          </cell>
          <cell r="C13">
            <v>9.3088255420366718E-4</v>
          </cell>
          <cell r="D13">
            <v>7.3330316384968212E-4</v>
          </cell>
          <cell r="E13">
            <v>2.1491287686894724E-4</v>
          </cell>
          <cell r="F13">
            <v>1.3840389270360204E-4</v>
          </cell>
          <cell r="G13">
            <v>2.1328305577232251E-4</v>
          </cell>
        </row>
        <row r="14">
          <cell r="A14" t="str">
            <v>Overhead - SG&amp;A</v>
          </cell>
          <cell r="B14">
            <v>1451695.0719999999</v>
          </cell>
          <cell r="C14">
            <v>0.1547237939716323</v>
          </cell>
          <cell r="D14">
            <v>0.12188374046743668</v>
          </cell>
          <cell r="E14">
            <v>3.5721085901075506E-2</v>
          </cell>
          <cell r="F14">
            <v>2.3004379320292628E-2</v>
          </cell>
          <cell r="G14">
            <v>3.5450190176984399E-2</v>
          </cell>
        </row>
        <row r="15">
          <cell r="A15" t="str">
            <v>Warehousing</v>
          </cell>
          <cell r="B15">
            <v>228914.74</v>
          </cell>
          <cell r="C15">
            <v>2.4398069368681975E-2</v>
          </cell>
          <cell r="D15">
            <v>1.9219590461853373E-2</v>
          </cell>
          <cell r="E15">
            <v>5.6327828407496073E-3</v>
          </cell>
          <cell r="F15">
            <v>3.6275121494427471E-3</v>
          </cell>
          <cell r="G15">
            <v>5.5900658642691441E-3</v>
          </cell>
        </row>
        <row r="16">
          <cell r="B16">
            <v>9382494.0220000017</v>
          </cell>
          <cell r="C16">
            <v>0.99999999999999989</v>
          </cell>
          <cell r="D16">
            <v>0.78775046383482139</v>
          </cell>
          <cell r="E16">
            <v>0.23087002318224409</v>
          </cell>
          <cell r="F16">
            <v>0.14868029492936521</v>
          </cell>
          <cell r="G16">
            <v>0.22911918889142535</v>
          </cell>
        </row>
        <row r="18">
          <cell r="A18" t="str">
            <v>Total Sales in dollars to September 30, 2001</v>
          </cell>
          <cell r="B18">
            <v>11910490</v>
          </cell>
          <cell r="C18" t="str">
            <v>Recovery</v>
          </cell>
        </row>
        <row r="19">
          <cell r="A19" t="str">
            <v>Total finished pounds produced to September 30, 2001</v>
          </cell>
          <cell r="B19">
            <v>40639724</v>
          </cell>
          <cell r="C19">
            <v>0.64400000000000002</v>
          </cell>
        </row>
        <row r="20">
          <cell r="A20" t="str">
            <v>Total raw pounds purchased to September 30, 2001</v>
          </cell>
          <cell r="B20">
            <v>63105161.490683228</v>
          </cell>
        </row>
        <row r="21">
          <cell r="A21" t="str">
            <v>Total finished pounds sold to September 30, 2001</v>
          </cell>
          <cell r="B21">
            <v>40950276</v>
          </cell>
        </row>
        <row r="23">
          <cell r="A23" t="str">
            <v>Inventory adjustment account - allocated to individual accounts</v>
          </cell>
          <cell r="B23">
            <v>789887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Aging"/>
      <sheetName val="Top 10 Rev Cust"/>
      <sheetName val="Top 10 GP% Cust"/>
      <sheetName val="Top 10 AR Bal"/>
      <sheetName val="Product Compare"/>
      <sheetName val="Top 10 Agings"/>
      <sheetName val="Fix Assets"/>
      <sheetName val="Days Sale Out"/>
      <sheetName val="Fixed Asset Roll"/>
      <sheetName val="Rev by Month"/>
      <sheetName val="Cash"/>
      <sheetName val="Prepaids"/>
      <sheetName val="Monthly 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A12" t="str">
            <v>Plasma and grill blast systems</v>
          </cell>
        </row>
        <row r="13">
          <cell r="A13" t="str">
            <v>Furnace control refurbishment</v>
          </cell>
        </row>
        <row r="14">
          <cell r="A14" t="str">
            <v>A new furnace</v>
          </cell>
        </row>
        <row r="15">
          <cell r="A15" t="str">
            <v>Water tower replacement</v>
          </cell>
        </row>
        <row r="16">
          <cell r="B16">
            <v>0</v>
          </cell>
        </row>
      </sheetData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P&amp;L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Expenses in total"/>
      <sheetName val="Ratio analysis"/>
      <sheetName val="Balance Sheet"/>
      <sheetName val="ES-1"/>
      <sheetName val="ES-2"/>
      <sheetName val="ES-4"/>
      <sheetName val="ES-5"/>
      <sheetName val="ES-6"/>
      <sheetName val="ES-7"/>
      <sheetName val="ES-9"/>
      <sheetName val="ES-10"/>
      <sheetName val="ES-13"/>
      <sheetName val="ES-11"/>
      <sheetName val="ES-12"/>
      <sheetName val="ES-14"/>
      <sheetName val="ES-15"/>
      <sheetName val="ES-16"/>
      <sheetName val="ES-17"/>
      <sheetName val="ES-18"/>
      <sheetName val="ES-19"/>
      <sheetName val="ES-20"/>
    </sheetNames>
    <sheetDataSet>
      <sheetData sheetId="0"/>
      <sheetData sheetId="1"/>
      <sheetData sheetId="2"/>
      <sheetData sheetId="3">
        <row r="3">
          <cell r="E3" t="str">
            <v>12 months</v>
          </cell>
          <cell r="F3" t="str">
            <v>%</v>
          </cell>
          <cell r="G3" t="str">
            <v>12 months</v>
          </cell>
          <cell r="H3" t="str">
            <v>%</v>
          </cell>
          <cell r="I3" t="str">
            <v>12 months</v>
          </cell>
          <cell r="J3" t="str">
            <v>%</v>
          </cell>
          <cell r="K3" t="str">
            <v>LTM</v>
          </cell>
          <cell r="L3" t="str">
            <v>%</v>
          </cell>
        </row>
        <row r="4">
          <cell r="E4">
            <v>1999</v>
          </cell>
          <cell r="G4">
            <v>2000</v>
          </cell>
          <cell r="I4">
            <v>2001</v>
          </cell>
          <cell r="K4" t="str">
            <v>to 4/28/02</v>
          </cell>
        </row>
        <row r="6">
          <cell r="A6" t="str">
            <v>Revenues</v>
          </cell>
          <cell r="E6">
            <v>2068.3969999999999</v>
          </cell>
          <cell r="F6">
            <v>1</v>
          </cell>
          <cell r="G6">
            <v>5755.47</v>
          </cell>
          <cell r="H6">
            <v>1</v>
          </cell>
          <cell r="I6">
            <v>9089.402</v>
          </cell>
          <cell r="J6">
            <v>1</v>
          </cell>
          <cell r="K6">
            <v>10261.376</v>
          </cell>
          <cell r="L6">
            <v>1</v>
          </cell>
        </row>
        <row r="7">
          <cell r="A7" t="str">
            <v>Cost of Sales</v>
          </cell>
          <cell r="E7">
            <v>6.9370000000000003</v>
          </cell>
          <cell r="F7">
            <v>3.3538049030239362E-3</v>
          </cell>
          <cell r="G7">
            <v>327.08699999999999</v>
          </cell>
          <cell r="H7">
            <v>5.6830632424458814E-2</v>
          </cell>
          <cell r="I7">
            <v>209.4</v>
          </cell>
          <cell r="J7">
            <v>2.3037819209668579E-2</v>
          </cell>
          <cell r="K7">
            <v>202.27199999999999</v>
          </cell>
          <cell r="L7">
            <v>1.9711976249579002E-2</v>
          </cell>
        </row>
        <row r="8">
          <cell r="A8" t="str">
            <v>Gross Profit</v>
          </cell>
          <cell r="E8">
            <v>2061.46</v>
          </cell>
          <cell r="F8">
            <v>0.99664619509697616</v>
          </cell>
          <cell r="G8">
            <v>5428.3829999999998</v>
          </cell>
          <cell r="H8">
            <v>0.94316936757554115</v>
          </cell>
          <cell r="I8">
            <v>8880.0020000000004</v>
          </cell>
          <cell r="J8">
            <v>0.97696218079033148</v>
          </cell>
          <cell r="K8">
            <v>10059.103999999999</v>
          </cell>
          <cell r="L8">
            <v>0.9802880237504209</v>
          </cell>
        </row>
        <row r="9">
          <cell r="A9" t="str">
            <v>Selling, General and Administrative Expenses</v>
          </cell>
          <cell r="E9">
            <v>1561.2750000000001</v>
          </cell>
          <cell r="F9">
            <v>0.75482366296218772</v>
          </cell>
          <cell r="G9">
            <v>3910.5680000000002</v>
          </cell>
          <cell r="H9">
            <v>0.67945241657067101</v>
          </cell>
          <cell r="I9">
            <v>6506.4440000000004</v>
          </cell>
          <cell r="J9">
            <v>0.71582750988458876</v>
          </cell>
          <cell r="K9">
            <v>7284.4129999999996</v>
          </cell>
          <cell r="L9">
            <v>0.7098865688188406</v>
          </cell>
        </row>
        <row r="11">
          <cell r="A11" t="str">
            <v>Income from Operations</v>
          </cell>
          <cell r="E11">
            <v>500.18499999999995</v>
          </cell>
          <cell r="F11">
            <v>0.24182253213478841</v>
          </cell>
          <cell r="G11">
            <v>1517.8149999999996</v>
          </cell>
          <cell r="H11">
            <v>0.26371695100487008</v>
          </cell>
          <cell r="I11">
            <v>2373.558</v>
          </cell>
          <cell r="J11">
            <v>0.26113467090574277</v>
          </cell>
          <cell r="K11">
            <v>2774.6909999999998</v>
          </cell>
          <cell r="L11">
            <v>0.2704014549315803</v>
          </cell>
        </row>
        <row r="13">
          <cell r="A13" t="str">
            <v>Other Income (Expense)</v>
          </cell>
        </row>
        <row r="14">
          <cell r="B14" t="str">
            <v>Interest Expense</v>
          </cell>
          <cell r="E14">
            <v>-18.050999999999998</v>
          </cell>
          <cell r="F14">
            <v>-8.7270480473526108E-3</v>
          </cell>
          <cell r="G14">
            <v>-25.754999999999999</v>
          </cell>
          <cell r="H14">
            <v>-4.4748734681963418E-3</v>
          </cell>
          <cell r="I14">
            <v>-39.42</v>
          </cell>
          <cell r="J14">
            <v>-4.3369189744275807E-3</v>
          </cell>
          <cell r="K14">
            <v>-41.655999999999999</v>
          </cell>
          <cell r="L14">
            <v>-4.0594945551161946E-3</v>
          </cell>
        </row>
        <row r="15">
          <cell r="B15" t="str">
            <v>Interest Income</v>
          </cell>
          <cell r="E15">
            <v>5.1989999999999998</v>
          </cell>
          <cell r="F15">
            <v>2.5135406790862684E-3</v>
          </cell>
          <cell r="G15">
            <v>56.036000000000001</v>
          </cell>
          <cell r="H15">
            <v>9.736129282230643E-3</v>
          </cell>
          <cell r="I15">
            <v>41.48</v>
          </cell>
          <cell r="J15">
            <v>4.5635565464042628E-3</v>
          </cell>
          <cell r="K15">
            <v>39.825000000000003</v>
          </cell>
          <cell r="L15">
            <v>3.8810584467424253E-3</v>
          </cell>
        </row>
        <row r="16">
          <cell r="B16" t="str">
            <v>Other Income</v>
          </cell>
          <cell r="E16">
            <v>17.148</v>
          </cell>
          <cell r="F16">
            <v>8.29047808520318E-3</v>
          </cell>
          <cell r="G16">
            <v>9.7460000000000004</v>
          </cell>
          <cell r="H16">
            <v>1.6933456346744922E-3</v>
          </cell>
          <cell r="I16">
            <v>8.1189999999999998</v>
          </cell>
          <cell r="J16">
            <v>8.9323808100906965E-4</v>
          </cell>
          <cell r="K16">
            <v>2.8610000000000002</v>
          </cell>
          <cell r="L16">
            <v>2.7881251013509299E-4</v>
          </cell>
        </row>
        <row r="18">
          <cell r="C18" t="str">
            <v>Amortization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C19" t="str">
            <v>Other Income (Expense)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>Net other income</v>
          </cell>
          <cell r="E20">
            <v>4.2960000000000012</v>
          </cell>
          <cell r="F20">
            <v>2.0769707169368363E-3</v>
          </cell>
          <cell r="G20">
            <v>40.027000000000001</v>
          </cell>
          <cell r="H20">
            <v>6.9546014487087936E-3</v>
          </cell>
          <cell r="I20">
            <v>10.178999999999995</v>
          </cell>
          <cell r="J20">
            <v>1.1198756529857514E-3</v>
          </cell>
          <cell r="K20">
            <v>1.0300000000000042</v>
          </cell>
          <cell r="L20">
            <v>1.0037640176132365E-4</v>
          </cell>
        </row>
        <row r="22">
          <cell r="A22" t="str">
            <v>Net Income</v>
          </cell>
          <cell r="E22">
            <v>504.48099999999994</v>
          </cell>
          <cell r="F22">
            <v>0.24389950285172526</v>
          </cell>
          <cell r="G22">
            <v>1557.8419999999996</v>
          </cell>
          <cell r="H22">
            <v>0.27067155245357888</v>
          </cell>
          <cell r="I22">
            <v>2383.7370000000001</v>
          </cell>
          <cell r="J22">
            <v>0.26225454655872854</v>
          </cell>
          <cell r="K22">
            <v>2775.721</v>
          </cell>
          <cell r="L22">
            <v>0.27050183133334166</v>
          </cell>
        </row>
        <row r="24">
          <cell r="A24" t="str">
            <v>Reconciliation to EBITDA</v>
          </cell>
        </row>
        <row r="25">
          <cell r="A25" t="str">
            <v>Amortization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Interest income (expense)</v>
          </cell>
          <cell r="E26">
            <v>-12.852</v>
          </cell>
          <cell r="F26">
            <v>-6.2135073682663437E-3</v>
          </cell>
          <cell r="G26">
            <v>30.281000000000002</v>
          </cell>
          <cell r="H26">
            <v>5.2612558140343012E-3</v>
          </cell>
          <cell r="I26">
            <v>2.0599999999999952</v>
          </cell>
          <cell r="J26">
            <v>2.2663757197668175E-4</v>
          </cell>
          <cell r="K26">
            <v>-1.830999999999996</v>
          </cell>
          <cell r="L26">
            <v>-1.7843610837376935E-4</v>
          </cell>
        </row>
        <row r="27">
          <cell r="A27" t="str">
            <v>Depreciation</v>
          </cell>
          <cell r="E27">
            <v>82.045000000000002</v>
          </cell>
          <cell r="F27">
            <v>3.9665982884330236E-2</v>
          </cell>
          <cell r="G27">
            <v>188.63</v>
          </cell>
          <cell r="H27">
            <v>3.2774039305217467E-2</v>
          </cell>
          <cell r="I27">
            <v>324.32</v>
          </cell>
          <cell r="J27">
            <v>3.568111521528039E-2</v>
          </cell>
          <cell r="K27">
            <v>367.75</v>
          </cell>
          <cell r="L27">
            <v>3.5838273541482155E-2</v>
          </cell>
        </row>
        <row r="28">
          <cell r="A28" t="str">
            <v>Taxation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A30" t="str">
            <v>EBITDA</v>
          </cell>
          <cell r="E30">
            <v>573.67399999999998</v>
          </cell>
          <cell r="F30">
            <v>0.27735197836778919</v>
          </cell>
          <cell r="G30">
            <v>1776.7529999999997</v>
          </cell>
          <cell r="H30">
            <v>0.30870684757283062</v>
          </cell>
          <cell r="I30">
            <v>2710.1170000000002</v>
          </cell>
          <cell r="J30">
            <v>0.29816229934598559</v>
          </cell>
          <cell r="K30">
            <v>3141.64</v>
          </cell>
          <cell r="L30">
            <v>0.30616166876645001</v>
          </cell>
        </row>
        <row r="32">
          <cell r="A32" t="str">
            <v>Adjustments:</v>
          </cell>
        </row>
        <row r="33">
          <cell r="A33" t="str">
            <v>To write-off Start-up and Organizational costs</v>
          </cell>
          <cell r="E33">
            <v>-6</v>
          </cell>
        </row>
        <row r="34">
          <cell r="A34" t="str">
            <v xml:space="preserve">Obsolete Inventory </v>
          </cell>
          <cell r="E34">
            <v>-7</v>
          </cell>
          <cell r="G34">
            <v>0</v>
          </cell>
        </row>
        <row r="36">
          <cell r="A36" t="str">
            <v>Adjusted EBIDTA</v>
          </cell>
          <cell r="E36">
            <v>560.67399999999998</v>
          </cell>
          <cell r="F36">
            <v>0.27106691800461902</v>
          </cell>
          <cell r="G36">
            <v>1776.7529999999997</v>
          </cell>
          <cell r="H36">
            <v>0.30870684757283062</v>
          </cell>
          <cell r="I36">
            <v>2710.1170000000002</v>
          </cell>
          <cell r="J36">
            <v>0.29816229934598559</v>
          </cell>
          <cell r="K36">
            <v>3141.64</v>
          </cell>
          <cell r="L36">
            <v>0.30616166876645001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analyst privat asm old"/>
      <sheetName val="sum method"/>
    </sheetNames>
    <sheetDataSet>
      <sheetData sheetId="0" refreshError="1"/>
      <sheetData sheetId="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A EDF"/>
    </sheetNames>
    <sheetDataSet>
      <sheetData sheetId="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 Conso"/>
    </sheet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es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data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Detail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-1"/>
      <sheetName val="ES-2"/>
      <sheetName val="ES-3"/>
      <sheetName val="ES-4"/>
      <sheetName val="ES-5"/>
      <sheetName val="es-6"/>
      <sheetName val="ES-7"/>
      <sheetName val="ES-8"/>
      <sheetName val="ES-9"/>
      <sheetName val="ES-10"/>
      <sheetName val="ES-11"/>
      <sheetName val="ES-12"/>
      <sheetName val="ES-13"/>
      <sheetName val="ES-14"/>
      <sheetName val="ES-15"/>
      <sheetName val="ES-16"/>
      <sheetName val="ES-17"/>
      <sheetName val="ES-18"/>
      <sheetName val="ES-19"/>
      <sheetName val="ES-20"/>
      <sheetName val="ES-22"/>
      <sheetName val="ES-23"/>
      <sheetName val="ES-24"/>
      <sheetName val="ES-25"/>
      <sheetName val="ES-26"/>
      <sheetName val="ES-27"/>
      <sheetName val="ES-28"/>
      <sheetName val="ES-29"/>
      <sheetName val="ES-30"/>
      <sheetName val="ES-31"/>
      <sheetName val="ES-32"/>
      <sheetName val="ES-33"/>
      <sheetName val="ES-34"/>
      <sheetName val="ES-35"/>
      <sheetName val="ES-36"/>
      <sheetName val="ES-37"/>
      <sheetName val="ES-38"/>
      <sheetName val="ES-39"/>
      <sheetName val="ES-40"/>
      <sheetName val="ES-41"/>
      <sheetName val="ES-42"/>
      <sheetName val="Exhibit B"/>
      <sheetName val="Exhibit C"/>
      <sheetName val="Exhibit D"/>
      <sheetName val="Exhibit E"/>
      <sheetName val="Exhibit F"/>
      <sheetName val="Graph"/>
      <sheetName val="Exhibit X"/>
      <sheetName val="Exhibit XX"/>
      <sheetName val="Exhibit X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">
          <cell r="Q4" t="str">
            <v>Incentive</v>
          </cell>
          <cell r="S4" t="str">
            <v>Base</v>
          </cell>
          <cell r="T4" t="str">
            <v>Total</v>
          </cell>
          <cell r="U4" t="str">
            <v>Total</v>
          </cell>
          <cell r="V4" t="str">
            <v>Pay</v>
          </cell>
          <cell r="AB4" t="str">
            <v>Inventory</v>
          </cell>
        </row>
        <row r="5">
          <cell r="P5" t="str">
            <v>Grower</v>
          </cell>
          <cell r="Q5" t="str">
            <v>#3</v>
          </cell>
          <cell r="R5" t="str">
            <v>Total</v>
          </cell>
          <cell r="S5" t="str">
            <v>Price</v>
          </cell>
          <cell r="T5" t="str">
            <v>Price</v>
          </cell>
          <cell r="U5" t="str">
            <v>Weight</v>
          </cell>
          <cell r="V5" t="str">
            <v>Weight</v>
          </cell>
          <cell r="W5" t="str">
            <v>Tare</v>
          </cell>
          <cell r="X5" t="str">
            <v>Amount</v>
          </cell>
          <cell r="Y5" t="str">
            <v>Dues</v>
          </cell>
          <cell r="Z5" t="str">
            <v>$/CWT</v>
          </cell>
          <cell r="AA5" t="str">
            <v>Storage</v>
          </cell>
          <cell r="AB5" t="str">
            <v>Price/CWT</v>
          </cell>
        </row>
        <row r="6">
          <cell r="P6" t="str">
            <v>OFF CONTRACT</v>
          </cell>
        </row>
        <row r="7">
          <cell r="P7" t="str">
            <v>Navarette Farms</v>
          </cell>
          <cell r="R7">
            <v>0</v>
          </cell>
          <cell r="S7">
            <v>5</v>
          </cell>
          <cell r="T7">
            <v>5</v>
          </cell>
          <cell r="U7">
            <v>1448574</v>
          </cell>
          <cell r="V7">
            <v>1326894</v>
          </cell>
          <cell r="W7">
            <v>121680</v>
          </cell>
          <cell r="X7">
            <v>66344.7</v>
          </cell>
          <cell r="Y7">
            <v>0</v>
          </cell>
          <cell r="Z7">
            <v>4.5800007455608069</v>
          </cell>
          <cell r="AB7">
            <v>4.5406127391489832</v>
          </cell>
        </row>
        <row r="8">
          <cell r="P8" t="str">
            <v>George Rodriguez</v>
          </cell>
          <cell r="R8">
            <v>0</v>
          </cell>
          <cell r="S8">
            <v>5</v>
          </cell>
          <cell r="T8">
            <v>5</v>
          </cell>
          <cell r="U8">
            <v>464666</v>
          </cell>
          <cell r="V8">
            <v>429816</v>
          </cell>
          <cell r="W8">
            <v>34850</v>
          </cell>
          <cell r="X8">
            <v>21490.799999999999</v>
          </cell>
          <cell r="Y8">
            <v>0</v>
          </cell>
          <cell r="Z8">
            <v>4.6249994619791419</v>
          </cell>
          <cell r="AB8">
            <v>4.5907744659604965</v>
          </cell>
        </row>
        <row r="9">
          <cell r="P9" t="str">
            <v>Chiquita Farms</v>
          </cell>
          <cell r="R9">
            <v>0</v>
          </cell>
          <cell r="S9">
            <v>5</v>
          </cell>
          <cell r="T9">
            <v>5</v>
          </cell>
          <cell r="U9">
            <v>891740</v>
          </cell>
          <cell r="V9">
            <v>800835</v>
          </cell>
          <cell r="W9">
            <v>90905</v>
          </cell>
          <cell r="X9">
            <v>40041.769999999997</v>
          </cell>
          <cell r="Y9">
            <v>0</v>
          </cell>
          <cell r="Z9">
            <v>4.4902964989795233</v>
          </cell>
          <cell r="AB9">
            <v>4.4013886282997285</v>
          </cell>
        </row>
        <row r="10">
          <cell r="P10" t="str">
            <v>Navarette Farms</v>
          </cell>
          <cell r="R10">
            <v>0</v>
          </cell>
          <cell r="S10">
            <v>5</v>
          </cell>
          <cell r="T10">
            <v>5</v>
          </cell>
          <cell r="U10">
            <v>1121156</v>
          </cell>
          <cell r="V10">
            <v>1052878</v>
          </cell>
          <cell r="W10">
            <v>68278</v>
          </cell>
          <cell r="X10">
            <v>52643.89</v>
          </cell>
          <cell r="Y10">
            <v>0</v>
          </cell>
          <cell r="Z10">
            <v>4.6955008937204106</v>
          </cell>
          <cell r="AB10">
            <v>4.6302334312976958</v>
          </cell>
        </row>
        <row r="11">
          <cell r="P11" t="str">
            <v>Rita Navarette</v>
          </cell>
          <cell r="R11">
            <v>0</v>
          </cell>
          <cell r="S11">
            <v>5</v>
          </cell>
          <cell r="T11">
            <v>5</v>
          </cell>
          <cell r="U11">
            <v>989301</v>
          </cell>
          <cell r="V11">
            <v>920248</v>
          </cell>
          <cell r="W11">
            <v>69053</v>
          </cell>
          <cell r="X11">
            <v>46012.41</v>
          </cell>
          <cell r="Y11">
            <v>0</v>
          </cell>
          <cell r="Z11">
            <v>4.6510020711593336</v>
          </cell>
          <cell r="AB11">
            <v>4.4696129903841202</v>
          </cell>
        </row>
        <row r="12">
          <cell r="P12" t="str">
            <v>Chiquita Farms</v>
          </cell>
          <cell r="R12">
            <v>0</v>
          </cell>
          <cell r="S12">
            <v>5</v>
          </cell>
          <cell r="T12">
            <v>5</v>
          </cell>
          <cell r="U12">
            <v>660601</v>
          </cell>
          <cell r="V12">
            <v>636092</v>
          </cell>
          <cell r="W12">
            <v>24509</v>
          </cell>
          <cell r="X12">
            <v>31804.62</v>
          </cell>
          <cell r="Y12">
            <v>0</v>
          </cell>
          <cell r="Z12">
            <v>4.8144977073906938</v>
          </cell>
          <cell r="AB12">
            <v>4.8029429128929566</v>
          </cell>
        </row>
        <row r="13">
          <cell r="P13" t="str">
            <v>Haminishi Farms</v>
          </cell>
          <cell r="R13">
            <v>0</v>
          </cell>
          <cell r="S13">
            <v>5</v>
          </cell>
          <cell r="T13">
            <v>5</v>
          </cell>
          <cell r="U13">
            <v>950911</v>
          </cell>
          <cell r="V13">
            <v>875884</v>
          </cell>
          <cell r="W13">
            <v>75027</v>
          </cell>
          <cell r="X13">
            <v>43748.58</v>
          </cell>
          <cell r="Y13">
            <v>45.64</v>
          </cell>
          <cell r="Z13">
            <v>4.6007018532754378</v>
          </cell>
          <cell r="AB13">
            <v>4.5717174315998035</v>
          </cell>
        </row>
        <row r="14">
          <cell r="P14" t="str">
            <v>Haminishi Farms</v>
          </cell>
          <cell r="R14">
            <v>0</v>
          </cell>
          <cell r="S14">
            <v>5</v>
          </cell>
          <cell r="T14">
            <v>5</v>
          </cell>
          <cell r="U14">
            <v>967072</v>
          </cell>
          <cell r="V14">
            <v>913593</v>
          </cell>
          <cell r="W14">
            <v>53479</v>
          </cell>
          <cell r="X14">
            <v>45633.21</v>
          </cell>
          <cell r="Y14">
            <v>46.42</v>
          </cell>
          <cell r="Z14">
            <v>4.7186982975414447</v>
          </cell>
          <cell r="AB14">
            <v>4.6498053023973398</v>
          </cell>
        </row>
        <row r="16">
          <cell r="P16" t="str">
            <v>EARLY CONTRACTS</v>
          </cell>
        </row>
        <row r="17">
          <cell r="P17" t="str">
            <v>George Rodriguez</v>
          </cell>
          <cell r="Q17">
            <v>6.0400000000000002E-2</v>
          </cell>
          <cell r="R17">
            <v>0.52329999999999999</v>
          </cell>
          <cell r="S17">
            <v>4.5</v>
          </cell>
          <cell r="T17">
            <v>5.0232999999999999</v>
          </cell>
          <cell r="U17">
            <v>2028073</v>
          </cell>
          <cell r="V17">
            <v>1867652</v>
          </cell>
          <cell r="W17">
            <v>160421</v>
          </cell>
          <cell r="X17">
            <v>93509.33</v>
          </cell>
          <cell r="Y17">
            <v>0</v>
          </cell>
          <cell r="Z17">
            <v>4.6107477393565226</v>
          </cell>
          <cell r="AB17">
            <v>4.594149047494839</v>
          </cell>
        </row>
        <row r="19">
          <cell r="P19" t="str">
            <v>STORAGE CONTRACTS</v>
          </cell>
        </row>
        <row r="20">
          <cell r="P20" t="str">
            <v>Wafstaff Farms</v>
          </cell>
          <cell r="Q20">
            <v>0.30409999999999998</v>
          </cell>
          <cell r="R20">
            <v>1.02</v>
          </cell>
          <cell r="S20">
            <v>3.25</v>
          </cell>
          <cell r="T20">
            <v>4.2699999999999996</v>
          </cell>
          <cell r="U20">
            <v>2001605</v>
          </cell>
          <cell r="V20">
            <v>1912333</v>
          </cell>
          <cell r="W20">
            <v>89272</v>
          </cell>
          <cell r="X20">
            <v>81432.11</v>
          </cell>
          <cell r="Y20">
            <v>0</v>
          </cell>
          <cell r="Z20">
            <v>4.06834065662306</v>
          </cell>
          <cell r="AB20">
            <v>4.0467784511429574</v>
          </cell>
        </row>
        <row r="21">
          <cell r="P21" t="str">
            <v>J.C. Watson Co.</v>
          </cell>
          <cell r="Q21">
            <v>0.317</v>
          </cell>
          <cell r="R21">
            <v>1.1232</v>
          </cell>
          <cell r="S21">
            <v>3.25</v>
          </cell>
          <cell r="T21">
            <v>4.3731999999999998</v>
          </cell>
          <cell r="U21">
            <v>505187</v>
          </cell>
          <cell r="V21">
            <v>497407</v>
          </cell>
          <cell r="W21">
            <v>7780</v>
          </cell>
          <cell r="X21">
            <v>21683.11</v>
          </cell>
          <cell r="Y21">
            <v>24.25</v>
          </cell>
          <cell r="Z21">
            <v>4.2920957981895818</v>
          </cell>
          <cell r="AB21">
            <v>4.2830823970133833</v>
          </cell>
        </row>
        <row r="22">
          <cell r="P22" t="str">
            <v>T-J-Y-K Farms</v>
          </cell>
          <cell r="Q22">
            <v>0</v>
          </cell>
          <cell r="R22">
            <v>0.55840000000000001</v>
          </cell>
          <cell r="S22">
            <v>3.25</v>
          </cell>
          <cell r="T22">
            <v>3.8083999999999998</v>
          </cell>
          <cell r="U22">
            <v>1014977</v>
          </cell>
          <cell r="V22">
            <v>953571</v>
          </cell>
          <cell r="W22">
            <v>61406</v>
          </cell>
          <cell r="X22">
            <v>36165.550000000003</v>
          </cell>
          <cell r="Y22">
            <v>0</v>
          </cell>
          <cell r="Z22">
            <v>3.5631891166006717</v>
          </cell>
          <cell r="AB22">
            <v>3.5478674033992892</v>
          </cell>
        </row>
        <row r="23">
          <cell r="P23" t="str">
            <v>Perry McPeak</v>
          </cell>
          <cell r="Q23">
            <v>0.17630000000000001</v>
          </cell>
          <cell r="R23">
            <v>0.79420000000000002</v>
          </cell>
          <cell r="S23">
            <v>3.25</v>
          </cell>
          <cell r="T23">
            <v>4.0442</v>
          </cell>
          <cell r="U23">
            <v>501448</v>
          </cell>
          <cell r="V23">
            <v>474019</v>
          </cell>
          <cell r="W23">
            <v>27429</v>
          </cell>
          <cell r="X23">
            <v>19140.03</v>
          </cell>
          <cell r="Y23">
            <v>0</v>
          </cell>
          <cell r="Z23">
            <v>3.816952106699</v>
          </cell>
          <cell r="AB23">
            <v>3.7833629281600483</v>
          </cell>
        </row>
        <row r="24">
          <cell r="P24" t="str">
            <v>Bruce Garman</v>
          </cell>
          <cell r="Q24">
            <v>0.2477</v>
          </cell>
          <cell r="R24">
            <v>0.64339999999999997</v>
          </cell>
          <cell r="S24">
            <v>3.25</v>
          </cell>
          <cell r="T24">
            <v>3.8933999999999997</v>
          </cell>
          <cell r="U24">
            <v>502387</v>
          </cell>
          <cell r="V24">
            <v>466265</v>
          </cell>
          <cell r="W24">
            <v>36122</v>
          </cell>
          <cell r="X24">
            <v>18116.18</v>
          </cell>
          <cell r="Y24">
            <v>0</v>
          </cell>
          <cell r="Z24">
            <v>3.6060208564313965</v>
          </cell>
          <cell r="AB24">
            <v>3.5840241292071648</v>
          </cell>
        </row>
        <row r="25">
          <cell r="P25" t="str">
            <v>Trenkle Farms</v>
          </cell>
          <cell r="Q25">
            <v>0.21790000000000001</v>
          </cell>
          <cell r="R25">
            <v>0.89539999999999997</v>
          </cell>
          <cell r="S25">
            <v>3.25</v>
          </cell>
          <cell r="T25">
            <v>4.1454000000000004</v>
          </cell>
          <cell r="U25">
            <v>989874</v>
          </cell>
          <cell r="V25">
            <v>943746</v>
          </cell>
          <cell r="W25">
            <v>46128</v>
          </cell>
          <cell r="X25">
            <v>39054.769999999997</v>
          </cell>
          <cell r="Y25">
            <v>0</v>
          </cell>
          <cell r="Z25">
            <v>3.9454284080600153</v>
          </cell>
          <cell r="AB25">
            <v>3.9118922665915052</v>
          </cell>
        </row>
        <row r="26">
          <cell r="P26" t="str">
            <v>John Demshar</v>
          </cell>
          <cell r="Q26">
            <v>0.22409999999999999</v>
          </cell>
          <cell r="R26">
            <v>0.90299999999999991</v>
          </cell>
          <cell r="S26">
            <v>3.25</v>
          </cell>
          <cell r="T26">
            <v>4.1529999999999996</v>
          </cell>
          <cell r="U26">
            <v>2494431</v>
          </cell>
          <cell r="V26">
            <v>2421344</v>
          </cell>
          <cell r="W26">
            <v>73087</v>
          </cell>
          <cell r="X26">
            <v>100265.59</v>
          </cell>
          <cell r="Y26">
            <v>119.73</v>
          </cell>
          <cell r="Z26">
            <v>4.0195776110864561</v>
          </cell>
          <cell r="AB26">
            <v>4.0063130049698703</v>
          </cell>
        </row>
        <row r="27">
          <cell r="P27" t="str">
            <v>K &amp; C Farms, LLC</v>
          </cell>
          <cell r="Q27">
            <v>8.7499999999999994E-2</v>
          </cell>
          <cell r="R27">
            <v>0.61499999999999999</v>
          </cell>
          <cell r="S27">
            <v>3.25</v>
          </cell>
          <cell r="T27">
            <v>3.8650000000000002</v>
          </cell>
          <cell r="U27">
            <v>517728</v>
          </cell>
          <cell r="V27">
            <v>485939</v>
          </cell>
          <cell r="W27">
            <v>31789</v>
          </cell>
          <cell r="X27">
            <v>18714.18</v>
          </cell>
          <cell r="Y27">
            <v>0</v>
          </cell>
          <cell r="Z27">
            <v>3.614674114592991</v>
          </cell>
          <cell r="AB27">
            <v>3.6103365056554795</v>
          </cell>
        </row>
        <row r="28">
          <cell r="P28" t="str">
            <v>Purdom Farms</v>
          </cell>
          <cell r="Q28">
            <v>0</v>
          </cell>
          <cell r="R28">
            <v>0.42080000000000001</v>
          </cell>
          <cell r="S28">
            <v>3.25</v>
          </cell>
          <cell r="T28">
            <v>3.6707999999999998</v>
          </cell>
          <cell r="U28">
            <v>984211</v>
          </cell>
          <cell r="V28">
            <v>909115</v>
          </cell>
          <cell r="W28">
            <v>75096</v>
          </cell>
          <cell r="X28">
            <v>33326.35</v>
          </cell>
          <cell r="Y28">
            <v>0</v>
          </cell>
          <cell r="Z28">
            <v>3.3860981029474368</v>
          </cell>
          <cell r="AB28">
            <v>3.347496584573836</v>
          </cell>
        </row>
        <row r="29">
          <cell r="P29" t="str">
            <v>Alta Farms</v>
          </cell>
          <cell r="Q29">
            <v>0.35909999999999997</v>
          </cell>
          <cell r="R29">
            <v>1.1937</v>
          </cell>
          <cell r="S29">
            <v>3.25</v>
          </cell>
          <cell r="T29">
            <v>4.4436999999999998</v>
          </cell>
          <cell r="U29">
            <v>1526569</v>
          </cell>
          <cell r="V29">
            <v>1498175</v>
          </cell>
          <cell r="W29">
            <v>28394</v>
          </cell>
          <cell r="X29">
            <v>66506.14</v>
          </cell>
          <cell r="Y29">
            <v>0</v>
          </cell>
          <cell r="Z29">
            <v>4.3565760866361103</v>
          </cell>
          <cell r="AB29">
            <v>4.3517838529408106</v>
          </cell>
        </row>
        <row r="30">
          <cell r="P30" t="str">
            <v>Haminishi Farms</v>
          </cell>
          <cell r="Q30">
            <v>0.23089999999999999</v>
          </cell>
          <cell r="R30">
            <v>0.91849999999999998</v>
          </cell>
          <cell r="S30">
            <v>3.25</v>
          </cell>
          <cell r="T30">
            <v>4.1684999999999999</v>
          </cell>
          <cell r="U30">
            <v>843363</v>
          </cell>
          <cell r="V30">
            <v>809628</v>
          </cell>
          <cell r="W30">
            <v>33735</v>
          </cell>
          <cell r="X30">
            <v>33626.36</v>
          </cell>
          <cell r="Y30">
            <v>40.479999999999997</v>
          </cell>
          <cell r="Z30">
            <v>3.9871751547079968</v>
          </cell>
          <cell r="AB30">
            <v>3.9744161942129308</v>
          </cell>
        </row>
        <row r="31">
          <cell r="P31" t="str">
            <v>Haminishi Farms</v>
          </cell>
          <cell r="Q31">
            <v>3.0800000000000001E-2</v>
          </cell>
          <cell r="R31">
            <v>0.49679999999999996</v>
          </cell>
          <cell r="S31">
            <v>3.25</v>
          </cell>
          <cell r="T31">
            <v>3.7467999999999999</v>
          </cell>
          <cell r="U31">
            <v>1658408</v>
          </cell>
          <cell r="V31">
            <v>1544310</v>
          </cell>
          <cell r="W31">
            <v>114098</v>
          </cell>
          <cell r="X31">
            <v>57654.32</v>
          </cell>
          <cell r="Y31">
            <v>79.599999999999994</v>
          </cell>
          <cell r="Z31">
            <v>3.4764858828466814</v>
          </cell>
          <cell r="AB31">
            <v>3.4615369935504408</v>
          </cell>
        </row>
        <row r="32">
          <cell r="P32" t="str">
            <v>Saito Farms</v>
          </cell>
          <cell r="Q32">
            <v>6.9999999999999999E-4</v>
          </cell>
          <cell r="R32">
            <v>0.4592</v>
          </cell>
          <cell r="S32">
            <v>3.25</v>
          </cell>
          <cell r="T32">
            <v>3.7092000000000001</v>
          </cell>
          <cell r="U32">
            <v>1486199</v>
          </cell>
          <cell r="V32">
            <v>1369681</v>
          </cell>
          <cell r="W32">
            <v>116518</v>
          </cell>
          <cell r="X32">
            <v>50766.71</v>
          </cell>
          <cell r="Y32">
            <v>0</v>
          </cell>
          <cell r="Z32">
            <v>3.4158756667175796</v>
          </cell>
          <cell r="AB32">
            <v>3.3868407235504803</v>
          </cell>
        </row>
        <row r="33">
          <cell r="P33" t="str">
            <v>Robyn Purdum</v>
          </cell>
          <cell r="Q33">
            <v>0.11269999999999999</v>
          </cell>
          <cell r="R33">
            <v>0.73550000000000004</v>
          </cell>
          <cell r="S33">
            <v>3.25</v>
          </cell>
          <cell r="T33">
            <v>3.9855</v>
          </cell>
          <cell r="U33">
            <v>3469198</v>
          </cell>
          <cell r="V33">
            <v>3324879</v>
          </cell>
          <cell r="W33">
            <v>144319</v>
          </cell>
          <cell r="X33">
            <v>132107.37</v>
          </cell>
          <cell r="Y33">
            <v>166.52</v>
          </cell>
          <cell r="Z33">
            <v>3.8080089403948687</v>
          </cell>
          <cell r="AB33">
            <v>3.7977273162558025</v>
          </cell>
        </row>
        <row r="34">
          <cell r="P34" t="str">
            <v>Robyn Purdum</v>
          </cell>
          <cell r="Q34">
            <v>4.4999999999999998E-2</v>
          </cell>
          <cell r="R34">
            <v>0.61160000000000003</v>
          </cell>
          <cell r="S34">
            <v>3.25</v>
          </cell>
          <cell r="T34">
            <v>3.8616000000000001</v>
          </cell>
          <cell r="U34">
            <v>733645</v>
          </cell>
          <cell r="V34">
            <v>668791</v>
          </cell>
          <cell r="W34">
            <v>64854</v>
          </cell>
          <cell r="X34">
            <v>25738.47</v>
          </cell>
          <cell r="Y34">
            <v>35.21</v>
          </cell>
          <cell r="Z34">
            <v>3.5083003359935665</v>
          </cell>
          <cell r="AB34">
            <v>3.4970737749183871</v>
          </cell>
        </row>
        <row r="35">
          <cell r="P35" t="str">
            <v>Robyn Purdum</v>
          </cell>
          <cell r="Q35">
            <v>3.3000000000000002E-2</v>
          </cell>
          <cell r="R35">
            <v>0.75420000000000009</v>
          </cell>
          <cell r="S35">
            <v>3.25</v>
          </cell>
          <cell r="T35">
            <v>4.0042</v>
          </cell>
          <cell r="U35">
            <v>775239</v>
          </cell>
          <cell r="V35">
            <v>754928</v>
          </cell>
          <cell r="W35">
            <v>20311</v>
          </cell>
          <cell r="X35">
            <v>30146.799999999999</v>
          </cell>
          <cell r="Y35">
            <v>37.21</v>
          </cell>
          <cell r="Z35">
            <v>3.8887104492937015</v>
          </cell>
          <cell r="AB35">
            <v>3.8766554469008909</v>
          </cell>
        </row>
        <row r="36">
          <cell r="P36" t="str">
            <v>Robyn Purdum</v>
          </cell>
          <cell r="Q36">
            <v>3.3000000000000002E-2</v>
          </cell>
          <cell r="R36">
            <v>0.75420000000000009</v>
          </cell>
          <cell r="S36">
            <v>3.25</v>
          </cell>
          <cell r="T36">
            <v>4.0042</v>
          </cell>
          <cell r="U36">
            <v>28481</v>
          </cell>
          <cell r="V36">
            <v>27735</v>
          </cell>
          <cell r="W36">
            <v>746</v>
          </cell>
          <cell r="X36">
            <v>1109.21</v>
          </cell>
          <cell r="Y36">
            <v>1.37</v>
          </cell>
          <cell r="Z36">
            <v>3.8945612864716828</v>
          </cell>
          <cell r="AB36">
            <v>3.8824881464836212</v>
          </cell>
        </row>
        <row r="37">
          <cell r="P37" t="str">
            <v>Mitchell Farms</v>
          </cell>
          <cell r="Q37">
            <v>0.30270000000000002</v>
          </cell>
          <cell r="R37">
            <v>1.1201000000000001</v>
          </cell>
          <cell r="S37">
            <v>3.25</v>
          </cell>
          <cell r="T37">
            <v>4.3700999999999999</v>
          </cell>
          <cell r="U37">
            <v>999021</v>
          </cell>
          <cell r="V37">
            <v>981838</v>
          </cell>
          <cell r="W37">
            <v>17183</v>
          </cell>
          <cell r="X37">
            <v>42810.05</v>
          </cell>
          <cell r="Y37">
            <v>0</v>
          </cell>
          <cell r="Z37">
            <v>4.2852002110065763</v>
          </cell>
          <cell r="AA37">
            <v>6730</v>
          </cell>
          <cell r="AB37">
            <v>4.2744872104790597</v>
          </cell>
        </row>
        <row r="38">
          <cell r="P38" t="str">
            <v>Skeen Farms</v>
          </cell>
          <cell r="Q38">
            <v>0.2944</v>
          </cell>
          <cell r="R38">
            <v>1.0718000000000001</v>
          </cell>
          <cell r="S38">
            <v>3.25</v>
          </cell>
          <cell r="T38">
            <v>4.3217999999999996</v>
          </cell>
          <cell r="U38">
            <v>2492899</v>
          </cell>
          <cell r="V38">
            <v>2430327</v>
          </cell>
          <cell r="W38">
            <v>62572</v>
          </cell>
          <cell r="X38">
            <v>104883.28</v>
          </cell>
          <cell r="Y38">
            <v>0</v>
          </cell>
          <cell r="Z38">
            <v>4.2072815625502678</v>
          </cell>
          <cell r="AA38">
            <v>20046</v>
          </cell>
          <cell r="AB38">
            <v>4.1917146207688321</v>
          </cell>
        </row>
        <row r="39">
          <cell r="P39" t="str">
            <v>G &amp; C Farms, LLC</v>
          </cell>
          <cell r="Q39">
            <v>5.1000000000000004E-3</v>
          </cell>
          <cell r="R39">
            <v>0.37709999999999999</v>
          </cell>
          <cell r="S39">
            <v>3.25</v>
          </cell>
          <cell r="T39">
            <v>3.6271</v>
          </cell>
          <cell r="U39">
            <v>250401</v>
          </cell>
          <cell r="V39">
            <v>227840</v>
          </cell>
          <cell r="W39">
            <v>22561</v>
          </cell>
          <cell r="X39">
            <v>8233.99</v>
          </cell>
          <cell r="Y39">
            <v>0</v>
          </cell>
          <cell r="Z39">
            <v>3.288321532262251</v>
          </cell>
          <cell r="AB39">
            <v>3.2781277355122382</v>
          </cell>
        </row>
        <row r="40">
          <cell r="P40" t="str">
            <v>Skeen Farms</v>
          </cell>
          <cell r="Q40">
            <v>0.2944</v>
          </cell>
          <cell r="R40">
            <v>1.0718000000000001</v>
          </cell>
          <cell r="S40">
            <v>3.25</v>
          </cell>
          <cell r="T40">
            <v>4.3217999999999996</v>
          </cell>
          <cell r="U40">
            <v>2492899</v>
          </cell>
          <cell r="V40">
            <v>2430327</v>
          </cell>
          <cell r="W40">
            <v>62572</v>
          </cell>
          <cell r="X40">
            <v>104883.28</v>
          </cell>
          <cell r="Y40">
            <v>0</v>
          </cell>
          <cell r="Z40">
            <v>4.2072815625502678</v>
          </cell>
          <cell r="AB40">
            <v>4.1917146207688321</v>
          </cell>
        </row>
        <row r="41">
          <cell r="P41" t="str">
            <v>Saito Farms</v>
          </cell>
          <cell r="Q41">
            <v>6.9999999999999999E-4</v>
          </cell>
          <cell r="R41">
            <v>0.4592</v>
          </cell>
          <cell r="S41">
            <v>3.25</v>
          </cell>
          <cell r="T41">
            <v>3.7092000000000001</v>
          </cell>
          <cell r="U41">
            <v>544909</v>
          </cell>
          <cell r="V41">
            <v>502188</v>
          </cell>
          <cell r="W41">
            <v>42721</v>
          </cell>
          <cell r="X41">
            <v>18589.650000000001</v>
          </cell>
          <cell r="Z41">
            <v>3.4115145831689331</v>
          </cell>
          <cell r="AB41">
            <v>3.3825167092119974</v>
          </cell>
        </row>
        <row r="42">
          <cell r="P42" t="str">
            <v>Saito Farms</v>
          </cell>
          <cell r="Q42">
            <v>0.27089999999999997</v>
          </cell>
          <cell r="R42">
            <v>0.96809999999999996</v>
          </cell>
          <cell r="S42">
            <v>3.25</v>
          </cell>
          <cell r="T42">
            <v>4.2180999999999997</v>
          </cell>
          <cell r="U42">
            <v>747297</v>
          </cell>
          <cell r="V42">
            <v>722039</v>
          </cell>
          <cell r="W42">
            <v>25258</v>
          </cell>
          <cell r="X42">
            <v>30410.95</v>
          </cell>
          <cell r="Y42">
            <v>0</v>
          </cell>
          <cell r="Z42">
            <v>4.0694596659694877</v>
          </cell>
          <cell r="AB42">
            <v>4.0609138006709511</v>
          </cell>
        </row>
        <row r="43">
          <cell r="P43" t="str">
            <v>Saito Farms</v>
          </cell>
          <cell r="Q43">
            <v>0.1464</v>
          </cell>
          <cell r="R43">
            <v>0.79039999999999999</v>
          </cell>
          <cell r="S43">
            <v>3.25</v>
          </cell>
          <cell r="T43">
            <v>4.0404</v>
          </cell>
          <cell r="U43">
            <v>199688</v>
          </cell>
          <cell r="V43">
            <v>192379</v>
          </cell>
          <cell r="W43">
            <v>7309</v>
          </cell>
          <cell r="X43">
            <v>7757.85</v>
          </cell>
          <cell r="Y43">
            <v>0</v>
          </cell>
          <cell r="Z43">
            <v>3.8849855775009012</v>
          </cell>
          <cell r="AB43">
            <v>3.8694456351908975</v>
          </cell>
        </row>
        <row r="44">
          <cell r="P44" t="str">
            <v>Trenkle Farms</v>
          </cell>
          <cell r="Q44">
            <v>0.14449999999999999</v>
          </cell>
          <cell r="R44">
            <v>0.65319999999999989</v>
          </cell>
          <cell r="S44">
            <v>3.25</v>
          </cell>
          <cell r="T44">
            <v>3.9032</v>
          </cell>
          <cell r="U44">
            <v>369139</v>
          </cell>
          <cell r="V44">
            <v>347729</v>
          </cell>
          <cell r="W44">
            <v>21410</v>
          </cell>
          <cell r="X44">
            <v>13538.72</v>
          </cell>
          <cell r="Y44">
            <v>0</v>
          </cell>
          <cell r="Z44">
            <v>3.6676482300705153</v>
          </cell>
          <cell r="AB44">
            <v>3.6460091055130994</v>
          </cell>
        </row>
        <row r="45">
          <cell r="P45" t="str">
            <v>Deboer Farms</v>
          </cell>
          <cell r="Q45">
            <v>5.3E-3</v>
          </cell>
          <cell r="R45">
            <v>0.41030000000000005</v>
          </cell>
          <cell r="S45">
            <v>3.25</v>
          </cell>
          <cell r="T45">
            <v>3.6602999999999999</v>
          </cell>
          <cell r="U45">
            <v>749988</v>
          </cell>
          <cell r="V45">
            <v>681739</v>
          </cell>
          <cell r="W45">
            <v>68249</v>
          </cell>
          <cell r="X45">
            <v>24923.7</v>
          </cell>
          <cell r="Y45">
            <v>0</v>
          </cell>
          <cell r="Z45">
            <v>3.3232131714107425</v>
          </cell>
          <cell r="AB45">
            <v>3.3099203187250996</v>
          </cell>
        </row>
        <row r="46">
          <cell r="P46" t="str">
            <v>Gene Bair</v>
          </cell>
          <cell r="Q46">
            <v>0</v>
          </cell>
          <cell r="R46">
            <v>0.24419999999999997</v>
          </cell>
          <cell r="S46">
            <v>3.25</v>
          </cell>
          <cell r="T46">
            <v>3.4942000000000002</v>
          </cell>
          <cell r="U46">
            <v>967731</v>
          </cell>
          <cell r="V46">
            <v>851604</v>
          </cell>
          <cell r="W46">
            <v>116127</v>
          </cell>
          <cell r="X46">
            <v>29704.23</v>
          </cell>
          <cell r="Z46">
            <v>3.0694717850311708</v>
          </cell>
          <cell r="AB46">
            <v>2.9902794129773662</v>
          </cell>
        </row>
        <row r="47">
          <cell r="P47" t="str">
            <v>Lee Farms</v>
          </cell>
          <cell r="Q47">
            <v>0.19670000000000001</v>
          </cell>
          <cell r="R47">
            <v>0.9244</v>
          </cell>
          <cell r="S47">
            <v>3.25</v>
          </cell>
          <cell r="T47">
            <v>4.1744000000000003</v>
          </cell>
          <cell r="U47">
            <v>994857</v>
          </cell>
          <cell r="V47">
            <v>960633</v>
          </cell>
          <cell r="W47">
            <v>34224</v>
          </cell>
          <cell r="X47">
            <v>40055.68</v>
          </cell>
          <cell r="Z47">
            <v>4.026275133009066</v>
          </cell>
          <cell r="AB47">
            <v>4.0145989351233391</v>
          </cell>
        </row>
        <row r="48">
          <cell r="P48" t="str">
            <v>Yasuda Farms</v>
          </cell>
          <cell r="Q48">
            <v>0</v>
          </cell>
          <cell r="R48">
            <v>0.51090000000000002</v>
          </cell>
          <cell r="S48">
            <v>3.25</v>
          </cell>
          <cell r="T48">
            <v>3.7608999999999999</v>
          </cell>
          <cell r="U48">
            <v>2499349</v>
          </cell>
          <cell r="V48">
            <v>2375632</v>
          </cell>
          <cell r="W48">
            <v>123717</v>
          </cell>
          <cell r="X48">
            <v>89082.63</v>
          </cell>
          <cell r="Z48">
            <v>3.5642333263581838</v>
          </cell>
          <cell r="AB48">
            <v>3.5563920130401963</v>
          </cell>
        </row>
        <row r="49">
          <cell r="P49" t="str">
            <v>J.C. Watson Co.</v>
          </cell>
          <cell r="Q49">
            <v>0.2</v>
          </cell>
          <cell r="R49">
            <v>0.9504999999999999</v>
          </cell>
          <cell r="S49">
            <v>3.25</v>
          </cell>
          <cell r="T49">
            <v>4.2004999999999999</v>
          </cell>
          <cell r="U49">
            <v>1005839</v>
          </cell>
          <cell r="V49">
            <v>969528</v>
          </cell>
          <cell r="W49">
            <v>36311</v>
          </cell>
          <cell r="X49">
            <v>40582.76</v>
          </cell>
          <cell r="Y49">
            <v>48.26</v>
          </cell>
          <cell r="Z49">
            <v>4.0347172857683988</v>
          </cell>
          <cell r="AB49">
            <v>4.0286652098397466</v>
          </cell>
        </row>
        <row r="50">
          <cell r="P50" t="str">
            <v>J.C. Watson Co.</v>
          </cell>
          <cell r="Q50">
            <v>0.2</v>
          </cell>
          <cell r="R50">
            <v>0.9504999999999999</v>
          </cell>
          <cell r="S50">
            <v>3.25</v>
          </cell>
          <cell r="T50">
            <v>4.2004999999999999</v>
          </cell>
          <cell r="U50">
            <v>526469</v>
          </cell>
          <cell r="V50">
            <v>507464</v>
          </cell>
          <cell r="W50">
            <v>19005</v>
          </cell>
          <cell r="X50">
            <v>21290.61</v>
          </cell>
          <cell r="Y50">
            <v>25.27</v>
          </cell>
          <cell r="Z50">
            <v>4.0440386803401536</v>
          </cell>
          <cell r="AB50">
            <v>4.0379726223196428</v>
          </cell>
        </row>
        <row r="51">
          <cell r="P51" t="str">
            <v>Pace-Neilson</v>
          </cell>
          <cell r="Q51">
            <v>0.13270000000000001</v>
          </cell>
          <cell r="R51">
            <v>0.7903</v>
          </cell>
          <cell r="S51">
            <v>3.25</v>
          </cell>
          <cell r="T51">
            <v>4.0403000000000002</v>
          </cell>
          <cell r="U51">
            <v>2056091</v>
          </cell>
          <cell r="V51">
            <v>1980838</v>
          </cell>
          <cell r="W51">
            <v>75253</v>
          </cell>
          <cell r="X51">
            <v>79805.61</v>
          </cell>
          <cell r="Y51">
            <v>101.87</v>
          </cell>
          <cell r="Z51">
            <v>3.8814240225748762</v>
          </cell>
          <cell r="AA51">
            <v>7962</v>
          </cell>
          <cell r="AB51">
            <v>3.8724967473229541</v>
          </cell>
        </row>
        <row r="53">
          <cell r="U53">
            <v>36929527</v>
          </cell>
          <cell r="V53">
            <v>35223971</v>
          </cell>
          <cell r="W53">
            <v>1705556</v>
          </cell>
          <cell r="X53">
            <v>1422106.24</v>
          </cell>
          <cell r="Y53">
            <v>679.77</v>
          </cell>
          <cell r="Z53">
            <v>3.8508650273262366</v>
          </cell>
        </row>
      </sheetData>
      <sheetData sheetId="43"/>
      <sheetData sheetId="44"/>
      <sheetData sheetId="45" refreshError="1"/>
      <sheetData sheetId="46" refreshError="1"/>
      <sheetData sheetId="47"/>
      <sheetData sheetId="48"/>
      <sheetData sheetId="4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 Plan P&amp;L"/>
    </sheetNames>
    <sheetDataSet>
      <sheetData sheetId="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I"/>
      <sheetName val="APPENDIX II"/>
      <sheetName val="Appendix III"/>
      <sheetName val="Appendix IV"/>
      <sheetName val="Appendix V"/>
      <sheetName val="Appendix VI"/>
      <sheetName val="Appendix VII"/>
      <sheetName val="Appendix VIII"/>
    </sheetNames>
    <sheetDataSet>
      <sheetData sheetId="0"/>
      <sheetData sheetId="1"/>
      <sheetData sheetId="2"/>
      <sheetData sheetId="3">
        <row r="6">
          <cell r="L6" t="str">
            <v>Accounts Receivable Dilution Calculation</v>
          </cell>
        </row>
        <row r="7">
          <cell r="B7" t="str">
            <v>Accounts Receivable Activity</v>
          </cell>
          <cell r="L7" t="str">
            <v>Dilution</v>
          </cell>
          <cell r="N7" t="str">
            <v>Sales</v>
          </cell>
          <cell r="P7" t="str">
            <v>Dilution Percentages</v>
          </cell>
        </row>
        <row r="8">
          <cell r="B8" t="str">
            <v>BOM</v>
          </cell>
          <cell r="D8" t="str">
            <v>Debit</v>
          </cell>
          <cell r="E8" t="str">
            <v>GL</v>
          </cell>
          <cell r="G8" t="str">
            <v>Credit</v>
          </cell>
          <cell r="H8" t="str">
            <v>DISC/</v>
          </cell>
          <cell r="J8" t="str">
            <v>OTH DIL</v>
          </cell>
          <cell r="K8" t="str">
            <v>NON DIL</v>
          </cell>
          <cell r="Q8" t="str">
            <v>Average</v>
          </cell>
          <cell r="R8" t="str">
            <v>Average</v>
          </cell>
          <cell r="S8" t="str">
            <v>Coll.</v>
          </cell>
        </row>
        <row r="9">
          <cell r="A9" t="str">
            <v>Period</v>
          </cell>
          <cell r="B9" t="str">
            <v>A/R</v>
          </cell>
          <cell r="C9" t="str">
            <v>Sales</v>
          </cell>
          <cell r="D9" t="str">
            <v>Memos</v>
          </cell>
          <cell r="E9" t="str">
            <v>Balances</v>
          </cell>
          <cell r="F9" t="str">
            <v>Collections</v>
          </cell>
          <cell r="G9" t="str">
            <v>Memos</v>
          </cell>
          <cell r="H9" t="str">
            <v>Allowances</v>
          </cell>
          <cell r="I9" t="str">
            <v>Write-offs</v>
          </cell>
          <cell r="J9" t="str">
            <v>Credits</v>
          </cell>
          <cell r="K9" t="str">
            <v>Credits</v>
          </cell>
          <cell r="L9" t="str">
            <v>3 Mos.</v>
          </cell>
          <cell r="M9" t="str">
            <v>12 mos.</v>
          </cell>
          <cell r="N9" t="str">
            <v>3 mos.</v>
          </cell>
          <cell r="O9" t="str">
            <v>12 mos.</v>
          </cell>
          <cell r="P9" t="str">
            <v>1 mo.</v>
          </cell>
          <cell r="Q9" t="str">
            <v>3 mos.</v>
          </cell>
          <cell r="R9" t="str">
            <v>12 mos.</v>
          </cell>
          <cell r="S9" t="str">
            <v>Turnover</v>
          </cell>
        </row>
        <row r="11">
          <cell r="A11">
            <v>36861</v>
          </cell>
          <cell r="B11">
            <v>5441</v>
          </cell>
          <cell r="C11">
            <v>2388</v>
          </cell>
          <cell r="D11">
            <v>0</v>
          </cell>
          <cell r="E11">
            <v>0</v>
          </cell>
          <cell r="F11">
            <v>-2564</v>
          </cell>
          <cell r="G11">
            <v>-113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-4.7319932998324959E-2</v>
          </cell>
          <cell r="Q11">
            <v>0</v>
          </cell>
          <cell r="R11">
            <v>0</v>
          </cell>
          <cell r="S11">
            <v>63.662246489859598</v>
          </cell>
        </row>
        <row r="12">
          <cell r="A12">
            <v>36892</v>
          </cell>
          <cell r="B12">
            <v>5152</v>
          </cell>
          <cell r="C12">
            <v>2738</v>
          </cell>
          <cell r="D12">
            <v>0</v>
          </cell>
          <cell r="E12">
            <v>0</v>
          </cell>
          <cell r="F12">
            <v>-3287</v>
          </cell>
          <cell r="G12">
            <v>-134.577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-4.9151570489408325E-2</v>
          </cell>
          <cell r="Q12">
            <v>0</v>
          </cell>
          <cell r="R12">
            <v>0</v>
          </cell>
          <cell r="S12">
            <v>47.02160024338302</v>
          </cell>
        </row>
        <row r="13">
          <cell r="A13">
            <v>36923</v>
          </cell>
          <cell r="B13">
            <v>4468.4229999999998</v>
          </cell>
          <cell r="C13">
            <v>2826</v>
          </cell>
          <cell r="D13">
            <v>0</v>
          </cell>
          <cell r="E13">
            <v>0</v>
          </cell>
          <cell r="F13">
            <v>-2327</v>
          </cell>
          <cell r="G13">
            <v>-155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-402.577</v>
          </cell>
          <cell r="M13">
            <v>0</v>
          </cell>
          <cell r="N13">
            <v>7952</v>
          </cell>
          <cell r="O13">
            <v>0</v>
          </cell>
          <cell r="P13">
            <v>-5.4847841472045293E-2</v>
          </cell>
          <cell r="Q13" t="str">
            <v>-</v>
          </cell>
          <cell r="R13" t="str">
            <v>-</v>
          </cell>
          <cell r="S13">
            <v>57.607516115169744</v>
          </cell>
        </row>
        <row r="14">
          <cell r="A14">
            <v>36951</v>
          </cell>
          <cell r="B14">
            <v>4812.4229999999998</v>
          </cell>
          <cell r="C14">
            <v>3075</v>
          </cell>
          <cell r="D14">
            <v>0</v>
          </cell>
          <cell r="E14">
            <v>0</v>
          </cell>
          <cell r="F14">
            <v>-2596</v>
          </cell>
          <cell r="G14">
            <v>-190.90299999999999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-480.48</v>
          </cell>
          <cell r="M14">
            <v>0</v>
          </cell>
          <cell r="N14">
            <v>8639</v>
          </cell>
          <cell r="O14">
            <v>0</v>
          </cell>
          <cell r="P14">
            <v>-6.2082276422764225E-2</v>
          </cell>
          <cell r="Q14" t="str">
            <v>-</v>
          </cell>
          <cell r="R14">
            <v>0</v>
          </cell>
          <cell r="S14">
            <v>55.61351694915254</v>
          </cell>
        </row>
        <row r="15">
          <cell r="A15">
            <v>36982</v>
          </cell>
          <cell r="B15">
            <v>5100.5199999999995</v>
          </cell>
          <cell r="C15">
            <v>2957</v>
          </cell>
          <cell r="D15">
            <v>0</v>
          </cell>
          <cell r="E15">
            <v>0</v>
          </cell>
          <cell r="F15">
            <v>-3052</v>
          </cell>
          <cell r="G15">
            <v>-101.78400000000001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-447.68700000000001</v>
          </cell>
          <cell r="M15">
            <v>0</v>
          </cell>
          <cell r="N15">
            <v>8858</v>
          </cell>
          <cell r="O15">
            <v>0</v>
          </cell>
          <cell r="P15">
            <v>-3.4421373013189045E-2</v>
          </cell>
          <cell r="Q15" t="str">
            <v>-</v>
          </cell>
          <cell r="R15">
            <v>0</v>
          </cell>
          <cell r="S15">
            <v>50.13617300131061</v>
          </cell>
        </row>
        <row r="16">
          <cell r="A16">
            <v>37012</v>
          </cell>
          <cell r="B16">
            <v>4903.7359999999999</v>
          </cell>
          <cell r="C16">
            <v>2963</v>
          </cell>
          <cell r="D16">
            <v>0</v>
          </cell>
          <cell r="E16">
            <v>0</v>
          </cell>
          <cell r="F16">
            <v>-2524</v>
          </cell>
          <cell r="G16">
            <v>-115.331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-408.01800000000003</v>
          </cell>
          <cell r="M16">
            <v>0</v>
          </cell>
          <cell r="N16">
            <v>8995</v>
          </cell>
          <cell r="O16">
            <v>0</v>
          </cell>
          <cell r="P16">
            <v>-3.8923725953425581E-2</v>
          </cell>
          <cell r="Q16" t="str">
            <v>-</v>
          </cell>
          <cell r="R16">
            <v>0</v>
          </cell>
          <cell r="S16">
            <v>58.285293185419967</v>
          </cell>
        </row>
        <row r="17">
          <cell r="A17">
            <v>37043</v>
          </cell>
          <cell r="B17">
            <v>5227.4049999999997</v>
          </cell>
          <cell r="C17">
            <v>2661</v>
          </cell>
          <cell r="D17">
            <v>0</v>
          </cell>
          <cell r="E17">
            <v>0</v>
          </cell>
          <cell r="F17">
            <v>-2706</v>
          </cell>
          <cell r="G17">
            <v>-94.486000000000004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-311.601</v>
          </cell>
          <cell r="M17">
            <v>0</v>
          </cell>
          <cell r="N17">
            <v>8581</v>
          </cell>
          <cell r="O17">
            <v>0</v>
          </cell>
          <cell r="P17">
            <v>-3.5507703870725292E-2</v>
          </cell>
          <cell r="Q17" t="str">
            <v>-</v>
          </cell>
          <cell r="R17">
            <v>0</v>
          </cell>
          <cell r="S17">
            <v>57.953492239467849</v>
          </cell>
        </row>
        <row r="18">
          <cell r="A18">
            <v>37073</v>
          </cell>
          <cell r="B18">
            <v>5087.9189999999999</v>
          </cell>
          <cell r="C18">
            <v>2876</v>
          </cell>
          <cell r="D18">
            <v>0</v>
          </cell>
          <cell r="E18">
            <v>0</v>
          </cell>
          <cell r="F18">
            <v>-2873</v>
          </cell>
          <cell r="G18">
            <v>-88.376999999999995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-298.19400000000002</v>
          </cell>
          <cell r="M18">
            <v>0</v>
          </cell>
          <cell r="N18">
            <v>8500</v>
          </cell>
          <cell r="O18">
            <v>0</v>
          </cell>
          <cell r="P18">
            <v>-3.0729137691237828E-2</v>
          </cell>
          <cell r="Q18" t="str">
            <v>-</v>
          </cell>
          <cell r="R18">
            <v>0</v>
          </cell>
          <cell r="S18">
            <v>53.128287504350851</v>
          </cell>
        </row>
        <row r="19">
          <cell r="A19">
            <v>37104</v>
          </cell>
          <cell r="B19">
            <v>5002.5419999999995</v>
          </cell>
          <cell r="C19">
            <v>2810</v>
          </cell>
          <cell r="D19">
            <v>0</v>
          </cell>
          <cell r="E19">
            <v>0</v>
          </cell>
          <cell r="F19">
            <v>-2712</v>
          </cell>
          <cell r="G19">
            <v>-117.559</v>
          </cell>
          <cell r="H19">
            <v>0</v>
          </cell>
          <cell r="I19">
            <v>-77</v>
          </cell>
          <cell r="J19">
            <v>0</v>
          </cell>
          <cell r="K19">
            <v>0</v>
          </cell>
          <cell r="L19">
            <v>-377.42200000000003</v>
          </cell>
          <cell r="M19">
            <v>0</v>
          </cell>
          <cell r="N19">
            <v>8347</v>
          </cell>
          <cell r="O19">
            <v>0</v>
          </cell>
          <cell r="P19">
            <v>-6.9238078291814942E-2</v>
          </cell>
          <cell r="Q19" t="str">
            <v>-</v>
          </cell>
          <cell r="R19">
            <v>0</v>
          </cell>
          <cell r="S19">
            <v>55.337853982300885</v>
          </cell>
        </row>
        <row r="20">
          <cell r="A20">
            <v>37135</v>
          </cell>
          <cell r="B20">
            <v>4905.9829999999993</v>
          </cell>
          <cell r="C20">
            <v>1980</v>
          </cell>
          <cell r="D20">
            <v>0</v>
          </cell>
          <cell r="E20">
            <v>0</v>
          </cell>
          <cell r="F20">
            <v>-2164</v>
          </cell>
          <cell r="G20">
            <v>-60.103999999999999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-343.03999999999996</v>
          </cell>
          <cell r="M20">
            <v>0</v>
          </cell>
          <cell r="N20">
            <v>7666</v>
          </cell>
          <cell r="O20">
            <v>0</v>
          </cell>
          <cell r="P20">
            <v>-3.0355555555555556E-2</v>
          </cell>
          <cell r="Q20" t="str">
            <v>-</v>
          </cell>
          <cell r="R20">
            <v>0</v>
          </cell>
          <cell r="S20">
            <v>68.012703327171906</v>
          </cell>
        </row>
        <row r="21">
          <cell r="A21">
            <v>37165</v>
          </cell>
          <cell r="B21">
            <v>4661.878999999999</v>
          </cell>
          <cell r="C21">
            <v>2613</v>
          </cell>
          <cell r="D21">
            <v>0</v>
          </cell>
          <cell r="E21">
            <v>0</v>
          </cell>
          <cell r="F21">
            <v>-2812</v>
          </cell>
          <cell r="G21">
            <v>-108.986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-363.649</v>
          </cell>
          <cell r="M21">
            <v>0</v>
          </cell>
          <cell r="N21">
            <v>7403</v>
          </cell>
          <cell r="O21">
            <v>0</v>
          </cell>
          <cell r="P21">
            <v>-4.1709146574818216E-2</v>
          </cell>
          <cell r="Q21" t="str">
            <v>-</v>
          </cell>
          <cell r="R21">
            <v>0</v>
          </cell>
          <cell r="S21">
            <v>49.735551209103832</v>
          </cell>
        </row>
        <row r="22">
          <cell r="A22">
            <v>37196</v>
          </cell>
          <cell r="B22">
            <v>4353.8929999999991</v>
          </cell>
          <cell r="C22">
            <v>2314</v>
          </cell>
          <cell r="D22">
            <v>0</v>
          </cell>
          <cell r="E22">
            <v>0</v>
          </cell>
          <cell r="F22">
            <v>-2079</v>
          </cell>
          <cell r="G22">
            <v>-171.054</v>
          </cell>
          <cell r="H22">
            <v>0</v>
          </cell>
          <cell r="J22">
            <v>0</v>
          </cell>
          <cell r="K22">
            <v>0</v>
          </cell>
          <cell r="L22">
            <v>-340.14400000000001</v>
          </cell>
          <cell r="M22">
            <v>1528.1610000000003</v>
          </cell>
          <cell r="N22">
            <v>6907</v>
          </cell>
          <cell r="O22">
            <v>32201</v>
          </cell>
          <cell r="P22">
            <v>-7.3921348314606741E-2</v>
          </cell>
          <cell r="Q22" t="str">
            <v>-</v>
          </cell>
          <cell r="R22" t="str">
            <v>-</v>
          </cell>
          <cell r="S22">
            <v>62.826738816738811</v>
          </cell>
        </row>
        <row r="23">
          <cell r="A23" t="str">
            <v>*</v>
          </cell>
          <cell r="B23">
            <v>4417.838999999999</v>
          </cell>
        </row>
        <row r="25">
          <cell r="B25">
            <v>4416</v>
          </cell>
          <cell r="C25" t="str">
            <v>Balance per G/L</v>
          </cell>
        </row>
        <row r="26">
          <cell r="A26" t="str">
            <v>*</v>
          </cell>
          <cell r="B26">
            <v>-1.8389999999990323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FState"/>
      <sheetName val="CT"/>
      <sheetName val="PT"/>
      <sheetName val="Cases"/>
      <sheetName val="Flows"/>
      <sheetName val="Book Depr"/>
      <sheetName val="Tax Depr"/>
      <sheetName val="Chart1"/>
      <sheetName val="DCF"/>
      <sheetName val="CF &amp;BS"/>
      <sheetName val="Tax Sheet"/>
      <sheetName val="Debt"/>
      <sheetName val="Term Mult."/>
      <sheetName val="Income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5-INTAL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centive Shares"/>
      <sheetName val="Combined Model"/>
      <sheetName val="New Rev Build-Up"/>
      <sheetName val="New Margin Build-Up"/>
      <sheetName val="Fleet Covenant"/>
      <sheetName val="Heraeus Model"/>
      <sheetName val="Bank Cover Page"/>
      <sheetName val="Revenue Build-Up"/>
      <sheetName val="Margin Build-Up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s_VDF"/>
      <sheetName val="MODEL"/>
      <sheetName val="INTERIM"/>
      <sheetName val="GBD"/>
      <sheetName val="statistic"/>
      <sheetName val="135-INTA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 Inputs"/>
      <sheetName val="Forecasts_VDF"/>
    </sheetNames>
    <sheetDataSet>
      <sheetData sheetId="0"/>
      <sheetData sheetId="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ettings"/>
      <sheetName val="Project Detail Inputs"/>
    </sheetNames>
    <sheetDataSet>
      <sheetData sheetId="0"/>
      <sheetData sheetId="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okers"/>
    </sheetNames>
    <sheetDataSet>
      <sheetData sheetId="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analysis"/>
    </sheetNames>
    <sheetDataSet>
      <sheetData sheetId="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H101"/>
  <sheetViews>
    <sheetView workbookViewId="0">
      <selection activeCell="C12" sqref="C12"/>
    </sheetView>
  </sheetViews>
  <sheetFormatPr defaultColWidth="9.109375" defaultRowHeight="13.8"/>
  <cols>
    <col min="1" max="1" width="53.6640625" style="4" customWidth="1"/>
    <col min="2" max="2" width="20.5546875" style="4" customWidth="1"/>
    <col min="3" max="8" width="15.6640625" style="4" customWidth="1"/>
    <col min="9" max="16384" width="9.109375" style="4"/>
  </cols>
  <sheetData>
    <row r="1" spans="1:2">
      <c r="A1" s="1" t="s">
        <v>385</v>
      </c>
    </row>
    <row r="2" spans="1:2">
      <c r="A2" s="394" t="s">
        <v>206</v>
      </c>
      <c r="B2" s="395" t="s">
        <v>433</v>
      </c>
    </row>
    <row r="3" spans="1:2">
      <c r="A3" s="396"/>
      <c r="B3" s="397"/>
    </row>
    <row r="4" spans="1:2">
      <c r="A4" s="396" t="s">
        <v>203</v>
      </c>
      <c r="B4" s="405">
        <v>43465</v>
      </c>
    </row>
    <row r="5" spans="1:2">
      <c r="A5" s="399" t="s">
        <v>197</v>
      </c>
      <c r="B5" s="398">
        <f>B4</f>
        <v>43465</v>
      </c>
    </row>
    <row r="6" spans="1:2">
      <c r="A6" s="396" t="s">
        <v>202</v>
      </c>
      <c r="B6" s="398">
        <v>43465</v>
      </c>
    </row>
    <row r="7" spans="1:2">
      <c r="A7" s="396"/>
      <c r="B7" s="397"/>
    </row>
    <row r="8" spans="1:2">
      <c r="A8" s="396" t="s">
        <v>269</v>
      </c>
      <c r="B8" s="397">
        <f>(EOMONTH(B6,12)-B4)/365</f>
        <v>1</v>
      </c>
    </row>
    <row r="9" spans="1:2">
      <c r="A9" s="400"/>
      <c r="B9" s="397"/>
    </row>
    <row r="10" spans="1:2">
      <c r="A10" s="400" t="s">
        <v>426</v>
      </c>
      <c r="B10" s="442">
        <v>200000000</v>
      </c>
    </row>
    <row r="11" spans="1:2">
      <c r="A11" s="400"/>
      <c r="B11" s="397"/>
    </row>
    <row r="12" spans="1:2">
      <c r="A12" s="401" t="s">
        <v>323</v>
      </c>
      <c r="B12" s="402" t="s">
        <v>20</v>
      </c>
    </row>
    <row r="13" spans="1:2">
      <c r="A13" s="393"/>
    </row>
    <row r="14" spans="1:2">
      <c r="A14" s="1" t="s">
        <v>386</v>
      </c>
    </row>
    <row r="15" spans="1:2">
      <c r="A15" s="394" t="s">
        <v>6</v>
      </c>
      <c r="B15" s="476">
        <v>32581900</v>
      </c>
    </row>
    <row r="16" spans="1:2">
      <c r="A16" s="396" t="s">
        <v>279</v>
      </c>
      <c r="B16" s="477">
        <v>15304370</v>
      </c>
    </row>
    <row r="17" spans="1:6">
      <c r="A17" s="396" t="s">
        <v>15</v>
      </c>
      <c r="B17" s="477">
        <v>8538600</v>
      </c>
    </row>
    <row r="18" spans="1:6">
      <c r="A18" s="396" t="s">
        <v>384</v>
      </c>
      <c r="B18" s="477">
        <v>0</v>
      </c>
    </row>
    <row r="19" spans="1:6">
      <c r="A19" s="396" t="s">
        <v>189</v>
      </c>
      <c r="B19" s="477">
        <v>2366000</v>
      </c>
    </row>
    <row r="20" spans="1:6">
      <c r="A20" s="403" t="s">
        <v>56</v>
      </c>
      <c r="B20" s="478">
        <v>16463800</v>
      </c>
    </row>
    <row r="21" spans="1:6">
      <c r="A21" s="396"/>
    </row>
    <row r="22" spans="1:6">
      <c r="A22" s="1" t="s">
        <v>387</v>
      </c>
    </row>
    <row r="23" spans="1:6">
      <c r="A23" s="406"/>
      <c r="B23" s="407">
        <v>2018</v>
      </c>
      <c r="C23" s="407">
        <f>B23+1</f>
        <v>2019</v>
      </c>
      <c r="D23" s="407">
        <f>C23+1</f>
        <v>2020</v>
      </c>
      <c r="E23" s="407">
        <f>D23+1</f>
        <v>2021</v>
      </c>
      <c r="F23" s="408">
        <f>E23+1</f>
        <v>2022</v>
      </c>
    </row>
    <row r="24" spans="1:6">
      <c r="A24" s="396" t="s">
        <v>207</v>
      </c>
      <c r="B24" s="480">
        <v>250000000</v>
      </c>
      <c r="C24" s="480">
        <v>300000000</v>
      </c>
      <c r="D24" s="480">
        <v>350000000</v>
      </c>
      <c r="E24" s="480">
        <v>400000000</v>
      </c>
      <c r="F24" s="479">
        <v>450000000</v>
      </c>
    </row>
    <row r="25" spans="1:6">
      <c r="A25" s="396" t="s">
        <v>388</v>
      </c>
      <c r="B25" s="314"/>
      <c r="C25" s="409">
        <f>(C24/B24)-1</f>
        <v>0.19999999999999996</v>
      </c>
      <c r="D25" s="409">
        <f>(D24/C24)-1</f>
        <v>0.16666666666666674</v>
      </c>
      <c r="E25" s="409">
        <f>(E24/D24)-1</f>
        <v>0.14285714285714279</v>
      </c>
      <c r="F25" s="410">
        <f>(F24/E24)-1</f>
        <v>0.125</v>
      </c>
    </row>
    <row r="26" spans="1:6">
      <c r="A26" s="396"/>
      <c r="B26" s="314"/>
      <c r="C26" s="314"/>
      <c r="D26" s="314"/>
      <c r="E26" s="314"/>
      <c r="F26" s="397"/>
    </row>
    <row r="27" spans="1:6">
      <c r="A27" s="396" t="s">
        <v>0</v>
      </c>
      <c r="B27" s="482">
        <v>35000000</v>
      </c>
      <c r="C27" s="482">
        <v>40000000</v>
      </c>
      <c r="D27" s="482">
        <v>45000000</v>
      </c>
      <c r="E27" s="482">
        <v>50000000</v>
      </c>
      <c r="F27" s="481">
        <v>55000000</v>
      </c>
    </row>
    <row r="28" spans="1:6">
      <c r="A28" s="396" t="s">
        <v>389</v>
      </c>
      <c r="B28" s="409">
        <f>B27/B24</f>
        <v>0.14000000000000001</v>
      </c>
      <c r="C28" s="409">
        <f t="shared" ref="C28:F28" si="0">C27/C24</f>
        <v>0.13333333333333333</v>
      </c>
      <c r="D28" s="409">
        <f t="shared" si="0"/>
        <v>0.12857142857142856</v>
      </c>
      <c r="E28" s="409">
        <f t="shared" si="0"/>
        <v>0.125</v>
      </c>
      <c r="F28" s="410">
        <f t="shared" si="0"/>
        <v>0.12222222222222222</v>
      </c>
    </row>
    <row r="29" spans="1:6">
      <c r="A29" s="396"/>
      <c r="B29" s="314"/>
      <c r="C29" s="314"/>
      <c r="D29" s="314"/>
      <c r="E29" s="314"/>
      <c r="F29" s="397"/>
    </row>
    <row r="30" spans="1:6">
      <c r="A30" s="396" t="s">
        <v>4</v>
      </c>
      <c r="B30" s="484">
        <v>750000</v>
      </c>
      <c r="C30" s="486">
        <v>750000</v>
      </c>
      <c r="D30" s="486">
        <v>750000</v>
      </c>
      <c r="E30" s="486">
        <v>750000</v>
      </c>
      <c r="F30" s="483">
        <v>750000</v>
      </c>
    </row>
    <row r="31" spans="1:6">
      <c r="A31" s="396" t="s">
        <v>390</v>
      </c>
      <c r="B31" s="484">
        <v>750000</v>
      </c>
      <c r="C31" s="486">
        <v>750000</v>
      </c>
      <c r="D31" s="486">
        <v>750000</v>
      </c>
      <c r="E31" s="486">
        <v>750000</v>
      </c>
      <c r="F31" s="483">
        <v>750000</v>
      </c>
    </row>
    <row r="32" spans="1:6">
      <c r="A32" s="396"/>
      <c r="B32" s="314"/>
      <c r="C32" s="314"/>
      <c r="D32" s="314"/>
      <c r="E32" s="314"/>
      <c r="F32" s="397"/>
    </row>
    <row r="33" spans="1:6">
      <c r="A33" s="396" t="s">
        <v>391</v>
      </c>
      <c r="B33" s="485">
        <v>0.67</v>
      </c>
      <c r="C33" s="314"/>
      <c r="D33" s="314"/>
      <c r="E33" s="314"/>
      <c r="F33" s="397"/>
    </row>
    <row r="34" spans="1:6">
      <c r="A34" s="396"/>
      <c r="B34" s="456"/>
      <c r="C34" s="314"/>
      <c r="D34" s="314"/>
      <c r="E34" s="314"/>
      <c r="F34" s="397"/>
    </row>
    <row r="35" spans="1:6">
      <c r="A35" s="403" t="s">
        <v>382</v>
      </c>
      <c r="B35" s="487">
        <v>0.03</v>
      </c>
      <c r="C35" s="315"/>
      <c r="D35" s="315"/>
      <c r="E35" s="315"/>
      <c r="F35" s="402"/>
    </row>
    <row r="36" spans="1:6">
      <c r="A36" s="396"/>
    </row>
    <row r="37" spans="1:6">
      <c r="A37" s="1" t="s">
        <v>62</v>
      </c>
    </row>
    <row r="38" spans="1:6">
      <c r="A38" s="394" t="s">
        <v>212</v>
      </c>
      <c r="B38" s="490">
        <v>3.1399999999999997E-2</v>
      </c>
    </row>
    <row r="39" spans="1:6">
      <c r="A39" s="396" t="s">
        <v>213</v>
      </c>
      <c r="B39" s="489">
        <v>6.0400000000000002E-2</v>
      </c>
    </row>
    <row r="40" spans="1:6">
      <c r="A40" s="396" t="s">
        <v>214</v>
      </c>
      <c r="B40" s="489">
        <v>5.3699999999999998E-2</v>
      </c>
    </row>
    <row r="41" spans="1:6">
      <c r="A41" s="396" t="s">
        <v>270</v>
      </c>
      <c r="B41" s="489">
        <v>-0.01</v>
      </c>
    </row>
    <row r="42" spans="1:6">
      <c r="A42" s="396" t="s">
        <v>215</v>
      </c>
      <c r="B42" s="498">
        <v>0.05</v>
      </c>
    </row>
    <row r="43" spans="1:6">
      <c r="A43" s="396"/>
      <c r="B43" s="488"/>
    </row>
    <row r="44" spans="1:6">
      <c r="A44" s="396" t="s">
        <v>36</v>
      </c>
      <c r="B44" s="489">
        <v>0.28000000000000003</v>
      </c>
    </row>
    <row r="45" spans="1:6">
      <c r="A45" s="396" t="s">
        <v>216</v>
      </c>
      <c r="B45" s="418">
        <v>0.05</v>
      </c>
    </row>
    <row r="46" spans="1:6">
      <c r="A46" s="396"/>
      <c r="B46" s="397"/>
    </row>
    <row r="47" spans="1:6">
      <c r="A47" s="403" t="s">
        <v>392</v>
      </c>
      <c r="B47" s="445">
        <v>0.25</v>
      </c>
    </row>
    <row r="48" spans="1:6">
      <c r="A48" s="396"/>
    </row>
    <row r="49" spans="1:7">
      <c r="A49" s="1" t="s">
        <v>268</v>
      </c>
    </row>
    <row r="50" spans="1:7">
      <c r="A50" s="406"/>
      <c r="B50" s="407">
        <v>2018</v>
      </c>
      <c r="C50" s="407">
        <f>B50+1</f>
        <v>2019</v>
      </c>
      <c r="D50" s="407">
        <f>C50+1</f>
        <v>2020</v>
      </c>
      <c r="E50" s="407">
        <f>D50+1</f>
        <v>2021</v>
      </c>
      <c r="F50" s="407">
        <f>E50+1</f>
        <v>2022</v>
      </c>
      <c r="G50" s="408" t="s">
        <v>425</v>
      </c>
    </row>
    <row r="51" spans="1:7">
      <c r="A51" s="396" t="s">
        <v>424</v>
      </c>
      <c r="B51" s="446">
        <v>0.8</v>
      </c>
      <c r="C51" s="446">
        <v>0.75</v>
      </c>
      <c r="D51" s="446">
        <v>0.75</v>
      </c>
      <c r="E51" s="446">
        <v>0.7</v>
      </c>
      <c r="F51" s="446">
        <v>0.7</v>
      </c>
      <c r="G51" s="447">
        <v>0.7</v>
      </c>
    </row>
    <row r="52" spans="1:7">
      <c r="A52" s="403" t="s">
        <v>393</v>
      </c>
      <c r="B52" s="443">
        <v>1.4999999999999999E-2</v>
      </c>
      <c r="C52" s="315"/>
      <c r="D52" s="315"/>
      <c r="E52" s="315"/>
      <c r="F52" s="315"/>
      <c r="G52" s="402"/>
    </row>
    <row r="54" spans="1:7">
      <c r="A54" s="1" t="s">
        <v>58</v>
      </c>
    </row>
    <row r="55" spans="1:7">
      <c r="A55" s="394" t="s">
        <v>337</v>
      </c>
      <c r="B55" s="444">
        <v>0.25</v>
      </c>
    </row>
    <row r="56" spans="1:7">
      <c r="A56" s="403" t="s">
        <v>394</v>
      </c>
      <c r="B56" s="445">
        <v>0.04</v>
      </c>
    </row>
    <row r="58" spans="1:7">
      <c r="A58" s="1" t="s">
        <v>395</v>
      </c>
    </row>
    <row r="59" spans="1:7">
      <c r="A59" s="394"/>
      <c r="B59" s="407">
        <v>2018</v>
      </c>
      <c r="C59" s="407">
        <f>B59+1</f>
        <v>2019</v>
      </c>
      <c r="D59" s="407">
        <f>C59+1</f>
        <v>2020</v>
      </c>
      <c r="E59" s="407">
        <f>D59+1</f>
        <v>2021</v>
      </c>
      <c r="F59" s="407">
        <f>E59+1</f>
        <v>2022</v>
      </c>
      <c r="G59" s="408">
        <f>F59+1</f>
        <v>2023</v>
      </c>
    </row>
    <row r="60" spans="1:7">
      <c r="A60" s="396" t="s">
        <v>396</v>
      </c>
      <c r="B60" s="446">
        <v>0.2</v>
      </c>
      <c r="C60" s="446">
        <v>0.4</v>
      </c>
      <c r="D60" s="446">
        <v>0.4</v>
      </c>
      <c r="E60" s="446">
        <v>0.2</v>
      </c>
      <c r="F60" s="446">
        <v>0.1</v>
      </c>
      <c r="G60" s="418">
        <v>0.05</v>
      </c>
    </row>
    <row r="61" spans="1:7">
      <c r="A61" s="396" t="s">
        <v>397</v>
      </c>
      <c r="B61" s="446">
        <v>0.5</v>
      </c>
      <c r="C61" s="314"/>
      <c r="D61" s="314"/>
      <c r="E61" s="314"/>
      <c r="F61" s="314"/>
      <c r="G61" s="397"/>
    </row>
    <row r="62" spans="1:7">
      <c r="A62" s="403" t="s">
        <v>398</v>
      </c>
      <c r="B62" s="443">
        <v>0</v>
      </c>
      <c r="C62" s="443">
        <v>0</v>
      </c>
      <c r="D62" s="443">
        <v>0</v>
      </c>
      <c r="E62" s="443">
        <v>0</v>
      </c>
      <c r="F62" s="443">
        <v>0</v>
      </c>
      <c r="G62" s="445">
        <v>0</v>
      </c>
    </row>
    <row r="64" spans="1:7">
      <c r="A64" s="1" t="s">
        <v>378</v>
      </c>
    </row>
    <row r="65" spans="1:8">
      <c r="A65" s="394" t="s">
        <v>393</v>
      </c>
      <c r="B65" s="444">
        <v>0.01</v>
      </c>
    </row>
    <row r="66" spans="1:8">
      <c r="A66" s="403" t="s">
        <v>399</v>
      </c>
      <c r="B66" s="445">
        <v>0.5</v>
      </c>
    </row>
    <row r="68" spans="1:8">
      <c r="A68" s="1" t="s">
        <v>400</v>
      </c>
    </row>
    <row r="69" spans="1:8">
      <c r="A69" s="394" t="s">
        <v>401</v>
      </c>
      <c r="B69" s="444">
        <v>0.2</v>
      </c>
    </row>
    <row r="70" spans="1:8">
      <c r="A70" s="396" t="s">
        <v>402</v>
      </c>
      <c r="B70" s="418">
        <v>0.3</v>
      </c>
    </row>
    <row r="71" spans="1:8">
      <c r="A71" s="396" t="s">
        <v>403</v>
      </c>
      <c r="B71" s="418">
        <v>0.3</v>
      </c>
    </row>
    <row r="72" spans="1:8">
      <c r="A72" s="403" t="s">
        <v>404</v>
      </c>
      <c r="B72" s="445">
        <v>0.2</v>
      </c>
    </row>
    <row r="74" spans="1:8">
      <c r="A74" s="1" t="s">
        <v>258</v>
      </c>
    </row>
    <row r="75" spans="1:8">
      <c r="A75" s="394" t="s">
        <v>375</v>
      </c>
      <c r="B75" s="444">
        <v>0.03</v>
      </c>
    </row>
    <row r="76" spans="1:8">
      <c r="A76" s="396" t="s">
        <v>405</v>
      </c>
      <c r="B76" s="412">
        <f>IRR!N44-IRR!N46</f>
        <v>-1.1622905731201172E-6</v>
      </c>
      <c r="C76" s="4" t="s">
        <v>441</v>
      </c>
    </row>
    <row r="77" spans="1:8">
      <c r="A77" s="403" t="s">
        <v>258</v>
      </c>
      <c r="B77" s="411">
        <v>0.14396829157242247</v>
      </c>
    </row>
    <row r="79" spans="1:8">
      <c r="A79" s="1" t="s">
        <v>406</v>
      </c>
    </row>
    <row r="80" spans="1:8" s="413" customFormat="1" ht="27.6">
      <c r="A80" s="414"/>
      <c r="B80" s="415" t="s">
        <v>410</v>
      </c>
      <c r="C80" s="415" t="s">
        <v>413</v>
      </c>
      <c r="D80" s="415" t="s">
        <v>412</v>
      </c>
      <c r="E80" s="415" t="s">
        <v>414</v>
      </c>
      <c r="F80" s="415" t="s">
        <v>415</v>
      </c>
      <c r="G80" s="415" t="s">
        <v>416</v>
      </c>
      <c r="H80" s="416" t="s">
        <v>417</v>
      </c>
    </row>
    <row r="81" spans="1:8">
      <c r="A81" s="396" t="s">
        <v>407</v>
      </c>
      <c r="B81" s="448" t="s">
        <v>444</v>
      </c>
      <c r="C81" s="448">
        <v>200</v>
      </c>
      <c r="D81" s="502">
        <v>40000</v>
      </c>
      <c r="E81" s="499">
        <v>0.15000000000000002</v>
      </c>
      <c r="F81" s="501">
        <v>0.25</v>
      </c>
      <c r="G81" s="500">
        <v>0.85</v>
      </c>
      <c r="H81" s="498">
        <v>0.2</v>
      </c>
    </row>
    <row r="82" spans="1:8">
      <c r="A82" s="396" t="s">
        <v>408</v>
      </c>
      <c r="B82" s="448" t="s">
        <v>445</v>
      </c>
      <c r="C82" s="448">
        <v>100</v>
      </c>
      <c r="D82" s="503">
        <v>75000</v>
      </c>
      <c r="E82" s="499">
        <v>0.15000000000000002</v>
      </c>
      <c r="F82" s="501">
        <v>0.25</v>
      </c>
      <c r="G82" s="500">
        <v>0.85</v>
      </c>
      <c r="H82" s="498">
        <v>0.2</v>
      </c>
    </row>
    <row r="83" spans="1:8">
      <c r="A83" s="396" t="s">
        <v>409</v>
      </c>
      <c r="B83" s="448" t="s">
        <v>446</v>
      </c>
      <c r="C83" s="448">
        <v>200</v>
      </c>
      <c r="D83" s="503">
        <v>150000</v>
      </c>
      <c r="E83" s="499">
        <v>0.15000000000000002</v>
      </c>
      <c r="F83" s="461">
        <v>0.75</v>
      </c>
      <c r="G83" s="500">
        <v>0.5</v>
      </c>
      <c r="H83" s="498">
        <v>0.25</v>
      </c>
    </row>
    <row r="84" spans="1:8">
      <c r="A84" s="396"/>
      <c r="B84" s="462"/>
      <c r="C84" s="462"/>
      <c r="D84" s="463"/>
      <c r="E84" s="464"/>
      <c r="F84" s="465"/>
      <c r="G84" s="456"/>
      <c r="H84" s="466"/>
    </row>
    <row r="85" spans="1:8">
      <c r="A85" s="403" t="s">
        <v>442</v>
      </c>
      <c r="B85" s="443">
        <v>0.04</v>
      </c>
      <c r="C85" s="467"/>
      <c r="D85" s="468"/>
      <c r="E85" s="469"/>
      <c r="F85" s="470"/>
      <c r="G85" s="471"/>
      <c r="H85" s="472"/>
    </row>
    <row r="87" spans="1:8">
      <c r="A87" s="1" t="s">
        <v>418</v>
      </c>
    </row>
    <row r="88" spans="1:8">
      <c r="A88" s="394" t="s">
        <v>419</v>
      </c>
      <c r="B88" s="395"/>
    </row>
    <row r="89" spans="1:8">
      <c r="A89" s="417" t="s">
        <v>420</v>
      </c>
      <c r="B89" s="418">
        <v>0.5</v>
      </c>
    </row>
    <row r="90" spans="1:8">
      <c r="A90" s="417" t="s">
        <v>421</v>
      </c>
      <c r="B90" s="410">
        <f>1-B89</f>
        <v>0.5</v>
      </c>
    </row>
    <row r="91" spans="1:8">
      <c r="A91" s="396"/>
      <c r="B91" s="410"/>
    </row>
    <row r="92" spans="1:8">
      <c r="A92" s="396" t="s">
        <v>422</v>
      </c>
      <c r="B92" s="410"/>
    </row>
    <row r="93" spans="1:8">
      <c r="A93" s="417" t="s">
        <v>420</v>
      </c>
      <c r="B93" s="418">
        <v>0.5</v>
      </c>
    </row>
    <row r="94" spans="1:8">
      <c r="A94" s="417" t="s">
        <v>421</v>
      </c>
      <c r="B94" s="410">
        <f>1-B93</f>
        <v>0.5</v>
      </c>
    </row>
    <row r="95" spans="1:8">
      <c r="A95" s="396"/>
      <c r="B95" s="397"/>
    </row>
    <row r="96" spans="1:8">
      <c r="A96" s="396" t="s">
        <v>423</v>
      </c>
      <c r="B96" s="397"/>
    </row>
    <row r="97" spans="1:2">
      <c r="A97" s="419" t="s">
        <v>187</v>
      </c>
      <c r="B97" s="420">
        <v>0.01</v>
      </c>
    </row>
    <row r="98" spans="1:2">
      <c r="A98" s="419" t="s">
        <v>192</v>
      </c>
      <c r="B98" s="420">
        <v>0.01</v>
      </c>
    </row>
    <row r="99" spans="1:2">
      <c r="A99" s="419" t="s">
        <v>201</v>
      </c>
      <c r="B99" s="420">
        <v>0.01</v>
      </c>
    </row>
    <row r="100" spans="1:2">
      <c r="A100" s="419" t="s">
        <v>179</v>
      </c>
      <c r="B100" s="420">
        <v>0.01</v>
      </c>
    </row>
    <row r="101" spans="1:2">
      <c r="A101" s="421" t="s">
        <v>10</v>
      </c>
      <c r="B101" s="422">
        <v>0.02</v>
      </c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4"/>
  <sheetViews>
    <sheetView view="pageBreakPreview" zoomScaleNormal="100" zoomScaleSheetLayoutView="100" workbookViewId="0"/>
  </sheetViews>
  <sheetFormatPr defaultColWidth="9.109375" defaultRowHeight="12"/>
  <cols>
    <col min="1" max="1" width="27.33203125" style="6" customWidth="1"/>
    <col min="2" max="2" width="3.44140625" style="70" customWidth="1"/>
    <col min="3" max="3" width="7.88671875" style="6" customWidth="1"/>
    <col min="4" max="4" width="12" style="6" customWidth="1"/>
    <col min="5" max="11" width="12" style="6" bestFit="1" customWidth="1"/>
    <col min="12" max="16384" width="9.109375" style="6"/>
  </cols>
  <sheetData>
    <row r="1" spans="1:14" ht="13.8">
      <c r="A1" s="1" t="str">
        <f>Assumptions!B2</f>
        <v>Company ABC</v>
      </c>
    </row>
    <row r="2" spans="1:14" ht="13.8">
      <c r="A2" s="3" t="s">
        <v>329</v>
      </c>
      <c r="B2" s="136"/>
      <c r="C2" s="2"/>
      <c r="D2" s="2"/>
      <c r="E2" s="2"/>
      <c r="F2" s="2"/>
      <c r="G2" s="2"/>
      <c r="H2" s="2"/>
      <c r="I2" s="2"/>
      <c r="J2" s="2"/>
      <c r="K2" s="2"/>
    </row>
    <row r="3" spans="1:14" ht="13.8">
      <c r="A3" s="5" t="s">
        <v>307</v>
      </c>
    </row>
    <row r="4" spans="1:14">
      <c r="D4" s="35" t="s">
        <v>118</v>
      </c>
      <c r="E4" s="35"/>
      <c r="F4" s="35"/>
      <c r="G4" s="35"/>
      <c r="H4" s="35"/>
      <c r="I4" s="35"/>
      <c r="J4" s="35"/>
      <c r="K4" s="35"/>
    </row>
    <row r="5" spans="1:14" ht="12.75" customHeight="1">
      <c r="D5" s="44"/>
      <c r="K5" s="70"/>
    </row>
    <row r="6" spans="1:14">
      <c r="D6" s="59">
        <f>'Projected IS'!B6</f>
        <v>43465</v>
      </c>
      <c r="E6" s="36">
        <f>IRR!D5</f>
        <v>43830</v>
      </c>
      <c r="F6" s="36">
        <f t="shared" ref="F6:K6" si="0">EOMONTH(E6,12)</f>
        <v>44196</v>
      </c>
      <c r="G6" s="36">
        <f t="shared" si="0"/>
        <v>44561</v>
      </c>
      <c r="H6" s="36">
        <f t="shared" si="0"/>
        <v>44926</v>
      </c>
      <c r="I6" s="36">
        <f t="shared" si="0"/>
        <v>45291</v>
      </c>
      <c r="J6" s="36">
        <f t="shared" si="0"/>
        <v>45657</v>
      </c>
      <c r="K6" s="36">
        <f t="shared" si="0"/>
        <v>46022</v>
      </c>
    </row>
    <row r="7" spans="1:14">
      <c r="M7" s="68" t="s">
        <v>377</v>
      </c>
      <c r="N7" s="360">
        <f>Assumptions!B35</f>
        <v>0.03</v>
      </c>
    </row>
    <row r="8" spans="1:14">
      <c r="A8" s="6" t="s">
        <v>186</v>
      </c>
      <c r="D8" s="85">
        <f>'Projected IS'!B8</f>
        <v>250000000</v>
      </c>
      <c r="E8" s="85">
        <f>'Projected IS'!C8</f>
        <v>300000000</v>
      </c>
      <c r="F8" s="85">
        <f>'Projected IS'!D8</f>
        <v>350000000</v>
      </c>
      <c r="G8" s="85">
        <f>'Projected IS'!E8</f>
        <v>400000000</v>
      </c>
      <c r="H8" s="85">
        <f>'Projected IS'!F8</f>
        <v>450000000</v>
      </c>
      <c r="I8" s="85">
        <f>H8*(1+IRR!$C$57)</f>
        <v>463500000</v>
      </c>
      <c r="J8" s="85">
        <f>I8*(1+IRR!$C$57)</f>
        <v>477405000</v>
      </c>
      <c r="K8" s="85">
        <f>J8*(1+IRR!$C$57)</f>
        <v>491727150</v>
      </c>
      <c r="M8" s="30">
        <v>0.25</v>
      </c>
      <c r="N8" s="380">
        <f>$N$7*M8</f>
        <v>7.4999999999999997E-3</v>
      </c>
    </row>
    <row r="9" spans="1:14">
      <c r="A9" s="6" t="str">
        <f>"Projected Revenue Associated with Patents"</f>
        <v>Projected Revenue Associated with Patents</v>
      </c>
      <c r="D9" s="137">
        <f>Assumptions!B66</f>
        <v>0.5</v>
      </c>
      <c r="E9" s="137">
        <f t="shared" ref="E9:K9" si="1">D9</f>
        <v>0.5</v>
      </c>
      <c r="F9" s="137">
        <f t="shared" si="1"/>
        <v>0.5</v>
      </c>
      <c r="G9" s="137">
        <f t="shared" si="1"/>
        <v>0.5</v>
      </c>
      <c r="H9" s="137">
        <f t="shared" si="1"/>
        <v>0.5</v>
      </c>
      <c r="I9" s="137">
        <f t="shared" si="1"/>
        <v>0.5</v>
      </c>
      <c r="J9" s="137">
        <f t="shared" si="1"/>
        <v>0.5</v>
      </c>
      <c r="K9" s="137">
        <f t="shared" si="1"/>
        <v>0.5</v>
      </c>
      <c r="M9" s="30">
        <v>0.33</v>
      </c>
      <c r="N9" s="360">
        <f>$N$7*M9</f>
        <v>9.9000000000000008E-3</v>
      </c>
    </row>
    <row r="10" spans="1:14">
      <c r="A10" s="6" t="s">
        <v>331</v>
      </c>
      <c r="D10" s="85">
        <f t="shared" ref="D10:K10" si="2">D8*D9</f>
        <v>125000000</v>
      </c>
      <c r="E10" s="85">
        <f t="shared" si="2"/>
        <v>150000000</v>
      </c>
      <c r="F10" s="85">
        <f t="shared" si="2"/>
        <v>175000000</v>
      </c>
      <c r="G10" s="85">
        <f t="shared" si="2"/>
        <v>200000000</v>
      </c>
      <c r="H10" s="85">
        <f t="shared" si="2"/>
        <v>225000000</v>
      </c>
      <c r="I10" s="85">
        <f t="shared" si="2"/>
        <v>231750000</v>
      </c>
      <c r="J10" s="85">
        <f t="shared" si="2"/>
        <v>238702500</v>
      </c>
      <c r="K10" s="85">
        <f t="shared" si="2"/>
        <v>245863575</v>
      </c>
    </row>
    <row r="12" spans="1:14">
      <c r="A12" s="48" t="s">
        <v>243</v>
      </c>
      <c r="B12" s="70" t="s">
        <v>372</v>
      </c>
      <c r="C12" s="120">
        <f>Assumptions!B65</f>
        <v>0.01</v>
      </c>
      <c r="D12" s="50">
        <f t="shared" ref="D12:K12" si="3">D10*$C$12</f>
        <v>1250000</v>
      </c>
      <c r="E12" s="50">
        <f t="shared" si="3"/>
        <v>1500000</v>
      </c>
      <c r="F12" s="50">
        <f t="shared" si="3"/>
        <v>1750000</v>
      </c>
      <c r="G12" s="50">
        <f t="shared" si="3"/>
        <v>2000000</v>
      </c>
      <c r="H12" s="50">
        <f t="shared" si="3"/>
        <v>2250000</v>
      </c>
      <c r="I12" s="50">
        <f t="shared" si="3"/>
        <v>2317500</v>
      </c>
      <c r="J12" s="50">
        <f t="shared" si="3"/>
        <v>2387025</v>
      </c>
      <c r="K12" s="50">
        <f t="shared" si="3"/>
        <v>2458635.75</v>
      </c>
    </row>
    <row r="13" spans="1:14" ht="5.0999999999999996" customHeight="1">
      <c r="A13" s="61"/>
      <c r="C13" s="46"/>
      <c r="D13" s="26"/>
      <c r="E13" s="26"/>
      <c r="F13" s="26"/>
      <c r="G13" s="26"/>
      <c r="H13" s="26"/>
      <c r="I13" s="26"/>
      <c r="J13" s="26"/>
      <c r="K13" s="26"/>
    </row>
    <row r="14" spans="1:14">
      <c r="A14" s="48" t="str">
        <f>"Income Taxes at " &amp; IRR!C56*100 &amp; "%"</f>
        <v>Income Taxes at 28%</v>
      </c>
      <c r="D14" s="31">
        <f>-D12*IRR!$C$56</f>
        <v>-350000.00000000006</v>
      </c>
      <c r="E14" s="31">
        <f>-E12*IRR!$C$56</f>
        <v>-420000.00000000006</v>
      </c>
      <c r="F14" s="31">
        <f>-F12*IRR!$C$56</f>
        <v>-490000.00000000006</v>
      </c>
      <c r="G14" s="31">
        <f>-G12*IRR!$C$56</f>
        <v>-560000</v>
      </c>
      <c r="H14" s="31">
        <f>-H12*IRR!$C$56</f>
        <v>-630000.00000000012</v>
      </c>
      <c r="I14" s="31">
        <f>-I12*IRR!$C$56</f>
        <v>-648900.00000000012</v>
      </c>
      <c r="J14" s="31">
        <f>-J12*IRR!$C$56</f>
        <v>-668367.00000000012</v>
      </c>
      <c r="K14" s="31">
        <f>-K12*IRR!$C$56</f>
        <v>-688418.01</v>
      </c>
      <c r="L14" s="46"/>
    </row>
    <row r="15" spans="1:14">
      <c r="A15" s="48" t="s">
        <v>42</v>
      </c>
      <c r="C15" s="46"/>
      <c r="D15" s="85">
        <f t="shared" ref="D15:K15" si="4">D12+D14</f>
        <v>900000</v>
      </c>
      <c r="E15" s="85">
        <f t="shared" si="4"/>
        <v>1080000</v>
      </c>
      <c r="F15" s="85">
        <f t="shared" si="4"/>
        <v>1260000</v>
      </c>
      <c r="G15" s="85">
        <f t="shared" si="4"/>
        <v>1440000</v>
      </c>
      <c r="H15" s="85">
        <f t="shared" si="4"/>
        <v>1620000</v>
      </c>
      <c r="I15" s="85">
        <f t="shared" si="4"/>
        <v>1668600</v>
      </c>
      <c r="J15" s="85">
        <f t="shared" si="4"/>
        <v>1718658</v>
      </c>
      <c r="K15" s="85">
        <f t="shared" si="4"/>
        <v>1770217.74</v>
      </c>
    </row>
    <row r="16" spans="1:14" ht="5.0999999999999996" customHeight="1">
      <c r="A16" s="61"/>
      <c r="C16" s="46"/>
      <c r="D16" s="138"/>
      <c r="E16" s="138"/>
      <c r="F16" s="138"/>
      <c r="G16" s="138"/>
      <c r="H16" s="138"/>
      <c r="I16" s="138"/>
      <c r="J16" s="138"/>
      <c r="K16" s="138"/>
    </row>
    <row r="17" spans="1:12">
      <c r="A17" s="6" t="s">
        <v>196</v>
      </c>
      <c r="B17" s="70" t="s">
        <v>112</v>
      </c>
      <c r="C17" s="46"/>
      <c r="D17" s="139">
        <f>IRR!C17</f>
        <v>1</v>
      </c>
      <c r="E17" s="139">
        <f>IRR!D25</f>
        <v>1</v>
      </c>
      <c r="F17" s="139">
        <v>1</v>
      </c>
      <c r="G17" s="139">
        <v>1</v>
      </c>
      <c r="H17" s="139">
        <f>IRR!D25</f>
        <v>1</v>
      </c>
      <c r="I17" s="139">
        <f>IRR!E25</f>
        <v>1</v>
      </c>
      <c r="J17" s="139">
        <f>IRR!F25</f>
        <v>1</v>
      </c>
      <c r="K17" s="139">
        <f>J17</f>
        <v>1</v>
      </c>
    </row>
    <row r="18" spans="1:12">
      <c r="A18" s="6" t="s">
        <v>242</v>
      </c>
      <c r="B18" s="70" t="s">
        <v>113</v>
      </c>
      <c r="C18" s="99">
        <f>WARA!K10</f>
        <v>0.15812500000000002</v>
      </c>
      <c r="D18" s="139">
        <f t="shared" ref="D18:K18" si="5">1/(1+$C$18)^D19</f>
        <v>0.92922798704936349</v>
      </c>
      <c r="E18" s="139">
        <f t="shared" si="5"/>
        <v>0.8023555203880095</v>
      </c>
      <c r="F18" s="139">
        <f t="shared" si="5"/>
        <v>0.69280563012456298</v>
      </c>
      <c r="G18" s="139">
        <f t="shared" si="5"/>
        <v>0.5982131722608206</v>
      </c>
      <c r="H18" s="139">
        <f t="shared" si="5"/>
        <v>0.5165359285576433</v>
      </c>
      <c r="I18" s="139">
        <f t="shared" si="5"/>
        <v>0.44601051575403622</v>
      </c>
      <c r="J18" s="139">
        <f t="shared" si="5"/>
        <v>0.38511431473635083</v>
      </c>
      <c r="K18" s="139">
        <f t="shared" si="5"/>
        <v>0.33253259772161958</v>
      </c>
      <c r="L18" s="70"/>
    </row>
    <row r="19" spans="1:12">
      <c r="A19" s="47" t="s">
        <v>31</v>
      </c>
      <c r="D19" s="140">
        <f>+IRR!C27</f>
        <v>0.5</v>
      </c>
      <c r="E19" s="140">
        <f>IRR!D27</f>
        <v>1.5</v>
      </c>
      <c r="F19" s="140">
        <f>IRR!E27</f>
        <v>2.5</v>
      </c>
      <c r="G19" s="140">
        <f>IRR!F27</f>
        <v>3.5</v>
      </c>
      <c r="H19" s="140">
        <f>IRR!G27</f>
        <v>4.5</v>
      </c>
      <c r="I19" s="140">
        <f>H19+1</f>
        <v>5.5</v>
      </c>
      <c r="J19" s="140">
        <f>I19+1</f>
        <v>6.5</v>
      </c>
      <c r="K19" s="140">
        <f>J19+1</f>
        <v>7.5</v>
      </c>
    </row>
    <row r="20" spans="1:12" ht="5.0999999999999996" customHeight="1">
      <c r="A20" s="61"/>
      <c r="C20" s="46"/>
      <c r="D20" s="138"/>
      <c r="E20" s="138"/>
      <c r="F20" s="138"/>
      <c r="G20" s="138"/>
      <c r="H20" s="138"/>
      <c r="I20" s="138"/>
      <c r="J20" s="138"/>
      <c r="K20" s="138"/>
    </row>
    <row r="21" spans="1:12" s="9" customFormat="1">
      <c r="A21" s="9" t="s">
        <v>195</v>
      </c>
      <c r="B21" s="125"/>
      <c r="C21" s="65"/>
      <c r="D21" s="89">
        <f t="shared" ref="D21:K21" si="6">+D15*D18*D17</f>
        <v>836305.18834442715</v>
      </c>
      <c r="E21" s="89">
        <f t="shared" si="6"/>
        <v>866543.96201905026</v>
      </c>
      <c r="F21" s="89">
        <f t="shared" si="6"/>
        <v>872935.09395694931</v>
      </c>
      <c r="G21" s="89">
        <f t="shared" si="6"/>
        <v>861426.96805558167</v>
      </c>
      <c r="H21" s="89">
        <f t="shared" si="6"/>
        <v>836788.20426338213</v>
      </c>
      <c r="I21" s="89">
        <f t="shared" si="6"/>
        <v>744213.14658718486</v>
      </c>
      <c r="J21" s="89">
        <f t="shared" si="6"/>
        <v>661879.7979361472</v>
      </c>
      <c r="K21" s="89">
        <f t="shared" si="6"/>
        <v>588655.10361509456</v>
      </c>
    </row>
    <row r="22" spans="1:12">
      <c r="A22" s="9"/>
      <c r="B22" s="125"/>
      <c r="C22" s="65"/>
      <c r="D22" s="141"/>
      <c r="E22" s="141"/>
      <c r="F22" s="141"/>
      <c r="G22" s="141"/>
      <c r="H22" s="141"/>
      <c r="I22" s="141"/>
      <c r="J22" s="141"/>
      <c r="K22" s="141"/>
    </row>
    <row r="23" spans="1:12">
      <c r="D23" s="36">
        <f>EOMONTH(K6,12)</f>
        <v>46387</v>
      </c>
      <c r="E23" s="36">
        <f>EOMONTH(D23,12)</f>
        <v>46752</v>
      </c>
      <c r="F23" s="36">
        <f t="shared" ref="F23:K23" si="7">EOMONTH(E23,12)</f>
        <v>47118</v>
      </c>
      <c r="G23" s="36">
        <f t="shared" si="7"/>
        <v>47483</v>
      </c>
      <c r="H23" s="36">
        <f t="shared" si="7"/>
        <v>47848</v>
      </c>
      <c r="I23" s="36">
        <f t="shared" si="7"/>
        <v>48213</v>
      </c>
      <c r="J23" s="36">
        <f t="shared" si="7"/>
        <v>48579</v>
      </c>
      <c r="K23" s="36">
        <f t="shared" si="7"/>
        <v>48944</v>
      </c>
    </row>
    <row r="25" spans="1:12">
      <c r="A25" s="6" t="s">
        <v>186</v>
      </c>
      <c r="D25" s="85">
        <f>K8*(1+IRR!$C$57)</f>
        <v>506478964.5</v>
      </c>
      <c r="E25" s="85">
        <f>D25*(1+IRR!$C$57)</f>
        <v>521673333.435</v>
      </c>
      <c r="F25" s="85">
        <f>E25*(1+IRR!$C$57)</f>
        <v>537323533.43805003</v>
      </c>
      <c r="G25" s="85">
        <f>F25*(1+IRR!$C$57)</f>
        <v>553443239.44119155</v>
      </c>
      <c r="H25" s="85">
        <f>G25*(1+IRR!$C$57)</f>
        <v>570046536.62442732</v>
      </c>
      <c r="I25" s="85">
        <f>H25*(1+IRR!$C$57)</f>
        <v>587147932.72316015</v>
      </c>
      <c r="J25" s="85">
        <f>I25*(1+IRR!$C$57)</f>
        <v>604762370.70485497</v>
      </c>
      <c r="K25" s="85">
        <f>J25*(1+IRR!$C$57)</f>
        <v>622905241.82600057</v>
      </c>
    </row>
    <row r="26" spans="1:12">
      <c r="A26" s="6" t="str">
        <f>A9</f>
        <v>Projected Revenue Associated with Patents</v>
      </c>
      <c r="D26" s="137">
        <f>K9</f>
        <v>0.5</v>
      </c>
      <c r="E26" s="137">
        <f>D26</f>
        <v>0.5</v>
      </c>
      <c r="F26" s="137">
        <f t="shared" ref="F26:K26" si="8">E26</f>
        <v>0.5</v>
      </c>
      <c r="G26" s="137">
        <f t="shared" si="8"/>
        <v>0.5</v>
      </c>
      <c r="H26" s="137">
        <f t="shared" si="8"/>
        <v>0.5</v>
      </c>
      <c r="I26" s="137">
        <f t="shared" si="8"/>
        <v>0.5</v>
      </c>
      <c r="J26" s="137">
        <f t="shared" si="8"/>
        <v>0.5</v>
      </c>
      <c r="K26" s="137">
        <f t="shared" si="8"/>
        <v>0.5</v>
      </c>
    </row>
    <row r="27" spans="1:12">
      <c r="A27" s="6" t="str">
        <f>A10</f>
        <v>Patents Revenue</v>
      </c>
      <c r="D27" s="85">
        <f t="shared" ref="D27:K27" si="9">D25*D26</f>
        <v>253239482.25</v>
      </c>
      <c r="E27" s="85">
        <f t="shared" si="9"/>
        <v>260836666.7175</v>
      </c>
      <c r="F27" s="85">
        <f t="shared" si="9"/>
        <v>268661766.71902502</v>
      </c>
      <c r="G27" s="85">
        <f t="shared" si="9"/>
        <v>276721619.72059578</v>
      </c>
      <c r="H27" s="85">
        <f t="shared" si="9"/>
        <v>285023268.31221366</v>
      </c>
      <c r="I27" s="85">
        <f t="shared" si="9"/>
        <v>293573966.36158007</v>
      </c>
      <c r="J27" s="85">
        <f t="shared" si="9"/>
        <v>302381185.35242748</v>
      </c>
      <c r="K27" s="85">
        <f t="shared" si="9"/>
        <v>311452620.91300029</v>
      </c>
    </row>
    <row r="29" spans="1:12">
      <c r="A29" s="48" t="s">
        <v>243</v>
      </c>
      <c r="B29" s="70" t="s">
        <v>372</v>
      </c>
      <c r="C29" s="120">
        <f>C12</f>
        <v>0.01</v>
      </c>
      <c r="D29" s="50">
        <f t="shared" ref="D29:K29" si="10">D27*$C$12</f>
        <v>2532394.8225000002</v>
      </c>
      <c r="E29" s="50">
        <f t="shared" si="10"/>
        <v>2608366.6671750001</v>
      </c>
      <c r="F29" s="50">
        <f t="shared" si="10"/>
        <v>2686617.66719025</v>
      </c>
      <c r="G29" s="50">
        <f t="shared" si="10"/>
        <v>2767216.197205958</v>
      </c>
      <c r="H29" s="50">
        <f t="shared" si="10"/>
        <v>2850232.6831221366</v>
      </c>
      <c r="I29" s="50">
        <f t="shared" si="10"/>
        <v>2935739.6636158009</v>
      </c>
      <c r="J29" s="50">
        <f t="shared" si="10"/>
        <v>3023811.8535242747</v>
      </c>
      <c r="K29" s="50">
        <f t="shared" si="10"/>
        <v>3114526.2091300031</v>
      </c>
    </row>
    <row r="30" spans="1:12">
      <c r="A30" s="61"/>
      <c r="C30" s="46"/>
      <c r="D30" s="26"/>
      <c r="E30" s="26"/>
      <c r="F30" s="26"/>
      <c r="G30" s="26"/>
      <c r="H30" s="26"/>
      <c r="I30" s="26"/>
      <c r="J30" s="26"/>
      <c r="K30" s="26"/>
    </row>
    <row r="31" spans="1:12">
      <c r="A31" s="48" t="str">
        <f>A14</f>
        <v>Income Taxes at 28%</v>
      </c>
      <c r="C31" s="99">
        <f>C18</f>
        <v>0.15812500000000002</v>
      </c>
      <c r="D31" s="31">
        <f>-D29*IRR!$C$56</f>
        <v>-709070.55030000012</v>
      </c>
      <c r="E31" s="31">
        <f>-E29*IRR!$C$56</f>
        <v>-730342.66680900007</v>
      </c>
      <c r="F31" s="31">
        <f>-F29*IRR!$C$56</f>
        <v>-752252.9468132701</v>
      </c>
      <c r="G31" s="31">
        <f>-G29*IRR!$C$56</f>
        <v>-774820.53521766828</v>
      </c>
      <c r="H31" s="31">
        <f>-H29*IRR!$C$56</f>
        <v>-798065.15127419832</v>
      </c>
      <c r="I31" s="31">
        <f>-I29*IRR!$C$56</f>
        <v>-822007.10581242433</v>
      </c>
      <c r="J31" s="31">
        <f>-J29*IRR!$C$56</f>
        <v>-846667.31898679701</v>
      </c>
      <c r="K31" s="31">
        <f>-K29*IRR!$C$56</f>
        <v>-872067.33855640097</v>
      </c>
    </row>
    <row r="32" spans="1:12">
      <c r="A32" s="48" t="s">
        <v>42</v>
      </c>
      <c r="C32" s="46"/>
      <c r="D32" s="85">
        <f t="shared" ref="D32:K32" si="11">D29+D31</f>
        <v>1823324.2722</v>
      </c>
      <c r="E32" s="85">
        <f t="shared" si="11"/>
        <v>1878024.000366</v>
      </c>
      <c r="F32" s="85">
        <f t="shared" si="11"/>
        <v>1934364.72037698</v>
      </c>
      <c r="G32" s="85">
        <f t="shared" si="11"/>
        <v>1992395.6619882896</v>
      </c>
      <c r="H32" s="85">
        <f t="shared" si="11"/>
        <v>2052167.5318479384</v>
      </c>
      <c r="I32" s="85">
        <f t="shared" si="11"/>
        <v>2113732.5578033766</v>
      </c>
      <c r="J32" s="85">
        <f t="shared" si="11"/>
        <v>2177144.5345374774</v>
      </c>
      <c r="K32" s="85">
        <f t="shared" si="11"/>
        <v>2242458.8705736022</v>
      </c>
    </row>
    <row r="33" spans="1:11">
      <c r="A33" s="61"/>
      <c r="C33" s="46"/>
      <c r="D33" s="138"/>
      <c r="E33" s="138"/>
      <c r="F33" s="138"/>
      <c r="G33" s="138"/>
      <c r="H33" s="138"/>
      <c r="I33" s="138"/>
      <c r="J33" s="138"/>
      <c r="K33" s="138"/>
    </row>
    <row r="34" spans="1:11">
      <c r="A34" s="6" t="s">
        <v>196</v>
      </c>
      <c r="B34" s="70" t="s">
        <v>112</v>
      </c>
      <c r="C34" s="46"/>
      <c r="D34" s="139">
        <f>K17</f>
        <v>1</v>
      </c>
      <c r="E34" s="139">
        <f t="shared" ref="E34:J34" si="12">D34</f>
        <v>1</v>
      </c>
      <c r="F34" s="139">
        <f t="shared" si="12"/>
        <v>1</v>
      </c>
      <c r="G34" s="139">
        <f t="shared" si="12"/>
        <v>1</v>
      </c>
      <c r="H34" s="139">
        <f t="shared" si="12"/>
        <v>1</v>
      </c>
      <c r="I34" s="139">
        <f t="shared" si="12"/>
        <v>1</v>
      </c>
      <c r="J34" s="139">
        <f t="shared" si="12"/>
        <v>1</v>
      </c>
      <c r="K34" s="139">
        <f>J34-D17</f>
        <v>0</v>
      </c>
    </row>
    <row r="35" spans="1:11">
      <c r="A35" s="6" t="s">
        <v>242</v>
      </c>
      <c r="B35" s="70" t="s">
        <v>113</v>
      </c>
      <c r="C35" s="154">
        <f>C18</f>
        <v>0.15812500000000002</v>
      </c>
      <c r="D35" s="139">
        <f t="shared" ref="D35:K35" si="13">1/(1+$C$18)^D36</f>
        <v>0.28713014374235912</v>
      </c>
      <c r="E35" s="139">
        <f t="shared" si="13"/>
        <v>0.24792672962103321</v>
      </c>
      <c r="F35" s="139">
        <f t="shared" si="13"/>
        <v>0.21407596729285111</v>
      </c>
      <c r="G35" s="139">
        <f t="shared" si="13"/>
        <v>0.18484703058206245</v>
      </c>
      <c r="H35" s="139">
        <f t="shared" si="13"/>
        <v>0.15960887691921208</v>
      </c>
      <c r="I35" s="139">
        <f t="shared" si="13"/>
        <v>0.13781662335172112</v>
      </c>
      <c r="J35" s="139">
        <f t="shared" si="13"/>
        <v>0.11899978271060647</v>
      </c>
      <c r="K35" s="139">
        <f t="shared" si="13"/>
        <v>0.11057792854748855</v>
      </c>
    </row>
    <row r="36" spans="1:11">
      <c r="A36" s="47" t="s">
        <v>31</v>
      </c>
      <c r="D36" s="140">
        <f>K19+1</f>
        <v>8.5</v>
      </c>
      <c r="E36" s="140">
        <f t="shared" ref="E36:J36" si="14">D36+1</f>
        <v>9.5</v>
      </c>
      <c r="F36" s="140">
        <f t="shared" si="14"/>
        <v>10.5</v>
      </c>
      <c r="G36" s="140">
        <f t="shared" si="14"/>
        <v>11.5</v>
      </c>
      <c r="H36" s="140">
        <f t="shared" si="14"/>
        <v>12.5</v>
      </c>
      <c r="I36" s="140">
        <f t="shared" si="14"/>
        <v>13.5</v>
      </c>
      <c r="J36" s="140">
        <f t="shared" si="14"/>
        <v>14.5</v>
      </c>
      <c r="K36" s="140">
        <f>J36+1-(D17/2)</f>
        <v>15</v>
      </c>
    </row>
    <row r="37" spans="1:11">
      <c r="A37" s="61"/>
      <c r="C37" s="46"/>
      <c r="D37" s="138"/>
      <c r="E37" s="138"/>
      <c r="F37" s="138"/>
      <c r="G37" s="138"/>
      <c r="H37" s="138"/>
      <c r="I37" s="138"/>
      <c r="J37" s="138"/>
      <c r="K37" s="138"/>
    </row>
    <row r="38" spans="1:11">
      <c r="A38" s="9" t="s">
        <v>195</v>
      </c>
      <c r="B38" s="125"/>
      <c r="C38" s="65"/>
      <c r="D38" s="89">
        <f>+D32*D35*D34</f>
        <v>523531.36036571831</v>
      </c>
      <c r="E38" s="89">
        <f>+E32*E35*E34</f>
        <v>465612.34856055246</v>
      </c>
      <c r="F38" s="89">
        <f t="shared" ref="F38:K38" si="15">+F32*F35*F34</f>
        <v>414100.99861186749</v>
      </c>
      <c r="G38" s="89">
        <f t="shared" si="15"/>
        <v>368288.4218631179</v>
      </c>
      <c r="H38" s="89">
        <f t="shared" si="15"/>
        <v>327544.15500832081</v>
      </c>
      <c r="I38" s="89">
        <f t="shared" si="15"/>
        <v>291307.48378505802</v>
      </c>
      <c r="J38" s="89">
        <f t="shared" si="15"/>
        <v>259079.7265395443</v>
      </c>
      <c r="K38" s="89">
        <f t="shared" si="15"/>
        <v>0</v>
      </c>
    </row>
    <row r="40" spans="1:11">
      <c r="A40" s="6" t="s">
        <v>195</v>
      </c>
      <c r="D40" s="85">
        <f>SUM(D21:K21,D38:K38)</f>
        <v>8918211.9595119972</v>
      </c>
      <c r="E40" s="141"/>
      <c r="F40" s="141"/>
      <c r="G40" s="141"/>
      <c r="H40" s="141"/>
      <c r="I40" s="141"/>
      <c r="J40" s="141"/>
      <c r="K40" s="141"/>
    </row>
    <row r="41" spans="1:11">
      <c r="A41" s="6" t="s">
        <v>43</v>
      </c>
      <c r="D41" s="28">
        <f>+((15/(15-((PV($C$18,15,-1)*(1+$C$18)^0.5)*IRR!C56)))-1)*(D40)</f>
        <v>1136063.5804182645</v>
      </c>
      <c r="E41" s="141"/>
      <c r="F41" s="141"/>
      <c r="G41" s="141"/>
      <c r="H41" s="141"/>
      <c r="I41" s="141"/>
      <c r="J41" s="141"/>
      <c r="K41" s="141"/>
    </row>
    <row r="42" spans="1:11" ht="12.6" thickBot="1">
      <c r="A42" s="6" t="s">
        <v>329</v>
      </c>
      <c r="D42" s="151">
        <f>D41+D40</f>
        <v>10054275.539930262</v>
      </c>
      <c r="E42" s="141"/>
      <c r="F42" s="141"/>
      <c r="G42" s="141"/>
      <c r="H42" s="141"/>
      <c r="I42" s="141"/>
      <c r="J42" s="141"/>
      <c r="K42" s="141"/>
    </row>
    <row r="43" spans="1:11" ht="7.5" customHeight="1" thickTop="1">
      <c r="E43" s="141"/>
      <c r="F43" s="141"/>
      <c r="G43" s="141"/>
      <c r="H43" s="141"/>
      <c r="I43" s="141"/>
      <c r="J43" s="141"/>
      <c r="K43" s="141"/>
    </row>
    <row r="44" spans="1:11">
      <c r="A44" s="90" t="s">
        <v>330</v>
      </c>
      <c r="B44" s="131"/>
      <c r="C44" s="96"/>
      <c r="D44" s="97">
        <f>ROUND(D42,-3)</f>
        <v>10054000</v>
      </c>
      <c r="E44" s="141"/>
      <c r="F44" s="141"/>
      <c r="G44" s="141"/>
      <c r="H44" s="141"/>
      <c r="I44" s="141"/>
      <c r="J44" s="141"/>
      <c r="K44" s="141"/>
    </row>
    <row r="45" spans="1:11">
      <c r="A45" s="9"/>
      <c r="B45" s="125"/>
      <c r="C45" s="65"/>
      <c r="D45" s="141"/>
      <c r="E45" s="141"/>
      <c r="F45" s="141"/>
      <c r="G45" s="141"/>
      <c r="H45" s="141"/>
      <c r="I45" s="141"/>
      <c r="J45" s="141"/>
      <c r="K45" s="141"/>
    </row>
    <row r="46" spans="1:11">
      <c r="A46" s="56" t="s">
        <v>1</v>
      </c>
      <c r="B46" s="119"/>
      <c r="C46" s="56"/>
      <c r="D46" s="56"/>
      <c r="E46" s="56"/>
      <c r="F46" s="56"/>
      <c r="G46" s="56"/>
      <c r="H46" s="56"/>
      <c r="I46" s="56"/>
      <c r="J46" s="56"/>
      <c r="K46" s="56"/>
    </row>
    <row r="47" spans="1:11">
      <c r="A47" s="254" t="str">
        <f>"[A] See "&amp;'Projected IS'!A3&amp;". In periods subsequent to 2022, revenue from existing customers was increased at the long-term growth rate of 3.0%."</f>
        <v>[A] See Schedule K. In periods subsequent to 2022, revenue from existing customers was increased at the long-term growth rate of 3.0%.</v>
      </c>
      <c r="B47" s="125"/>
      <c r="C47" s="9"/>
      <c r="D47" s="9"/>
      <c r="E47" s="9"/>
      <c r="F47" s="9"/>
      <c r="G47" s="9"/>
      <c r="H47" s="9"/>
      <c r="I47" s="9"/>
      <c r="J47" s="9"/>
      <c r="K47" s="9"/>
    </row>
    <row r="48" spans="1:11">
      <c r="A48" s="317" t="s">
        <v>437</v>
      </c>
    </row>
    <row r="49" spans="1:11">
      <c r="A49" s="7" t="s">
        <v>370</v>
      </c>
      <c r="B49" s="125"/>
      <c r="C49" s="65"/>
      <c r="D49" s="141"/>
      <c r="E49" s="141"/>
      <c r="F49" s="141"/>
      <c r="G49" s="141"/>
      <c r="H49" s="141"/>
      <c r="I49" s="141"/>
      <c r="J49" s="141"/>
      <c r="K49" s="141"/>
    </row>
    <row r="50" spans="1:11">
      <c r="A50" s="6" t="s">
        <v>371</v>
      </c>
      <c r="B50" s="125"/>
      <c r="C50" s="65"/>
      <c r="D50" s="141"/>
      <c r="E50" s="141"/>
      <c r="F50" s="141"/>
      <c r="G50" s="141"/>
      <c r="H50" s="141"/>
      <c r="I50" s="141"/>
      <c r="J50" s="141"/>
      <c r="K50" s="141"/>
    </row>
    <row r="51" spans="1:11">
      <c r="A51" s="9"/>
      <c r="B51" s="125"/>
      <c r="C51" s="65"/>
      <c r="D51" s="141"/>
      <c r="E51" s="141"/>
      <c r="F51" s="141"/>
      <c r="G51" s="141"/>
      <c r="H51" s="141"/>
      <c r="I51" s="141"/>
      <c r="J51" s="141"/>
      <c r="K51" s="141"/>
    </row>
    <row r="52" spans="1:11">
      <c r="A52" s="9"/>
      <c r="B52" s="125"/>
      <c r="C52" s="65"/>
      <c r="D52" s="141"/>
      <c r="E52" s="141"/>
      <c r="F52" s="141"/>
      <c r="G52" s="141"/>
      <c r="H52" s="141"/>
      <c r="I52" s="141"/>
      <c r="J52" s="141"/>
      <c r="K52" s="141"/>
    </row>
    <row r="53" spans="1:11">
      <c r="A53" s="9"/>
      <c r="B53" s="125"/>
      <c r="C53" s="65"/>
      <c r="D53" s="141"/>
      <c r="E53" s="141"/>
      <c r="F53" s="141"/>
      <c r="G53" s="141"/>
      <c r="H53" s="141"/>
      <c r="I53" s="141"/>
      <c r="J53" s="141"/>
      <c r="K53" s="141"/>
    </row>
    <row r="54" spans="1:11">
      <c r="A54" s="9"/>
      <c r="B54" s="125"/>
      <c r="C54" s="65"/>
      <c r="D54" s="141"/>
      <c r="E54" s="141"/>
      <c r="F54" s="141"/>
      <c r="G54" s="141"/>
      <c r="H54" s="141"/>
      <c r="I54" s="141"/>
      <c r="J54" s="141"/>
      <c r="K54" s="141"/>
    </row>
  </sheetData>
  <printOptions horizontalCentered="1"/>
  <pageMargins left="0.7" right="0.7" top="0.75" bottom="0.75" header="0.3" footer="0.3"/>
  <pageSetup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zoomScaleNormal="100" zoomScaleSheetLayoutView="80" workbookViewId="0"/>
  </sheetViews>
  <sheetFormatPr defaultColWidth="9.109375" defaultRowHeight="12"/>
  <cols>
    <col min="1" max="1" width="3.5546875" style="6" customWidth="1"/>
    <col min="2" max="2" width="34.88671875" style="6" customWidth="1"/>
    <col min="3" max="3" width="11" style="6" bestFit="1" customWidth="1"/>
    <col min="4" max="4" width="14" style="6" customWidth="1"/>
    <col min="5" max="5" width="4.6640625" style="6" customWidth="1"/>
    <col min="6" max="6" width="28.44140625" style="6" customWidth="1"/>
    <col min="7" max="7" width="4.6640625" style="6" customWidth="1"/>
    <col min="8" max="8" width="14.44140625" style="6" hidden="1" customWidth="1"/>
    <col min="9" max="9" width="10.5546875" style="6" hidden="1" customWidth="1"/>
    <col min="10" max="10" width="14" style="6" customWidth="1"/>
    <col min="11" max="13" width="9.109375" style="6"/>
    <col min="14" max="14" width="9.88671875" style="6" bestFit="1" customWidth="1"/>
    <col min="15" max="16384" width="9.109375" style="6"/>
  </cols>
  <sheetData>
    <row r="1" spans="1:14" s="1" customFormat="1" ht="13.8">
      <c r="A1" s="1" t="str">
        <f>Workforce!A1</f>
        <v>Company ABC</v>
      </c>
    </row>
    <row r="2" spans="1:14" s="4" customFormat="1" ht="13.8">
      <c r="A2" s="3" t="s">
        <v>286</v>
      </c>
      <c r="B2" s="3"/>
      <c r="C2" s="3"/>
      <c r="D2" s="3"/>
      <c r="E2" s="3"/>
      <c r="F2" s="3"/>
      <c r="G2" s="3"/>
      <c r="H2" s="3"/>
      <c r="I2" s="3"/>
      <c r="J2" s="3"/>
    </row>
    <row r="3" spans="1:14" ht="13.8">
      <c r="A3" s="5" t="s">
        <v>308</v>
      </c>
      <c r="J3" s="68"/>
    </row>
    <row r="4" spans="1:14" s="9" customFormat="1">
      <c r="A4" s="327"/>
      <c r="B4" s="25"/>
    </row>
    <row r="5" spans="1:14" s="9" customFormat="1" ht="38.25" customHeight="1">
      <c r="A5" s="327"/>
      <c r="B5" s="25"/>
      <c r="C5" s="7"/>
      <c r="D5" s="291">
        <f>Assumptions!B4</f>
        <v>43465</v>
      </c>
      <c r="E5" s="7"/>
      <c r="F5" s="7"/>
      <c r="G5" s="7"/>
      <c r="H5" s="291" t="e">
        <f>#REF!</f>
        <v>#REF!</v>
      </c>
      <c r="I5" s="311"/>
      <c r="J5" s="291">
        <f>D5</f>
        <v>43465</v>
      </c>
    </row>
    <row r="6" spans="1:14">
      <c r="A6" s="7"/>
      <c r="B6" s="12"/>
    </row>
    <row r="7" spans="1:14" s="13" customFormat="1">
      <c r="A7" s="14"/>
      <c r="B7" s="16" t="s">
        <v>288</v>
      </c>
      <c r="C7" s="14"/>
      <c r="D7" s="17">
        <f>Assumptions!B10</f>
        <v>200000000</v>
      </c>
      <c r="E7" s="14"/>
      <c r="F7" s="14" t="s">
        <v>5</v>
      </c>
      <c r="G7" s="14"/>
      <c r="H7" s="14"/>
      <c r="I7" s="14"/>
      <c r="J7" s="14"/>
    </row>
    <row r="8" spans="1:14" s="13" customFormat="1">
      <c r="A8" s="14"/>
      <c r="B8" s="16" t="s">
        <v>325</v>
      </c>
      <c r="C8" s="14"/>
      <c r="D8" s="15">
        <f>'Earn-Out'!E42</f>
        <v>1757000</v>
      </c>
      <c r="E8" s="14" t="str">
        <f>A35</f>
        <v>[A]</v>
      </c>
      <c r="F8" s="16" t="s">
        <v>263</v>
      </c>
      <c r="G8" s="14"/>
      <c r="H8" s="17">
        <v>691</v>
      </c>
      <c r="I8" s="17">
        <v>0</v>
      </c>
      <c r="J8" s="17">
        <v>0</v>
      </c>
    </row>
    <row r="9" spans="1:14" s="13" customFormat="1">
      <c r="A9" s="14"/>
      <c r="B9" s="16" t="s">
        <v>294</v>
      </c>
      <c r="C9" s="14"/>
      <c r="D9" s="342">
        <v>0</v>
      </c>
      <c r="E9" s="14"/>
      <c r="F9" s="16" t="s">
        <v>6</v>
      </c>
      <c r="G9" s="14"/>
      <c r="H9" s="15">
        <v>1584</v>
      </c>
      <c r="I9" s="15">
        <v>0</v>
      </c>
      <c r="J9" s="15">
        <f>Assumptions!B15</f>
        <v>32581900</v>
      </c>
    </row>
    <row r="10" spans="1:14" s="13" customFormat="1">
      <c r="A10" s="14"/>
      <c r="B10" s="13" t="s">
        <v>223</v>
      </c>
      <c r="C10" s="14"/>
      <c r="D10" s="341">
        <f>SUM(D7:D9)</f>
        <v>201757000</v>
      </c>
      <c r="E10" s="14"/>
      <c r="F10" s="16" t="s">
        <v>279</v>
      </c>
      <c r="G10" s="14"/>
      <c r="H10" s="19">
        <v>17</v>
      </c>
      <c r="I10" s="19">
        <v>0</v>
      </c>
      <c r="J10" s="19">
        <f>Assumptions!B16</f>
        <v>15304370</v>
      </c>
    </row>
    <row r="11" spans="1:14" s="13" customFormat="1">
      <c r="A11" s="14"/>
      <c r="C11" s="14"/>
      <c r="E11" s="14"/>
      <c r="F11" s="20" t="s">
        <v>7</v>
      </c>
      <c r="G11" s="14"/>
      <c r="H11" s="339">
        <f>SUM(H8:H10)</f>
        <v>2292</v>
      </c>
      <c r="I11" s="339">
        <f>SUM(I8:I10)</f>
        <v>0</v>
      </c>
      <c r="J11" s="339">
        <f>J8+J9+J10</f>
        <v>47886270</v>
      </c>
    </row>
    <row r="12" spans="1:14" s="13" customFormat="1">
      <c r="A12" s="14"/>
      <c r="B12" s="16" t="s">
        <v>289</v>
      </c>
      <c r="C12" s="14"/>
      <c r="D12" s="341">
        <f>J21</f>
        <v>36981670</v>
      </c>
      <c r="E12" s="14"/>
      <c r="N12" s="450"/>
    </row>
    <row r="13" spans="1:14" s="13" customFormat="1">
      <c r="A13" s="14"/>
      <c r="B13" s="16" t="s">
        <v>290</v>
      </c>
      <c r="C13" s="14"/>
      <c r="D13" s="284">
        <f>Assumptions!B20</f>
        <v>16463800</v>
      </c>
      <c r="E13" s="14"/>
    </row>
    <row r="14" spans="1:14" s="13" customFormat="1">
      <c r="A14" s="14"/>
      <c r="B14" s="16" t="s">
        <v>297</v>
      </c>
      <c r="C14" s="14"/>
      <c r="D14" s="15">
        <v>0</v>
      </c>
      <c r="E14" s="14"/>
      <c r="F14" s="13" t="s">
        <v>13</v>
      </c>
    </row>
    <row r="15" spans="1:14" s="13" customFormat="1">
      <c r="A15" s="14"/>
      <c r="B15" s="16" t="s">
        <v>291</v>
      </c>
      <c r="C15" s="14"/>
      <c r="D15" s="15">
        <v>0</v>
      </c>
      <c r="E15" s="14"/>
      <c r="F15" s="16" t="s">
        <v>15</v>
      </c>
      <c r="G15" s="14"/>
      <c r="H15" s="18">
        <v>266</v>
      </c>
      <c r="I15" s="18">
        <v>0</v>
      </c>
      <c r="J15" s="15">
        <f>Assumptions!B17</f>
        <v>8538600</v>
      </c>
    </row>
    <row r="16" spans="1:14" s="13" customFormat="1" ht="12" customHeight="1">
      <c r="A16" s="14"/>
      <c r="B16" s="16" t="s">
        <v>292</v>
      </c>
      <c r="C16" s="14" t="str">
        <f>A36</f>
        <v>[B]</v>
      </c>
      <c r="D16" s="15">
        <f>WARA!G10</f>
        <v>21691000</v>
      </c>
      <c r="E16" s="14"/>
      <c r="F16" s="16" t="s">
        <v>384</v>
      </c>
      <c r="J16" s="341">
        <f>Assumptions!B18</f>
        <v>0</v>
      </c>
    </row>
    <row r="17" spans="1:10" s="13" customFormat="1" ht="12" customHeight="1">
      <c r="A17" s="14"/>
      <c r="B17" s="16" t="str">
        <f>"Less:  Non-Compete - "&amp;CNC!A1</f>
        <v>Less:  Non-Compete - Insert Name</v>
      </c>
      <c r="C17" s="14" t="str">
        <f>A37</f>
        <v>[C]</v>
      </c>
      <c r="D17" s="15">
        <f>WARA!G11</f>
        <v>17005000</v>
      </c>
      <c r="E17" s="14"/>
      <c r="F17" s="16" t="s">
        <v>189</v>
      </c>
      <c r="G17" s="283"/>
      <c r="H17" s="286">
        <f>SUM(H15:H15)</f>
        <v>266</v>
      </c>
      <c r="I17" s="286">
        <f>SUM(I15:I15)</f>
        <v>0</v>
      </c>
      <c r="J17" s="18">
        <f>Assumptions!B19</f>
        <v>2366000</v>
      </c>
    </row>
    <row r="18" spans="1:10" s="13" customFormat="1" ht="12" customHeight="1">
      <c r="A18" s="14"/>
      <c r="B18" s="16" t="s">
        <v>293</v>
      </c>
      <c r="C18" s="14" t="str">
        <f>A38</f>
        <v>[D]</v>
      </c>
      <c r="D18" s="18">
        <f>WARA!G14</f>
        <v>47465000</v>
      </c>
      <c r="E18" s="14"/>
      <c r="F18" s="20" t="s">
        <v>14</v>
      </c>
      <c r="G18" s="14"/>
      <c r="H18" s="25"/>
      <c r="I18" s="25"/>
      <c r="J18" s="340">
        <f>SUM(J15:J17)</f>
        <v>10904600</v>
      </c>
    </row>
    <row r="19" spans="1:10" s="13" customFormat="1" ht="12" customHeight="1">
      <c r="A19" s="14"/>
      <c r="B19" s="16" t="s">
        <v>379</v>
      </c>
      <c r="C19" s="14" t="str">
        <f>A39</f>
        <v>[E]</v>
      </c>
      <c r="D19" s="18">
        <f>Patents!D44</f>
        <v>10054000</v>
      </c>
      <c r="E19" s="14"/>
    </row>
    <row r="20" spans="1:10" s="13" customFormat="1">
      <c r="A20" s="14"/>
      <c r="D20" s="381"/>
      <c r="E20" s="14"/>
    </row>
    <row r="21" spans="1:10" s="13" customFormat="1" ht="12.6" thickBot="1">
      <c r="A21" s="14"/>
      <c r="B21" s="16" t="s">
        <v>295</v>
      </c>
      <c r="D21" s="328">
        <f>D10-SUM(D12:D19)</f>
        <v>52096530</v>
      </c>
      <c r="E21" s="14"/>
      <c r="F21" s="292" t="s">
        <v>287</v>
      </c>
      <c r="H21" s="293"/>
      <c r="I21" s="293"/>
      <c r="J21" s="328">
        <f>J11-J18</f>
        <v>36981670</v>
      </c>
    </row>
    <row r="22" spans="1:10" s="13" customFormat="1" ht="12.6" thickTop="1">
      <c r="A22" s="14"/>
      <c r="E22" s="14"/>
    </row>
    <row r="23" spans="1:10" s="13" customFormat="1">
      <c r="A23" s="14"/>
      <c r="B23" s="16"/>
      <c r="E23" s="14"/>
      <c r="H23" s="293"/>
      <c r="I23" s="293"/>
      <c r="J23" s="293"/>
    </row>
    <row r="24" spans="1:10" s="13" customFormat="1" hidden="1">
      <c r="A24" s="14"/>
      <c r="B24" s="16"/>
      <c r="C24" s="292"/>
      <c r="E24" s="14"/>
      <c r="F24" s="14"/>
      <c r="G24" s="292"/>
      <c r="H24" s="293"/>
      <c r="I24" s="293"/>
      <c r="J24" s="293"/>
    </row>
    <row r="25" spans="1:10" s="13" customFormat="1" hidden="1">
      <c r="A25" s="14"/>
      <c r="C25" s="294"/>
      <c r="E25" s="14"/>
      <c r="F25" s="294"/>
      <c r="G25" s="294"/>
      <c r="H25" s="295"/>
      <c r="I25" s="295"/>
      <c r="J25" s="295"/>
    </row>
    <row r="26" spans="1:10" s="13" customFormat="1" hidden="1">
      <c r="A26" s="14"/>
      <c r="C26" s="14"/>
      <c r="E26" s="14"/>
      <c r="F26" s="16" t="s">
        <v>280</v>
      </c>
      <c r="G26" s="14"/>
      <c r="H26" s="329">
        <v>19700</v>
      </c>
      <c r="I26" s="17">
        <v>0</v>
      </c>
      <c r="J26" s="17">
        <f>+H26+I26</f>
        <v>19700</v>
      </c>
    </row>
    <row r="27" spans="1:10" s="13" customFormat="1" hidden="1">
      <c r="A27" s="14"/>
      <c r="B27" s="16"/>
      <c r="C27" s="294"/>
      <c r="D27" s="15" t="e">
        <f>+#REF!+#REF!</f>
        <v>#REF!</v>
      </c>
      <c r="E27" s="14"/>
      <c r="F27" s="294"/>
      <c r="G27" s="294"/>
      <c r="H27" s="295"/>
      <c r="I27" s="295"/>
      <c r="J27" s="295"/>
    </row>
    <row r="28" spans="1:10" s="13" customFormat="1" hidden="1">
      <c r="A28" s="14"/>
      <c r="C28" s="294"/>
      <c r="E28" s="14"/>
      <c r="F28" s="296"/>
      <c r="G28" s="294"/>
      <c r="H28" s="295"/>
      <c r="I28" s="295"/>
      <c r="J28" s="295"/>
    </row>
    <row r="29" spans="1:10" s="13" customFormat="1" ht="12" hidden="1" customHeight="1">
      <c r="A29" s="14"/>
      <c r="B29" s="20" t="s">
        <v>9</v>
      </c>
      <c r="C29" s="14"/>
      <c r="D29" s="19" t="e">
        <f>SUM(D21:D28)</f>
        <v>#REF!</v>
      </c>
      <c r="E29" s="14"/>
      <c r="F29" s="14" t="s">
        <v>21</v>
      </c>
      <c r="G29" s="14"/>
      <c r="H29" s="312" t="e">
        <f>#REF!/1000-H26</f>
        <v>#REF!</v>
      </c>
      <c r="I29" s="312">
        <f>SUM(I28:I28)</f>
        <v>0</v>
      </c>
      <c r="J29" s="313" t="e">
        <f>+H29+I29</f>
        <v>#REF!</v>
      </c>
    </row>
    <row r="30" spans="1:10" s="13" customFormat="1" hidden="1">
      <c r="A30" s="14"/>
      <c r="B30" s="14"/>
      <c r="C30" s="14"/>
      <c r="D30" s="14"/>
      <c r="E30" s="14"/>
      <c r="F30" s="20"/>
      <c r="G30" s="14"/>
      <c r="H30" s="15"/>
      <c r="I30" s="15"/>
      <c r="J30" s="15"/>
    </row>
    <row r="31" spans="1:10" s="13" customFormat="1" hidden="1">
      <c r="A31" s="14"/>
      <c r="B31" s="21" t="s">
        <v>11</v>
      </c>
      <c r="C31" s="24"/>
      <c r="D31" s="23" t="e">
        <f>+D29+D13+J11</f>
        <v>#REF!</v>
      </c>
      <c r="E31" s="14"/>
      <c r="F31" s="21" t="s">
        <v>12</v>
      </c>
      <c r="G31" s="24"/>
      <c r="H31" s="22" t="e">
        <f>+H29+H26+H17</f>
        <v>#REF!</v>
      </c>
      <c r="I31" s="22">
        <f>+I29+I26+I17</f>
        <v>0</v>
      </c>
      <c r="J31" s="22" t="e">
        <f>+J29+J26+J18</f>
        <v>#REF!</v>
      </c>
    </row>
    <row r="32" spans="1:10" s="13" customFormat="1" hidden="1">
      <c r="A32" s="14"/>
      <c r="B32" s="14"/>
      <c r="C32" s="14"/>
      <c r="D32" s="15"/>
      <c r="E32" s="14"/>
      <c r="F32" s="14"/>
      <c r="G32" s="14"/>
      <c r="H32" s="14"/>
      <c r="I32" s="14"/>
      <c r="J32" s="14"/>
    </row>
    <row r="33" spans="1:10" s="13" customFormat="1" ht="7.5" customHeight="1">
      <c r="A33" s="14"/>
      <c r="B33" s="39"/>
      <c r="C33" s="25"/>
      <c r="D33" s="15"/>
      <c r="E33" s="15"/>
      <c r="F33" s="25"/>
      <c r="G33" s="25"/>
      <c r="H33" s="25"/>
      <c r="I33" s="25"/>
      <c r="J33" s="25"/>
    </row>
    <row r="34" spans="1:10" s="13" customFormat="1">
      <c r="A34" s="297" t="s">
        <v>1</v>
      </c>
      <c r="B34" s="297"/>
      <c r="C34" s="297"/>
      <c r="D34" s="297"/>
      <c r="E34" s="297"/>
      <c r="F34" s="297"/>
      <c r="G34" s="297"/>
      <c r="H34" s="297"/>
      <c r="I34" s="297"/>
      <c r="J34" s="297"/>
    </row>
    <row r="35" spans="1:10" s="13" customFormat="1">
      <c r="A35" s="14" t="s">
        <v>110</v>
      </c>
      <c r="B35" s="14" t="str">
        <f>'Earn-Out'!A3&amp; " -  " &amp;'Earn-Out'!A2</f>
        <v>Schedule J -  Fair Value of Contingent Consideration (Earnout Payment)</v>
      </c>
      <c r="C35" s="25"/>
      <c r="D35" s="25"/>
      <c r="E35" s="25"/>
      <c r="F35" s="25"/>
      <c r="G35" s="25"/>
      <c r="H35" s="25"/>
      <c r="I35" s="25"/>
      <c r="J35" s="25"/>
    </row>
    <row r="36" spans="1:10" s="13" customFormat="1">
      <c r="A36" s="14" t="s">
        <v>111</v>
      </c>
      <c r="B36" s="14" t="str">
        <f>Tradename!A3&amp; " - "&amp;Tradename!A2</f>
        <v xml:space="preserve">Schedule D - Fair Value of Trade Name </v>
      </c>
      <c r="C36" s="14"/>
      <c r="D36" s="25"/>
      <c r="E36" s="14"/>
      <c r="F36" s="14"/>
      <c r="G36" s="14"/>
      <c r="H36" s="14"/>
      <c r="I36" s="14"/>
      <c r="J36" s="14"/>
    </row>
    <row r="37" spans="1:10" s="13" customFormat="1">
      <c r="A37" s="14" t="s">
        <v>112</v>
      </c>
      <c r="B37" s="14" t="str">
        <f>CNC!A36&amp; " - "&amp;CNC!A35</f>
        <v>Schedule F(b) - Fair Value of Non-Compete Agreement - Insert Name</v>
      </c>
      <c r="C37" s="8"/>
      <c r="E37" s="8"/>
      <c r="F37" s="8"/>
      <c r="G37" s="8"/>
      <c r="H37" s="8"/>
      <c r="I37" s="8"/>
      <c r="J37" s="8"/>
    </row>
    <row r="38" spans="1:10" s="13" customFormat="1">
      <c r="A38" s="14" t="s">
        <v>113</v>
      </c>
      <c r="B38" s="14" t="str">
        <f>CRI!A4&amp; " -  " &amp;CRI!A3</f>
        <v>Schedule E -  Fair Value of Customer Related Intangible (CRI)</v>
      </c>
      <c r="D38" s="8"/>
      <c r="E38" s="8"/>
    </row>
    <row r="39" spans="1:10" s="13" customFormat="1">
      <c r="A39" s="13" t="s">
        <v>114</v>
      </c>
      <c r="B39" s="13" t="str">
        <f>Patents!A3&amp;" - "&amp;Patents!A2&amp;"."</f>
        <v>Schedule H - Fair Value of Patents.</v>
      </c>
      <c r="D39" s="8"/>
      <c r="E39" s="8"/>
    </row>
    <row r="40" spans="1:10">
      <c r="A40" s="14"/>
      <c r="C40" s="13"/>
      <c r="E40" s="13"/>
      <c r="F40" s="8"/>
      <c r="G40" s="13"/>
      <c r="H40" s="13"/>
      <c r="I40" s="13"/>
      <c r="J40" s="13"/>
    </row>
    <row r="41" spans="1:10">
      <c r="B41" s="24" t="s">
        <v>338</v>
      </c>
      <c r="C41" s="361" t="s">
        <v>339</v>
      </c>
      <c r="D41" s="361" t="s">
        <v>340</v>
      </c>
      <c r="F41" s="13"/>
      <c r="G41" s="13"/>
      <c r="H41" s="13"/>
      <c r="I41" s="13"/>
      <c r="J41" s="13"/>
    </row>
    <row r="42" spans="1:10">
      <c r="B42" s="6" t="s">
        <v>268</v>
      </c>
      <c r="C42" s="70">
        <v>15</v>
      </c>
      <c r="D42" s="85">
        <f>D16/C42</f>
        <v>1446066.6666666667</v>
      </c>
    </row>
    <row r="43" spans="1:10">
      <c r="B43" s="6" t="s">
        <v>341</v>
      </c>
      <c r="C43" s="70">
        <v>5</v>
      </c>
      <c r="D43" s="85">
        <f>D17/C43</f>
        <v>3401000</v>
      </c>
      <c r="H43" s="27"/>
    </row>
    <row r="44" spans="1:10">
      <c r="B44" s="6" t="s">
        <v>58</v>
      </c>
      <c r="C44" s="70">
        <f>1/CRI!D12</f>
        <v>4</v>
      </c>
      <c r="D44" s="85">
        <f>D18/C44</f>
        <v>11866250</v>
      </c>
      <c r="H44" s="30"/>
    </row>
    <row r="45" spans="1:10">
      <c r="B45" s="9"/>
    </row>
  </sheetData>
  <printOptions horizontalCentered="1"/>
  <pageMargins left="0.45" right="0.45" top="0.75" bottom="0.5" header="0.3" footer="0.3"/>
  <pageSetup scale="88" fitToWidth="0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zoomScaleNormal="100" zoomScaleSheetLayoutView="100" workbookViewId="0"/>
  </sheetViews>
  <sheetFormatPr defaultRowHeight="14.4"/>
  <cols>
    <col min="1" max="1" width="19.88671875" customWidth="1"/>
    <col min="2" max="2" width="6.33203125" customWidth="1"/>
    <col min="3" max="3" width="18.5546875" customWidth="1"/>
    <col min="4" max="4" width="2.6640625" customWidth="1"/>
    <col min="5" max="5" width="20.5546875" customWidth="1"/>
    <col min="6" max="6" width="11.109375" customWidth="1"/>
  </cols>
  <sheetData>
    <row r="1" spans="1:5">
      <c r="A1" s="1" t="str">
        <f>Workforce!A1</f>
        <v>Company ABC</v>
      </c>
      <c r="B1" s="1"/>
      <c r="C1" s="1"/>
      <c r="D1" s="1"/>
      <c r="E1" s="1"/>
    </row>
    <row r="2" spans="1:5">
      <c r="A2" s="3" t="s">
        <v>333</v>
      </c>
      <c r="B2" s="3"/>
      <c r="C2" s="3"/>
      <c r="D2" s="3"/>
      <c r="E2" s="3"/>
    </row>
    <row r="3" spans="1:5">
      <c r="A3" s="5" t="s">
        <v>309</v>
      </c>
      <c r="B3" s="6"/>
      <c r="C3" s="6"/>
      <c r="D3" s="6"/>
      <c r="E3" s="6"/>
    </row>
    <row r="5" spans="1:5" s="369" customFormat="1">
      <c r="B5" s="6"/>
      <c r="C5" s="119" t="s">
        <v>332</v>
      </c>
      <c r="D5" s="70"/>
      <c r="E5" s="119" t="s">
        <v>334</v>
      </c>
    </row>
    <row r="6" spans="1:5" s="369" customFormat="1" ht="14.1" customHeight="1">
      <c r="A6" s="370" t="s">
        <v>357</v>
      </c>
    </row>
    <row r="7" spans="1:5" s="6" customFormat="1" ht="14.1" customHeight="1">
      <c r="A7" s="6" t="s">
        <v>358</v>
      </c>
      <c r="C7" s="475">
        <v>0</v>
      </c>
      <c r="E7" s="475">
        <v>0</v>
      </c>
    </row>
    <row r="8" spans="1:5" s="6" customFormat="1" ht="14.1" customHeight="1">
      <c r="A8" s="6" t="s">
        <v>117</v>
      </c>
      <c r="C8" s="371">
        <f>1/(1+$B$48)^$B$52</f>
        <v>0.8890955520256737</v>
      </c>
      <c r="E8" s="436">
        <f>1/(1+$B$48)^$B$53</f>
        <v>0.8467859465804809</v>
      </c>
    </row>
    <row r="9" spans="1:5" s="6" customFormat="1" ht="14.1" customHeight="1">
      <c r="A9" s="6" t="s">
        <v>359</v>
      </c>
      <c r="C9" s="372">
        <f>C7*C8</f>
        <v>0</v>
      </c>
      <c r="E9" s="437">
        <f>E7*E8</f>
        <v>0</v>
      </c>
    </row>
    <row r="10" spans="1:5" s="6" customFormat="1" ht="3" customHeight="1">
      <c r="E10" s="438"/>
    </row>
    <row r="11" spans="1:5" s="6" customFormat="1" ht="14.1" customHeight="1">
      <c r="C11" s="68" t="s">
        <v>360</v>
      </c>
      <c r="E11" s="289">
        <f>Assumptions!B69</f>
        <v>0.2</v>
      </c>
    </row>
    <row r="12" spans="1:5" s="6" customFormat="1" ht="14.1" customHeight="1">
      <c r="C12" s="68"/>
      <c r="E12" s="123"/>
    </row>
    <row r="13" spans="1:5" s="6" customFormat="1" ht="14.1" customHeight="1" thickBot="1">
      <c r="C13" s="68" t="s">
        <v>361</v>
      </c>
      <c r="E13" s="439">
        <f>(C9+E9)*E11</f>
        <v>0</v>
      </c>
    </row>
    <row r="14" spans="1:5" s="6" customFormat="1" ht="12.6" thickTop="1">
      <c r="E14" s="7"/>
    </row>
    <row r="15" spans="1:5" s="369" customFormat="1" ht="14.1" customHeight="1">
      <c r="A15" s="370" t="s">
        <v>362</v>
      </c>
      <c r="E15" s="440"/>
    </row>
    <row r="16" spans="1:5" s="6" customFormat="1" ht="14.1" customHeight="1">
      <c r="A16" s="6" t="s">
        <v>358</v>
      </c>
      <c r="C16" s="475">
        <v>1000000</v>
      </c>
      <c r="E16" s="475">
        <v>0</v>
      </c>
    </row>
    <row r="17" spans="1:5" s="6" customFormat="1" ht="14.1" customHeight="1">
      <c r="A17" s="6" t="s">
        <v>117</v>
      </c>
      <c r="C17" s="371">
        <f>1/(1+$B$48)^$B$52</f>
        <v>0.8890955520256737</v>
      </c>
      <c r="E17" s="436">
        <f>1/(1+$B$48)^$B$53</f>
        <v>0.8467859465804809</v>
      </c>
    </row>
    <row r="18" spans="1:5" s="6" customFormat="1" ht="14.1" customHeight="1">
      <c r="A18" s="6" t="s">
        <v>359</v>
      </c>
      <c r="C18" s="372">
        <f>C16*C17</f>
        <v>889095.55202567368</v>
      </c>
      <c r="E18" s="437">
        <f>E16*E17</f>
        <v>0</v>
      </c>
    </row>
    <row r="19" spans="1:5" s="6" customFormat="1" ht="3" customHeight="1">
      <c r="E19" s="438"/>
    </row>
    <row r="20" spans="1:5" s="6" customFormat="1" ht="14.1" customHeight="1">
      <c r="C20" s="68" t="s">
        <v>366</v>
      </c>
      <c r="E20" s="289">
        <f>Assumptions!B70</f>
        <v>0.3</v>
      </c>
    </row>
    <row r="21" spans="1:5" s="6" customFormat="1" ht="14.1" customHeight="1">
      <c r="C21" s="68"/>
      <c r="E21" s="123"/>
    </row>
    <row r="22" spans="1:5" s="6" customFormat="1" ht="14.1" customHeight="1" thickBot="1">
      <c r="C22" s="68" t="s">
        <v>361</v>
      </c>
      <c r="E22" s="439">
        <f>(C18+E18)*E20</f>
        <v>266728.6656077021</v>
      </c>
    </row>
    <row r="23" spans="1:5" ht="15" thickTop="1">
      <c r="A23" s="9"/>
      <c r="B23" s="375"/>
      <c r="C23" s="89"/>
      <c r="D23" s="362"/>
      <c r="E23" s="441"/>
    </row>
    <row r="24" spans="1:5" s="369" customFormat="1" ht="14.1" customHeight="1">
      <c r="A24" s="370" t="s">
        <v>363</v>
      </c>
      <c r="E24" s="440"/>
    </row>
    <row r="25" spans="1:5" s="6" customFormat="1" ht="14.1" customHeight="1">
      <c r="A25" s="6" t="s">
        <v>358</v>
      </c>
      <c r="C25" s="475">
        <v>0</v>
      </c>
      <c r="E25" s="475">
        <v>3500000</v>
      </c>
    </row>
    <row r="26" spans="1:5" s="6" customFormat="1" ht="14.1" customHeight="1">
      <c r="A26" s="6" t="s">
        <v>117</v>
      </c>
      <c r="C26" s="371">
        <f>1/(1+$B$48)^$B$52</f>
        <v>0.8890955520256737</v>
      </c>
      <c r="E26" s="436">
        <f>1/(1+$B$48)^$B$53</f>
        <v>0.8467859465804809</v>
      </c>
    </row>
    <row r="27" spans="1:5" s="6" customFormat="1" ht="14.1" customHeight="1">
      <c r="A27" s="6" t="s">
        <v>359</v>
      </c>
      <c r="C27" s="372">
        <f>C25*C26</f>
        <v>0</v>
      </c>
      <c r="E27" s="437">
        <f>E25*E26</f>
        <v>2963750.8130316832</v>
      </c>
    </row>
    <row r="28" spans="1:5" s="6" customFormat="1" ht="3" customHeight="1">
      <c r="E28" s="438"/>
    </row>
    <row r="29" spans="1:5" s="6" customFormat="1" ht="14.1" customHeight="1">
      <c r="C29" s="68" t="s">
        <v>367</v>
      </c>
      <c r="E29" s="289">
        <f>Assumptions!B71</f>
        <v>0.3</v>
      </c>
    </row>
    <row r="30" spans="1:5" s="6" customFormat="1" ht="14.1" customHeight="1">
      <c r="C30" s="68"/>
      <c r="E30" s="123"/>
    </row>
    <row r="31" spans="1:5" s="6" customFormat="1" ht="14.1" customHeight="1" thickBot="1">
      <c r="C31" s="68" t="s">
        <v>361</v>
      </c>
      <c r="E31" s="439">
        <f>(C27+E27)*E29</f>
        <v>889125.24390950496</v>
      </c>
    </row>
    <row r="32" spans="1:5" ht="14.1" customHeight="1" thickTop="1">
      <c r="A32" s="9"/>
      <c r="B32" s="375"/>
      <c r="C32" s="376"/>
      <c r="D32" s="362"/>
      <c r="E32" s="441"/>
    </row>
    <row r="33" spans="1:5" s="369" customFormat="1" ht="14.1" customHeight="1">
      <c r="A33" s="370" t="s">
        <v>364</v>
      </c>
      <c r="E33" s="440"/>
    </row>
    <row r="34" spans="1:5" s="6" customFormat="1" ht="14.1" customHeight="1">
      <c r="A34" s="6" t="s">
        <v>358</v>
      </c>
      <c r="C34" s="475">
        <v>1000000</v>
      </c>
      <c r="E34" s="475">
        <v>2500000</v>
      </c>
    </row>
    <row r="35" spans="1:5" s="6" customFormat="1" ht="14.1" customHeight="1">
      <c r="A35" s="6" t="s">
        <v>117</v>
      </c>
      <c r="C35" s="371">
        <f>1/(1+$B$48)^$B$52</f>
        <v>0.8890955520256737</v>
      </c>
      <c r="E35" s="436">
        <f>1/(1+$B$48)^$B$53</f>
        <v>0.8467859465804809</v>
      </c>
    </row>
    <row r="36" spans="1:5" s="6" customFormat="1" ht="14.1" customHeight="1">
      <c r="A36" s="6" t="s">
        <v>359</v>
      </c>
      <c r="C36" s="372">
        <f>C34*C35</f>
        <v>889095.55202567368</v>
      </c>
      <c r="E36" s="437">
        <f>E34*E35</f>
        <v>2116964.8664512024</v>
      </c>
    </row>
    <row r="37" spans="1:5" s="6" customFormat="1" ht="3" customHeight="1">
      <c r="E37" s="438"/>
    </row>
    <row r="38" spans="1:5" s="6" customFormat="1" ht="14.1" customHeight="1">
      <c r="C38" s="68" t="s">
        <v>368</v>
      </c>
      <c r="E38" s="289">
        <f>Assumptions!B72</f>
        <v>0.2</v>
      </c>
    </row>
    <row r="39" spans="1:5" s="6" customFormat="1" ht="14.1" customHeight="1">
      <c r="C39" s="68"/>
      <c r="E39" s="374"/>
    </row>
    <row r="40" spans="1:5" s="6" customFormat="1" ht="14.1" customHeight="1" thickBot="1">
      <c r="C40" s="68" t="s">
        <v>361</v>
      </c>
      <c r="E40" s="373">
        <f>(C36+E36)*E38</f>
        <v>601212.08369537524</v>
      </c>
    </row>
    <row r="41" spans="1:5" ht="14.1" customHeight="1" thickTop="1">
      <c r="A41" s="9"/>
      <c r="B41" s="375"/>
      <c r="C41" s="376"/>
      <c r="D41" s="362"/>
      <c r="E41" s="362"/>
    </row>
    <row r="42" spans="1:5" ht="14.1" customHeight="1" thickBot="1">
      <c r="A42" s="9"/>
      <c r="B42" s="375"/>
      <c r="C42" s="68" t="s">
        <v>365</v>
      </c>
      <c r="D42" s="362"/>
      <c r="E42" s="363">
        <f>ROUND(SUM(E13,E22,E31,E40),-3)</f>
        <v>1757000</v>
      </c>
    </row>
    <row r="43" spans="1:5" ht="14.1" customHeight="1" thickTop="1">
      <c r="A43" s="9"/>
      <c r="B43" s="375"/>
      <c r="C43" s="376"/>
      <c r="D43" s="362"/>
      <c r="E43" s="362"/>
    </row>
    <row r="44" spans="1:5">
      <c r="A44" s="6"/>
      <c r="B44" s="362"/>
      <c r="C44" s="6"/>
      <c r="D44" s="362"/>
      <c r="E44" s="362"/>
    </row>
    <row r="45" spans="1:5">
      <c r="D45" s="362"/>
      <c r="E45" s="362"/>
    </row>
    <row r="46" spans="1:5">
      <c r="A46" s="362"/>
      <c r="B46" s="362"/>
      <c r="C46" s="362"/>
      <c r="D46" s="362"/>
      <c r="E46" s="362"/>
    </row>
    <row r="47" spans="1:5">
      <c r="A47" s="56" t="s">
        <v>344</v>
      </c>
      <c r="B47" s="364"/>
      <c r="C47" s="364"/>
      <c r="D47" s="364"/>
      <c r="E47" s="364"/>
    </row>
    <row r="48" spans="1:5">
      <c r="A48" s="6" t="s">
        <v>335</v>
      </c>
      <c r="B48" s="46">
        <f>WACC!D16</f>
        <v>0.05</v>
      </c>
      <c r="C48" s="6" t="s">
        <v>343</v>
      </c>
      <c r="D48" s="6"/>
      <c r="E48" s="362"/>
    </row>
    <row r="49" spans="1:10">
      <c r="A49" s="362"/>
      <c r="B49" s="362"/>
      <c r="C49" s="362"/>
      <c r="D49" s="362"/>
      <c r="E49" s="362"/>
    </row>
    <row r="50" spans="1:10">
      <c r="E50" s="457" t="s">
        <v>438</v>
      </c>
      <c r="F50" s="457"/>
    </row>
    <row r="51" spans="1:10">
      <c r="E51" s="458" t="s">
        <v>352</v>
      </c>
      <c r="F51" s="458" t="s">
        <v>439</v>
      </c>
    </row>
    <row r="52" spans="1:10">
      <c r="A52" t="s">
        <v>19</v>
      </c>
      <c r="B52">
        <f>E56/365.25</f>
        <v>2.409308692676249</v>
      </c>
      <c r="D52" s="365" t="s">
        <v>353</v>
      </c>
      <c r="E52" s="474">
        <f>60</f>
        <v>60</v>
      </c>
      <c r="F52" s="474">
        <f>60</f>
        <v>60</v>
      </c>
    </row>
    <row r="53" spans="1:10">
      <c r="B53">
        <f>F56/365.25</f>
        <v>3.4086242299794662</v>
      </c>
      <c r="D53" s="365" t="s">
        <v>356</v>
      </c>
      <c r="E53" s="474">
        <f>365*2</f>
        <v>730</v>
      </c>
      <c r="F53" s="474">
        <f>365*3</f>
        <v>1095</v>
      </c>
    </row>
    <row r="54" spans="1:10">
      <c r="D54" s="365" t="s">
        <v>355</v>
      </c>
      <c r="E54" s="474">
        <v>60</v>
      </c>
      <c r="F54" s="474">
        <v>60</v>
      </c>
    </row>
    <row r="55" spans="1:10">
      <c r="D55" s="365" t="s">
        <v>354</v>
      </c>
      <c r="E55" s="474">
        <v>30</v>
      </c>
      <c r="F55" s="474">
        <v>30</v>
      </c>
    </row>
    <row r="56" spans="1:10">
      <c r="E56">
        <f>SUM(E52:E55)</f>
        <v>880</v>
      </c>
      <c r="F56">
        <f>SUM(F52:F55)</f>
        <v>1245</v>
      </c>
    </row>
    <row r="60" spans="1:10">
      <c r="J60" s="404"/>
    </row>
    <row r="61" spans="1:10">
      <c r="A61" s="365"/>
    </row>
    <row r="62" spans="1:10">
      <c r="A62" s="365"/>
    </row>
    <row r="63" spans="1:10">
      <c r="A63" s="365"/>
    </row>
    <row r="64" spans="1:10">
      <c r="A64" s="365"/>
    </row>
  </sheetData>
  <printOptions horizontalCentered="1"/>
  <pageMargins left="0.75" right="0.75" top="0.75" bottom="0.5" header="0.25" footer="0.25"/>
  <pageSetup scale="84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view="pageBreakPreview" zoomScaleNormal="100" zoomScaleSheetLayoutView="100" workbookViewId="0"/>
  </sheetViews>
  <sheetFormatPr defaultColWidth="9.109375" defaultRowHeight="12"/>
  <cols>
    <col min="1" max="1" width="29.5546875" style="6" customWidth="1"/>
    <col min="2" max="6" width="12" style="6" customWidth="1"/>
    <col min="7" max="7" width="1.109375" style="9" customWidth="1"/>
    <col min="8" max="8" width="3.44140625" style="6" customWidth="1"/>
    <col min="9" max="9" width="24" style="6" customWidth="1"/>
    <col min="10" max="10" width="3.6640625" style="6" customWidth="1"/>
    <col min="11" max="11" width="9.33203125" style="6" customWidth="1"/>
    <col min="12" max="12" width="0.88671875" style="6" customWidth="1"/>
    <col min="13" max="13" width="9.33203125" style="6" customWidth="1"/>
    <col min="14" max="14" width="0.88671875" style="6" customWidth="1"/>
    <col min="15" max="15" width="9.33203125" style="6" customWidth="1"/>
    <col min="16" max="16" width="0.88671875" style="6" customWidth="1"/>
    <col min="17" max="17" width="9.33203125" style="6" customWidth="1"/>
    <col min="18" max="18" width="0.88671875" style="6" customWidth="1"/>
    <col min="19" max="19" width="9.33203125" style="6" customWidth="1"/>
    <col min="20" max="20" width="0.88671875" style="6" customWidth="1"/>
    <col min="21" max="21" width="9.33203125" style="6" customWidth="1"/>
    <col min="22" max="16384" width="9.109375" style="6"/>
  </cols>
  <sheetData>
    <row r="1" spans="1:21" ht="13.8">
      <c r="A1" s="1" t="str">
        <f>Assumptions!B2</f>
        <v>Company ABC</v>
      </c>
      <c r="I1" s="1"/>
      <c r="U1" s="32"/>
    </row>
    <row r="2" spans="1:21" ht="13.8">
      <c r="A2" s="3" t="s">
        <v>205</v>
      </c>
      <c r="B2" s="2"/>
      <c r="C2" s="2"/>
      <c r="D2" s="2"/>
      <c r="E2" s="2"/>
      <c r="F2" s="2"/>
      <c r="G2" s="42"/>
    </row>
    <row r="3" spans="1:21" ht="13.8">
      <c r="A3" s="5" t="s">
        <v>310</v>
      </c>
    </row>
    <row r="4" spans="1:21" ht="15" customHeight="1">
      <c r="B4" s="176"/>
      <c r="G4" s="302"/>
    </row>
    <row r="5" spans="1:21">
      <c r="B5" s="58" t="s">
        <v>166</v>
      </c>
      <c r="C5" s="35"/>
      <c r="D5" s="58"/>
      <c r="E5" s="58"/>
      <c r="F5" s="58"/>
      <c r="G5" s="305"/>
    </row>
    <row r="6" spans="1:21">
      <c r="B6" s="59">
        <v>43465</v>
      </c>
      <c r="C6" s="36">
        <f>EOMONTH(B6,12)</f>
        <v>43830</v>
      </c>
      <c r="D6" s="36">
        <f>EOMONTH(C6,12)</f>
        <v>44196</v>
      </c>
      <c r="E6" s="36">
        <f>EOMONTH(D6,12)</f>
        <v>44561</v>
      </c>
      <c r="F6" s="36">
        <f>EOMONTH(E6,12)</f>
        <v>44926</v>
      </c>
      <c r="G6" s="60">
        <f>EOMONTH(F6,12)</f>
        <v>45291</v>
      </c>
    </row>
    <row r="7" spans="1:21" ht="5.0999999999999996" customHeight="1"/>
    <row r="8" spans="1:21" ht="12.9" customHeight="1">
      <c r="A8" s="6" t="s">
        <v>207</v>
      </c>
      <c r="B8" s="366">
        <f>Assumptions!B24</f>
        <v>250000000</v>
      </c>
      <c r="C8" s="366">
        <f>Assumptions!C24</f>
        <v>300000000</v>
      </c>
      <c r="D8" s="366">
        <f>Assumptions!D24</f>
        <v>350000000</v>
      </c>
      <c r="E8" s="366">
        <f>Assumptions!E24</f>
        <v>400000000</v>
      </c>
      <c r="F8" s="366">
        <f>Assumptions!F24</f>
        <v>450000000</v>
      </c>
      <c r="G8" s="55"/>
    </row>
    <row r="9" spans="1:21" ht="12.9" customHeight="1">
      <c r="A9" s="47" t="s">
        <v>2</v>
      </c>
      <c r="B9" s="326" t="s">
        <v>432</v>
      </c>
      <c r="C9" s="326">
        <f>C8/B8-1</f>
        <v>0.19999999999999996</v>
      </c>
      <c r="D9" s="326">
        <f>D8/C8-1</f>
        <v>0.16666666666666674</v>
      </c>
      <c r="E9" s="326">
        <f>E8/D8-1</f>
        <v>0.14285714285714279</v>
      </c>
      <c r="F9" s="326">
        <f>F8/E8-1</f>
        <v>0.125</v>
      </c>
      <c r="G9" s="306">
        <f>G8/F8-1</f>
        <v>-1</v>
      </c>
      <c r="H9" s="7"/>
    </row>
    <row r="10" spans="1:21" ht="12.9" customHeight="1">
      <c r="A10" s="61"/>
      <c r="B10" s="52"/>
      <c r="C10" s="52"/>
      <c r="D10" s="52"/>
      <c r="E10" s="52"/>
      <c r="F10" s="52"/>
      <c r="G10" s="52"/>
      <c r="H10" s="7"/>
    </row>
    <row r="11" spans="1:21" ht="12.9" customHeight="1">
      <c r="A11" s="48" t="s">
        <v>0</v>
      </c>
      <c r="B11" s="55">
        <f>Assumptions!B27</f>
        <v>35000000</v>
      </c>
      <c r="C11" s="55">
        <f>Assumptions!C27</f>
        <v>40000000</v>
      </c>
      <c r="D11" s="55">
        <f>Assumptions!D27</f>
        <v>45000000</v>
      </c>
      <c r="E11" s="55">
        <f>Assumptions!E27</f>
        <v>50000000</v>
      </c>
      <c r="F11" s="55">
        <f>Assumptions!F27</f>
        <v>55000000</v>
      </c>
      <c r="G11" s="55">
        <f>Assumptions!G27</f>
        <v>0</v>
      </c>
      <c r="H11" s="7"/>
    </row>
    <row r="12" spans="1:21" ht="12.9" customHeight="1">
      <c r="A12" s="61" t="s">
        <v>277</v>
      </c>
      <c r="B12" s="300">
        <f>IRR!C21</f>
        <v>750000</v>
      </c>
      <c r="C12" s="300">
        <f>IRR!D21</f>
        <v>750000</v>
      </c>
      <c r="D12" s="300">
        <f>IRR!E21</f>
        <v>750000</v>
      </c>
      <c r="E12" s="300">
        <f>IRR!F21</f>
        <v>750000</v>
      </c>
      <c r="F12" s="300">
        <f>IRR!G21</f>
        <v>750000</v>
      </c>
      <c r="G12" s="55"/>
      <c r="H12" s="7"/>
    </row>
    <row r="13" spans="1:21" ht="12.9" customHeight="1">
      <c r="A13" s="61"/>
      <c r="B13" s="299"/>
      <c r="C13" s="299"/>
      <c r="D13" s="299"/>
      <c r="E13" s="299"/>
      <c r="F13" s="299"/>
      <c r="G13" s="55"/>
      <c r="H13" s="7"/>
    </row>
    <row r="14" spans="1:21" ht="12.9" customHeight="1" thickBot="1">
      <c r="A14" s="48" t="s">
        <v>278</v>
      </c>
      <c r="B14" s="54">
        <f>B11-B12</f>
        <v>34250000</v>
      </c>
      <c r="C14" s="54">
        <f>C11-C12</f>
        <v>39250000</v>
      </c>
      <c r="D14" s="54">
        <f>D11-D12</f>
        <v>44250000</v>
      </c>
      <c r="E14" s="54">
        <f>E11-E12</f>
        <v>49250000</v>
      </c>
      <c r="F14" s="54">
        <f>F11-F12</f>
        <v>54250000</v>
      </c>
      <c r="G14" s="55"/>
      <c r="H14" s="7"/>
    </row>
    <row r="15" spans="1:21" ht="12.9" customHeight="1" thickTop="1">
      <c r="A15" s="47" t="s">
        <v>282</v>
      </c>
      <c r="B15" s="331">
        <f>B14/B8</f>
        <v>0.13700000000000001</v>
      </c>
      <c r="C15" s="331">
        <f>C14/C8</f>
        <v>0.13083333333333333</v>
      </c>
      <c r="D15" s="331">
        <f>D14/D8</f>
        <v>0.12642857142857142</v>
      </c>
      <c r="E15" s="331">
        <f>E14/E8</f>
        <v>0.123125</v>
      </c>
      <c r="F15" s="331">
        <f>F14/F8</f>
        <v>0.12055555555555555</v>
      </c>
      <c r="G15" s="55"/>
      <c r="H15" s="7"/>
    </row>
    <row r="16" spans="1:21">
      <c r="B16" s="7"/>
      <c r="C16" s="7"/>
      <c r="D16" s="7"/>
      <c r="E16" s="7"/>
      <c r="F16" s="7"/>
      <c r="G16" s="10"/>
      <c r="H16" s="7"/>
      <c r="I16" s="7"/>
      <c r="K16" s="46"/>
      <c r="M16" s="46"/>
      <c r="O16" s="46"/>
      <c r="Q16" s="46"/>
      <c r="S16" s="46"/>
      <c r="U16" s="46"/>
    </row>
    <row r="17" spans="1:22">
      <c r="A17" s="2" t="s">
        <v>245</v>
      </c>
      <c r="B17" s="2"/>
      <c r="C17" s="2"/>
      <c r="D17" s="2"/>
      <c r="E17" s="2"/>
      <c r="F17" s="2"/>
      <c r="G17" s="42"/>
      <c r="H17" s="7"/>
      <c r="I17" s="7"/>
      <c r="K17" s="46"/>
      <c r="M17" s="46"/>
      <c r="O17" s="46"/>
      <c r="Q17" s="46"/>
      <c r="S17" s="46"/>
      <c r="U17" s="46"/>
    </row>
    <row r="18" spans="1:22" ht="17.25" customHeight="1">
      <c r="G18" s="34"/>
      <c r="H18" s="7"/>
      <c r="I18" s="7"/>
      <c r="K18" s="46"/>
      <c r="M18" s="46"/>
      <c r="O18" s="46"/>
      <c r="Q18" s="46"/>
      <c r="S18" s="46"/>
      <c r="U18" s="46"/>
    </row>
    <row r="19" spans="1:22">
      <c r="B19" s="58" t="str">
        <f>B5</f>
        <v>Projected for the Period Ended: [A]</v>
      </c>
      <c r="C19" s="35"/>
      <c r="D19" s="58"/>
      <c r="E19" s="58"/>
      <c r="F19" s="58"/>
      <c r="G19" s="305"/>
      <c r="H19" s="7"/>
      <c r="I19" s="7"/>
      <c r="K19" s="46"/>
      <c r="M19" s="46"/>
      <c r="O19" s="46"/>
      <c r="Q19" s="46"/>
      <c r="S19" s="46"/>
      <c r="U19" s="46"/>
    </row>
    <row r="20" spans="1:22">
      <c r="B20" s="59">
        <f>B6</f>
        <v>43465</v>
      </c>
      <c r="C20" s="36">
        <f>C6</f>
        <v>43830</v>
      </c>
      <c r="D20" s="36">
        <f>D6</f>
        <v>44196</v>
      </c>
      <c r="E20" s="36">
        <f>E6</f>
        <v>44561</v>
      </c>
      <c r="F20" s="36">
        <f>F6</f>
        <v>44926</v>
      </c>
      <c r="G20" s="60">
        <f>G6</f>
        <v>45291</v>
      </c>
      <c r="H20" s="7"/>
      <c r="I20" s="7"/>
      <c r="K20" s="46"/>
      <c r="M20" s="46"/>
      <c r="O20" s="46"/>
      <c r="Q20" s="46"/>
      <c r="S20" s="46"/>
      <c r="U20" s="46"/>
    </row>
    <row r="21" spans="1:22" ht="3.75" customHeight="1">
      <c r="H21" s="7"/>
      <c r="I21" s="7"/>
      <c r="K21" s="46"/>
      <c r="M21" s="46"/>
      <c r="O21" s="46"/>
      <c r="Q21" s="46"/>
      <c r="S21" s="46"/>
      <c r="U21" s="46"/>
    </row>
    <row r="22" spans="1:22" ht="12.9" customHeight="1">
      <c r="A22" s="6" t="str">
        <f>IF(A8&lt;&gt;"", A8,"")</f>
        <v>Revenue</v>
      </c>
      <c r="B22" s="334">
        <f>IF(B8&lt;&gt;"",B8/B$8,"")</f>
        <v>1</v>
      </c>
      <c r="C22" s="334">
        <f>IF(C8&lt;&gt;"",C8/C$8,"")</f>
        <v>1</v>
      </c>
      <c r="D22" s="334">
        <f>IF(D8&lt;&gt;"",D8/D$8,"")</f>
        <v>1</v>
      </c>
      <c r="E22" s="334">
        <f>IF(E8&lt;&gt;"",E8/E$8,"")</f>
        <v>1</v>
      </c>
      <c r="F22" s="334">
        <f>IF(F8&lt;&gt;"",F8/F$8,"")</f>
        <v>1</v>
      </c>
      <c r="G22" s="55" t="e">
        <f>G8/G$8</f>
        <v>#DIV/0!</v>
      </c>
    </row>
    <row r="23" spans="1:22" ht="12.9" customHeight="1">
      <c r="A23" s="61"/>
      <c r="B23" s="52" t="str">
        <f>IF(B10&lt;&gt;"",B10/B$8,"")</f>
        <v/>
      </c>
      <c r="C23" s="52" t="str">
        <f t="shared" ref="C23:F25" si="0">IF(C10&lt;&gt;"",C10/C$8,"")</f>
        <v/>
      </c>
      <c r="D23" s="52" t="str">
        <f t="shared" si="0"/>
        <v/>
      </c>
      <c r="E23" s="52" t="str">
        <f t="shared" si="0"/>
        <v/>
      </c>
      <c r="F23" s="52" t="str">
        <f t="shared" si="0"/>
        <v/>
      </c>
      <c r="G23" s="52"/>
      <c r="H23" s="7"/>
    </row>
    <row r="24" spans="1:22" ht="12.9" customHeight="1">
      <c r="A24" s="48" t="str">
        <f>IF(A11&lt;&gt;"", A11,"")</f>
        <v>EBITDA</v>
      </c>
      <c r="B24" s="330">
        <f>IF(B11&lt;&gt;"",B11/B$8,"")</f>
        <v>0.14000000000000001</v>
      </c>
      <c r="C24" s="330">
        <f t="shared" si="0"/>
        <v>0.13333333333333333</v>
      </c>
      <c r="D24" s="330">
        <f t="shared" si="0"/>
        <v>0.12857142857142856</v>
      </c>
      <c r="E24" s="330">
        <f t="shared" si="0"/>
        <v>0.125</v>
      </c>
      <c r="F24" s="330">
        <f t="shared" si="0"/>
        <v>0.12222222222222222</v>
      </c>
      <c r="G24" s="55" t="e">
        <f>#REF!/G$8</f>
        <v>#REF!</v>
      </c>
      <c r="H24" s="7"/>
    </row>
    <row r="25" spans="1:22" ht="12.9" customHeight="1">
      <c r="A25" s="61" t="s">
        <v>277</v>
      </c>
      <c r="B25" s="335">
        <f>IF(B12&lt;&gt;"",B12/B$8,"")</f>
        <v>3.0000000000000001E-3</v>
      </c>
      <c r="C25" s="335">
        <f t="shared" si="0"/>
        <v>2.5000000000000001E-3</v>
      </c>
      <c r="D25" s="335">
        <f t="shared" si="0"/>
        <v>2.142857142857143E-3</v>
      </c>
      <c r="E25" s="335">
        <f t="shared" si="0"/>
        <v>1.8749999999999999E-3</v>
      </c>
      <c r="F25" s="335">
        <f t="shared" si="0"/>
        <v>1.6666666666666668E-3</v>
      </c>
      <c r="G25" s="55"/>
      <c r="H25" s="7"/>
    </row>
    <row r="26" spans="1:22" ht="12.9" customHeight="1">
      <c r="A26" s="61"/>
      <c r="B26" s="330"/>
      <c r="C26" s="330"/>
      <c r="D26" s="330"/>
      <c r="E26" s="330"/>
      <c r="F26" s="330"/>
      <c r="G26" s="55"/>
      <c r="H26" s="7"/>
    </row>
    <row r="27" spans="1:22" ht="12.9" customHeight="1" thickBot="1">
      <c r="A27" s="48" t="s">
        <v>278</v>
      </c>
      <c r="B27" s="336">
        <f>IF(B14&lt;&gt;"",B14/B$8,"")</f>
        <v>0.13700000000000001</v>
      </c>
      <c r="C27" s="336">
        <f>IF(C14&lt;&gt;"",C14/C$8,"")</f>
        <v>0.13083333333333333</v>
      </c>
      <c r="D27" s="336">
        <f>IF(D14&lt;&gt;"",D14/D$8,"")</f>
        <v>0.12642857142857142</v>
      </c>
      <c r="E27" s="336">
        <f>IF(E14&lt;&gt;"",E14/E$8,"")</f>
        <v>0.123125</v>
      </c>
      <c r="F27" s="336">
        <f>IF(F14&lt;&gt;"",F14/F$8,"")</f>
        <v>0.12055555555555555</v>
      </c>
      <c r="G27" s="52"/>
      <c r="H27" s="7"/>
    </row>
    <row r="28" spans="1:22" ht="12.9" customHeight="1" thickTop="1">
      <c r="A28" s="61"/>
      <c r="B28" s="330"/>
      <c r="C28" s="330"/>
      <c r="D28" s="330"/>
      <c r="E28" s="330"/>
      <c r="F28" s="330"/>
      <c r="G28" s="52"/>
      <c r="H28" s="7"/>
    </row>
    <row r="29" spans="1:22">
      <c r="A29" s="67" t="str">
        <f>Summary!A34</f>
        <v>Notes</v>
      </c>
      <c r="B29" s="67"/>
      <c r="C29" s="67"/>
      <c r="D29" s="67"/>
      <c r="E29" s="67"/>
      <c r="F29" s="67"/>
      <c r="G29" s="494"/>
      <c r="H29" s="494"/>
      <c r="I29" s="494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</row>
    <row r="30" spans="1:22">
      <c r="A30" s="7" t="str">
        <f>"[A] Based on _______."</f>
        <v>[A] Based on _______.</v>
      </c>
      <c r="B30" s="7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</row>
    <row r="31" spans="1:22">
      <c r="A31" s="7"/>
      <c r="B31" s="7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</row>
    <row r="32" spans="1:22">
      <c r="A32" s="7"/>
      <c r="B32" s="7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</row>
    <row r="33" spans="2:7">
      <c r="B33" s="26"/>
      <c r="C33" s="26"/>
      <c r="D33" s="26"/>
      <c r="E33" s="26"/>
      <c r="F33" s="26"/>
      <c r="G33" s="50"/>
    </row>
    <row r="34" spans="2:7">
      <c r="B34" s="26"/>
      <c r="C34" s="26"/>
      <c r="D34" s="26"/>
      <c r="E34" s="26"/>
      <c r="F34" s="26"/>
      <c r="G34" s="50"/>
    </row>
  </sheetData>
  <printOptions horizontalCentered="1"/>
  <pageMargins left="0.7" right="0.7" top="0.75" bottom="0.75" header="0.3" footer="0.3"/>
  <pageSetup scale="59" fitToWidth="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zoomScaleNormal="100" workbookViewId="0"/>
  </sheetViews>
  <sheetFormatPr defaultColWidth="9.109375" defaultRowHeight="12"/>
  <cols>
    <col min="1" max="1" width="29.6640625" style="6" customWidth="1"/>
    <col min="2" max="2" width="0.88671875" style="6" customWidth="1"/>
    <col min="3" max="3" width="12.6640625" style="6" customWidth="1"/>
    <col min="4" max="4" width="0.88671875" style="6" customWidth="1"/>
    <col min="5" max="5" width="12.6640625" style="6" customWidth="1"/>
    <col min="6" max="6" width="0.88671875" style="6" customWidth="1"/>
    <col min="7" max="7" width="12.6640625" style="6" customWidth="1"/>
    <col min="8" max="8" width="0.88671875" style="6" customWidth="1"/>
    <col min="9" max="9" width="12.6640625" style="6" customWidth="1"/>
    <col min="10" max="10" width="0.88671875" style="6" customWidth="1"/>
    <col min="11" max="11" width="12.6640625" style="6" customWidth="1"/>
    <col min="12" max="12" width="0.88671875" style="6" customWidth="1"/>
    <col min="13" max="13" width="12.6640625" style="6" customWidth="1"/>
    <col min="14" max="14" width="0.88671875" style="6" customWidth="1"/>
    <col min="15" max="15" width="12.6640625" style="6" customWidth="1"/>
    <col min="16" max="16" width="0.88671875" style="6" customWidth="1"/>
    <col min="17" max="17" width="12.6640625" style="6" customWidth="1"/>
    <col min="18" max="18" width="0.88671875" style="6" customWidth="1"/>
    <col min="19" max="19" width="12.6640625" style="6" customWidth="1"/>
    <col min="20" max="20" width="0.88671875" style="6" customWidth="1"/>
    <col min="21" max="16384" width="9.109375" style="6"/>
  </cols>
  <sheetData>
    <row r="1" spans="1:20" ht="13.8">
      <c r="A1" s="287" t="str">
        <f>Assumptions!B2</f>
        <v>Company ABC</v>
      </c>
    </row>
    <row r="2" spans="1:20" ht="13.8">
      <c r="A2" s="3" t="s">
        <v>312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3.8">
      <c r="A3" s="287" t="s">
        <v>443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7"/>
      <c r="M3" s="7"/>
      <c r="N3" s="7"/>
      <c r="O3" s="7"/>
      <c r="P3" s="7"/>
      <c r="Q3" s="7"/>
      <c r="R3" s="7"/>
      <c r="S3" s="7"/>
    </row>
    <row r="4" spans="1:20" s="7" customFormat="1">
      <c r="A4" s="383" t="s">
        <v>380</v>
      </c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20">
      <c r="C5" s="70" t="s">
        <v>197</v>
      </c>
      <c r="E5" s="79" t="s">
        <v>349</v>
      </c>
      <c r="G5" s="70" t="s">
        <v>313</v>
      </c>
      <c r="I5" s="70" t="s">
        <v>313</v>
      </c>
      <c r="K5" s="70" t="s">
        <v>313</v>
      </c>
      <c r="M5" s="70" t="s">
        <v>313</v>
      </c>
      <c r="O5" s="70" t="s">
        <v>313</v>
      </c>
      <c r="Q5" s="70" t="s">
        <v>313</v>
      </c>
      <c r="S5" s="70" t="s">
        <v>313</v>
      </c>
    </row>
    <row r="6" spans="1:20">
      <c r="C6" s="37">
        <f>Assumptions!B4</f>
        <v>43465</v>
      </c>
      <c r="E6" s="37">
        <v>43465</v>
      </c>
      <c r="G6" s="37">
        <f>EOMONTH(E6,12)</f>
        <v>43830</v>
      </c>
      <c r="H6" s="7"/>
      <c r="I6" s="37">
        <f>EOMONTH(G6,12)</f>
        <v>44196</v>
      </c>
      <c r="J6" s="7"/>
      <c r="K6" s="37">
        <f>EOMONTH(I6,12)</f>
        <v>44561</v>
      </c>
      <c r="L6" s="7"/>
      <c r="M6" s="37">
        <f>EOMONTH(K6,12)</f>
        <v>44926</v>
      </c>
      <c r="N6" s="7"/>
      <c r="O6" s="37">
        <f>EOMONTH(M6,12)</f>
        <v>45291</v>
      </c>
      <c r="P6" s="7"/>
      <c r="Q6" s="37">
        <f>EOMONTH(O6,12)</f>
        <v>45657</v>
      </c>
      <c r="R6" s="7"/>
      <c r="S6" s="37">
        <f>EOMONTH(Q6,12)</f>
        <v>46022</v>
      </c>
    </row>
    <row r="7" spans="1:20">
      <c r="E7" s="7"/>
    </row>
    <row r="8" spans="1:20">
      <c r="A8" s="6" t="s">
        <v>314</v>
      </c>
      <c r="C8" s="45">
        <f>Summary!D10+Summary!D12+Summary!D13+Summary!D14+Summary!D15</f>
        <v>255202470</v>
      </c>
      <c r="D8" s="29"/>
      <c r="E8" s="347">
        <f>+C8-E10</f>
        <v>238188972</v>
      </c>
      <c r="F8" s="29"/>
      <c r="G8" s="29">
        <f>+E8-G10</f>
        <v>221175474</v>
      </c>
      <c r="H8" s="29"/>
      <c r="I8" s="29">
        <f>+G8-I10</f>
        <v>204161976</v>
      </c>
      <c r="J8" s="29"/>
      <c r="K8" s="29">
        <f>+I8-K10</f>
        <v>187148478</v>
      </c>
      <c r="L8" s="29"/>
      <c r="M8" s="29">
        <f>+K8-M10</f>
        <v>170134980</v>
      </c>
      <c r="N8" s="29"/>
      <c r="O8" s="29">
        <f>+M8-O10</f>
        <v>153121482</v>
      </c>
      <c r="P8" s="29"/>
      <c r="Q8" s="29">
        <f>+O8-Q10</f>
        <v>136107984</v>
      </c>
      <c r="R8" s="29"/>
      <c r="S8" s="29">
        <f>+Q8-S10</f>
        <v>119094486</v>
      </c>
    </row>
    <row r="9" spans="1:20" ht="5.0999999999999996" customHeight="1">
      <c r="E9" s="7"/>
    </row>
    <row r="10" spans="1:20">
      <c r="A10" s="6" t="s">
        <v>315</v>
      </c>
      <c r="E10" s="51">
        <f>((+$C$8/15))*Assumptions!B8+E44</f>
        <v>17013498</v>
      </c>
      <c r="F10" s="27"/>
      <c r="G10" s="51">
        <f>((+$C$8/15))+G44</f>
        <v>17013498</v>
      </c>
      <c r="H10" s="27"/>
      <c r="I10" s="51">
        <f>((+$C$8/15))+I44</f>
        <v>17013498</v>
      </c>
      <c r="J10" s="27"/>
      <c r="K10" s="51">
        <f>((+$C$8/15))+K44</f>
        <v>17013498</v>
      </c>
      <c r="L10" s="27"/>
      <c r="M10" s="51">
        <f>((+$C$8/15))+M44</f>
        <v>17013498</v>
      </c>
      <c r="N10" s="27"/>
      <c r="O10" s="51">
        <f>((+$C$8/15))+O44</f>
        <v>17013498</v>
      </c>
      <c r="P10" s="27"/>
      <c r="Q10" s="51">
        <f>((+$C$8/15))+Q44</f>
        <v>17013498</v>
      </c>
      <c r="R10" s="27"/>
      <c r="S10" s="26">
        <f>+$C$8/15</f>
        <v>17013498</v>
      </c>
    </row>
    <row r="11" spans="1:20" ht="5.0999999999999996" customHeight="1">
      <c r="E11" s="348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</row>
    <row r="12" spans="1:20">
      <c r="A12" s="6" t="s">
        <v>316</v>
      </c>
      <c r="C12" s="86">
        <f>IRR!C56</f>
        <v>0.28000000000000003</v>
      </c>
      <c r="E12" s="51">
        <f>+E10*$C$12</f>
        <v>4763779.4400000004</v>
      </c>
      <c r="F12" s="27"/>
      <c r="G12" s="26">
        <f>+G10*$C$12</f>
        <v>4763779.4400000004</v>
      </c>
      <c r="H12" s="27"/>
      <c r="I12" s="26">
        <f>+I10*$C$12</f>
        <v>4763779.4400000004</v>
      </c>
      <c r="J12" s="27"/>
      <c r="K12" s="26">
        <f>+K10*$C$12</f>
        <v>4763779.4400000004</v>
      </c>
      <c r="L12" s="27"/>
      <c r="M12" s="26">
        <f>+M10*$C$12</f>
        <v>4763779.4400000004</v>
      </c>
      <c r="N12" s="27"/>
      <c r="O12" s="26">
        <f>+O10*$C$12</f>
        <v>4763779.4400000004</v>
      </c>
      <c r="P12" s="27"/>
      <c r="Q12" s="26">
        <f>+Q10*$C$12</f>
        <v>4763779.4400000004</v>
      </c>
      <c r="R12" s="27"/>
      <c r="S12" s="26">
        <f>+S10*$C$12</f>
        <v>4763779.4400000004</v>
      </c>
    </row>
    <row r="13" spans="1:20" ht="5.0999999999999996" customHeight="1">
      <c r="E13" s="7"/>
    </row>
    <row r="14" spans="1:20">
      <c r="A14" s="6" t="s">
        <v>317</v>
      </c>
      <c r="C14" s="99">
        <f>IRR!N48</f>
        <v>0.14396829157242247</v>
      </c>
      <c r="E14" s="82">
        <f>1/(1+$C$14)^E15</f>
        <v>0.93495994731405441</v>
      </c>
      <c r="F14" s="139"/>
      <c r="G14" s="139">
        <f>1/(1+$C$14)^G15</f>
        <v>0.81729533432165402</v>
      </c>
      <c r="H14" s="139"/>
      <c r="I14" s="139">
        <f>1/(1+$C$14)^I15</f>
        <v>0.71443880074530253</v>
      </c>
      <c r="J14" s="139"/>
      <c r="K14" s="139">
        <f>1/(1+$C$14)^K15</f>
        <v>0.62452675131692903</v>
      </c>
      <c r="L14" s="139"/>
      <c r="M14" s="139">
        <f>1/(1+$C$14)^M15</f>
        <v>0.54593012404084751</v>
      </c>
      <c r="N14" s="139"/>
      <c r="O14" s="139">
        <f>1/(1+$C$14)^O15</f>
        <v>0.47722487420560261</v>
      </c>
      <c r="P14" s="139"/>
      <c r="Q14" s="139">
        <f>1/(1+$C$14)^Q15</f>
        <v>0.41716617297988318</v>
      </c>
      <c r="R14" s="139"/>
      <c r="S14" s="139">
        <f>1/(1+$C$14)^S15</f>
        <v>0.36466585311247951</v>
      </c>
      <c r="T14" s="139"/>
    </row>
    <row r="15" spans="1:20">
      <c r="A15" s="47" t="s">
        <v>31</v>
      </c>
      <c r="E15" s="84">
        <f>IRR!C27</f>
        <v>0.5</v>
      </c>
      <c r="F15" s="40"/>
      <c r="G15" s="84">
        <f>IRR!D27</f>
        <v>1.5</v>
      </c>
      <c r="H15" s="40"/>
      <c r="I15" s="84">
        <f>IRR!E27</f>
        <v>2.5</v>
      </c>
      <c r="J15" s="40"/>
      <c r="K15" s="84">
        <f>IRR!F27</f>
        <v>3.5</v>
      </c>
      <c r="L15" s="40"/>
      <c r="M15" s="140">
        <f>K15+1</f>
        <v>4.5</v>
      </c>
      <c r="O15" s="140">
        <f>M15+1</f>
        <v>5.5</v>
      </c>
      <c r="Q15" s="140">
        <f>O15+1</f>
        <v>6.5</v>
      </c>
      <c r="S15" s="140">
        <f>Q15+1</f>
        <v>7.5</v>
      </c>
    </row>
    <row r="16" spans="1:20" ht="5.0999999999999996" customHeight="1">
      <c r="E16" s="7"/>
    </row>
    <row r="17" spans="1:20">
      <c r="A17" s="6" t="s">
        <v>318</v>
      </c>
      <c r="E17" s="349">
        <f>+E12*E14</f>
        <v>4453942.9742381759</v>
      </c>
      <c r="F17" s="350"/>
      <c r="G17" s="174">
        <f>+G12*G14</f>
        <v>3893414.710049422</v>
      </c>
      <c r="H17" s="350"/>
      <c r="I17" s="174">
        <f>+I12*I14</f>
        <v>3403428.8701287289</v>
      </c>
      <c r="J17" s="350"/>
      <c r="K17" s="174">
        <f>+K12*K14</f>
        <v>2975107.6976535795</v>
      </c>
      <c r="L17" s="350"/>
      <c r="M17" s="174">
        <f>+M12*M14</f>
        <v>2600690.7005824391</v>
      </c>
      <c r="N17" s="350"/>
      <c r="O17" s="174">
        <f>+O12*O14</f>
        <v>2273394.0439972361</v>
      </c>
      <c r="P17" s="350"/>
      <c r="Q17" s="174">
        <f>+Q12*Q14</f>
        <v>1987287.6379050512</v>
      </c>
      <c r="R17" s="350"/>
      <c r="S17" s="351">
        <f>+S12*S14</f>
        <v>1737187.6935272901</v>
      </c>
    </row>
    <row r="18" spans="1:20">
      <c r="E18" s="138"/>
      <c r="G18" s="138"/>
      <c r="I18" s="138"/>
      <c r="K18" s="352"/>
      <c r="L18" s="9"/>
      <c r="M18" s="352"/>
      <c r="N18" s="9"/>
      <c r="O18" s="352"/>
      <c r="P18" s="9"/>
      <c r="Q18" s="352"/>
      <c r="R18" s="9"/>
      <c r="S18" s="352"/>
    </row>
    <row r="19" spans="1:20">
      <c r="E19" s="70" t="s">
        <v>313</v>
      </c>
      <c r="G19" s="70" t="s">
        <v>313</v>
      </c>
      <c r="I19" s="70" t="s">
        <v>313</v>
      </c>
      <c r="K19" s="70" t="s">
        <v>313</v>
      </c>
      <c r="L19" s="9"/>
      <c r="M19" s="70" t="s">
        <v>313</v>
      </c>
      <c r="N19" s="9"/>
      <c r="O19" s="70" t="s">
        <v>313</v>
      </c>
      <c r="P19" s="9"/>
      <c r="Q19" s="70" t="s">
        <v>313</v>
      </c>
      <c r="R19" s="9"/>
      <c r="S19" s="70" t="s">
        <v>313</v>
      </c>
    </row>
    <row r="20" spans="1:20">
      <c r="E20" s="37">
        <f>EOMONTH(S6,12)</f>
        <v>46387</v>
      </c>
      <c r="F20" s="7"/>
      <c r="G20" s="37">
        <f>EOMONTH(E20,12)</f>
        <v>46752</v>
      </c>
      <c r="H20" s="7"/>
      <c r="I20" s="37">
        <f>EOMONTH(G20,12)</f>
        <v>47118</v>
      </c>
      <c r="J20" s="7"/>
      <c r="K20" s="37">
        <f>EOMONTH(I20,12)</f>
        <v>47483</v>
      </c>
      <c r="L20" s="7"/>
      <c r="M20" s="37">
        <f>EOMONTH(K20,12)</f>
        <v>47848</v>
      </c>
      <c r="N20" s="7"/>
      <c r="O20" s="37">
        <f>EOMONTH(M20,12)</f>
        <v>48213</v>
      </c>
      <c r="P20" s="7"/>
      <c r="Q20" s="37">
        <f>EOMONTH(O20,12)</f>
        <v>48579</v>
      </c>
      <c r="R20" s="7"/>
      <c r="S20" s="37">
        <f>EOMONTH(Q20,12)</f>
        <v>48944</v>
      </c>
    </row>
    <row r="22" spans="1:20">
      <c r="A22" s="6" t="s">
        <v>314</v>
      </c>
      <c r="E22" s="29">
        <f>+S8-E24</f>
        <v>102080988</v>
      </c>
      <c r="F22" s="29"/>
      <c r="G22" s="29">
        <f>+E22-G24</f>
        <v>85067490</v>
      </c>
      <c r="H22" s="29"/>
      <c r="I22" s="29">
        <f>+G22-I24</f>
        <v>68053992</v>
      </c>
      <c r="J22" s="29"/>
      <c r="K22" s="29">
        <f>+I22-K24</f>
        <v>51040494</v>
      </c>
      <c r="L22" s="29"/>
      <c r="M22" s="29">
        <f>+K22-M24</f>
        <v>34026996</v>
      </c>
      <c r="N22" s="29"/>
      <c r="O22" s="29">
        <f>+M22-O24</f>
        <v>17013498</v>
      </c>
      <c r="P22" s="29"/>
      <c r="Q22" s="29">
        <f>+O22-Q24</f>
        <v>0</v>
      </c>
      <c r="R22" s="29"/>
      <c r="S22" s="29">
        <f>+Q22-S24</f>
        <v>0</v>
      </c>
    </row>
    <row r="24" spans="1:20">
      <c r="A24" s="6" t="s">
        <v>315</v>
      </c>
      <c r="E24" s="26">
        <f>+$C$8/15</f>
        <v>17013498</v>
      </c>
      <c r="F24" s="27"/>
      <c r="G24" s="26">
        <f>+$C$8/15</f>
        <v>17013498</v>
      </c>
      <c r="H24" s="27"/>
      <c r="I24" s="26">
        <f>+$C$8/15</f>
        <v>17013498</v>
      </c>
      <c r="J24" s="27"/>
      <c r="K24" s="26">
        <f>+$C$8/15</f>
        <v>17013498</v>
      </c>
      <c r="L24" s="27"/>
      <c r="M24" s="26">
        <f>+$C$8/15</f>
        <v>17013498</v>
      </c>
      <c r="N24" s="27"/>
      <c r="O24" s="26">
        <f>+$C$8/15</f>
        <v>17013498</v>
      </c>
      <c r="P24" s="27"/>
      <c r="Q24" s="51">
        <f>(+$C$8/15)</f>
        <v>17013498</v>
      </c>
      <c r="R24" s="348"/>
      <c r="S24" s="51">
        <f>(+$C$8/15)*(1-Assumptions!B8)</f>
        <v>0</v>
      </c>
      <c r="T24" s="7"/>
    </row>
    <row r="25" spans="1:20"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</row>
    <row r="26" spans="1:20">
      <c r="A26" s="6" t="s">
        <v>316</v>
      </c>
      <c r="C26" s="46">
        <f>+C12</f>
        <v>0.28000000000000003</v>
      </c>
      <c r="E26" s="26">
        <f>+E24*$C$12</f>
        <v>4763779.4400000004</v>
      </c>
      <c r="F26" s="27"/>
      <c r="G26" s="26">
        <f>+G24*$C$12</f>
        <v>4763779.4400000004</v>
      </c>
      <c r="H26" s="27"/>
      <c r="I26" s="26">
        <f>+I24*$C$12</f>
        <v>4763779.4400000004</v>
      </c>
      <c r="J26" s="27"/>
      <c r="K26" s="26">
        <f>+K24*$C$12</f>
        <v>4763779.4400000004</v>
      </c>
      <c r="L26" s="27"/>
      <c r="M26" s="26">
        <f>+M24*$C$12</f>
        <v>4763779.4400000004</v>
      </c>
      <c r="N26" s="27"/>
      <c r="O26" s="26">
        <f>+O24*$C$12</f>
        <v>4763779.4400000004</v>
      </c>
      <c r="P26" s="27"/>
      <c r="Q26" s="26">
        <f>+Q24*$C$12</f>
        <v>4763779.4400000004</v>
      </c>
      <c r="R26" s="27"/>
      <c r="S26" s="26">
        <f>+S24*$C$12</f>
        <v>0</v>
      </c>
    </row>
    <row r="27" spans="1:20">
      <c r="R27" s="9"/>
    </row>
    <row r="28" spans="1:20">
      <c r="A28" s="6" t="s">
        <v>317</v>
      </c>
      <c r="C28" s="46">
        <f>+C14</f>
        <v>0.14396829157242247</v>
      </c>
      <c r="E28" s="139">
        <f>1/(1+$C$14)^E29</f>
        <v>0.31877269308857692</v>
      </c>
      <c r="F28" s="139"/>
      <c r="G28" s="139">
        <f>1/(1+$C$14)^G29</f>
        <v>0.27865518252294669</v>
      </c>
      <c r="H28" s="139"/>
      <c r="I28" s="139">
        <f>1/(1+$C$14)^I29</f>
        <v>0.24358645652662791</v>
      </c>
      <c r="J28" s="139"/>
      <c r="K28" s="139">
        <f>1/(1+$C$14)^K29</f>
        <v>0.21293112608200898</v>
      </c>
      <c r="L28" s="139"/>
      <c r="M28" s="139">
        <f>1/(1+$C$14)^M29</f>
        <v>0.18613376581384794</v>
      </c>
      <c r="N28" s="139"/>
      <c r="O28" s="139">
        <f>1/(1+$C$14)^O29</f>
        <v>0.16270885057312287</v>
      </c>
      <c r="P28" s="139"/>
      <c r="Q28" s="139">
        <f>1/(1+$C$14)^Q29</f>
        <v>0.14223195850076764</v>
      </c>
      <c r="R28" s="148"/>
      <c r="S28" s="139">
        <f>1/(1+$C$14)^S29</f>
        <v>0.12433208118492955</v>
      </c>
    </row>
    <row r="29" spans="1:20">
      <c r="A29" s="47" t="s">
        <v>31</v>
      </c>
      <c r="E29" s="140">
        <f>+S15+1</f>
        <v>8.5</v>
      </c>
      <c r="G29" s="140">
        <f>+E29+1</f>
        <v>9.5</v>
      </c>
      <c r="I29" s="140">
        <f>+G29+1</f>
        <v>10.5</v>
      </c>
      <c r="K29" s="140">
        <f>+I29+1</f>
        <v>11.5</v>
      </c>
      <c r="M29" s="140">
        <f>+K29+1</f>
        <v>12.5</v>
      </c>
      <c r="O29" s="140">
        <f>+M29+1</f>
        <v>13.5</v>
      </c>
      <c r="Q29" s="140">
        <f>+O29+1</f>
        <v>14.5</v>
      </c>
      <c r="R29" s="9"/>
      <c r="S29" s="140">
        <f>+Q29+1</f>
        <v>15.5</v>
      </c>
    </row>
    <row r="30" spans="1:20">
      <c r="R30" s="9"/>
    </row>
    <row r="31" spans="1:20">
      <c r="A31" s="6" t="s">
        <v>318</v>
      </c>
      <c r="E31" s="173">
        <f>+E26*E28</f>
        <v>1518562.801368793</v>
      </c>
      <c r="F31" s="350"/>
      <c r="G31" s="174">
        <f>+G26*G28</f>
        <v>1327451.8293522608</v>
      </c>
      <c r="H31" s="350"/>
      <c r="I31" s="174">
        <f>+I26*I28</f>
        <v>1160392.1534640039</v>
      </c>
      <c r="J31" s="350"/>
      <c r="K31" s="174">
        <f>+K26*K28</f>
        <v>1014356.9205655223</v>
      </c>
      <c r="L31" s="350"/>
      <c r="M31" s="174">
        <f>+M26*M28</f>
        <v>886700.20667378372</v>
      </c>
      <c r="N31" s="350"/>
      <c r="O31" s="174">
        <f>+O26*O28</f>
        <v>775109.07706627506</v>
      </c>
      <c r="P31" s="350"/>
      <c r="Q31" s="174">
        <f>+Q26*Q28</f>
        <v>677561.67961689015</v>
      </c>
      <c r="R31" s="92"/>
      <c r="S31" s="174">
        <f>+S26*S28</f>
        <v>0</v>
      </c>
      <c r="T31" s="353"/>
    </row>
    <row r="32" spans="1:20">
      <c r="E32" s="138"/>
      <c r="G32" s="138"/>
      <c r="I32" s="138"/>
      <c r="K32" s="352"/>
      <c r="L32" s="9"/>
      <c r="M32" s="352"/>
      <c r="N32" s="9"/>
      <c r="O32" s="352"/>
      <c r="P32" s="9"/>
      <c r="Q32" s="352"/>
      <c r="R32" s="9"/>
      <c r="S32" s="352"/>
    </row>
    <row r="33" spans="1:19">
      <c r="R33" s="9"/>
      <c r="S33" s="9"/>
    </row>
    <row r="34" spans="1:19">
      <c r="A34" s="11" t="s">
        <v>318</v>
      </c>
      <c r="E34" s="354">
        <f>SUM(E17:S17)+SUM(E31:T31)</f>
        <v>30684588.996189445</v>
      </c>
    </row>
    <row r="36" spans="1:19">
      <c r="A36" s="56" t="s">
        <v>1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</row>
    <row r="37" spans="1:19">
      <c r="A37" s="7" t="s">
        <v>319</v>
      </c>
    </row>
    <row r="38" spans="1:19">
      <c r="A38" s="7" t="s">
        <v>320</v>
      </c>
    </row>
    <row r="39" spans="1:19">
      <c r="A39" s="7" t="s">
        <v>321</v>
      </c>
    </row>
    <row r="43" spans="1:19">
      <c r="A43" s="6" t="s">
        <v>322</v>
      </c>
      <c r="E43" s="6">
        <f>WARA!E8</f>
        <v>0</v>
      </c>
    </row>
    <row r="44" spans="1:19">
      <c r="E44" s="6">
        <f>$E$43/7</f>
        <v>0</v>
      </c>
      <c r="G44" s="6">
        <f>$E$43/7</f>
        <v>0</v>
      </c>
      <c r="I44" s="6">
        <f>$E$43/7</f>
        <v>0</v>
      </c>
      <c r="K44" s="6">
        <f>$E$43/7</f>
        <v>0</v>
      </c>
      <c r="M44" s="6">
        <f>$E$43/7</f>
        <v>0</v>
      </c>
      <c r="O44" s="6">
        <f>$E$43/7</f>
        <v>0</v>
      </c>
      <c r="Q44" s="6">
        <f>$E$43/7</f>
        <v>0</v>
      </c>
    </row>
  </sheetData>
  <printOptions horizontalCentered="1"/>
  <pageMargins left="0.7" right="0.7" top="0.75" bottom="0.75" header="0.3" footer="0.3"/>
  <pageSetup scale="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8"/>
  <sheetViews>
    <sheetView showGridLines="0" tabSelected="1" zoomScaleNormal="100" zoomScaleSheetLayoutView="100" workbookViewId="0"/>
  </sheetViews>
  <sheetFormatPr defaultColWidth="9.109375" defaultRowHeight="12"/>
  <cols>
    <col min="1" max="1" width="17.44140625" style="6" customWidth="1"/>
    <col min="2" max="2" width="6.109375" style="68" customWidth="1"/>
    <col min="3" max="7" width="12.6640625" style="6" customWidth="1"/>
    <col min="8" max="8" width="1.6640625" style="6" customWidth="1"/>
    <col min="9" max="9" width="4.44140625" style="6" customWidth="1"/>
    <col min="10" max="11" width="8.44140625" style="6" customWidth="1"/>
    <col min="12" max="12" width="7.6640625" style="6" customWidth="1"/>
    <col min="13" max="13" width="4.5546875" style="6" customWidth="1"/>
    <col min="14" max="14" width="11.44140625" style="6" customWidth="1"/>
    <col min="15" max="15" width="12.5546875" style="6" customWidth="1"/>
    <col min="16" max="16384" width="9.109375" style="6"/>
  </cols>
  <sheetData>
    <row r="1" spans="1:14" ht="13.8">
      <c r="A1" s="1" t="str">
        <f>Assumptions!B2</f>
        <v>Company ABC</v>
      </c>
      <c r="H1" s="60"/>
    </row>
    <row r="2" spans="1:14" s="4" customFormat="1" ht="13.8">
      <c r="A2" s="3" t="s">
        <v>350</v>
      </c>
      <c r="B2" s="69"/>
      <c r="C2" s="3"/>
      <c r="D2" s="3"/>
      <c r="E2" s="3"/>
      <c r="F2" s="3"/>
      <c r="G2" s="3"/>
      <c r="H2" s="60"/>
      <c r="I2" s="3" t="s">
        <v>22</v>
      </c>
      <c r="J2" s="3"/>
      <c r="K2" s="3"/>
      <c r="L2" s="3"/>
      <c r="M2" s="3"/>
      <c r="N2" s="3"/>
    </row>
    <row r="3" spans="1:14" ht="16.5" customHeight="1">
      <c r="A3" s="287" t="s">
        <v>298</v>
      </c>
      <c r="H3" s="60"/>
    </row>
    <row r="4" spans="1:14">
      <c r="C4" s="58"/>
      <c r="D4" s="58" t="str">
        <f>'Projected IS'!B5</f>
        <v>Projected for the Period Ended: [A]</v>
      </c>
      <c r="E4" s="58"/>
      <c r="F4" s="58"/>
      <c r="G4" s="58"/>
      <c r="H4" s="60"/>
    </row>
    <row r="5" spans="1:14">
      <c r="C5" s="59">
        <f>'Projected IS'!B6</f>
        <v>43465</v>
      </c>
      <c r="D5" s="36">
        <f>'Projected IS'!C6</f>
        <v>43830</v>
      </c>
      <c r="E5" s="36">
        <f>EOMONTH(D5,12)</f>
        <v>44196</v>
      </c>
      <c r="F5" s="36">
        <f>EOMONTH(E5,12)</f>
        <v>44561</v>
      </c>
      <c r="G5" s="36">
        <f>EOMONTH(F5,12)</f>
        <v>44926</v>
      </c>
      <c r="H5" s="60"/>
      <c r="N5" s="71" t="s">
        <v>248</v>
      </c>
    </row>
    <row r="6" spans="1:14" ht="4.5" customHeight="1"/>
    <row r="7" spans="1:14">
      <c r="A7" s="6" t="s">
        <v>23</v>
      </c>
      <c r="B7" s="48" t="s">
        <v>110</v>
      </c>
      <c r="C7" s="45">
        <f>+'Projected IS'!B8</f>
        <v>250000000</v>
      </c>
      <c r="D7" s="45">
        <f>+'Projected IS'!C8</f>
        <v>300000000</v>
      </c>
      <c r="E7" s="45">
        <f>+'Projected IS'!D8</f>
        <v>350000000</v>
      </c>
      <c r="F7" s="45">
        <f>+'Projected IS'!E8</f>
        <v>400000000</v>
      </c>
      <c r="G7" s="45">
        <f>+'Projected IS'!F8</f>
        <v>450000000</v>
      </c>
      <c r="H7" s="45"/>
      <c r="I7" s="72" t="s">
        <v>328</v>
      </c>
      <c r="J7" s="72"/>
      <c r="K7" s="72"/>
      <c r="L7" s="72"/>
      <c r="M7" s="72"/>
      <c r="N7" s="73">
        <f>G9</f>
        <v>55000000</v>
      </c>
    </row>
    <row r="8" spans="1:14" ht="12" customHeight="1">
      <c r="B8" s="48"/>
      <c r="C8" s="45"/>
      <c r="D8" s="45"/>
      <c r="E8" s="45"/>
      <c r="F8" s="45"/>
      <c r="G8" s="45"/>
      <c r="H8" s="45"/>
      <c r="I8" s="72" t="s">
        <v>246</v>
      </c>
      <c r="J8" s="72"/>
      <c r="K8" s="72"/>
      <c r="L8" s="72"/>
      <c r="M8" s="74" t="s">
        <v>111</v>
      </c>
      <c r="N8" s="75">
        <f>-G21</f>
        <v>-750000</v>
      </c>
    </row>
    <row r="9" spans="1:14">
      <c r="A9" s="6" t="s">
        <v>199</v>
      </c>
      <c r="B9" s="48" t="s">
        <v>110</v>
      </c>
      <c r="C9" s="49">
        <f>'Projected IS'!B11</f>
        <v>35000000</v>
      </c>
      <c r="D9" s="49">
        <f>'Projected IS'!C11</f>
        <v>40000000</v>
      </c>
      <c r="E9" s="49">
        <f>'Projected IS'!D11</f>
        <v>45000000</v>
      </c>
      <c r="F9" s="49">
        <f>'Projected IS'!E11</f>
        <v>50000000</v>
      </c>
      <c r="G9" s="49">
        <f>'Projected IS'!F11</f>
        <v>55000000</v>
      </c>
      <c r="H9" s="49"/>
      <c r="I9" s="72" t="s">
        <v>247</v>
      </c>
      <c r="J9" s="72"/>
      <c r="K9" s="72"/>
      <c r="L9" s="72"/>
      <c r="M9" s="72"/>
      <c r="N9" s="76">
        <f>SUM(N7:N8)</f>
        <v>54250000</v>
      </c>
    </row>
    <row r="10" spans="1:14">
      <c r="A10" s="6" t="s">
        <v>47</v>
      </c>
      <c r="B10" s="48"/>
      <c r="C10" s="62">
        <f>-C21</f>
        <v>-750000</v>
      </c>
      <c r="D10" s="62">
        <f>-D21</f>
        <v>-750000</v>
      </c>
      <c r="E10" s="62">
        <f>-E21</f>
        <v>-750000</v>
      </c>
      <c r="F10" s="62">
        <f>-F21</f>
        <v>-750000</v>
      </c>
      <c r="G10" s="62">
        <f>-G21</f>
        <v>-750000</v>
      </c>
      <c r="H10" s="49"/>
      <c r="I10" s="72"/>
      <c r="J10" s="72"/>
      <c r="K10" s="72"/>
      <c r="L10" s="72"/>
      <c r="M10" s="78"/>
      <c r="N10" s="76"/>
    </row>
    <row r="11" spans="1:14">
      <c r="A11" s="6" t="s">
        <v>281</v>
      </c>
      <c r="B11" s="63"/>
      <c r="C11" s="51">
        <f>C9+C10</f>
        <v>34250000</v>
      </c>
      <c r="D11" s="51">
        <f>D9+D10</f>
        <v>39250000</v>
      </c>
      <c r="E11" s="51">
        <f>E9+E10</f>
        <v>44250000</v>
      </c>
      <c r="F11" s="51">
        <f>F9+F10</f>
        <v>49250000</v>
      </c>
      <c r="G11" s="51">
        <f>G9+G10</f>
        <v>54250000</v>
      </c>
      <c r="H11" s="51"/>
    </row>
    <row r="12" spans="1:14">
      <c r="B12" s="63"/>
      <c r="C12" s="53"/>
      <c r="D12" s="51"/>
      <c r="E12" s="51"/>
      <c r="F12" s="51"/>
      <c r="G12" s="51"/>
      <c r="H12" s="51"/>
    </row>
    <row r="13" spans="1:14">
      <c r="A13" s="6" t="s">
        <v>16</v>
      </c>
      <c r="B13" s="48"/>
      <c r="C13" s="62">
        <f>+C11*-$C$56</f>
        <v>-9590000</v>
      </c>
      <c r="D13" s="62">
        <f>+D11*-$C$56</f>
        <v>-10990000.000000002</v>
      </c>
      <c r="E13" s="62">
        <f>+E11*-$C$56</f>
        <v>-12390000.000000002</v>
      </c>
      <c r="F13" s="62">
        <f>+F11*-$C$56</f>
        <v>-13790000.000000002</v>
      </c>
      <c r="G13" s="62">
        <f>+G11*-$C$56</f>
        <v>-15190000.000000002</v>
      </c>
      <c r="H13" s="49"/>
      <c r="I13" s="72" t="s">
        <v>249</v>
      </c>
      <c r="J13" s="72"/>
      <c r="K13" s="72"/>
      <c r="L13" s="72"/>
      <c r="M13" s="78">
        <f>C57</f>
        <v>0.03</v>
      </c>
      <c r="N13" s="76">
        <f>N9*(1+M13)</f>
        <v>55877500</v>
      </c>
    </row>
    <row r="14" spans="1:14" ht="12" customHeight="1">
      <c r="B14" s="48"/>
      <c r="C14" s="7"/>
      <c r="D14" s="7"/>
      <c r="E14" s="7"/>
      <c r="F14" s="7"/>
      <c r="G14" s="7"/>
      <c r="H14" s="7"/>
      <c r="I14" s="6" t="s">
        <v>16</v>
      </c>
      <c r="J14" s="72"/>
      <c r="K14" s="72"/>
      <c r="L14" s="72"/>
      <c r="M14" s="72"/>
      <c r="N14" s="31">
        <f>-C56*N13</f>
        <v>-15645700.000000002</v>
      </c>
    </row>
    <row r="15" spans="1:14">
      <c r="A15" s="6" t="s">
        <v>26</v>
      </c>
      <c r="B15" s="48"/>
      <c r="C15" s="51">
        <f>+C11+C13</f>
        <v>24660000</v>
      </c>
      <c r="D15" s="51">
        <f>+D11+D13</f>
        <v>28260000</v>
      </c>
      <c r="E15" s="51">
        <f>+E11+E13</f>
        <v>31860000</v>
      </c>
      <c r="F15" s="51">
        <f>+F11+F13</f>
        <v>35460000</v>
      </c>
      <c r="G15" s="51">
        <f>+G11+G13</f>
        <v>39060000</v>
      </c>
      <c r="H15" s="51"/>
      <c r="I15" s="72" t="s">
        <v>24</v>
      </c>
      <c r="J15" s="72"/>
      <c r="K15" s="72"/>
      <c r="L15" s="72"/>
      <c r="M15" s="72"/>
      <c r="N15" s="76">
        <f>SUM(N13:N14)</f>
        <v>40231800</v>
      </c>
    </row>
    <row r="16" spans="1:14" ht="6" customHeight="1">
      <c r="B16" s="48"/>
      <c r="C16" s="53"/>
      <c r="D16" s="53"/>
      <c r="E16" s="53"/>
      <c r="F16" s="53"/>
      <c r="G16" s="53"/>
      <c r="H16" s="53"/>
      <c r="I16" s="72"/>
      <c r="J16" s="72"/>
      <c r="K16" s="72"/>
      <c r="L16" s="72"/>
      <c r="M16" s="72"/>
      <c r="N16" s="72"/>
    </row>
    <row r="17" spans="1:15">
      <c r="A17" s="6" t="s">
        <v>196</v>
      </c>
      <c r="C17" s="82">
        <f>Assumptions!B8</f>
        <v>1</v>
      </c>
      <c r="D17" s="82">
        <v>1</v>
      </c>
      <c r="E17" s="82">
        <v>1</v>
      </c>
      <c r="F17" s="82">
        <v>1</v>
      </c>
      <c r="G17" s="82">
        <v>1</v>
      </c>
      <c r="H17" s="82"/>
      <c r="I17" s="7"/>
      <c r="J17" s="7"/>
      <c r="K17" s="7"/>
      <c r="L17" s="7"/>
      <c r="M17" s="7"/>
      <c r="O17" s="81"/>
    </row>
    <row r="18" spans="1:15" ht="6" customHeight="1">
      <c r="B18" s="48"/>
      <c r="C18" s="53"/>
      <c r="D18" s="53"/>
      <c r="E18" s="53"/>
      <c r="F18" s="53"/>
      <c r="G18" s="53"/>
      <c r="H18" s="53"/>
      <c r="I18" s="72"/>
      <c r="J18" s="72"/>
      <c r="K18" s="72"/>
      <c r="L18" s="72"/>
      <c r="M18" s="72"/>
      <c r="N18" s="72"/>
    </row>
    <row r="19" spans="1:15">
      <c r="A19" s="6" t="s">
        <v>25</v>
      </c>
      <c r="B19" s="48"/>
      <c r="C19" s="53"/>
      <c r="D19" s="53"/>
      <c r="E19" s="53"/>
      <c r="F19" s="53"/>
      <c r="G19" s="53"/>
      <c r="H19" s="53"/>
      <c r="I19" s="6" t="s">
        <v>25</v>
      </c>
    </row>
    <row r="20" spans="1:15">
      <c r="A20" s="61" t="s">
        <v>267</v>
      </c>
      <c r="B20" s="48"/>
      <c r="C20" s="51">
        <v>0</v>
      </c>
      <c r="D20" s="51">
        <f>-(D64-C64)</f>
        <v>-33500000</v>
      </c>
      <c r="E20" s="51">
        <f>-(E64-D64)</f>
        <v>-33500000</v>
      </c>
      <c r="F20" s="51">
        <f>-(F64-E64)</f>
        <v>-33500000.00000003</v>
      </c>
      <c r="G20" s="51">
        <f>-(G64-F64)</f>
        <v>-33499999.99999997</v>
      </c>
      <c r="H20" s="51"/>
      <c r="I20" s="61" t="s">
        <v>107</v>
      </c>
      <c r="J20" s="7"/>
      <c r="M20" s="70" t="s">
        <v>110</v>
      </c>
      <c r="N20" s="51">
        <f>-(G7*C57*C58)</f>
        <v>-9045000</v>
      </c>
    </row>
    <row r="21" spans="1:15">
      <c r="A21" s="61" t="s">
        <v>4</v>
      </c>
      <c r="B21" s="48"/>
      <c r="C21" s="51">
        <f>(Assumptions!B30*C17)</f>
        <v>750000</v>
      </c>
      <c r="D21" s="51">
        <f>Assumptions!C30</f>
        <v>750000</v>
      </c>
      <c r="E21" s="51">
        <f>Assumptions!D30</f>
        <v>750000</v>
      </c>
      <c r="F21" s="51">
        <f>Assumptions!E30</f>
        <v>750000</v>
      </c>
      <c r="G21" s="51">
        <f>Assumptions!F30</f>
        <v>750000</v>
      </c>
      <c r="H21" s="51"/>
      <c r="I21" s="64" t="s">
        <v>108</v>
      </c>
      <c r="J21" s="7"/>
      <c r="K21" s="7"/>
      <c r="L21" s="7"/>
      <c r="M21" s="79" t="s">
        <v>111</v>
      </c>
      <c r="N21" s="51">
        <f>-N22*0.95</f>
        <v>712500</v>
      </c>
    </row>
    <row r="22" spans="1:15">
      <c r="A22" s="61" t="s">
        <v>17</v>
      </c>
      <c r="B22" s="48"/>
      <c r="C22" s="62">
        <f>-Assumptions!B31</f>
        <v>-750000</v>
      </c>
      <c r="D22" s="62">
        <f>-Assumptions!C31</f>
        <v>-750000</v>
      </c>
      <c r="E22" s="62">
        <f>-Assumptions!D31</f>
        <v>-750000</v>
      </c>
      <c r="F22" s="62">
        <f>-Assumptions!E31</f>
        <v>-750000</v>
      </c>
      <c r="G22" s="62">
        <f>-Assumptions!F31</f>
        <v>-750000</v>
      </c>
      <c r="H22" s="49"/>
      <c r="I22" s="64" t="s">
        <v>109</v>
      </c>
      <c r="J22" s="7"/>
      <c r="K22" s="7"/>
      <c r="L22" s="7"/>
      <c r="M22" s="79" t="s">
        <v>111</v>
      </c>
      <c r="N22" s="62">
        <f>G22</f>
        <v>-750000</v>
      </c>
    </row>
    <row r="23" spans="1:15" ht="13.8">
      <c r="A23" s="6" t="s">
        <v>30</v>
      </c>
      <c r="B23" s="48"/>
      <c r="C23" s="45">
        <f>C15*C17+SUM(C20:C22)</f>
        <v>24660000</v>
      </c>
      <c r="D23" s="45">
        <f>D15*D17+SUM(D20:D22)</f>
        <v>-5240000</v>
      </c>
      <c r="E23" s="45">
        <f>E15*E17+SUM(E20:E22)</f>
        <v>-1640000</v>
      </c>
      <c r="F23" s="45">
        <f>F15*F17+SUM(F20:F22)</f>
        <v>1959999.9999999702</v>
      </c>
      <c r="G23" s="45">
        <f>G15*G17+SUM(G20:G22)</f>
        <v>5560000.0000000298</v>
      </c>
      <c r="H23" s="45"/>
      <c r="I23" s="7" t="s">
        <v>27</v>
      </c>
      <c r="J23" s="7"/>
      <c r="K23" s="7"/>
      <c r="L23" s="7"/>
      <c r="M23" s="80"/>
      <c r="N23" s="45">
        <f>SUM(N15:N22)</f>
        <v>31149300</v>
      </c>
    </row>
    <row r="24" spans="1:15" ht="9" customHeight="1">
      <c r="C24" s="86"/>
      <c r="D24" s="86"/>
      <c r="E24" s="86"/>
      <c r="F24" s="86"/>
      <c r="G24" s="86"/>
      <c r="H24" s="53"/>
      <c r="I24" s="7"/>
      <c r="J24" s="7"/>
      <c r="K24" s="7"/>
      <c r="L24" s="7"/>
      <c r="M24" s="7"/>
      <c r="O24" s="81"/>
    </row>
    <row r="25" spans="1:15" hidden="1">
      <c r="D25" s="82">
        <v>1</v>
      </c>
      <c r="E25" s="82">
        <v>1</v>
      </c>
      <c r="F25" s="82">
        <v>1</v>
      </c>
      <c r="G25" s="82">
        <v>1</v>
      </c>
      <c r="H25" s="82"/>
      <c r="I25" s="7"/>
      <c r="J25" s="7"/>
      <c r="K25" s="7"/>
      <c r="L25" s="7"/>
      <c r="M25" s="7"/>
      <c r="O25" s="81"/>
    </row>
    <row r="26" spans="1:15">
      <c r="A26" s="6" t="s">
        <v>117</v>
      </c>
      <c r="C26" s="82">
        <f>1/(1+$N$48)^C27</f>
        <v>0.93495994731405441</v>
      </c>
      <c r="D26" s="82">
        <f>1/(1+$N$48)^D27</f>
        <v>0.81729533432165402</v>
      </c>
      <c r="E26" s="82">
        <f>1/(1+$N$48)^E27</f>
        <v>0.71443880074530253</v>
      </c>
      <c r="F26" s="82">
        <f>1/(1+$N$48)^F27</f>
        <v>0.62452675131692903</v>
      </c>
      <c r="G26" s="82">
        <f>1/(1+$N$48)^G27</f>
        <v>0.54593012404084751</v>
      </c>
      <c r="H26" s="82"/>
      <c r="I26" s="7" t="s">
        <v>232</v>
      </c>
      <c r="J26" s="7"/>
      <c r="K26" s="7"/>
      <c r="L26" s="7"/>
      <c r="M26" s="7"/>
      <c r="N26" s="83">
        <f>+N48-C57</f>
        <v>0.11396829157242247</v>
      </c>
    </row>
    <row r="27" spans="1:15">
      <c r="A27" s="47" t="s">
        <v>31</v>
      </c>
      <c r="C27" s="84">
        <f>Assumptions!B8/2</f>
        <v>0.5</v>
      </c>
      <c r="D27" s="84">
        <f>0.5+2*C27</f>
        <v>1.5</v>
      </c>
      <c r="E27" s="84">
        <f>+D27+1</f>
        <v>2.5</v>
      </c>
      <c r="F27" s="84">
        <f>+E27+1</f>
        <v>3.5</v>
      </c>
      <c r="G27" s="84">
        <f>+F27+1</f>
        <v>4.5</v>
      </c>
      <c r="H27" s="84"/>
      <c r="I27" s="7" t="s">
        <v>28</v>
      </c>
      <c r="J27" s="7"/>
      <c r="K27" s="7"/>
      <c r="L27" s="7"/>
      <c r="M27" s="7"/>
      <c r="N27" s="85">
        <f>+N23/N26</f>
        <v>273315494.77694696</v>
      </c>
    </row>
    <row r="28" spans="1:15" ht="6" customHeight="1">
      <c r="C28" s="86"/>
      <c r="D28" s="86"/>
      <c r="E28" s="86"/>
      <c r="F28" s="86"/>
      <c r="G28" s="86"/>
      <c r="H28" s="86"/>
      <c r="I28" s="7"/>
      <c r="J28" s="7"/>
      <c r="K28" s="7"/>
      <c r="L28" s="7"/>
      <c r="M28" s="7"/>
    </row>
    <row r="29" spans="1:15">
      <c r="A29" s="9" t="s">
        <v>32</v>
      </c>
      <c r="B29" s="87"/>
      <c r="C29" s="55">
        <f>+C23*C26</f>
        <v>23056112.300764583</v>
      </c>
      <c r="D29" s="55">
        <f>+D23*D26</f>
        <v>-4282627.5518454667</v>
      </c>
      <c r="E29" s="55">
        <f>+E23*E26</f>
        <v>-1171679.6332222961</v>
      </c>
      <c r="F29" s="55">
        <f>+F23*F26</f>
        <v>1224072.4325811623</v>
      </c>
      <c r="G29" s="55">
        <f>+G23*G26</f>
        <v>3035371.4896671283</v>
      </c>
      <c r="H29" s="55"/>
      <c r="I29" s="7" t="str">
        <f>A26</f>
        <v>Present Value Factor</v>
      </c>
      <c r="J29" s="7"/>
      <c r="K29" s="7"/>
      <c r="L29" s="7"/>
      <c r="M29" s="7"/>
      <c r="N29" s="88">
        <f>G26</f>
        <v>0.54593012404084751</v>
      </c>
    </row>
    <row r="30" spans="1:15" ht="3.75" customHeight="1">
      <c r="A30" s="9"/>
      <c r="B30" s="87"/>
      <c r="C30" s="55"/>
      <c r="D30" s="55"/>
      <c r="E30" s="55"/>
      <c r="F30" s="55"/>
      <c r="G30" s="55"/>
      <c r="H30" s="89"/>
    </row>
    <row r="31" spans="1:15" ht="12" customHeight="1">
      <c r="A31" s="90" t="s">
        <v>209</v>
      </c>
      <c r="B31" s="91"/>
      <c r="C31" s="93"/>
      <c r="D31" s="93"/>
      <c r="E31" s="93"/>
      <c r="F31" s="93"/>
      <c r="G31" s="94">
        <f>SUM(C29:G29)</f>
        <v>21861249.03794511</v>
      </c>
      <c r="H31" s="95"/>
      <c r="I31" s="90" t="s">
        <v>29</v>
      </c>
      <c r="J31" s="96"/>
      <c r="K31" s="96"/>
      <c r="L31" s="92"/>
      <c r="M31" s="92"/>
      <c r="N31" s="97">
        <f>+N27*N29</f>
        <v>149211161.96586427</v>
      </c>
    </row>
    <row r="32" spans="1:15" ht="6.75" customHeight="1"/>
    <row r="33" spans="1:15" ht="4.5" customHeight="1">
      <c r="H33" s="29"/>
    </row>
    <row r="34" spans="1:15" ht="13.8">
      <c r="H34" s="29"/>
      <c r="I34" s="3" t="s">
        <v>163</v>
      </c>
      <c r="J34" s="3"/>
      <c r="K34" s="3"/>
      <c r="L34" s="3"/>
      <c r="M34" s="3"/>
      <c r="N34" s="3"/>
    </row>
    <row r="35" spans="1:15" ht="5.25" customHeight="1">
      <c r="A35" s="43"/>
      <c r="B35" s="98"/>
      <c r="D35" s="43"/>
      <c r="H35" s="29"/>
    </row>
    <row r="36" spans="1:15">
      <c r="H36" s="29"/>
      <c r="I36" s="6" t="s">
        <v>209</v>
      </c>
      <c r="N36" s="29">
        <f>G31</f>
        <v>21861249.03794511</v>
      </c>
    </row>
    <row r="37" spans="1:15">
      <c r="H37" s="29"/>
      <c r="I37" s="6" t="str">
        <f>I31</f>
        <v>PV of Terminal Cash Flow</v>
      </c>
      <c r="N37" s="50">
        <f>+N31</f>
        <v>149211161.96586427</v>
      </c>
    </row>
    <row r="38" spans="1:15">
      <c r="H38" s="29"/>
      <c r="I38" s="6" t="s">
        <v>311</v>
      </c>
      <c r="N38" s="31">
        <f>IF(Assumptions!B12="Asset",Amortization!E34,0)</f>
        <v>30684588.996189445</v>
      </c>
    </row>
    <row r="39" spans="1:15">
      <c r="H39" s="50"/>
      <c r="I39" s="6" t="s">
        <v>33</v>
      </c>
      <c r="N39" s="50">
        <f>SUM(N36:N38)</f>
        <v>201756999.99999884</v>
      </c>
    </row>
    <row r="40" spans="1:15" ht="4.5" customHeight="1"/>
    <row r="41" spans="1:15">
      <c r="H41" s="49"/>
      <c r="I41" s="7" t="s">
        <v>230</v>
      </c>
      <c r="N41" s="49">
        <f>Summary!J8</f>
        <v>0</v>
      </c>
    </row>
    <row r="42" spans="1:15">
      <c r="H42" s="49"/>
      <c r="I42" s="7" t="s">
        <v>285</v>
      </c>
      <c r="N42" s="49">
        <f>Summary!D9</f>
        <v>0</v>
      </c>
    </row>
    <row r="43" spans="1:15">
      <c r="H43" s="27"/>
      <c r="N43" s="27"/>
    </row>
    <row r="44" spans="1:15">
      <c r="H44" s="100"/>
      <c r="I44" s="90" t="s">
        <v>208</v>
      </c>
      <c r="J44" s="96"/>
      <c r="K44" s="96"/>
      <c r="L44" s="96"/>
      <c r="M44" s="96"/>
      <c r="N44" s="101">
        <f>+N39+N41+N42</f>
        <v>201756999.99999884</v>
      </c>
    </row>
    <row r="45" spans="1:15" ht="4.5" customHeight="1">
      <c r="B45" s="6"/>
      <c r="H45" s="102"/>
      <c r="I45" s="103"/>
      <c r="J45" s="103"/>
      <c r="K45" s="103"/>
      <c r="L45" s="103"/>
      <c r="N45" s="102"/>
    </row>
    <row r="46" spans="1:15" ht="12" customHeight="1">
      <c r="B46" s="6"/>
      <c r="E46" s="104" t="s">
        <v>236</v>
      </c>
      <c r="F46" s="105"/>
      <c r="G46" s="357">
        <f>N39</f>
        <v>201756999.99999884</v>
      </c>
      <c r="H46" s="102"/>
      <c r="I46" s="90" t="s">
        <v>223</v>
      </c>
      <c r="J46" s="96"/>
      <c r="K46" s="96"/>
      <c r="L46" s="96"/>
      <c r="M46" s="96"/>
      <c r="N46" s="106">
        <f>Summary!D10</f>
        <v>201757000</v>
      </c>
      <c r="O46" s="29">
        <f>N46-N44</f>
        <v>1.1622905731201172E-6</v>
      </c>
    </row>
    <row r="47" spans="1:15" s="4" customFormat="1" ht="12" customHeight="1">
      <c r="E47" s="107" t="s">
        <v>326</v>
      </c>
      <c r="F47" s="314"/>
      <c r="G47" s="358">
        <f>C9</f>
        <v>35000000</v>
      </c>
    </row>
    <row r="48" spans="1:15" s="4" customFormat="1" ht="12" customHeight="1">
      <c r="E48" s="108" t="s">
        <v>327</v>
      </c>
      <c r="F48" s="315"/>
      <c r="G48" s="359">
        <f>G46/G47</f>
        <v>5.7644857142856809</v>
      </c>
      <c r="H48" s="109"/>
      <c r="I48" s="90" t="s">
        <v>221</v>
      </c>
      <c r="J48" s="92"/>
      <c r="K48" s="92"/>
      <c r="L48" s="96"/>
      <c r="M48" s="96"/>
      <c r="N48" s="288">
        <f>Assumptions!B77</f>
        <v>0.14396829157242247</v>
      </c>
    </row>
    <row r="49" spans="1:14" s="4" customFormat="1" ht="1.5" customHeight="1">
      <c r="B49" s="110"/>
    </row>
    <row r="50" spans="1:14" s="4" customFormat="1" ht="4.5" customHeight="1">
      <c r="B50" s="110"/>
    </row>
    <row r="51" spans="1:14">
      <c r="A51" s="56" t="s">
        <v>1</v>
      </c>
      <c r="B51" s="111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</row>
    <row r="52" spans="1:14">
      <c r="A52" s="7" t="str">
        <f>"[A]  Projected financial results based on _______."</f>
        <v>[A]  Projected financial results based on _______.</v>
      </c>
      <c r="B52" s="77"/>
      <c r="C52" s="7"/>
      <c r="D52" s="7"/>
      <c r="E52" s="7"/>
      <c r="F52" s="7"/>
    </row>
    <row r="53" spans="1:14">
      <c r="A53" s="6" t="s">
        <v>265</v>
      </c>
      <c r="E53" s="7"/>
      <c r="F53" s="7"/>
      <c r="G53" s="7"/>
      <c r="H53" s="7"/>
    </row>
    <row r="54" spans="1:14">
      <c r="A54" s="6" t="s">
        <v>324</v>
      </c>
      <c r="E54" s="7"/>
      <c r="F54" s="7"/>
      <c r="G54" s="7"/>
      <c r="H54" s="7"/>
    </row>
    <row r="55" spans="1:14" ht="5.25" customHeight="1"/>
    <row r="56" spans="1:14" ht="13.8">
      <c r="A56" s="104" t="s">
        <v>36</v>
      </c>
      <c r="B56" s="112"/>
      <c r="C56" s="368">
        <f>Assumptions!B44</f>
        <v>0.28000000000000003</v>
      </c>
    </row>
    <row r="57" spans="1:14">
      <c r="A57" s="107" t="s">
        <v>222</v>
      </c>
      <c r="B57" s="87"/>
      <c r="C57" s="113">
        <f>Assumptions!B75</f>
        <v>0.03</v>
      </c>
    </row>
    <row r="58" spans="1:14">
      <c r="A58" s="114" t="s">
        <v>231</v>
      </c>
      <c r="B58" s="111"/>
      <c r="C58" s="115">
        <f>Assumptions!B33</f>
        <v>0.67</v>
      </c>
    </row>
    <row r="59" spans="1:14" ht="3.75" customHeight="1"/>
    <row r="60" spans="1:14">
      <c r="A60" s="6" t="str">
        <f>"[C]  "&amp;Amortization!A3&amp; " - " &amp;Amortization!A2&amp;"."</f>
        <v>[C]  Schedule L - Calculation of Amortization Tax Benefit.</v>
      </c>
    </row>
    <row r="61" spans="1:14">
      <c r="A61" s="7" t="s">
        <v>200</v>
      </c>
    </row>
    <row r="63" spans="1:14">
      <c r="B63" s="68" t="s">
        <v>383</v>
      </c>
      <c r="C63" s="392">
        <f>Summary!J21</f>
        <v>36981670</v>
      </c>
      <c r="D63" s="360"/>
    </row>
    <row r="64" spans="1:14">
      <c r="A64" s="6" t="s">
        <v>18</v>
      </c>
      <c r="B64" s="377">
        <f>C58</f>
        <v>0.67</v>
      </c>
      <c r="C64" s="26">
        <f>C68*C66</f>
        <v>167500000</v>
      </c>
      <c r="D64" s="26">
        <f>D66*$B$64</f>
        <v>201000000</v>
      </c>
      <c r="E64" s="26">
        <f>E66*$B$64</f>
        <v>234500000</v>
      </c>
      <c r="F64" s="26">
        <f>F66*$B$64</f>
        <v>268000000.00000003</v>
      </c>
      <c r="G64" s="26">
        <f>G66*$B$64</f>
        <v>301500000</v>
      </c>
      <c r="H64" s="51"/>
    </row>
    <row r="65" spans="1:13">
      <c r="C65" s="26"/>
      <c r="D65" s="26"/>
      <c r="E65" s="26"/>
      <c r="F65" s="26"/>
      <c r="G65" s="26"/>
      <c r="H65" s="26"/>
    </row>
    <row r="66" spans="1:13" s="7" customFormat="1">
      <c r="A66" s="6" t="s">
        <v>23</v>
      </c>
      <c r="B66" s="68"/>
      <c r="C66" s="26">
        <f>C7</f>
        <v>250000000</v>
      </c>
      <c r="D66" s="26">
        <f>D7</f>
        <v>300000000</v>
      </c>
      <c r="E66" s="26">
        <f>E7</f>
        <v>350000000</v>
      </c>
      <c r="F66" s="26">
        <f>F7</f>
        <v>400000000</v>
      </c>
      <c r="G66" s="26">
        <f>G7</f>
        <v>450000000</v>
      </c>
      <c r="H66" s="26"/>
      <c r="I66" s="6"/>
      <c r="J66" s="6"/>
      <c r="K66" s="6"/>
      <c r="L66" s="6"/>
      <c r="M66" s="6"/>
    </row>
    <row r="67" spans="1:13">
      <c r="A67" s="7"/>
      <c r="B67" s="7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  <row r="68" spans="1:13" s="40" customFormat="1">
      <c r="A68" s="40" t="s">
        <v>175</v>
      </c>
      <c r="B68" s="116"/>
      <c r="C68" s="41">
        <f>C58</f>
        <v>0.67</v>
      </c>
      <c r="D68" s="41">
        <f>D64/D66</f>
        <v>0.67</v>
      </c>
      <c r="E68" s="41">
        <f>E64/E66</f>
        <v>0.67</v>
      </c>
      <c r="F68" s="41">
        <f>F64/F66</f>
        <v>0.67</v>
      </c>
      <c r="G68" s="378">
        <f>G64/G66</f>
        <v>0.67</v>
      </c>
      <c r="H68" s="41"/>
    </row>
    <row r="70" spans="1:13">
      <c r="B70" s="117"/>
    </row>
    <row r="71" spans="1:13">
      <c r="A71" s="6" t="s">
        <v>238</v>
      </c>
      <c r="C71" s="26">
        <f>Summary!D13</f>
        <v>16463800</v>
      </c>
      <c r="D71" s="27">
        <f>C74</f>
        <v>16463800</v>
      </c>
      <c r="E71" s="27">
        <f>D74</f>
        <v>16463800</v>
      </c>
      <c r="F71" s="27">
        <f>E74</f>
        <v>16463800</v>
      </c>
      <c r="G71" s="27">
        <f>F74</f>
        <v>16463800</v>
      </c>
    </row>
    <row r="72" spans="1:13">
      <c r="A72" s="6" t="s">
        <v>239</v>
      </c>
      <c r="C72" s="27">
        <f t="shared" ref="C72:G73" si="0">-C21</f>
        <v>-750000</v>
      </c>
      <c r="D72" s="27">
        <f t="shared" si="0"/>
        <v>-750000</v>
      </c>
      <c r="E72" s="27">
        <f t="shared" si="0"/>
        <v>-750000</v>
      </c>
      <c r="F72" s="27">
        <f t="shared" si="0"/>
        <v>-750000</v>
      </c>
      <c r="G72" s="27">
        <f t="shared" si="0"/>
        <v>-750000</v>
      </c>
    </row>
    <row r="73" spans="1:13">
      <c r="A73" s="6" t="s">
        <v>240</v>
      </c>
      <c r="C73" s="28">
        <f t="shared" si="0"/>
        <v>750000</v>
      </c>
      <c r="D73" s="28">
        <f t="shared" si="0"/>
        <v>750000</v>
      </c>
      <c r="E73" s="28">
        <f t="shared" si="0"/>
        <v>750000</v>
      </c>
      <c r="F73" s="28">
        <f t="shared" si="0"/>
        <v>750000</v>
      </c>
      <c r="G73" s="28">
        <f t="shared" si="0"/>
        <v>750000</v>
      </c>
    </row>
    <row r="74" spans="1:13">
      <c r="A74" s="6" t="s">
        <v>241</v>
      </c>
      <c r="C74" s="307">
        <f>SUM(C71:C73)</f>
        <v>16463800</v>
      </c>
      <c r="D74" s="307">
        <f>SUM(D71:D73)</f>
        <v>16463800</v>
      </c>
      <c r="E74" s="307">
        <f>SUM(E71:E73)</f>
        <v>16463800</v>
      </c>
      <c r="F74" s="307">
        <f>SUM(F71:F73)</f>
        <v>16463800</v>
      </c>
      <c r="G74" s="307">
        <f>SUM(G71:G73)</f>
        <v>16463800</v>
      </c>
    </row>
    <row r="75" spans="1:13">
      <c r="C75" s="118"/>
    </row>
    <row r="79" spans="1:13">
      <c r="C79" s="308"/>
      <c r="D79" s="308"/>
      <c r="E79" s="308"/>
      <c r="F79" s="308"/>
      <c r="G79" s="308"/>
    </row>
    <row r="88" spans="9:14">
      <c r="I88" s="10"/>
      <c r="J88" s="10"/>
      <c r="K88" s="10"/>
      <c r="L88" s="10"/>
      <c r="M88" s="10"/>
      <c r="N88" s="49"/>
    </row>
  </sheetData>
  <printOptions horizontalCentered="1"/>
  <pageMargins left="0.7" right="0.7" top="0.75" bottom="0.75" header="0.3" footer="0.3"/>
  <pageSetup scale="83" fitToWidth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"/>
  <sheetViews>
    <sheetView view="pageBreakPreview" zoomScaleNormal="100" zoomScaleSheetLayoutView="100" workbookViewId="0"/>
  </sheetViews>
  <sheetFormatPr defaultColWidth="9.109375" defaultRowHeight="12"/>
  <cols>
    <col min="1" max="1" width="5.33203125" style="6" customWidth="1"/>
    <col min="2" max="2" width="30.33203125" style="6" customWidth="1"/>
    <col min="3" max="3" width="5.88671875" style="6" customWidth="1"/>
    <col min="4" max="4" width="8.44140625" style="6" customWidth="1"/>
    <col min="5" max="5" width="4" style="6" customWidth="1"/>
    <col min="6" max="6" width="8.88671875" style="6" customWidth="1"/>
    <col min="7" max="7" width="2.6640625" style="6" customWidth="1"/>
    <col min="8" max="8" width="7" style="6" customWidth="1"/>
    <col min="9" max="9" width="8.109375" style="6" customWidth="1"/>
    <col min="10" max="10" width="14.109375" style="6" customWidth="1"/>
    <col min="11" max="11" width="11" style="6" customWidth="1"/>
    <col min="12" max="12" width="9.109375" style="6"/>
    <col min="13" max="13" width="16.33203125" style="6" customWidth="1"/>
    <col min="14" max="14" width="10" style="6" bestFit="1" customWidth="1"/>
    <col min="15" max="16384" width="9.109375" style="6"/>
  </cols>
  <sheetData>
    <row r="1" spans="1:16" ht="13.8">
      <c r="A1" s="1" t="str">
        <f>Assumptions!B2</f>
        <v>Company ABC</v>
      </c>
      <c r="B1" s="4"/>
    </row>
    <row r="2" spans="1:16" ht="13.8">
      <c r="A2" s="3" t="s">
        <v>211</v>
      </c>
      <c r="B2" s="3"/>
      <c r="C2" s="2"/>
      <c r="D2" s="2"/>
      <c r="E2" s="2"/>
      <c r="F2" s="2"/>
      <c r="G2" s="2"/>
      <c r="H2" s="2"/>
      <c r="I2" s="2"/>
      <c r="J2" s="2"/>
    </row>
    <row r="3" spans="1:16" ht="13.8">
      <c r="A3" s="5" t="s">
        <v>299</v>
      </c>
      <c r="B3" s="4"/>
      <c r="I3" s="70"/>
      <c r="L3" s="7"/>
      <c r="M3" s="7"/>
      <c r="N3" s="7"/>
      <c r="O3" s="7"/>
    </row>
    <row r="4" spans="1:16">
      <c r="D4" s="7"/>
      <c r="F4" s="70" t="s">
        <v>218</v>
      </c>
      <c r="I4" s="70"/>
      <c r="L4" s="7"/>
      <c r="M4" s="285"/>
      <c r="N4" s="7"/>
      <c r="O4" s="301"/>
    </row>
    <row r="5" spans="1:16">
      <c r="D5" s="7"/>
      <c r="F5" s="119" t="s">
        <v>233</v>
      </c>
      <c r="H5" s="56" t="s">
        <v>62</v>
      </c>
      <c r="L5" s="7"/>
      <c r="M5" s="7"/>
      <c r="N5" s="167"/>
      <c r="O5" s="7"/>
    </row>
    <row r="6" spans="1:16">
      <c r="B6" s="6" t="s">
        <v>212</v>
      </c>
      <c r="C6" s="70" t="s">
        <v>110</v>
      </c>
      <c r="D6" s="120">
        <f>Assumptions!B38</f>
        <v>3.1399999999999997E-2</v>
      </c>
      <c r="E6" s="121"/>
      <c r="F6" s="121"/>
      <c r="G6" s="121"/>
      <c r="H6" s="121"/>
      <c r="I6" s="121"/>
      <c r="L6" s="7"/>
      <c r="M6" s="7"/>
      <c r="N6" s="167"/>
      <c r="O6" s="7"/>
    </row>
    <row r="7" spans="1:16">
      <c r="B7" s="6" t="s">
        <v>213</v>
      </c>
      <c r="C7" s="70" t="s">
        <v>111</v>
      </c>
      <c r="D7" s="120">
        <f>Assumptions!B39</f>
        <v>6.0400000000000002E-2</v>
      </c>
      <c r="E7" s="122"/>
      <c r="F7" s="121"/>
      <c r="G7" s="121"/>
      <c r="H7" s="121"/>
      <c r="I7" s="121"/>
      <c r="L7" s="7"/>
      <c r="N7" s="7"/>
      <c r="O7" s="316"/>
    </row>
    <row r="8" spans="1:16">
      <c r="B8" s="6" t="s">
        <v>214</v>
      </c>
      <c r="C8" s="70" t="s">
        <v>111</v>
      </c>
      <c r="D8" s="120">
        <f>Assumptions!B40</f>
        <v>5.3699999999999998E-2</v>
      </c>
      <c r="E8" s="122"/>
      <c r="F8" s="121"/>
      <c r="G8" s="121"/>
      <c r="H8" s="121"/>
      <c r="I8" s="121"/>
      <c r="L8" s="10"/>
      <c r="M8" s="10"/>
      <c r="N8" s="123"/>
      <c r="O8" s="10"/>
      <c r="P8" s="343"/>
    </row>
    <row r="9" spans="1:16">
      <c r="B9" s="6" t="s">
        <v>270</v>
      </c>
      <c r="C9" s="70" t="s">
        <v>111</v>
      </c>
      <c r="D9" s="120">
        <f>Assumptions!B41</f>
        <v>-0.01</v>
      </c>
      <c r="E9" s="122"/>
      <c r="F9" s="121"/>
      <c r="G9" s="121"/>
      <c r="H9" s="121"/>
      <c r="I9" s="121"/>
      <c r="L9" s="10"/>
      <c r="M9" s="10"/>
      <c r="N9" s="123"/>
      <c r="O9" s="10"/>
      <c r="P9" s="343"/>
    </row>
    <row r="10" spans="1:16">
      <c r="B10" s="6" t="s">
        <v>215</v>
      </c>
      <c r="C10" s="70" t="s">
        <v>112</v>
      </c>
      <c r="D10" s="367">
        <f>Assumptions!B42</f>
        <v>0.05</v>
      </c>
      <c r="E10" s="122"/>
      <c r="F10" s="276"/>
      <c r="G10" s="121"/>
      <c r="H10" s="86"/>
      <c r="I10" s="99"/>
      <c r="L10" s="10"/>
      <c r="M10" s="10"/>
      <c r="N10" s="10"/>
      <c r="O10" s="10"/>
      <c r="P10" s="9"/>
    </row>
    <row r="11" spans="1:16">
      <c r="B11" s="9" t="s">
        <v>38</v>
      </c>
      <c r="C11" s="125"/>
      <c r="D11" s="124">
        <f>SUM(D6:D10)</f>
        <v>0.1855</v>
      </c>
      <c r="E11" s="122" t="s">
        <v>217</v>
      </c>
      <c r="F11" s="355">
        <f>1-F17</f>
        <v>0.75</v>
      </c>
      <c r="G11" s="122" t="s">
        <v>210</v>
      </c>
      <c r="H11" s="86">
        <f>F11*D11</f>
        <v>0.139125</v>
      </c>
      <c r="I11" s="126"/>
      <c r="J11" s="127"/>
      <c r="L11" s="10"/>
      <c r="M11" s="344"/>
      <c r="N11" s="345"/>
      <c r="O11" s="10"/>
      <c r="P11" s="9"/>
    </row>
    <row r="12" spans="1:16">
      <c r="D12" s="7"/>
      <c r="E12" s="122"/>
      <c r="F12" s="356"/>
      <c r="G12" s="121"/>
      <c r="H12" s="86"/>
      <c r="I12" s="99"/>
      <c r="J12" s="46"/>
      <c r="L12" s="10"/>
      <c r="M12" s="10"/>
      <c r="N12" s="124"/>
      <c r="O12" s="10"/>
      <c r="P12" s="9"/>
    </row>
    <row r="13" spans="1:16">
      <c r="B13" s="9" t="s">
        <v>36</v>
      </c>
      <c r="C13" s="125"/>
      <c r="D13" s="128">
        <f>IRR!C56</f>
        <v>0.28000000000000003</v>
      </c>
      <c r="E13" s="122"/>
      <c r="F13" s="356"/>
      <c r="G13" s="121"/>
      <c r="H13" s="86"/>
      <c r="I13" s="99"/>
      <c r="J13" s="46"/>
      <c r="L13" s="10"/>
      <c r="M13" s="10"/>
      <c r="N13" s="124"/>
      <c r="O13" s="10"/>
      <c r="P13" s="9"/>
    </row>
    <row r="14" spans="1:16" ht="3" customHeight="1">
      <c r="B14" s="9"/>
      <c r="C14" s="125"/>
      <c r="D14" s="128"/>
      <c r="E14" s="122"/>
      <c r="F14" s="356"/>
      <c r="G14" s="121"/>
      <c r="H14" s="86"/>
      <c r="I14" s="99"/>
      <c r="J14" s="46"/>
      <c r="L14" s="10"/>
      <c r="M14" s="10"/>
      <c r="N14" s="10"/>
      <c r="O14" s="10"/>
      <c r="P14" s="9"/>
    </row>
    <row r="15" spans="1:16">
      <c r="B15" s="9" t="s">
        <v>219</v>
      </c>
      <c r="C15" s="125"/>
      <c r="D15" s="128">
        <f>1-D13</f>
        <v>0.72</v>
      </c>
      <c r="E15" s="122"/>
      <c r="F15" s="356"/>
      <c r="G15" s="121"/>
      <c r="H15" s="86"/>
      <c r="I15" s="99"/>
      <c r="J15" s="46"/>
      <c r="L15" s="10"/>
      <c r="M15" s="10"/>
      <c r="N15" s="123"/>
      <c r="O15" s="10"/>
      <c r="P15" s="9"/>
    </row>
    <row r="16" spans="1:16">
      <c r="B16" s="9" t="s">
        <v>216</v>
      </c>
      <c r="C16" s="125" t="s">
        <v>113</v>
      </c>
      <c r="D16" s="128">
        <f>Assumptions!B45</f>
        <v>0.05</v>
      </c>
      <c r="E16" s="122"/>
      <c r="F16" s="356"/>
      <c r="G16" s="121"/>
      <c r="H16" s="86"/>
      <c r="I16" s="99"/>
      <c r="L16" s="10"/>
      <c r="M16" s="346"/>
      <c r="N16" s="10"/>
      <c r="O16" s="10"/>
      <c r="P16" s="9"/>
    </row>
    <row r="17" spans="1:16">
      <c r="B17" s="9" t="s">
        <v>39</v>
      </c>
      <c r="C17" s="125"/>
      <c r="D17" s="129">
        <f>+D16*(1-D13)</f>
        <v>3.5999999999999997E-2</v>
      </c>
      <c r="E17" s="122" t="s">
        <v>217</v>
      </c>
      <c r="F17" s="355">
        <f>Assumptions!B47</f>
        <v>0.25</v>
      </c>
      <c r="G17" s="122" t="s">
        <v>210</v>
      </c>
      <c r="H17" s="127">
        <f>F17*D17</f>
        <v>8.9999999999999993E-3</v>
      </c>
      <c r="I17" s="130"/>
      <c r="L17" s="10"/>
      <c r="M17" s="10"/>
      <c r="N17" s="10"/>
      <c r="O17" s="10"/>
      <c r="P17" s="9"/>
    </row>
    <row r="18" spans="1:16">
      <c r="B18" s="9"/>
      <c r="C18" s="9"/>
      <c r="D18" s="128"/>
      <c r="E18" s="121"/>
      <c r="F18" s="276"/>
      <c r="G18" s="121"/>
      <c r="H18" s="99"/>
      <c r="I18" s="130"/>
      <c r="L18" s="10"/>
      <c r="M18" s="10"/>
      <c r="N18" s="10"/>
      <c r="O18" s="10"/>
      <c r="P18" s="9"/>
    </row>
    <row r="19" spans="1:16">
      <c r="C19" s="90" t="s">
        <v>37</v>
      </c>
      <c r="D19" s="92"/>
      <c r="E19" s="92"/>
      <c r="F19" s="92"/>
      <c r="G19" s="131"/>
      <c r="H19" s="288">
        <f>H17+H11</f>
        <v>0.14812500000000001</v>
      </c>
      <c r="I19" s="99"/>
      <c r="L19" s="7"/>
      <c r="M19" s="7"/>
      <c r="N19" s="7"/>
      <c r="O19" s="7"/>
    </row>
    <row r="20" spans="1:16">
      <c r="H20" s="133"/>
      <c r="I20" s="99"/>
      <c r="L20" s="7"/>
      <c r="M20" s="7"/>
      <c r="N20" s="7"/>
      <c r="O20" s="7"/>
    </row>
    <row r="21" spans="1:16" s="11" customFormat="1">
      <c r="H21" s="99"/>
      <c r="I21" s="130"/>
      <c r="J21" s="6"/>
      <c r="L21" s="12"/>
      <c r="M21" s="12"/>
      <c r="N21" s="12"/>
      <c r="O21" s="12"/>
    </row>
    <row r="22" spans="1:16">
      <c r="C22" s="90" t="s">
        <v>253</v>
      </c>
      <c r="D22" s="92"/>
      <c r="E22" s="92"/>
      <c r="F22" s="131"/>
      <c r="G22" s="131"/>
      <c r="H22" s="132">
        <f>IRR!N48</f>
        <v>0.14396829157242247</v>
      </c>
      <c r="I22" s="99"/>
      <c r="L22" s="7"/>
      <c r="M22" s="7"/>
      <c r="N22" s="7"/>
      <c r="O22" s="7"/>
    </row>
    <row r="23" spans="1:16">
      <c r="H23" s="134"/>
      <c r="I23" s="126"/>
      <c r="J23" s="127"/>
      <c r="L23" s="7"/>
      <c r="M23" s="7"/>
      <c r="N23" s="7"/>
      <c r="O23" s="7"/>
    </row>
    <row r="24" spans="1:16">
      <c r="I24" s="135"/>
      <c r="J24" s="127"/>
      <c r="L24" s="7"/>
      <c r="M24" s="7"/>
      <c r="N24" s="7"/>
      <c r="O24" s="7"/>
    </row>
    <row r="25" spans="1:16">
      <c r="A25" s="56" t="s">
        <v>35</v>
      </c>
      <c r="B25" s="56"/>
      <c r="C25" s="56"/>
      <c r="D25" s="56"/>
      <c r="E25" s="56"/>
      <c r="F25" s="56"/>
      <c r="G25" s="56"/>
      <c r="H25" s="56"/>
      <c r="I25" s="56"/>
      <c r="J25" s="56"/>
    </row>
    <row r="26" spans="1:16">
      <c r="A26" s="7" t="s">
        <v>154</v>
      </c>
      <c r="B26" s="7"/>
      <c r="C26" s="70"/>
    </row>
    <row r="27" spans="1:16" s="7" customFormat="1">
      <c r="A27" s="7" t="s">
        <v>434</v>
      </c>
      <c r="C27" s="79"/>
    </row>
    <row r="28" spans="1:16" s="7" customFormat="1">
      <c r="A28" s="7" t="s">
        <v>346</v>
      </c>
      <c r="C28" s="79"/>
    </row>
    <row r="29" spans="1:16" s="7" customFormat="1">
      <c r="A29" s="7" t="s">
        <v>345</v>
      </c>
      <c r="C29" s="79"/>
    </row>
    <row r="30" spans="1:16">
      <c r="A30" s="7" t="s">
        <v>369</v>
      </c>
      <c r="B30" s="7"/>
      <c r="C30" s="79"/>
      <c r="D30" s="7"/>
      <c r="E30" s="7"/>
      <c r="F30" s="7"/>
      <c r="G30" s="7"/>
      <c r="H30" s="7"/>
      <c r="I30" s="7"/>
      <c r="J30" s="7"/>
      <c r="K30" s="7"/>
    </row>
    <row r="31" spans="1:16">
      <c r="A31" s="7" t="str">
        <f>"[F] "&amp;IRR!A3&amp;" - "&amp;IRR!A2&amp;"."</f>
        <v>[F] Schedule A - Internal Rate of Return (IRR) - Discounted Cash Flow.</v>
      </c>
      <c r="B31" s="7"/>
      <c r="C31" s="70"/>
    </row>
    <row r="32" spans="1:16">
      <c r="C32" s="70"/>
    </row>
    <row r="33" spans="2:3">
      <c r="C33" s="70"/>
    </row>
    <row r="34" spans="2:3">
      <c r="B34" s="33"/>
      <c r="C34" s="70"/>
    </row>
    <row r="35" spans="2:3">
      <c r="C35" s="70"/>
    </row>
    <row r="36" spans="2:3">
      <c r="C36" s="70"/>
    </row>
    <row r="37" spans="2:3">
      <c r="C37" s="70"/>
    </row>
    <row r="38" spans="2:3">
      <c r="C38" s="70"/>
    </row>
    <row r="39" spans="2:3">
      <c r="C39" s="70"/>
    </row>
    <row r="40" spans="2:3">
      <c r="C40" s="70"/>
    </row>
  </sheetData>
  <printOptions horizontalCentered="1"/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view="pageBreakPreview" zoomScaleNormal="100" zoomScaleSheetLayoutView="100" workbookViewId="0"/>
  </sheetViews>
  <sheetFormatPr defaultColWidth="9.109375" defaultRowHeight="12"/>
  <cols>
    <col min="1" max="1" width="34" style="6" customWidth="1"/>
    <col min="2" max="2" width="0.88671875" style="6" customWidth="1"/>
    <col min="3" max="3" width="13.5546875" style="6" bestFit="1" customWidth="1"/>
    <col min="4" max="4" width="0.88671875" style="6" customWidth="1"/>
    <col min="5" max="5" width="11.5546875" style="6" bestFit="1" customWidth="1"/>
    <col min="6" max="6" width="0.88671875" style="6" customWidth="1"/>
    <col min="7" max="7" width="12" style="6" bestFit="1" customWidth="1"/>
    <col min="8" max="8" width="2.109375" style="6" bestFit="1" customWidth="1"/>
    <col min="9" max="9" width="11.6640625" style="6" bestFit="1" customWidth="1"/>
    <col min="10" max="10" width="0.88671875" style="6" customWidth="1"/>
    <col min="11" max="11" width="8.88671875" style="6" bestFit="1" customWidth="1"/>
    <col min="12" max="12" width="4" style="6" customWidth="1"/>
    <col min="13" max="13" width="8.88671875" style="6" customWidth="1"/>
    <col min="14" max="14" width="3.109375" style="6" customWidth="1"/>
    <col min="15" max="15" width="12" style="6" bestFit="1" customWidth="1"/>
    <col min="16" max="16384" width="9.109375" style="6"/>
  </cols>
  <sheetData>
    <row r="1" spans="1:16" ht="13.8">
      <c r="A1" s="1" t="str">
        <f>Assumptions!B2</f>
        <v>Company ABC</v>
      </c>
    </row>
    <row r="2" spans="1:16">
      <c r="A2" s="2" t="s">
        <v>296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43"/>
      <c r="P2" s="43"/>
    </row>
    <row r="3" spans="1:16" ht="13.8">
      <c r="A3" s="5" t="s">
        <v>300</v>
      </c>
    </row>
    <row r="4" spans="1:16">
      <c r="C4" s="70" t="s">
        <v>171</v>
      </c>
      <c r="D4" s="70"/>
      <c r="E4" s="70" t="s">
        <v>48</v>
      </c>
      <c r="F4" s="70"/>
      <c r="G4" s="70" t="s">
        <v>172</v>
      </c>
      <c r="H4" s="70"/>
      <c r="I4" s="70" t="s">
        <v>49</v>
      </c>
      <c r="J4" s="70"/>
      <c r="K4" s="70" t="s">
        <v>50</v>
      </c>
      <c r="M4" s="70" t="s">
        <v>51</v>
      </c>
    </row>
    <row r="5" spans="1:16" ht="13.2">
      <c r="A5" s="56" t="s">
        <v>20</v>
      </c>
      <c r="B5" s="201"/>
      <c r="C5" s="71">
        <f>Assumptions!B4</f>
        <v>43465</v>
      </c>
      <c r="D5" s="70"/>
      <c r="E5" s="119" t="s">
        <v>52</v>
      </c>
      <c r="F5" s="201"/>
      <c r="G5" s="71">
        <f>C5</f>
        <v>43465</v>
      </c>
      <c r="H5" s="70"/>
      <c r="I5" s="119" t="s">
        <v>53</v>
      </c>
      <c r="J5" s="201"/>
      <c r="K5" s="119" t="s">
        <v>146</v>
      </c>
      <c r="L5" s="70"/>
      <c r="M5" s="119" t="s">
        <v>54</v>
      </c>
      <c r="N5" s="201"/>
    </row>
    <row r="6" spans="1:16" ht="5.0999999999999996" customHeight="1">
      <c r="B6" s="201"/>
      <c r="D6" s="201"/>
      <c r="F6" s="201"/>
      <c r="H6" s="201"/>
      <c r="J6" s="201"/>
      <c r="L6" s="70"/>
      <c r="N6" s="201"/>
    </row>
    <row r="7" spans="1:16" ht="13.2">
      <c r="A7" s="7" t="s">
        <v>260</v>
      </c>
      <c r="B7" s="423"/>
      <c r="C7" s="45">
        <f>Summary!D12-Summary!J8</f>
        <v>36981670</v>
      </c>
      <c r="D7" s="423"/>
      <c r="E7" s="45">
        <v>0</v>
      </c>
      <c r="F7" s="423"/>
      <c r="G7" s="45">
        <f>+C7+E7</f>
        <v>36981670</v>
      </c>
      <c r="H7" s="423"/>
      <c r="I7" s="86">
        <f t="shared" ref="I7:I15" si="0">+G7/$G$16</f>
        <v>0.18329807639883622</v>
      </c>
      <c r="J7" s="423"/>
      <c r="K7" s="120">
        <f>I44</f>
        <v>0.11075</v>
      </c>
      <c r="L7" s="79" t="s">
        <v>113</v>
      </c>
      <c r="M7" s="86">
        <f>+I7*K7</f>
        <v>2.0300261961171111E-2</v>
      </c>
      <c r="N7" s="201"/>
      <c r="O7" s="176"/>
    </row>
    <row r="8" spans="1:16" ht="13.2">
      <c r="A8" s="7" t="s">
        <v>56</v>
      </c>
      <c r="B8" s="423"/>
      <c r="C8" s="51">
        <f>Summary!D13</f>
        <v>16463800</v>
      </c>
      <c r="D8" s="423"/>
      <c r="E8" s="51">
        <v>0</v>
      </c>
      <c r="F8" s="423"/>
      <c r="G8" s="51">
        <f>+C8+E8</f>
        <v>16463800</v>
      </c>
      <c r="H8" s="423"/>
      <c r="I8" s="86">
        <f t="shared" si="0"/>
        <v>8.1602125328984865E-2</v>
      </c>
      <c r="J8" s="423"/>
      <c r="K8" s="120">
        <f>I45</f>
        <v>0.11075</v>
      </c>
      <c r="L8" s="79" t="s">
        <v>114</v>
      </c>
      <c r="M8" s="86">
        <f t="shared" ref="M8:M15" si="1">+I8*K8</f>
        <v>9.0374353801850743E-3</v>
      </c>
      <c r="N8" s="201"/>
      <c r="O8" s="70"/>
    </row>
    <row r="9" spans="1:16" ht="13.2" hidden="1">
      <c r="A9" s="7"/>
      <c r="B9" s="423"/>
      <c r="C9" s="51">
        <v>0</v>
      </c>
      <c r="D9" s="423"/>
      <c r="E9" s="51">
        <f t="shared" ref="E9:E15" si="2">+G9-C9</f>
        <v>0</v>
      </c>
      <c r="F9" s="423"/>
      <c r="G9" s="51">
        <v>0</v>
      </c>
      <c r="H9" s="423"/>
      <c r="I9" s="86">
        <f t="shared" si="0"/>
        <v>0</v>
      </c>
      <c r="J9" s="423"/>
      <c r="K9" s="120">
        <f>I47</f>
        <v>0.15812500000000002</v>
      </c>
      <c r="L9" s="79" t="s">
        <v>104</v>
      </c>
      <c r="M9" s="86">
        <f t="shared" si="1"/>
        <v>0</v>
      </c>
      <c r="N9" s="201"/>
    </row>
    <row r="10" spans="1:16" ht="13.2">
      <c r="A10" s="7" t="s">
        <v>268</v>
      </c>
      <c r="B10" s="423"/>
      <c r="C10" s="51">
        <v>0</v>
      </c>
      <c r="D10" s="423"/>
      <c r="E10" s="51">
        <f t="shared" si="2"/>
        <v>21691000</v>
      </c>
      <c r="F10" s="423"/>
      <c r="G10" s="51">
        <f>Tradename!D44</f>
        <v>21691000</v>
      </c>
      <c r="H10" s="423"/>
      <c r="I10" s="86">
        <f t="shared" si="0"/>
        <v>0.10751052008108765</v>
      </c>
      <c r="J10" s="423"/>
      <c r="K10" s="120">
        <f>I46</f>
        <v>0.15812500000000002</v>
      </c>
      <c r="L10" s="79" t="s">
        <v>115</v>
      </c>
      <c r="M10" s="86">
        <f>+I10*K10</f>
        <v>1.7000100987821985E-2</v>
      </c>
      <c r="N10" s="201"/>
    </row>
    <row r="11" spans="1:16" ht="13.2">
      <c r="A11" s="7" t="str">
        <f>"Non-Compete - " &amp;CNC!A1</f>
        <v>Non-Compete - Insert Name</v>
      </c>
      <c r="B11" s="423"/>
      <c r="C11" s="51">
        <v>0</v>
      </c>
      <c r="D11" s="423"/>
      <c r="E11" s="51">
        <f t="shared" si="2"/>
        <v>17005000</v>
      </c>
      <c r="F11" s="423"/>
      <c r="G11" s="51">
        <f>CNC!C81</f>
        <v>17005000</v>
      </c>
      <c r="H11" s="423"/>
      <c r="I11" s="86">
        <f t="shared" si="0"/>
        <v>8.4284560139177331E-2</v>
      </c>
      <c r="J11" s="423"/>
      <c r="K11" s="120">
        <f>I47</f>
        <v>0.15812500000000002</v>
      </c>
      <c r="L11" s="79" t="s">
        <v>104</v>
      </c>
      <c r="M11" s="86">
        <f>+I11*K11</f>
        <v>1.3327496072007417E-2</v>
      </c>
      <c r="N11" s="201"/>
    </row>
    <row r="12" spans="1:16" ht="13.2" hidden="1">
      <c r="A12" s="7" t="e">
        <f>"Non-Compete - " &amp;#REF!</f>
        <v>#REF!</v>
      </c>
      <c r="B12" s="423"/>
      <c r="C12" s="51"/>
      <c r="D12" s="423"/>
      <c r="E12" s="51"/>
      <c r="F12" s="423"/>
      <c r="G12" s="51"/>
      <c r="H12" s="423"/>
      <c r="I12" s="86"/>
      <c r="J12" s="423"/>
      <c r="K12" s="120"/>
      <c r="L12" s="79" t="s">
        <v>115</v>
      </c>
      <c r="M12" s="86"/>
      <c r="N12" s="201"/>
    </row>
    <row r="13" spans="1:16" ht="13.2">
      <c r="A13" s="7" t="s">
        <v>378</v>
      </c>
      <c r="B13" s="423"/>
      <c r="C13" s="51">
        <v>0</v>
      </c>
      <c r="D13" s="423"/>
      <c r="E13" s="51">
        <f t="shared" si="2"/>
        <v>10054000</v>
      </c>
      <c r="F13" s="423"/>
      <c r="G13" s="51">
        <f>Patents!D44</f>
        <v>10054000</v>
      </c>
      <c r="H13" s="423"/>
      <c r="I13" s="86">
        <f t="shared" si="0"/>
        <v>4.9832223912924953E-2</v>
      </c>
      <c r="J13" s="423"/>
      <c r="K13" s="120">
        <f>I48</f>
        <v>0.15812500000000002</v>
      </c>
      <c r="L13" s="79" t="s">
        <v>116</v>
      </c>
      <c r="M13" s="86">
        <f t="shared" si="1"/>
        <v>7.8797204062312585E-3</v>
      </c>
      <c r="N13" s="201"/>
    </row>
    <row r="14" spans="1:16" ht="13.2">
      <c r="A14" s="7" t="s">
        <v>58</v>
      </c>
      <c r="B14" s="423"/>
      <c r="C14" s="51">
        <v>0</v>
      </c>
      <c r="D14" s="423"/>
      <c r="E14" s="51">
        <f t="shared" si="2"/>
        <v>47465000</v>
      </c>
      <c r="F14" s="423"/>
      <c r="G14" s="51">
        <f>MAX(+CRI!E36,0)</f>
        <v>47465000</v>
      </c>
      <c r="H14" s="423"/>
      <c r="I14" s="86">
        <f t="shared" si="0"/>
        <v>0.23525825621911509</v>
      </c>
      <c r="J14" s="423"/>
      <c r="K14" s="120">
        <f>I49</f>
        <v>0.15812500000000002</v>
      </c>
      <c r="L14" s="79" t="s">
        <v>447</v>
      </c>
      <c r="M14" s="86">
        <f>+I14*K14</f>
        <v>3.7200211764647578E-2</v>
      </c>
      <c r="N14" s="201"/>
    </row>
    <row r="15" spans="1:16" ht="13.2">
      <c r="A15" s="7" t="s">
        <v>60</v>
      </c>
      <c r="B15" s="423"/>
      <c r="C15" s="62">
        <f>Summary!D10-Summary!D12-Summary!D13-Summary!D14-Summary!D15</f>
        <v>148311530</v>
      </c>
      <c r="D15" s="423"/>
      <c r="E15" s="62">
        <f t="shared" si="2"/>
        <v>-96215000</v>
      </c>
      <c r="F15" s="423"/>
      <c r="G15" s="62">
        <f>+C15-SUM(G9:G14)-E8-E7</f>
        <v>52096530</v>
      </c>
      <c r="H15" s="423"/>
      <c r="I15" s="451">
        <f t="shared" si="0"/>
        <v>0.25821423791987391</v>
      </c>
      <c r="J15" s="423"/>
      <c r="K15" s="120">
        <f>I50</f>
        <v>0.168125</v>
      </c>
      <c r="L15" s="79" t="s">
        <v>448</v>
      </c>
      <c r="M15" s="451">
        <f t="shared" si="1"/>
        <v>4.3412268750278801E-2</v>
      </c>
      <c r="N15" s="201"/>
    </row>
    <row r="16" spans="1:16" ht="13.8" thickBot="1">
      <c r="A16" s="7" t="s">
        <v>61</v>
      </c>
      <c r="B16" s="423"/>
      <c r="C16" s="51">
        <f>SUM(C7:C15)</f>
        <v>201757000</v>
      </c>
      <c r="D16" s="423"/>
      <c r="E16" s="51"/>
      <c r="F16" s="423"/>
      <c r="G16" s="261">
        <f>SUM(G7:G15)</f>
        <v>201757000</v>
      </c>
      <c r="H16" s="423"/>
      <c r="I16" s="86">
        <f>SUM(I7:I15)</f>
        <v>1</v>
      </c>
      <c r="J16" s="423"/>
      <c r="K16" s="77" t="s">
        <v>61</v>
      </c>
      <c r="L16" s="423"/>
      <c r="M16" s="452">
        <f>SUM(M7:M15)</f>
        <v>0.14815749532234324</v>
      </c>
      <c r="N16" s="201"/>
    </row>
    <row r="17" spans="1:14" ht="13.8" thickTop="1">
      <c r="A17" s="7" t="s">
        <v>204</v>
      </c>
      <c r="B17" s="423"/>
      <c r="C17" s="51">
        <f>Summary!D14+Summary!D15</f>
        <v>0</v>
      </c>
      <c r="D17" s="423"/>
      <c r="E17" s="51"/>
      <c r="F17" s="423"/>
      <c r="G17" s="51"/>
      <c r="H17" s="423"/>
      <c r="I17" s="86"/>
      <c r="J17" s="423"/>
      <c r="K17" s="77"/>
      <c r="L17" s="423"/>
      <c r="M17" s="154"/>
      <c r="N17" s="201"/>
    </row>
    <row r="18" spans="1:14" ht="13.2" hidden="1">
      <c r="A18" s="7"/>
      <c r="B18" s="423"/>
      <c r="C18" s="51"/>
      <c r="D18" s="423"/>
      <c r="E18" s="51"/>
      <c r="F18" s="423"/>
      <c r="G18" s="51"/>
      <c r="H18" s="423"/>
      <c r="I18" s="86"/>
      <c r="J18" s="423"/>
      <c r="K18" s="77"/>
      <c r="L18" s="423"/>
      <c r="M18" s="154"/>
      <c r="N18" s="201"/>
    </row>
    <row r="19" spans="1:14" ht="13.2">
      <c r="A19" s="7" t="s">
        <v>261</v>
      </c>
      <c r="B19" s="423"/>
      <c r="C19" s="62">
        <f>Summary!J8</f>
        <v>0</v>
      </c>
      <c r="D19" s="423"/>
      <c r="E19" s="51"/>
      <c r="F19" s="423"/>
      <c r="G19" s="51"/>
      <c r="H19" s="423"/>
      <c r="I19" s="86"/>
      <c r="J19" s="423"/>
      <c r="K19" s="77"/>
      <c r="L19" s="423"/>
      <c r="M19" s="154"/>
      <c r="N19" s="201"/>
    </row>
    <row r="20" spans="1:14" ht="13.8" thickBot="1">
      <c r="A20" s="7" t="s">
        <v>61</v>
      </c>
      <c r="B20" s="423"/>
      <c r="C20" s="453">
        <f>C16+C17+C19</f>
        <v>201757000</v>
      </c>
      <c r="D20" s="423"/>
      <c r="E20" s="51"/>
      <c r="F20" s="423"/>
      <c r="G20" s="51"/>
      <c r="H20" s="423"/>
      <c r="I20" s="7"/>
      <c r="J20" s="423"/>
      <c r="K20" s="77" t="s">
        <v>62</v>
      </c>
      <c r="L20" s="423"/>
      <c r="M20" s="454">
        <f>WACC!H19</f>
        <v>0.14812500000000001</v>
      </c>
      <c r="N20" s="201"/>
    </row>
    <row r="21" spans="1:14" ht="13.8" thickTop="1">
      <c r="A21" s="7"/>
      <c r="B21" s="423"/>
      <c r="C21" s="7"/>
      <c r="D21" s="423"/>
      <c r="E21" s="51"/>
      <c r="F21" s="423"/>
      <c r="G21" s="51"/>
      <c r="H21" s="423"/>
      <c r="I21" s="7"/>
      <c r="J21" s="423"/>
      <c r="K21" s="77"/>
      <c r="L21" s="423"/>
      <c r="M21" s="127"/>
      <c r="N21" s="201"/>
    </row>
    <row r="22" spans="1:14" ht="13.8" thickBot="1">
      <c r="A22" s="7" t="s">
        <v>223</v>
      </c>
      <c r="B22" s="423"/>
      <c r="C22" s="54">
        <f>Summary!D10</f>
        <v>201757000</v>
      </c>
      <c r="D22" s="423"/>
      <c r="E22" s="51"/>
      <c r="F22" s="423"/>
      <c r="G22" s="51"/>
      <c r="H22" s="423"/>
      <c r="I22" s="7"/>
      <c r="J22" s="423"/>
      <c r="K22" s="77" t="s">
        <v>258</v>
      </c>
      <c r="L22" s="423"/>
      <c r="M22" s="454">
        <f>IRR!N48</f>
        <v>0.14396829157242247</v>
      </c>
      <c r="N22" s="201"/>
    </row>
    <row r="23" spans="1:14" ht="13.8" thickTop="1">
      <c r="A23" s="7"/>
      <c r="B23" s="423"/>
      <c r="C23" s="51"/>
      <c r="D23" s="423"/>
      <c r="E23" s="51"/>
      <c r="F23" s="423"/>
      <c r="G23" s="51"/>
      <c r="H23" s="423"/>
      <c r="I23" s="7"/>
      <c r="J23" s="423"/>
      <c r="K23" s="77"/>
      <c r="L23" s="423"/>
      <c r="M23" s="86"/>
      <c r="N23" s="201"/>
    </row>
    <row r="24" spans="1:14">
      <c r="A24" s="67" t="s">
        <v>1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56"/>
    </row>
    <row r="25" spans="1:14" ht="13.2">
      <c r="A25" s="7" t="s">
        <v>170</v>
      </c>
      <c r="B25" s="423"/>
      <c r="C25" s="51"/>
      <c r="D25" s="423"/>
      <c r="E25" s="51"/>
      <c r="F25" s="423"/>
      <c r="G25" s="51"/>
      <c r="H25" s="423"/>
      <c r="I25" s="7"/>
      <c r="J25" s="423"/>
      <c r="K25" s="7"/>
      <c r="L25" s="423"/>
      <c r="M25" s="7"/>
      <c r="N25" s="201"/>
    </row>
    <row r="26" spans="1:14" ht="13.2">
      <c r="A26" s="7" t="s">
        <v>144</v>
      </c>
      <c r="B26" s="423"/>
      <c r="C26" s="51"/>
      <c r="D26" s="423"/>
      <c r="E26" s="51"/>
      <c r="F26" s="423"/>
      <c r="G26" s="51"/>
      <c r="H26" s="423"/>
      <c r="I26" s="7"/>
      <c r="J26" s="423"/>
      <c r="K26" s="7"/>
      <c r="L26" s="423"/>
      <c r="M26" s="7"/>
      <c r="N26" s="201"/>
    </row>
    <row r="27" spans="1:14" ht="13.2">
      <c r="A27" s="64" t="s">
        <v>153</v>
      </c>
      <c r="B27" s="423"/>
      <c r="C27" s="51"/>
      <c r="D27" s="423"/>
      <c r="E27" s="51"/>
      <c r="F27" s="423"/>
      <c r="G27" s="51"/>
      <c r="H27" s="423"/>
      <c r="I27" s="7"/>
      <c r="J27" s="423"/>
      <c r="K27" s="7"/>
      <c r="L27" s="423"/>
      <c r="M27" s="7"/>
      <c r="N27" s="201"/>
    </row>
    <row r="28" spans="1:14" ht="13.2">
      <c r="A28" s="7" t="s">
        <v>145</v>
      </c>
      <c r="B28" s="423"/>
      <c r="C28" s="51"/>
      <c r="D28" s="423"/>
      <c r="E28" s="51"/>
      <c r="F28" s="423"/>
      <c r="G28" s="51"/>
      <c r="H28" s="423"/>
      <c r="I28" s="7"/>
      <c r="J28" s="423"/>
      <c r="K28" s="7"/>
      <c r="L28" s="423"/>
      <c r="M28" s="7"/>
      <c r="N28" s="201"/>
    </row>
    <row r="29" spans="1:14" ht="13.2">
      <c r="A29" s="7" t="s">
        <v>430</v>
      </c>
      <c r="B29" s="423"/>
      <c r="C29" s="51"/>
      <c r="D29" s="423"/>
      <c r="E29" s="51"/>
      <c r="F29" s="423"/>
      <c r="G29" s="51"/>
      <c r="H29" s="423"/>
      <c r="I29" s="7"/>
      <c r="J29" s="423"/>
      <c r="K29" s="7"/>
      <c r="L29" s="423"/>
      <c r="M29" s="7"/>
      <c r="N29" s="201"/>
    </row>
    <row r="30" spans="1:14" ht="13.2">
      <c r="A30" s="7" t="s">
        <v>431</v>
      </c>
      <c r="B30" s="423"/>
      <c r="C30" s="51"/>
      <c r="D30" s="423"/>
      <c r="E30" s="51"/>
      <c r="F30" s="423"/>
      <c r="G30" s="51"/>
      <c r="H30" s="423"/>
      <c r="I30" s="7"/>
      <c r="J30" s="423"/>
      <c r="K30" s="7"/>
      <c r="L30" s="423"/>
      <c r="M30" s="7"/>
      <c r="N30" s="201"/>
    </row>
    <row r="31" spans="1:14" ht="13.2">
      <c r="A31" s="7" t="str">
        <f>"[F] WACC + "&amp;G46*100&amp;"%."</f>
        <v>[F] WACC + 1%.</v>
      </c>
      <c r="B31" s="201"/>
      <c r="C31" s="26"/>
      <c r="D31" s="201"/>
      <c r="E31" s="26"/>
      <c r="F31" s="201"/>
      <c r="G31" s="26"/>
      <c r="H31" s="201"/>
      <c r="J31" s="201"/>
      <c r="L31" s="201"/>
      <c r="N31" s="201"/>
    </row>
    <row r="32" spans="1:14" ht="13.2">
      <c r="A32" s="7" t="str">
        <f>"[G] WACC + "&amp;G47*100&amp;"%."</f>
        <v>[G] WACC + 1%.</v>
      </c>
      <c r="B32" s="201"/>
      <c r="C32" s="26"/>
      <c r="D32" s="201"/>
      <c r="E32" s="26"/>
      <c r="F32" s="201"/>
      <c r="G32" s="26"/>
      <c r="H32" s="201"/>
      <c r="J32" s="201"/>
      <c r="L32" s="201"/>
      <c r="N32" s="201"/>
    </row>
    <row r="33" spans="1:16" s="491" customFormat="1" ht="13.2">
      <c r="A33" s="7" t="str">
        <f>"[H] WACC + "&amp;G48*100&amp;"%."</f>
        <v>[H] WACC + 1%.</v>
      </c>
      <c r="B33" s="497"/>
      <c r="C33" s="495"/>
      <c r="D33" s="497"/>
      <c r="E33" s="495"/>
      <c r="F33" s="497"/>
      <c r="G33" s="495"/>
      <c r="H33" s="497"/>
      <c r="J33" s="497"/>
      <c r="L33" s="497"/>
      <c r="N33" s="497"/>
    </row>
    <row r="34" spans="1:16">
      <c r="A34" s="492" t="str">
        <f>"[I] WACC + "&amp;G49*100&amp;"%."</f>
        <v>[I] WACC + 1%.</v>
      </c>
    </row>
    <row r="35" spans="1:16" ht="13.2">
      <c r="A35" s="492" t="str">
        <f>"[J] WACC + "&amp;G50*100&amp;"%."</f>
        <v>[J] WACC + 2%.</v>
      </c>
      <c r="B35" s="201"/>
      <c r="C35" s="26"/>
      <c r="D35" s="201"/>
      <c r="E35" s="26"/>
      <c r="F35" s="201"/>
      <c r="G35" s="26"/>
      <c r="H35" s="201"/>
      <c r="J35" s="201"/>
      <c r="L35" s="201"/>
      <c r="N35" s="201"/>
    </row>
    <row r="36" spans="1:16" ht="13.2">
      <c r="B36" s="201"/>
      <c r="C36" s="26"/>
      <c r="D36" s="201"/>
      <c r="E36" s="26"/>
      <c r="F36" s="201"/>
      <c r="G36" s="26"/>
      <c r="H36" s="201"/>
      <c r="J36" s="201"/>
      <c r="L36" s="201"/>
      <c r="N36" s="201"/>
    </row>
    <row r="37" spans="1:16" ht="13.2">
      <c r="B37" s="201"/>
      <c r="C37" s="26"/>
      <c r="D37" s="201"/>
      <c r="E37" s="26"/>
      <c r="F37" s="201"/>
      <c r="G37" s="26"/>
      <c r="H37" s="201"/>
      <c r="J37" s="201"/>
      <c r="L37" s="201"/>
      <c r="N37" s="201"/>
    </row>
    <row r="38" spans="1:16" ht="13.2">
      <c r="B38" s="201"/>
      <c r="C38" s="26"/>
      <c r="D38" s="201"/>
      <c r="E38" s="26"/>
      <c r="F38" s="201"/>
      <c r="G38" s="26"/>
      <c r="H38" s="201"/>
      <c r="J38" s="201"/>
      <c r="L38" s="201"/>
      <c r="N38" s="201"/>
    </row>
    <row r="39" spans="1:16" ht="13.2">
      <c r="B39" s="201"/>
      <c r="C39" s="26"/>
      <c r="D39" s="201"/>
      <c r="E39" s="26"/>
      <c r="F39" s="201"/>
      <c r="G39" s="26"/>
      <c r="H39" s="201"/>
      <c r="J39" s="201"/>
      <c r="L39" s="201"/>
      <c r="N39" s="201"/>
    </row>
    <row r="40" spans="1:16" ht="13.2">
      <c r="B40" s="201"/>
      <c r="C40" s="26"/>
      <c r="D40" s="201"/>
      <c r="E40" s="26"/>
      <c r="F40" s="201"/>
      <c r="G40" s="26"/>
      <c r="H40" s="201"/>
      <c r="J40" s="201"/>
      <c r="L40" s="201"/>
      <c r="N40" s="201"/>
    </row>
    <row r="41" spans="1:16" ht="13.2">
      <c r="B41" s="201"/>
      <c r="C41" s="26"/>
      <c r="D41" s="201"/>
      <c r="E41" s="26"/>
      <c r="F41" s="201"/>
      <c r="G41" s="26"/>
      <c r="H41" s="201"/>
      <c r="J41" s="201"/>
      <c r="L41" s="201"/>
      <c r="N41" s="201"/>
    </row>
    <row r="42" spans="1:16" ht="13.2">
      <c r="B42" s="201"/>
      <c r="C42" s="26"/>
      <c r="D42" s="201"/>
      <c r="E42" s="26"/>
      <c r="F42" s="201"/>
      <c r="G42" s="26"/>
      <c r="H42" s="201"/>
      <c r="J42" s="201"/>
      <c r="L42" s="201"/>
      <c r="N42" s="201"/>
    </row>
    <row r="43" spans="1:16" ht="13.2">
      <c r="A43" s="262" t="s">
        <v>155</v>
      </c>
      <c r="B43" s="262"/>
      <c r="C43" s="263"/>
      <c r="D43" s="263"/>
      <c r="E43" s="263"/>
      <c r="F43" s="264"/>
      <c r="G43" s="263"/>
      <c r="H43" s="263"/>
      <c r="I43" s="265" t="s">
        <v>156</v>
      </c>
      <c r="J43" s="178"/>
      <c r="L43" s="201"/>
      <c r="M43" s="6" t="s">
        <v>44</v>
      </c>
      <c r="N43" s="201"/>
      <c r="P43" s="46">
        <f>WACC!D17</f>
        <v>3.5999999999999997E-2</v>
      </c>
    </row>
    <row r="44" spans="1:16" ht="13.2">
      <c r="A44" s="266" t="s">
        <v>18</v>
      </c>
      <c r="B44" s="266"/>
      <c r="C44" s="263"/>
      <c r="D44" s="263" t="s">
        <v>157</v>
      </c>
      <c r="E44" s="263"/>
      <c r="F44" s="264"/>
      <c r="G44" s="267">
        <v>0</v>
      </c>
      <c r="H44" s="268"/>
      <c r="I44" s="269">
        <f>P50</f>
        <v>0.11075</v>
      </c>
      <c r="J44" s="178"/>
      <c r="L44" s="201"/>
      <c r="M44" s="6" t="s">
        <v>45</v>
      </c>
      <c r="N44" s="201"/>
      <c r="P44" s="46">
        <f>WACC!D11</f>
        <v>0.1855</v>
      </c>
    </row>
    <row r="45" spans="1:16" ht="13.2">
      <c r="A45" s="266" t="s">
        <v>158</v>
      </c>
      <c r="B45" s="266"/>
      <c r="C45" s="263"/>
      <c r="D45" s="263" t="s">
        <v>157</v>
      </c>
      <c r="E45" s="263"/>
      <c r="F45" s="264"/>
      <c r="G45" s="270">
        <v>0</v>
      </c>
      <c r="H45" s="268"/>
      <c r="I45" s="269">
        <f>P55</f>
        <v>0.11075</v>
      </c>
      <c r="J45" s="178"/>
      <c r="L45" s="201"/>
    </row>
    <row r="46" spans="1:16" ht="13.2">
      <c r="A46" s="266" t="s">
        <v>187</v>
      </c>
      <c r="B46" s="266"/>
      <c r="C46" s="263"/>
      <c r="D46" s="263" t="s">
        <v>176</v>
      </c>
      <c r="E46" s="263"/>
      <c r="F46" s="264"/>
      <c r="G46" s="271">
        <f>Assumptions!B97</f>
        <v>0.01</v>
      </c>
      <c r="H46" s="263"/>
      <c r="I46" s="269">
        <f>$M$20+G46</f>
        <v>0.15812500000000002</v>
      </c>
      <c r="J46" s="178"/>
      <c r="L46" s="201"/>
      <c r="M46" s="6" t="s">
        <v>55</v>
      </c>
      <c r="N46" s="201"/>
    </row>
    <row r="47" spans="1:16" ht="13.2">
      <c r="A47" s="266" t="s">
        <v>192</v>
      </c>
      <c r="B47" s="266"/>
      <c r="C47" s="263"/>
      <c r="D47" s="263" t="s">
        <v>176</v>
      </c>
      <c r="E47" s="263"/>
      <c r="F47" s="264"/>
      <c r="G47" s="271">
        <f>Assumptions!B98</f>
        <v>0.01</v>
      </c>
      <c r="H47" s="263"/>
      <c r="I47" s="269">
        <f t="shared" ref="I47" si="3">$M$20+G47</f>
        <v>0.15812500000000002</v>
      </c>
      <c r="J47" s="178"/>
      <c r="L47" s="201"/>
    </row>
    <row r="48" spans="1:16" ht="13.2">
      <c r="A48" s="266" t="s">
        <v>201</v>
      </c>
      <c r="B48" s="266"/>
      <c r="C48" s="263"/>
      <c r="D48" s="263" t="s">
        <v>176</v>
      </c>
      <c r="E48" s="263"/>
      <c r="F48" s="264"/>
      <c r="G48" s="271">
        <f>Assumptions!B99</f>
        <v>0.01</v>
      </c>
      <c r="H48" s="263"/>
      <c r="I48" s="269">
        <f>$M$20+G48</f>
        <v>0.15812500000000002</v>
      </c>
      <c r="J48" s="178"/>
      <c r="L48" s="201"/>
      <c r="M48" s="61" t="s">
        <v>40</v>
      </c>
      <c r="N48" s="201"/>
      <c r="O48" s="46">
        <f>Assumptions!B89</f>
        <v>0.5</v>
      </c>
      <c r="P48" s="46">
        <f>+O48*P43</f>
        <v>1.7999999999999999E-2</v>
      </c>
    </row>
    <row r="49" spans="1:16" ht="13.2">
      <c r="A49" s="266" t="s">
        <v>179</v>
      </c>
      <c r="B49" s="266"/>
      <c r="C49" s="263"/>
      <c r="D49" s="263" t="s">
        <v>176</v>
      </c>
      <c r="E49" s="263"/>
      <c r="F49" s="264"/>
      <c r="G49" s="271">
        <f>Assumptions!B100</f>
        <v>0.01</v>
      </c>
      <c r="H49" s="263"/>
      <c r="I49" s="269">
        <f>$M$20+G49</f>
        <v>0.15812500000000002</v>
      </c>
      <c r="J49" s="178"/>
      <c r="L49" s="201"/>
      <c r="M49" s="61" t="s">
        <v>21</v>
      </c>
      <c r="N49" s="201"/>
      <c r="O49" s="46">
        <f>Assumptions!B90</f>
        <v>0.5</v>
      </c>
      <c r="P49" s="66">
        <f>+O49*P44</f>
        <v>9.2749999999999999E-2</v>
      </c>
    </row>
    <row r="50" spans="1:16" ht="13.2">
      <c r="A50" s="266" t="s">
        <v>10</v>
      </c>
      <c r="B50" s="266"/>
      <c r="C50" s="263"/>
      <c r="D50" s="263" t="s">
        <v>176</v>
      </c>
      <c r="E50" s="263"/>
      <c r="F50" s="264"/>
      <c r="G50" s="272">
        <f>Assumptions!B101</f>
        <v>0.02</v>
      </c>
      <c r="H50" s="263"/>
      <c r="I50" s="269">
        <f>$M$20+G50</f>
        <v>0.168125</v>
      </c>
      <c r="J50" s="178"/>
      <c r="L50" s="201"/>
      <c r="N50" s="201"/>
      <c r="O50" s="46"/>
      <c r="P50" s="46">
        <f>SUM(P48:P49)</f>
        <v>0.11075</v>
      </c>
    </row>
    <row r="51" spans="1:16" ht="13.2">
      <c r="J51" s="178"/>
      <c r="L51" s="201"/>
      <c r="N51" s="201"/>
    </row>
    <row r="52" spans="1:16" ht="13.2">
      <c r="A52" s="266"/>
      <c r="B52" s="266"/>
      <c r="C52" s="263"/>
      <c r="D52" s="263"/>
      <c r="E52" s="263"/>
      <c r="F52" s="264"/>
      <c r="G52" s="273"/>
      <c r="H52" s="263"/>
      <c r="I52" s="269"/>
      <c r="J52" s="178"/>
      <c r="L52" s="201"/>
      <c r="M52" s="6" t="s">
        <v>57</v>
      </c>
      <c r="N52" s="201"/>
    </row>
    <row r="53" spans="1:16" ht="13.2">
      <c r="A53" s="266"/>
      <c r="B53" s="266"/>
      <c r="C53" s="263"/>
      <c r="D53" s="263"/>
      <c r="E53" s="263"/>
      <c r="F53" s="264"/>
      <c r="G53" s="273"/>
      <c r="H53" s="263"/>
      <c r="I53" s="269"/>
      <c r="J53" s="178"/>
      <c r="L53" s="201"/>
      <c r="M53" s="61" t="s">
        <v>40</v>
      </c>
      <c r="N53" s="201"/>
      <c r="O53" s="46">
        <f>Assumptions!B93</f>
        <v>0.5</v>
      </c>
      <c r="P53" s="46">
        <f>+O53*P43</f>
        <v>1.7999999999999999E-2</v>
      </c>
    </row>
    <row r="54" spans="1:16" ht="13.2">
      <c r="J54" s="274">
        <v>-7</v>
      </c>
      <c r="L54" s="201"/>
      <c r="M54" s="61" t="s">
        <v>21</v>
      </c>
      <c r="N54" s="201"/>
      <c r="O54" s="46">
        <f>Assumptions!B94</f>
        <v>0.5</v>
      </c>
      <c r="P54" s="66">
        <f>+O54*P44</f>
        <v>9.2749999999999999E-2</v>
      </c>
    </row>
    <row r="55" spans="1:16" ht="13.2">
      <c r="J55" s="275"/>
      <c r="L55" s="201"/>
      <c r="N55" s="201"/>
      <c r="O55" s="46"/>
      <c r="P55" s="46">
        <f>SUM(P53:P54)</f>
        <v>0.11075</v>
      </c>
    </row>
    <row r="56" spans="1:16" ht="13.2">
      <c r="J56" s="178"/>
      <c r="L56" s="201"/>
    </row>
    <row r="57" spans="1:16" ht="13.2">
      <c r="J57" s="274">
        <v>-8</v>
      </c>
      <c r="L57" s="201"/>
    </row>
  </sheetData>
  <printOptions horizontalCentered="1"/>
  <pageMargins left="0.7" right="0.7" top="0.75" bottom="0.75" header="0.3" footer="0.3"/>
  <pageSetup fitToWidth="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3"/>
  <sheetViews>
    <sheetView view="pageBreakPreview" zoomScaleNormal="100" zoomScaleSheetLayoutView="100" workbookViewId="0"/>
  </sheetViews>
  <sheetFormatPr defaultColWidth="9.109375" defaultRowHeight="12"/>
  <cols>
    <col min="1" max="1" width="38" style="6" customWidth="1"/>
    <col min="2" max="2" width="3.44140625" style="70" customWidth="1"/>
    <col min="3" max="3" width="7.88671875" style="6" customWidth="1"/>
    <col min="4" max="11" width="12.6640625" style="6" customWidth="1"/>
    <col min="12" max="16384" width="9.109375" style="6"/>
  </cols>
  <sheetData>
    <row r="1" spans="1:12" ht="13.8">
      <c r="A1" s="1" t="str">
        <f>Assumptions!B2</f>
        <v>Company ABC</v>
      </c>
    </row>
    <row r="2" spans="1:12" ht="13.8">
      <c r="A2" s="3" t="s">
        <v>228</v>
      </c>
      <c r="B2" s="136"/>
      <c r="C2" s="2"/>
      <c r="D2" s="2"/>
      <c r="E2" s="2"/>
      <c r="F2" s="2"/>
      <c r="G2" s="2"/>
      <c r="H2" s="2"/>
      <c r="I2" s="2"/>
      <c r="J2" s="2"/>
      <c r="K2" s="2"/>
    </row>
    <row r="3" spans="1:12" ht="13.8">
      <c r="A3" s="5" t="s">
        <v>301</v>
      </c>
    </row>
    <row r="4" spans="1:12">
      <c r="D4" s="35" t="s">
        <v>118</v>
      </c>
      <c r="E4" s="35"/>
      <c r="F4" s="35"/>
      <c r="G4" s="35"/>
      <c r="H4" s="35"/>
      <c r="I4" s="35"/>
      <c r="J4" s="35"/>
      <c r="K4" s="35"/>
    </row>
    <row r="5" spans="1:12" ht="12.75" customHeight="1">
      <c r="D5" s="44"/>
      <c r="K5" s="70"/>
    </row>
    <row r="6" spans="1:12">
      <c r="D6" s="59">
        <f>'Projected IS'!B6</f>
        <v>43465</v>
      </c>
      <c r="E6" s="36">
        <f>IRR!D5</f>
        <v>43830</v>
      </c>
      <c r="F6" s="36">
        <f t="shared" ref="F6:K6" si="0">EOMONTH(E6,12)</f>
        <v>44196</v>
      </c>
      <c r="G6" s="36">
        <f t="shared" si="0"/>
        <v>44561</v>
      </c>
      <c r="H6" s="36">
        <f t="shared" si="0"/>
        <v>44926</v>
      </c>
      <c r="I6" s="36">
        <f t="shared" si="0"/>
        <v>45291</v>
      </c>
      <c r="J6" s="36">
        <f t="shared" si="0"/>
        <v>45657</v>
      </c>
      <c r="K6" s="36">
        <f t="shared" si="0"/>
        <v>46022</v>
      </c>
    </row>
    <row r="8" spans="1:12">
      <c r="A8" s="6" t="s">
        <v>186</v>
      </c>
      <c r="D8" s="85">
        <f>'Projected IS'!B8</f>
        <v>250000000</v>
      </c>
      <c r="E8" s="85">
        <f>'Projected IS'!C8</f>
        <v>300000000</v>
      </c>
      <c r="F8" s="85">
        <f>'Projected IS'!D8</f>
        <v>350000000</v>
      </c>
      <c r="G8" s="85">
        <f>'Projected IS'!E8</f>
        <v>400000000</v>
      </c>
      <c r="H8" s="85">
        <f>'Projected IS'!F8</f>
        <v>450000000</v>
      </c>
      <c r="I8" s="85">
        <f>H8*(1+IRR!$M$13)</f>
        <v>463500000</v>
      </c>
      <c r="J8" s="85">
        <f>I8*(1+IRR!$C$57)</f>
        <v>477405000</v>
      </c>
      <c r="K8" s="85">
        <f>J8*(1+IRR!$C$57)</f>
        <v>491727150</v>
      </c>
    </row>
    <row r="9" spans="1:12">
      <c r="A9" s="6" t="str">
        <f>"Projected Revenue Associated with Trade Names"</f>
        <v>Projected Revenue Associated with Trade Names</v>
      </c>
      <c r="B9" s="70" t="s">
        <v>110</v>
      </c>
      <c r="D9" s="137">
        <f>Assumptions!B51</f>
        <v>0.8</v>
      </c>
      <c r="E9" s="137">
        <f>Assumptions!C51</f>
        <v>0.75</v>
      </c>
      <c r="F9" s="137">
        <f>Assumptions!D51</f>
        <v>0.75</v>
      </c>
      <c r="G9" s="137">
        <f>Assumptions!E51</f>
        <v>0.7</v>
      </c>
      <c r="H9" s="137">
        <f>Assumptions!F51</f>
        <v>0.7</v>
      </c>
      <c r="I9" s="137">
        <f>Assumptions!G51</f>
        <v>0.7</v>
      </c>
      <c r="J9" s="137">
        <f t="shared" ref="J9:K9" si="1">I9</f>
        <v>0.7</v>
      </c>
      <c r="K9" s="137">
        <f t="shared" si="1"/>
        <v>0.7</v>
      </c>
    </row>
    <row r="10" spans="1:12">
      <c r="A10" s="6" t="s">
        <v>336</v>
      </c>
      <c r="D10" s="85">
        <f t="shared" ref="D10:K10" si="2">D8*D9</f>
        <v>200000000</v>
      </c>
      <c r="E10" s="85">
        <f t="shared" si="2"/>
        <v>225000000</v>
      </c>
      <c r="F10" s="85">
        <f t="shared" si="2"/>
        <v>262500000</v>
      </c>
      <c r="G10" s="85">
        <f t="shared" si="2"/>
        <v>280000000</v>
      </c>
      <c r="H10" s="85">
        <f t="shared" si="2"/>
        <v>315000000</v>
      </c>
      <c r="I10" s="85">
        <f t="shared" si="2"/>
        <v>324450000</v>
      </c>
      <c r="J10" s="85">
        <f t="shared" si="2"/>
        <v>334183500</v>
      </c>
      <c r="K10" s="85">
        <f t="shared" si="2"/>
        <v>344209005</v>
      </c>
    </row>
    <row r="12" spans="1:12">
      <c r="A12" s="48" t="s">
        <v>243</v>
      </c>
      <c r="B12" s="152" t="s">
        <v>372</v>
      </c>
      <c r="C12" s="120">
        <f>Assumptions!B52</f>
        <v>1.4999999999999999E-2</v>
      </c>
      <c r="D12" s="50">
        <f t="shared" ref="D12:K12" si="3">D10*$C$12</f>
        <v>3000000</v>
      </c>
      <c r="E12" s="50">
        <f t="shared" si="3"/>
        <v>3375000</v>
      </c>
      <c r="F12" s="50">
        <f t="shared" si="3"/>
        <v>3937500</v>
      </c>
      <c r="G12" s="50">
        <f t="shared" si="3"/>
        <v>4200000</v>
      </c>
      <c r="H12" s="50">
        <f t="shared" si="3"/>
        <v>4725000</v>
      </c>
      <c r="I12" s="50">
        <f t="shared" si="3"/>
        <v>4866750</v>
      </c>
      <c r="J12" s="50">
        <f t="shared" si="3"/>
        <v>5012752.5</v>
      </c>
      <c r="K12" s="50">
        <f t="shared" si="3"/>
        <v>5163135.0750000002</v>
      </c>
    </row>
    <row r="13" spans="1:12" ht="5.0999999999999996" customHeight="1">
      <c r="A13" s="61"/>
      <c r="C13" s="46"/>
      <c r="D13" s="26"/>
      <c r="E13" s="26"/>
      <c r="F13" s="26"/>
      <c r="G13" s="26"/>
      <c r="H13" s="26"/>
      <c r="I13" s="26"/>
      <c r="J13" s="26"/>
      <c r="K13" s="26"/>
    </row>
    <row r="14" spans="1:12">
      <c r="A14" s="48" t="str">
        <f>"Income Taxes at " &amp; IRR!C56*100 &amp; "%"</f>
        <v>Income Taxes at 28%</v>
      </c>
      <c r="D14" s="31">
        <f>-D12*IRR!$C$56</f>
        <v>-840000.00000000012</v>
      </c>
      <c r="E14" s="31">
        <f>-E12*IRR!$C$56</f>
        <v>-945000.00000000012</v>
      </c>
      <c r="F14" s="31">
        <f>-F12*IRR!$C$56</f>
        <v>-1102500</v>
      </c>
      <c r="G14" s="31">
        <f>-G12*IRR!$C$56</f>
        <v>-1176000</v>
      </c>
      <c r="H14" s="31">
        <f>-H12*IRR!$C$56</f>
        <v>-1323000.0000000002</v>
      </c>
      <c r="I14" s="31">
        <f>-I12*IRR!$C$56</f>
        <v>-1362690.0000000002</v>
      </c>
      <c r="J14" s="31">
        <f>-J12*IRR!$C$56</f>
        <v>-1403570.7000000002</v>
      </c>
      <c r="K14" s="31">
        <f>-K12*IRR!$C$56</f>
        <v>-1445677.8210000002</v>
      </c>
      <c r="L14" s="46"/>
    </row>
    <row r="15" spans="1:12">
      <c r="A15" s="48" t="s">
        <v>42</v>
      </c>
      <c r="C15" s="46"/>
      <c r="D15" s="85">
        <f t="shared" ref="D15:K15" si="4">D12+D14</f>
        <v>2160000</v>
      </c>
      <c r="E15" s="85">
        <f t="shared" si="4"/>
        <v>2430000</v>
      </c>
      <c r="F15" s="85">
        <f t="shared" si="4"/>
        <v>2835000</v>
      </c>
      <c r="G15" s="85">
        <f t="shared" si="4"/>
        <v>3024000</v>
      </c>
      <c r="H15" s="85">
        <f t="shared" si="4"/>
        <v>3402000</v>
      </c>
      <c r="I15" s="85">
        <f t="shared" si="4"/>
        <v>3504060</v>
      </c>
      <c r="J15" s="85">
        <f t="shared" si="4"/>
        <v>3609181.8</v>
      </c>
      <c r="K15" s="85">
        <f t="shared" si="4"/>
        <v>3717457.2539999997</v>
      </c>
    </row>
    <row r="16" spans="1:12" ht="5.0999999999999996" customHeight="1">
      <c r="A16" s="61"/>
      <c r="C16" s="46"/>
      <c r="D16" s="138"/>
      <c r="E16" s="138"/>
      <c r="F16" s="138"/>
      <c r="G16" s="138"/>
      <c r="H16" s="138"/>
      <c r="I16" s="138"/>
      <c r="J16" s="138"/>
      <c r="K16" s="138"/>
    </row>
    <row r="17" spans="1:12">
      <c r="A17" s="6" t="s">
        <v>196</v>
      </c>
      <c r="B17" s="70" t="s">
        <v>112</v>
      </c>
      <c r="C17" s="46"/>
      <c r="D17" s="139">
        <f>IRR!C17</f>
        <v>1</v>
      </c>
      <c r="E17" s="139">
        <f>IRR!D25</f>
        <v>1</v>
      </c>
      <c r="F17" s="139">
        <v>1</v>
      </c>
      <c r="G17" s="139">
        <v>1</v>
      </c>
      <c r="H17" s="139">
        <f>IRR!D25</f>
        <v>1</v>
      </c>
      <c r="I17" s="139">
        <f>IRR!E25</f>
        <v>1</v>
      </c>
      <c r="J17" s="139">
        <f>IRR!F25</f>
        <v>1</v>
      </c>
      <c r="K17" s="139">
        <f>J17</f>
        <v>1</v>
      </c>
    </row>
    <row r="18" spans="1:12">
      <c r="A18" s="6" t="s">
        <v>242</v>
      </c>
      <c r="B18" s="70" t="s">
        <v>113</v>
      </c>
      <c r="C18" s="99">
        <f>WARA!K10</f>
        <v>0.15812500000000002</v>
      </c>
      <c r="D18" s="139">
        <f t="shared" ref="D18:K18" si="5">1/(1+$C$18)^D19</f>
        <v>0.92922798704936349</v>
      </c>
      <c r="E18" s="139">
        <f t="shared" si="5"/>
        <v>0.8023555203880095</v>
      </c>
      <c r="F18" s="139">
        <f t="shared" si="5"/>
        <v>0.69280563012456298</v>
      </c>
      <c r="G18" s="139">
        <f t="shared" si="5"/>
        <v>0.5982131722608206</v>
      </c>
      <c r="H18" s="139">
        <f t="shared" si="5"/>
        <v>0.5165359285576433</v>
      </c>
      <c r="I18" s="139">
        <f t="shared" si="5"/>
        <v>0.44601051575403622</v>
      </c>
      <c r="J18" s="139">
        <f t="shared" si="5"/>
        <v>0.38511431473635083</v>
      </c>
      <c r="K18" s="139">
        <f t="shared" si="5"/>
        <v>0.33253259772161958</v>
      </c>
      <c r="L18" s="70"/>
    </row>
    <row r="19" spans="1:12">
      <c r="A19" s="47" t="s">
        <v>31</v>
      </c>
      <c r="D19" s="140">
        <f>+IRR!C27</f>
        <v>0.5</v>
      </c>
      <c r="E19" s="140">
        <f>IRR!D27</f>
        <v>1.5</v>
      </c>
      <c r="F19" s="140">
        <f>IRR!E27</f>
        <v>2.5</v>
      </c>
      <c r="G19" s="140">
        <f>IRR!F27</f>
        <v>3.5</v>
      </c>
      <c r="H19" s="140">
        <f>IRR!G27</f>
        <v>4.5</v>
      </c>
      <c r="I19" s="140">
        <f>H19+1</f>
        <v>5.5</v>
      </c>
      <c r="J19" s="140">
        <f>I19+1</f>
        <v>6.5</v>
      </c>
      <c r="K19" s="140">
        <f>J19+1</f>
        <v>7.5</v>
      </c>
    </row>
    <row r="20" spans="1:12" ht="5.0999999999999996" customHeight="1">
      <c r="A20" s="61"/>
      <c r="C20" s="46"/>
      <c r="D20" s="138"/>
      <c r="E20" s="138"/>
      <c r="F20" s="138"/>
      <c r="G20" s="138"/>
      <c r="H20" s="138"/>
      <c r="I20" s="138"/>
      <c r="J20" s="138"/>
      <c r="K20" s="138"/>
    </row>
    <row r="21" spans="1:12" s="9" customFormat="1">
      <c r="A21" s="9" t="s">
        <v>195</v>
      </c>
      <c r="B21" s="125"/>
      <c r="C21" s="65"/>
      <c r="D21" s="89">
        <f t="shared" ref="D21:K21" si="6">+D15*D18*D17</f>
        <v>2007132.4520266252</v>
      </c>
      <c r="E21" s="89">
        <f t="shared" si="6"/>
        <v>1949723.9145428631</v>
      </c>
      <c r="F21" s="89">
        <f t="shared" si="6"/>
        <v>1964103.9614031361</v>
      </c>
      <c r="G21" s="89">
        <f t="shared" si="6"/>
        <v>1808996.6329167215</v>
      </c>
      <c r="H21" s="89">
        <f t="shared" si="6"/>
        <v>1757255.2289531026</v>
      </c>
      <c r="I21" s="89">
        <f t="shared" si="6"/>
        <v>1562847.6078330881</v>
      </c>
      <c r="J21" s="89">
        <f t="shared" si="6"/>
        <v>1389947.5756659091</v>
      </c>
      <c r="K21" s="89">
        <f t="shared" si="6"/>
        <v>1236175.7175916985</v>
      </c>
    </row>
    <row r="22" spans="1:12">
      <c r="A22" s="9"/>
      <c r="B22" s="125"/>
      <c r="C22" s="65"/>
      <c r="D22" s="141"/>
      <c r="E22" s="141"/>
      <c r="F22" s="141"/>
      <c r="G22" s="141"/>
      <c r="H22" s="141"/>
      <c r="I22" s="141"/>
      <c r="J22" s="141"/>
      <c r="K22" s="141"/>
    </row>
    <row r="23" spans="1:12">
      <c r="D23" s="36">
        <f>EOMONTH(K6,12)</f>
        <v>46387</v>
      </c>
      <c r="E23" s="36">
        <f>EOMONTH(D23,12)</f>
        <v>46752</v>
      </c>
      <c r="F23" s="36">
        <f t="shared" ref="F23:K23" si="7">EOMONTH(E23,12)</f>
        <v>47118</v>
      </c>
      <c r="G23" s="36">
        <f t="shared" si="7"/>
        <v>47483</v>
      </c>
      <c r="H23" s="36">
        <f t="shared" si="7"/>
        <v>47848</v>
      </c>
      <c r="I23" s="36">
        <f t="shared" si="7"/>
        <v>48213</v>
      </c>
      <c r="J23" s="36">
        <f t="shared" si="7"/>
        <v>48579</v>
      </c>
      <c r="K23" s="36">
        <f t="shared" si="7"/>
        <v>48944</v>
      </c>
    </row>
    <row r="25" spans="1:12">
      <c r="A25" s="6" t="s">
        <v>186</v>
      </c>
      <c r="D25" s="85">
        <f>K8*(1+IRR!$C$57)</f>
        <v>506478964.5</v>
      </c>
      <c r="E25" s="85">
        <f>D25*(1+IRR!$C$57)</f>
        <v>521673333.435</v>
      </c>
      <c r="F25" s="85">
        <f>E25*(1+IRR!$C$57)</f>
        <v>537323533.43805003</v>
      </c>
      <c r="G25" s="85">
        <f>F25*(1+IRR!$C$57)</f>
        <v>553443239.44119155</v>
      </c>
      <c r="H25" s="85">
        <f>G25*(1+IRR!$C$57)</f>
        <v>570046536.62442732</v>
      </c>
      <c r="I25" s="85">
        <f>H25*(1+IRR!$C$57)</f>
        <v>587147932.72316015</v>
      </c>
      <c r="J25" s="85">
        <f>I25*(1+IRR!$C$57)</f>
        <v>604762370.70485497</v>
      </c>
      <c r="K25" s="85">
        <f>J25*(1+IRR!$C$57)</f>
        <v>622905241.82600057</v>
      </c>
    </row>
    <row r="26" spans="1:12">
      <c r="A26" s="6" t="str">
        <f>A9</f>
        <v>Projected Revenue Associated with Trade Names</v>
      </c>
      <c r="B26" s="70" t="s">
        <v>110</v>
      </c>
      <c r="D26" s="137">
        <f>K9</f>
        <v>0.7</v>
      </c>
      <c r="E26" s="137">
        <f>D26</f>
        <v>0.7</v>
      </c>
      <c r="F26" s="137">
        <f t="shared" ref="F26:K26" si="8">E26</f>
        <v>0.7</v>
      </c>
      <c r="G26" s="137">
        <f t="shared" si="8"/>
        <v>0.7</v>
      </c>
      <c r="H26" s="137">
        <f t="shared" si="8"/>
        <v>0.7</v>
      </c>
      <c r="I26" s="137">
        <f t="shared" si="8"/>
        <v>0.7</v>
      </c>
      <c r="J26" s="137">
        <f t="shared" si="8"/>
        <v>0.7</v>
      </c>
      <c r="K26" s="137">
        <f t="shared" si="8"/>
        <v>0.7</v>
      </c>
    </row>
    <row r="27" spans="1:12">
      <c r="A27" s="6" t="str">
        <f>A10</f>
        <v>Trade Name Revenue</v>
      </c>
      <c r="D27" s="85">
        <f>D25*D26</f>
        <v>354535275.14999998</v>
      </c>
      <c r="E27" s="85">
        <f>E25*E26</f>
        <v>365171333.40450001</v>
      </c>
      <c r="F27" s="85">
        <f t="shared" ref="F27:K27" si="9">F25*F26</f>
        <v>376126473.40663499</v>
      </c>
      <c r="G27" s="85">
        <f t="shared" si="9"/>
        <v>387410267.60883409</v>
      </c>
      <c r="H27" s="85">
        <f t="shared" si="9"/>
        <v>399032575.63709909</v>
      </c>
      <c r="I27" s="85">
        <f t="shared" si="9"/>
        <v>411003552.90621209</v>
      </c>
      <c r="J27" s="85">
        <f t="shared" si="9"/>
        <v>423333659.49339843</v>
      </c>
      <c r="K27" s="85">
        <f t="shared" si="9"/>
        <v>436033669.27820039</v>
      </c>
    </row>
    <row r="29" spans="1:12">
      <c r="A29" s="48" t="s">
        <v>243</v>
      </c>
      <c r="B29" s="152" t="s">
        <v>372</v>
      </c>
      <c r="C29" s="120">
        <f>C12</f>
        <v>1.4999999999999999E-2</v>
      </c>
      <c r="D29" s="50">
        <f>D27*$C$12</f>
        <v>5318029.1272499999</v>
      </c>
      <c r="E29" s="50">
        <f>E27*$C$12</f>
        <v>5477570.0010674996</v>
      </c>
      <c r="F29" s="50">
        <f t="shared" ref="F29:K29" si="10">F27*$C$12</f>
        <v>5641897.1010995246</v>
      </c>
      <c r="G29" s="50">
        <f t="shared" si="10"/>
        <v>5811154.0141325109</v>
      </c>
      <c r="H29" s="50">
        <f t="shared" si="10"/>
        <v>5985488.6345564863</v>
      </c>
      <c r="I29" s="50">
        <f t="shared" si="10"/>
        <v>6165053.2935931813</v>
      </c>
      <c r="J29" s="50">
        <f t="shared" si="10"/>
        <v>6350004.8924009763</v>
      </c>
      <c r="K29" s="50">
        <f t="shared" si="10"/>
        <v>6540505.0391730051</v>
      </c>
    </row>
    <row r="30" spans="1:12">
      <c r="A30" s="61"/>
      <c r="C30" s="46"/>
      <c r="D30" s="26"/>
      <c r="E30" s="26"/>
      <c r="F30" s="26"/>
      <c r="G30" s="26"/>
      <c r="H30" s="26"/>
      <c r="I30" s="26"/>
      <c r="J30" s="26"/>
      <c r="K30" s="26"/>
    </row>
    <row r="31" spans="1:12">
      <c r="A31" s="48" t="str">
        <f>A14</f>
        <v>Income Taxes at 28%</v>
      </c>
      <c r="C31" s="99">
        <f>C18</f>
        <v>0.15812500000000002</v>
      </c>
      <c r="D31" s="31">
        <f>-D29*IRR!$C$56</f>
        <v>-1489048.1556300002</v>
      </c>
      <c r="E31" s="31">
        <f>-E29*IRR!$C$56</f>
        <v>-1533719.6002989002</v>
      </c>
      <c r="F31" s="31">
        <f>-F29*IRR!$C$56</f>
        <v>-1579731.1883078672</v>
      </c>
      <c r="G31" s="31">
        <f>-G29*IRR!$C$56</f>
        <v>-1627123.1239571031</v>
      </c>
      <c r="H31" s="31">
        <f>-H29*IRR!$C$56</f>
        <v>-1675936.8176758164</v>
      </c>
      <c r="I31" s="31">
        <f>-I29*IRR!$C$56</f>
        <v>-1726214.922206091</v>
      </c>
      <c r="J31" s="31">
        <f>-J29*IRR!$C$56</f>
        <v>-1778001.3698722734</v>
      </c>
      <c r="K31" s="31">
        <f>-K29*IRR!$C$56</f>
        <v>-1831341.4109684415</v>
      </c>
    </row>
    <row r="32" spans="1:12">
      <c r="A32" s="48" t="s">
        <v>42</v>
      </c>
      <c r="C32" s="46"/>
      <c r="D32" s="85">
        <f>D29+D31</f>
        <v>3828980.97162</v>
      </c>
      <c r="E32" s="85">
        <f>E29+E31</f>
        <v>3943850.4007685995</v>
      </c>
      <c r="F32" s="85">
        <f t="shared" ref="F32:K32" si="11">F29+F31</f>
        <v>4062165.9127916573</v>
      </c>
      <c r="G32" s="85">
        <f t="shared" si="11"/>
        <v>4184030.8901754078</v>
      </c>
      <c r="H32" s="85">
        <f t="shared" si="11"/>
        <v>4309551.8168806694</v>
      </c>
      <c r="I32" s="85">
        <f t="shared" si="11"/>
        <v>4438838.3713870905</v>
      </c>
      <c r="J32" s="85">
        <f t="shared" si="11"/>
        <v>4572003.5225287024</v>
      </c>
      <c r="K32" s="85">
        <f t="shared" si="11"/>
        <v>4709163.6282045636</v>
      </c>
    </row>
    <row r="33" spans="1:11">
      <c r="A33" s="61"/>
      <c r="C33" s="46"/>
      <c r="D33" s="138"/>
      <c r="E33" s="138"/>
      <c r="F33" s="138"/>
      <c r="G33" s="138"/>
      <c r="H33" s="138"/>
      <c r="I33" s="138"/>
      <c r="J33" s="138"/>
      <c r="K33" s="138"/>
    </row>
    <row r="34" spans="1:11">
      <c r="A34" s="6" t="s">
        <v>196</v>
      </c>
      <c r="B34" s="70" t="s">
        <v>112</v>
      </c>
      <c r="C34" s="46"/>
      <c r="D34" s="139">
        <f>K17</f>
        <v>1</v>
      </c>
      <c r="E34" s="139">
        <f t="shared" ref="E34:J34" si="12">D34</f>
        <v>1</v>
      </c>
      <c r="F34" s="139">
        <f t="shared" si="12"/>
        <v>1</v>
      </c>
      <c r="G34" s="139">
        <f t="shared" si="12"/>
        <v>1</v>
      </c>
      <c r="H34" s="139">
        <f t="shared" si="12"/>
        <v>1</v>
      </c>
      <c r="I34" s="139">
        <f t="shared" si="12"/>
        <v>1</v>
      </c>
      <c r="J34" s="139">
        <f t="shared" si="12"/>
        <v>1</v>
      </c>
      <c r="K34" s="139">
        <f>J34-D17</f>
        <v>0</v>
      </c>
    </row>
    <row r="35" spans="1:11">
      <c r="A35" s="6" t="s">
        <v>242</v>
      </c>
      <c r="B35" s="70" t="s">
        <v>113</v>
      </c>
      <c r="C35" s="154">
        <f>C18</f>
        <v>0.15812500000000002</v>
      </c>
      <c r="D35" s="139">
        <f t="shared" ref="D35:K35" si="13">1/(1+$C$18)^D36</f>
        <v>0.28713014374235912</v>
      </c>
      <c r="E35" s="139">
        <f t="shared" si="13"/>
        <v>0.24792672962103321</v>
      </c>
      <c r="F35" s="139">
        <f t="shared" si="13"/>
        <v>0.21407596729285111</v>
      </c>
      <c r="G35" s="139">
        <f t="shared" si="13"/>
        <v>0.18484703058206245</v>
      </c>
      <c r="H35" s="139">
        <f t="shared" si="13"/>
        <v>0.15960887691921208</v>
      </c>
      <c r="I35" s="139">
        <f t="shared" si="13"/>
        <v>0.13781662335172112</v>
      </c>
      <c r="J35" s="139">
        <f t="shared" si="13"/>
        <v>0.11899978271060647</v>
      </c>
      <c r="K35" s="139">
        <f t="shared" si="13"/>
        <v>0.11057792854748855</v>
      </c>
    </row>
    <row r="36" spans="1:11">
      <c r="A36" s="47" t="s">
        <v>31</v>
      </c>
      <c r="D36" s="140">
        <f>K19+1</f>
        <v>8.5</v>
      </c>
      <c r="E36" s="140">
        <f t="shared" ref="E36:J36" si="14">D36+1</f>
        <v>9.5</v>
      </c>
      <c r="F36" s="140">
        <f t="shared" si="14"/>
        <v>10.5</v>
      </c>
      <c r="G36" s="140">
        <f t="shared" si="14"/>
        <v>11.5</v>
      </c>
      <c r="H36" s="140">
        <f t="shared" si="14"/>
        <v>12.5</v>
      </c>
      <c r="I36" s="140">
        <f t="shared" si="14"/>
        <v>13.5</v>
      </c>
      <c r="J36" s="140">
        <f t="shared" si="14"/>
        <v>14.5</v>
      </c>
      <c r="K36" s="140">
        <f>J36+1-(D17/2)</f>
        <v>15</v>
      </c>
    </row>
    <row r="37" spans="1:11">
      <c r="A37" s="61"/>
      <c r="C37" s="46"/>
      <c r="D37" s="138"/>
      <c r="E37" s="138"/>
      <c r="F37" s="138"/>
      <c r="G37" s="138"/>
      <c r="H37" s="138"/>
      <c r="I37" s="138"/>
      <c r="J37" s="138"/>
      <c r="K37" s="138"/>
    </row>
    <row r="38" spans="1:11">
      <c r="A38" s="9" t="s">
        <v>195</v>
      </c>
      <c r="B38" s="125"/>
      <c r="C38" s="65"/>
      <c r="D38" s="89">
        <f>+D32*D35*D34</f>
        <v>1099415.8567680086</v>
      </c>
      <c r="E38" s="89">
        <f>+E32*E35*E34</f>
        <v>977785.93197716004</v>
      </c>
      <c r="F38" s="89">
        <f t="shared" ref="F38:K38" si="15">+F32*F35*F34</f>
        <v>869612.09708492155</v>
      </c>
      <c r="G38" s="89">
        <f t="shared" si="15"/>
        <v>773405.68591254752</v>
      </c>
      <c r="H38" s="89">
        <f t="shared" si="15"/>
        <v>687842.72551747353</v>
      </c>
      <c r="I38" s="89">
        <f t="shared" si="15"/>
        <v>611745.71594862186</v>
      </c>
      <c r="J38" s="89">
        <f t="shared" si="15"/>
        <v>544067.425733043</v>
      </c>
      <c r="K38" s="89">
        <f t="shared" si="15"/>
        <v>0</v>
      </c>
    </row>
    <row r="40" spans="1:11">
      <c r="A40" s="6" t="s">
        <v>195</v>
      </c>
      <c r="D40" s="85">
        <f>SUM(D21:K21,D38:K38)</f>
        <v>19240058.529874921</v>
      </c>
      <c r="E40" s="141"/>
      <c r="F40" s="141"/>
      <c r="G40" s="141"/>
      <c r="H40" s="141"/>
      <c r="I40" s="384" t="s">
        <v>381</v>
      </c>
      <c r="J40" s="385"/>
      <c r="K40" s="141"/>
    </row>
    <row r="41" spans="1:11">
      <c r="A41" s="6" t="s">
        <v>43</v>
      </c>
      <c r="D41" s="28">
        <f>+((15/(15-((PV($C$18,15,-1)*(1+$C$18)^0.5)*IRR!C56)))-1)*(D40)</f>
        <v>2450931.8549659965</v>
      </c>
      <c r="E41" s="141"/>
      <c r="F41" s="141"/>
      <c r="G41" s="141"/>
      <c r="H41" s="386"/>
      <c r="I41" s="387" t="s">
        <v>382</v>
      </c>
      <c r="J41" s="388">
        <f>Patents!N7</f>
        <v>0.03</v>
      </c>
      <c r="K41" s="141"/>
    </row>
    <row r="42" spans="1:11" ht="12.6" thickBot="1">
      <c r="A42" s="6" t="s">
        <v>164</v>
      </c>
      <c r="D42" s="151">
        <f>D41+D40</f>
        <v>21690990.384840917</v>
      </c>
      <c r="E42" s="141"/>
      <c r="F42" s="141"/>
      <c r="G42" s="141"/>
      <c r="H42" s="141"/>
      <c r="I42" s="389">
        <f>Patents!M8</f>
        <v>0.25</v>
      </c>
      <c r="J42" s="388">
        <f>Patents!N8</f>
        <v>7.4999999999999997E-3</v>
      </c>
      <c r="K42" s="141"/>
    </row>
    <row r="43" spans="1:11" ht="12.75" customHeight="1" thickTop="1">
      <c r="E43" s="141"/>
      <c r="F43" s="141"/>
      <c r="G43" s="141"/>
      <c r="H43" s="141"/>
      <c r="I43" s="390">
        <f>Patents!M9</f>
        <v>0.33</v>
      </c>
      <c r="J43" s="391">
        <f>Patents!N9</f>
        <v>9.9000000000000008E-3</v>
      </c>
      <c r="K43" s="141"/>
    </row>
    <row r="44" spans="1:11">
      <c r="A44" s="90" t="s">
        <v>234</v>
      </c>
      <c r="B44" s="131"/>
      <c r="C44" s="96"/>
      <c r="D44" s="97">
        <f>MROUND(D42,1000)</f>
        <v>21691000</v>
      </c>
      <c r="E44" s="141"/>
      <c r="F44" s="141"/>
      <c r="G44" s="141"/>
      <c r="H44" s="141"/>
      <c r="I44" s="141"/>
      <c r="J44" s="141"/>
      <c r="K44" s="141"/>
    </row>
    <row r="45" spans="1:11">
      <c r="A45" s="9"/>
      <c r="B45" s="125"/>
      <c r="C45" s="65"/>
      <c r="D45" s="141"/>
      <c r="E45" s="141"/>
      <c r="F45" s="141"/>
      <c r="G45" s="141"/>
      <c r="H45" s="141"/>
      <c r="I45" s="141"/>
      <c r="J45" s="141"/>
      <c r="K45" s="141"/>
    </row>
    <row r="46" spans="1:11">
      <c r="A46" s="56" t="s">
        <v>1</v>
      </c>
      <c r="B46" s="119"/>
      <c r="C46" s="56"/>
      <c r="D46" s="56"/>
      <c r="E46" s="56"/>
      <c r="F46" s="56"/>
      <c r="G46" s="56"/>
      <c r="H46" s="56"/>
      <c r="I46" s="56"/>
      <c r="J46" s="56"/>
      <c r="K46" s="56"/>
    </row>
    <row r="47" spans="1:11">
      <c r="A47" s="6" t="str">
        <f>"[A] "&amp;Assumptions!B2&amp;" acquired the rights to the _______ trade name."</f>
        <v>[A] Company ABC acquired the rights to the _______ trade name.</v>
      </c>
    </row>
    <row r="48" spans="1:11">
      <c r="A48" s="317" t="s">
        <v>435</v>
      </c>
      <c r="B48" s="125"/>
      <c r="C48" s="65"/>
      <c r="D48" s="141"/>
      <c r="E48" s="141"/>
      <c r="F48" s="141"/>
      <c r="G48" s="141"/>
      <c r="H48" s="141"/>
      <c r="I48" s="141"/>
      <c r="J48" s="141"/>
      <c r="K48" s="141"/>
    </row>
    <row r="49" spans="1:11">
      <c r="A49" s="7" t="s">
        <v>373</v>
      </c>
      <c r="B49" s="125"/>
      <c r="C49" s="65"/>
      <c r="D49" s="141"/>
      <c r="E49" s="141"/>
      <c r="F49" s="141"/>
      <c r="G49" s="141"/>
      <c r="H49" s="141"/>
      <c r="I49" s="141"/>
      <c r="J49" s="141"/>
      <c r="K49" s="141"/>
    </row>
    <row r="50" spans="1:11">
      <c r="A50" s="7" t="s">
        <v>371</v>
      </c>
      <c r="B50" s="125"/>
      <c r="C50" s="65"/>
      <c r="D50" s="141"/>
      <c r="E50" s="141"/>
      <c r="F50" s="141"/>
      <c r="G50" s="141"/>
      <c r="H50" s="141"/>
      <c r="I50" s="141"/>
      <c r="J50" s="141"/>
      <c r="K50" s="141"/>
    </row>
    <row r="51" spans="1:11">
      <c r="A51" s="9"/>
      <c r="B51" s="125"/>
      <c r="C51" s="65"/>
      <c r="D51" s="141"/>
      <c r="E51" s="141"/>
      <c r="F51" s="141"/>
      <c r="G51" s="141"/>
      <c r="H51" s="141"/>
      <c r="I51" s="141"/>
      <c r="J51" s="141"/>
      <c r="K51" s="141"/>
    </row>
    <row r="52" spans="1:11">
      <c r="A52" s="9"/>
      <c r="B52" s="125"/>
      <c r="C52" s="65"/>
      <c r="D52" s="141"/>
      <c r="E52" s="141"/>
      <c r="F52" s="141"/>
      <c r="G52" s="141"/>
      <c r="H52" s="141"/>
      <c r="I52" s="141"/>
      <c r="J52" s="141"/>
      <c r="K52" s="141"/>
    </row>
    <row r="53" spans="1:11">
      <c r="A53" s="9"/>
      <c r="B53" s="125"/>
      <c r="C53" s="65"/>
      <c r="D53" s="141"/>
      <c r="E53" s="141"/>
      <c r="F53" s="141"/>
      <c r="G53" s="141"/>
      <c r="H53" s="141"/>
      <c r="I53" s="141"/>
      <c r="J53" s="141"/>
      <c r="K53" s="141"/>
    </row>
  </sheetData>
  <printOptions horizontalCentered="1"/>
  <pageMargins left="0.7" right="0.7" top="0.75" bottom="0.75" header="0.3" footer="0.3"/>
  <pageSetup scale="8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3"/>
  <sheetViews>
    <sheetView view="pageBreakPreview" topLeftCell="A2" zoomScale="90" zoomScaleNormal="100" zoomScaleSheetLayoutView="90" workbookViewId="0">
      <selection sqref="A1:XFD1"/>
    </sheetView>
  </sheetViews>
  <sheetFormatPr defaultRowHeight="11.25" customHeight="1"/>
  <cols>
    <col min="1" max="1" width="21.33203125" style="219" customWidth="1"/>
    <col min="2" max="3" width="7.33203125" style="219" customWidth="1"/>
    <col min="4" max="4" width="7.88671875" style="219" customWidth="1"/>
    <col min="5" max="15" width="13.109375" style="219" customWidth="1"/>
    <col min="16" max="16" width="0.88671875" style="219" customWidth="1"/>
    <col min="17" max="17" width="36" style="219" customWidth="1"/>
    <col min="18" max="18" width="5.5546875" style="219" customWidth="1"/>
    <col min="19" max="19" width="12" style="219" bestFit="1" customWidth="1"/>
    <col min="20" max="20" width="0.88671875" style="219" customWidth="1"/>
    <col min="21" max="21" width="12" style="219" bestFit="1" customWidth="1"/>
    <col min="22" max="22" width="0.88671875" style="219" customWidth="1"/>
    <col min="23" max="23" width="12" style="219" bestFit="1" customWidth="1"/>
    <col min="24" max="24" width="0.88671875" style="219" customWidth="1"/>
    <col min="25" max="25" width="13.109375" style="219" customWidth="1"/>
    <col min="26" max="26" width="0.88671875" style="219" customWidth="1"/>
    <col min="27" max="27" width="13.109375" style="219" bestFit="1" customWidth="1"/>
    <col min="28" max="28" width="0.88671875" style="219" customWidth="1"/>
    <col min="29" max="29" width="13.109375" style="219" bestFit="1" customWidth="1"/>
    <col min="30" max="30" width="0.88671875" style="219" customWidth="1"/>
    <col min="31" max="31" width="13.109375" style="219" bestFit="1" customWidth="1"/>
    <col min="32" max="32" width="0.88671875" style="219" customWidth="1"/>
    <col min="33" max="33" width="13.109375" style="219" bestFit="1" customWidth="1"/>
    <col min="34" max="34" width="0.88671875" style="219" customWidth="1"/>
    <col min="35" max="35" width="13.109375" style="219" bestFit="1" customWidth="1"/>
    <col min="36" max="36" width="0.88671875" style="219" customWidth="1"/>
    <col min="37" max="37" width="13.109375" style="219" bestFit="1" customWidth="1"/>
    <col min="38" max="38" width="0.88671875" style="219" customWidth="1"/>
    <col min="39" max="39" width="13.109375" style="219" bestFit="1" customWidth="1"/>
    <col min="40" max="40" width="0.88671875" style="219" customWidth="1"/>
    <col min="41" max="41" width="13.109375" style="219" bestFit="1" customWidth="1"/>
    <col min="42" max="42" width="0.88671875" style="219" customWidth="1"/>
    <col min="43" max="43" width="13.109375" style="219" bestFit="1" customWidth="1"/>
    <col min="44" max="44" width="0.88671875" style="219" customWidth="1"/>
    <col min="45" max="60" width="9.109375" style="219"/>
    <col min="61" max="61" width="11" style="219" bestFit="1" customWidth="1"/>
    <col min="62" max="249" width="9.109375" style="219"/>
    <col min="250" max="258" width="9.109375" style="219" customWidth="1"/>
    <col min="259" max="259" width="9.109375" style="219"/>
    <col min="260" max="264" width="9.109375" style="219" customWidth="1"/>
    <col min="265" max="265" width="9.109375" style="219"/>
    <col min="266" max="266" width="9.109375" style="219" customWidth="1"/>
    <col min="267" max="267" width="9.109375" style="219"/>
    <col min="268" max="268" width="9.109375" style="219" customWidth="1"/>
    <col min="269" max="269" width="9.109375" style="219"/>
    <col min="270" max="270" width="9.109375" style="219" customWidth="1"/>
    <col min="271" max="271" width="9.109375" style="219"/>
    <col min="272" max="272" width="9.109375" style="219" customWidth="1"/>
    <col min="273" max="273" width="9.109375" style="219"/>
    <col min="274" max="274" width="9.109375" style="219" customWidth="1"/>
    <col min="275" max="505" width="9.109375" style="219"/>
    <col min="506" max="514" width="9.109375" style="219" customWidth="1"/>
    <col min="515" max="515" width="9.109375" style="219"/>
    <col min="516" max="520" width="9.109375" style="219" customWidth="1"/>
    <col min="521" max="521" width="9.109375" style="219"/>
    <col min="522" max="522" width="9.109375" style="219" customWidth="1"/>
    <col min="523" max="523" width="9.109375" style="219"/>
    <col min="524" max="524" width="9.109375" style="219" customWidth="1"/>
    <col min="525" max="525" width="9.109375" style="219"/>
    <col min="526" max="526" width="9.109375" style="219" customWidth="1"/>
    <col min="527" max="527" width="9.109375" style="219"/>
    <col min="528" max="528" width="9.109375" style="219" customWidth="1"/>
    <col min="529" max="529" width="9.109375" style="219"/>
    <col min="530" max="530" width="9.109375" style="219" customWidth="1"/>
    <col min="531" max="761" width="9.109375" style="219"/>
    <col min="762" max="770" width="9.109375" style="219" customWidth="1"/>
    <col min="771" max="771" width="9.109375" style="219"/>
    <col min="772" max="776" width="9.109375" style="219" customWidth="1"/>
    <col min="777" max="777" width="9.109375" style="219"/>
    <col min="778" max="778" width="9.109375" style="219" customWidth="1"/>
    <col min="779" max="779" width="9.109375" style="219"/>
    <col min="780" max="780" width="9.109375" style="219" customWidth="1"/>
    <col min="781" max="781" width="9.109375" style="219"/>
    <col min="782" max="782" width="9.109375" style="219" customWidth="1"/>
    <col min="783" max="783" width="9.109375" style="219"/>
    <col min="784" max="784" width="9.109375" style="219" customWidth="1"/>
    <col min="785" max="785" width="9.109375" style="219"/>
    <col min="786" max="786" width="9.109375" style="219" customWidth="1"/>
    <col min="787" max="1017" width="9.109375" style="219"/>
    <col min="1018" max="1026" width="9.109375" style="219" customWidth="1"/>
    <col min="1027" max="1027" width="9.109375" style="219"/>
    <col min="1028" max="1032" width="9.109375" style="219" customWidth="1"/>
    <col min="1033" max="1033" width="9.109375" style="219"/>
    <col min="1034" max="1034" width="9.109375" style="219" customWidth="1"/>
    <col min="1035" max="1035" width="9.109375" style="219"/>
    <col min="1036" max="1036" width="9.109375" style="219" customWidth="1"/>
    <col min="1037" max="1037" width="9.109375" style="219"/>
    <col min="1038" max="1038" width="9.109375" style="219" customWidth="1"/>
    <col min="1039" max="1039" width="9.109375" style="219"/>
    <col min="1040" max="1040" width="9.109375" style="219" customWidth="1"/>
    <col min="1041" max="1041" width="9.109375" style="219"/>
    <col min="1042" max="1042" width="9.109375" style="219" customWidth="1"/>
    <col min="1043" max="1273" width="9.109375" style="219"/>
    <col min="1274" max="1282" width="9.109375" style="219" customWidth="1"/>
    <col min="1283" max="1283" width="9.109375" style="219"/>
    <col min="1284" max="1288" width="9.109375" style="219" customWidth="1"/>
    <col min="1289" max="1289" width="9.109375" style="219"/>
    <col min="1290" max="1290" width="9.109375" style="219" customWidth="1"/>
    <col min="1291" max="1291" width="9.109375" style="219"/>
    <col min="1292" max="1292" width="9.109375" style="219" customWidth="1"/>
    <col min="1293" max="1293" width="9.109375" style="219"/>
    <col min="1294" max="1294" width="9.109375" style="219" customWidth="1"/>
    <col min="1295" max="1295" width="9.109375" style="219"/>
    <col min="1296" max="1296" width="9.109375" style="219" customWidth="1"/>
    <col min="1297" max="1297" width="9.109375" style="219"/>
    <col min="1298" max="1298" width="9.109375" style="219" customWidth="1"/>
    <col min="1299" max="1529" width="9.109375" style="219"/>
    <col min="1530" max="1538" width="9.109375" style="219" customWidth="1"/>
    <col min="1539" max="1539" width="9.109375" style="219"/>
    <col min="1540" max="1544" width="9.109375" style="219" customWidth="1"/>
    <col min="1545" max="1545" width="9.109375" style="219"/>
    <col min="1546" max="1546" width="9.109375" style="219" customWidth="1"/>
    <col min="1547" max="1547" width="9.109375" style="219"/>
    <col min="1548" max="1548" width="9.109375" style="219" customWidth="1"/>
    <col min="1549" max="1549" width="9.109375" style="219"/>
    <col min="1550" max="1550" width="9.109375" style="219" customWidth="1"/>
    <col min="1551" max="1551" width="9.109375" style="219"/>
    <col min="1552" max="1552" width="9.109375" style="219" customWidth="1"/>
    <col min="1553" max="1553" width="9.109375" style="219"/>
    <col min="1554" max="1554" width="9.109375" style="219" customWidth="1"/>
    <col min="1555" max="1785" width="9.109375" style="219"/>
    <col min="1786" max="1794" width="9.109375" style="219" customWidth="1"/>
    <col min="1795" max="1795" width="9.109375" style="219"/>
    <col min="1796" max="1800" width="9.109375" style="219" customWidth="1"/>
    <col min="1801" max="1801" width="9.109375" style="219"/>
    <col min="1802" max="1802" width="9.109375" style="219" customWidth="1"/>
    <col min="1803" max="1803" width="9.109375" style="219"/>
    <col min="1804" max="1804" width="9.109375" style="219" customWidth="1"/>
    <col min="1805" max="1805" width="9.109375" style="219"/>
    <col min="1806" max="1806" width="9.109375" style="219" customWidth="1"/>
    <col min="1807" max="1807" width="9.109375" style="219"/>
    <col min="1808" max="1808" width="9.109375" style="219" customWidth="1"/>
    <col min="1809" max="1809" width="9.109375" style="219"/>
    <col min="1810" max="1810" width="9.109375" style="219" customWidth="1"/>
    <col min="1811" max="2041" width="9.109375" style="219"/>
    <col min="2042" max="2050" width="9.109375" style="219" customWidth="1"/>
    <col min="2051" max="2051" width="9.109375" style="219"/>
    <col min="2052" max="2056" width="9.109375" style="219" customWidth="1"/>
    <col min="2057" max="2057" width="9.109375" style="219"/>
    <col min="2058" max="2058" width="9.109375" style="219" customWidth="1"/>
    <col min="2059" max="2059" width="9.109375" style="219"/>
    <col min="2060" max="2060" width="9.109375" style="219" customWidth="1"/>
    <col min="2061" max="2061" width="9.109375" style="219"/>
    <col min="2062" max="2062" width="9.109375" style="219" customWidth="1"/>
    <col min="2063" max="2063" width="9.109375" style="219"/>
    <col min="2064" max="2064" width="9.109375" style="219" customWidth="1"/>
    <col min="2065" max="2065" width="9.109375" style="219"/>
    <col min="2066" max="2066" width="9.109375" style="219" customWidth="1"/>
    <col min="2067" max="2297" width="9.109375" style="219"/>
    <col min="2298" max="2306" width="9.109375" style="219" customWidth="1"/>
    <col min="2307" max="2307" width="9.109375" style="219"/>
    <col min="2308" max="2312" width="9.109375" style="219" customWidth="1"/>
    <col min="2313" max="2313" width="9.109375" style="219"/>
    <col min="2314" max="2314" width="9.109375" style="219" customWidth="1"/>
    <col min="2315" max="2315" width="9.109375" style="219"/>
    <col min="2316" max="2316" width="9.109375" style="219" customWidth="1"/>
    <col min="2317" max="2317" width="9.109375" style="219"/>
    <col min="2318" max="2318" width="9.109375" style="219" customWidth="1"/>
    <col min="2319" max="2319" width="9.109375" style="219"/>
    <col min="2320" max="2320" width="9.109375" style="219" customWidth="1"/>
    <col min="2321" max="2321" width="9.109375" style="219"/>
    <col min="2322" max="2322" width="9.109375" style="219" customWidth="1"/>
    <col min="2323" max="2553" width="9.109375" style="219"/>
    <col min="2554" max="2562" width="9.109375" style="219" customWidth="1"/>
    <col min="2563" max="2563" width="9.109375" style="219"/>
    <col min="2564" max="2568" width="9.109375" style="219" customWidth="1"/>
    <col min="2569" max="2569" width="9.109375" style="219"/>
    <col min="2570" max="2570" width="9.109375" style="219" customWidth="1"/>
    <col min="2571" max="2571" width="9.109375" style="219"/>
    <col min="2572" max="2572" width="9.109375" style="219" customWidth="1"/>
    <col min="2573" max="2573" width="9.109375" style="219"/>
    <col min="2574" max="2574" width="9.109375" style="219" customWidth="1"/>
    <col min="2575" max="2575" width="9.109375" style="219"/>
    <col min="2576" max="2576" width="9.109375" style="219" customWidth="1"/>
    <col min="2577" max="2577" width="9.109375" style="219"/>
    <col min="2578" max="2578" width="9.109375" style="219" customWidth="1"/>
    <col min="2579" max="2809" width="9.109375" style="219"/>
    <col min="2810" max="2818" width="9.109375" style="219" customWidth="1"/>
    <col min="2819" max="2819" width="9.109375" style="219"/>
    <col min="2820" max="2824" width="9.109375" style="219" customWidth="1"/>
    <col min="2825" max="2825" width="9.109375" style="219"/>
    <col min="2826" max="2826" width="9.109375" style="219" customWidth="1"/>
    <col min="2827" max="2827" width="9.109375" style="219"/>
    <col min="2828" max="2828" width="9.109375" style="219" customWidth="1"/>
    <col min="2829" max="2829" width="9.109375" style="219"/>
    <col min="2830" max="2830" width="9.109375" style="219" customWidth="1"/>
    <col min="2831" max="2831" width="9.109375" style="219"/>
    <col min="2832" max="2832" width="9.109375" style="219" customWidth="1"/>
    <col min="2833" max="2833" width="9.109375" style="219"/>
    <col min="2834" max="2834" width="9.109375" style="219" customWidth="1"/>
    <col min="2835" max="3065" width="9.109375" style="219"/>
    <col min="3066" max="3074" width="9.109375" style="219" customWidth="1"/>
    <col min="3075" max="3075" width="9.109375" style="219"/>
    <col min="3076" max="3080" width="9.109375" style="219" customWidth="1"/>
    <col min="3081" max="3081" width="9.109375" style="219"/>
    <col min="3082" max="3082" width="9.109375" style="219" customWidth="1"/>
    <col min="3083" max="3083" width="9.109375" style="219"/>
    <col min="3084" max="3084" width="9.109375" style="219" customWidth="1"/>
    <col min="3085" max="3085" width="9.109375" style="219"/>
    <col min="3086" max="3086" width="9.109375" style="219" customWidth="1"/>
    <col min="3087" max="3087" width="9.109375" style="219"/>
    <col min="3088" max="3088" width="9.109375" style="219" customWidth="1"/>
    <col min="3089" max="3089" width="9.109375" style="219"/>
    <col min="3090" max="3090" width="9.109375" style="219" customWidth="1"/>
    <col min="3091" max="3321" width="9.109375" style="219"/>
    <col min="3322" max="3330" width="9.109375" style="219" customWidth="1"/>
    <col min="3331" max="3331" width="9.109375" style="219"/>
    <col min="3332" max="3336" width="9.109375" style="219" customWidth="1"/>
    <col min="3337" max="3337" width="9.109375" style="219"/>
    <col min="3338" max="3338" width="9.109375" style="219" customWidth="1"/>
    <col min="3339" max="3339" width="9.109375" style="219"/>
    <col min="3340" max="3340" width="9.109375" style="219" customWidth="1"/>
    <col min="3341" max="3341" width="9.109375" style="219"/>
    <col min="3342" max="3342" width="9.109375" style="219" customWidth="1"/>
    <col min="3343" max="3343" width="9.109375" style="219"/>
    <col min="3344" max="3344" width="9.109375" style="219" customWidth="1"/>
    <col min="3345" max="3345" width="9.109375" style="219"/>
    <col min="3346" max="3346" width="9.109375" style="219" customWidth="1"/>
    <col min="3347" max="3577" width="9.109375" style="219"/>
    <col min="3578" max="3586" width="9.109375" style="219" customWidth="1"/>
    <col min="3587" max="3587" width="9.109375" style="219"/>
    <col min="3588" max="3592" width="9.109375" style="219" customWidth="1"/>
    <col min="3593" max="3593" width="9.109375" style="219"/>
    <col min="3594" max="3594" width="9.109375" style="219" customWidth="1"/>
    <col min="3595" max="3595" width="9.109375" style="219"/>
    <col min="3596" max="3596" width="9.109375" style="219" customWidth="1"/>
    <col min="3597" max="3597" width="9.109375" style="219"/>
    <col min="3598" max="3598" width="9.109375" style="219" customWidth="1"/>
    <col min="3599" max="3599" width="9.109375" style="219"/>
    <col min="3600" max="3600" width="9.109375" style="219" customWidth="1"/>
    <col min="3601" max="3601" width="9.109375" style="219"/>
    <col min="3602" max="3602" width="9.109375" style="219" customWidth="1"/>
    <col min="3603" max="3833" width="9.109375" style="219"/>
    <col min="3834" max="3842" width="9.109375" style="219" customWidth="1"/>
    <col min="3843" max="3843" width="9.109375" style="219"/>
    <col min="3844" max="3848" width="9.109375" style="219" customWidth="1"/>
    <col min="3849" max="3849" width="9.109375" style="219"/>
    <col min="3850" max="3850" width="9.109375" style="219" customWidth="1"/>
    <col min="3851" max="3851" width="9.109375" style="219"/>
    <col min="3852" max="3852" width="9.109375" style="219" customWidth="1"/>
    <col min="3853" max="3853" width="9.109375" style="219"/>
    <col min="3854" max="3854" width="9.109375" style="219" customWidth="1"/>
    <col min="3855" max="3855" width="9.109375" style="219"/>
    <col min="3856" max="3856" width="9.109375" style="219" customWidth="1"/>
    <col min="3857" max="3857" width="9.109375" style="219"/>
    <col min="3858" max="3858" width="9.109375" style="219" customWidth="1"/>
    <col min="3859" max="4089" width="9.109375" style="219"/>
    <col min="4090" max="4098" width="9.109375" style="219" customWidth="1"/>
    <col min="4099" max="4099" width="9.109375" style="219"/>
    <col min="4100" max="4104" width="9.109375" style="219" customWidth="1"/>
    <col min="4105" max="4105" width="9.109375" style="219"/>
    <col min="4106" max="4106" width="9.109375" style="219" customWidth="1"/>
    <col min="4107" max="4107" width="9.109375" style="219"/>
    <col min="4108" max="4108" width="9.109375" style="219" customWidth="1"/>
    <col min="4109" max="4109" width="9.109375" style="219"/>
    <col min="4110" max="4110" width="9.109375" style="219" customWidth="1"/>
    <col min="4111" max="4111" width="9.109375" style="219"/>
    <col min="4112" max="4112" width="9.109375" style="219" customWidth="1"/>
    <col min="4113" max="4113" width="9.109375" style="219"/>
    <col min="4114" max="4114" width="9.109375" style="219" customWidth="1"/>
    <col min="4115" max="4345" width="9.109375" style="219"/>
    <col min="4346" max="4354" width="9.109375" style="219" customWidth="1"/>
    <col min="4355" max="4355" width="9.109375" style="219"/>
    <col min="4356" max="4360" width="9.109375" style="219" customWidth="1"/>
    <col min="4361" max="4361" width="9.109375" style="219"/>
    <col min="4362" max="4362" width="9.109375" style="219" customWidth="1"/>
    <col min="4363" max="4363" width="9.109375" style="219"/>
    <col min="4364" max="4364" width="9.109375" style="219" customWidth="1"/>
    <col min="4365" max="4365" width="9.109375" style="219"/>
    <col min="4366" max="4366" width="9.109375" style="219" customWidth="1"/>
    <col min="4367" max="4367" width="9.109375" style="219"/>
    <col min="4368" max="4368" width="9.109375" style="219" customWidth="1"/>
    <col min="4369" max="4369" width="9.109375" style="219"/>
    <col min="4370" max="4370" width="9.109375" style="219" customWidth="1"/>
    <col min="4371" max="4601" width="9.109375" style="219"/>
    <col min="4602" max="4610" width="9.109375" style="219" customWidth="1"/>
    <col min="4611" max="4611" width="9.109375" style="219"/>
    <col min="4612" max="4616" width="9.109375" style="219" customWidth="1"/>
    <col min="4617" max="4617" width="9.109375" style="219"/>
    <col min="4618" max="4618" width="9.109375" style="219" customWidth="1"/>
    <col min="4619" max="4619" width="9.109375" style="219"/>
    <col min="4620" max="4620" width="9.109375" style="219" customWidth="1"/>
    <col min="4621" max="4621" width="9.109375" style="219"/>
    <col min="4622" max="4622" width="9.109375" style="219" customWidth="1"/>
    <col min="4623" max="4623" width="9.109375" style="219"/>
    <col min="4624" max="4624" width="9.109375" style="219" customWidth="1"/>
    <col min="4625" max="4625" width="9.109375" style="219"/>
    <col min="4626" max="4626" width="9.109375" style="219" customWidth="1"/>
    <col min="4627" max="4857" width="9.109375" style="219"/>
    <col min="4858" max="4866" width="9.109375" style="219" customWidth="1"/>
    <col min="4867" max="4867" width="9.109375" style="219"/>
    <col min="4868" max="4872" width="9.109375" style="219" customWidth="1"/>
    <col min="4873" max="4873" width="9.109375" style="219"/>
    <col min="4874" max="4874" width="9.109375" style="219" customWidth="1"/>
    <col min="4875" max="4875" width="9.109375" style="219"/>
    <col min="4876" max="4876" width="9.109375" style="219" customWidth="1"/>
    <col min="4877" max="4877" width="9.109375" style="219"/>
    <col min="4878" max="4878" width="9.109375" style="219" customWidth="1"/>
    <col min="4879" max="4879" width="9.109375" style="219"/>
    <col min="4880" max="4880" width="9.109375" style="219" customWidth="1"/>
    <col min="4881" max="4881" width="9.109375" style="219"/>
    <col min="4882" max="4882" width="9.109375" style="219" customWidth="1"/>
    <col min="4883" max="5113" width="9.109375" style="219"/>
    <col min="5114" max="5122" width="9.109375" style="219" customWidth="1"/>
    <col min="5123" max="5123" width="9.109375" style="219"/>
    <col min="5124" max="5128" width="9.109375" style="219" customWidth="1"/>
    <col min="5129" max="5129" width="9.109375" style="219"/>
    <col min="5130" max="5130" width="9.109375" style="219" customWidth="1"/>
    <col min="5131" max="5131" width="9.109375" style="219"/>
    <col min="5132" max="5132" width="9.109375" style="219" customWidth="1"/>
    <col min="5133" max="5133" width="9.109375" style="219"/>
    <col min="5134" max="5134" width="9.109375" style="219" customWidth="1"/>
    <col min="5135" max="5135" width="9.109375" style="219"/>
    <col min="5136" max="5136" width="9.109375" style="219" customWidth="1"/>
    <col min="5137" max="5137" width="9.109375" style="219"/>
    <col min="5138" max="5138" width="9.109375" style="219" customWidth="1"/>
    <col min="5139" max="5369" width="9.109375" style="219"/>
    <col min="5370" max="5378" width="9.109375" style="219" customWidth="1"/>
    <col min="5379" max="5379" width="9.109375" style="219"/>
    <col min="5380" max="5384" width="9.109375" style="219" customWidth="1"/>
    <col min="5385" max="5385" width="9.109375" style="219"/>
    <col min="5386" max="5386" width="9.109375" style="219" customWidth="1"/>
    <col min="5387" max="5387" width="9.109375" style="219"/>
    <col min="5388" max="5388" width="9.109375" style="219" customWidth="1"/>
    <col min="5389" max="5389" width="9.109375" style="219"/>
    <col min="5390" max="5390" width="9.109375" style="219" customWidth="1"/>
    <col min="5391" max="5391" width="9.109375" style="219"/>
    <col min="5392" max="5392" width="9.109375" style="219" customWidth="1"/>
    <col min="5393" max="5393" width="9.109375" style="219"/>
    <col min="5394" max="5394" width="9.109375" style="219" customWidth="1"/>
    <col min="5395" max="5625" width="9.109375" style="219"/>
    <col min="5626" max="5634" width="9.109375" style="219" customWidth="1"/>
    <col min="5635" max="5635" width="9.109375" style="219"/>
    <col min="5636" max="5640" width="9.109375" style="219" customWidth="1"/>
    <col min="5641" max="5641" width="9.109375" style="219"/>
    <col min="5642" max="5642" width="9.109375" style="219" customWidth="1"/>
    <col min="5643" max="5643" width="9.109375" style="219"/>
    <col min="5644" max="5644" width="9.109375" style="219" customWidth="1"/>
    <col min="5645" max="5645" width="9.109375" style="219"/>
    <col min="5646" max="5646" width="9.109375" style="219" customWidth="1"/>
    <col min="5647" max="5647" width="9.109375" style="219"/>
    <col min="5648" max="5648" width="9.109375" style="219" customWidth="1"/>
    <col min="5649" max="5649" width="9.109375" style="219"/>
    <col min="5650" max="5650" width="9.109375" style="219" customWidth="1"/>
    <col min="5651" max="5881" width="9.109375" style="219"/>
    <col min="5882" max="5890" width="9.109375" style="219" customWidth="1"/>
    <col min="5891" max="5891" width="9.109375" style="219"/>
    <col min="5892" max="5896" width="9.109375" style="219" customWidth="1"/>
    <col min="5897" max="5897" width="9.109375" style="219"/>
    <col min="5898" max="5898" width="9.109375" style="219" customWidth="1"/>
    <col min="5899" max="5899" width="9.109375" style="219"/>
    <col min="5900" max="5900" width="9.109375" style="219" customWidth="1"/>
    <col min="5901" max="5901" width="9.109375" style="219"/>
    <col min="5902" max="5902" width="9.109375" style="219" customWidth="1"/>
    <col min="5903" max="5903" width="9.109375" style="219"/>
    <col min="5904" max="5904" width="9.109375" style="219" customWidth="1"/>
    <col min="5905" max="5905" width="9.109375" style="219"/>
    <col min="5906" max="5906" width="9.109375" style="219" customWidth="1"/>
    <col min="5907" max="6137" width="9.109375" style="219"/>
    <col min="6138" max="6146" width="9.109375" style="219" customWidth="1"/>
    <col min="6147" max="6147" width="9.109375" style="219"/>
    <col min="6148" max="6152" width="9.109375" style="219" customWidth="1"/>
    <col min="6153" max="6153" width="9.109375" style="219"/>
    <col min="6154" max="6154" width="9.109375" style="219" customWidth="1"/>
    <col min="6155" max="6155" width="9.109375" style="219"/>
    <col min="6156" max="6156" width="9.109375" style="219" customWidth="1"/>
    <col min="6157" max="6157" width="9.109375" style="219"/>
    <col min="6158" max="6158" width="9.109375" style="219" customWidth="1"/>
    <col min="6159" max="6159" width="9.109375" style="219"/>
    <col min="6160" max="6160" width="9.109375" style="219" customWidth="1"/>
    <col min="6161" max="6161" width="9.109375" style="219"/>
    <col min="6162" max="6162" width="9.109375" style="219" customWidth="1"/>
    <col min="6163" max="6393" width="9.109375" style="219"/>
    <col min="6394" max="6402" width="9.109375" style="219" customWidth="1"/>
    <col min="6403" max="6403" width="9.109375" style="219"/>
    <col min="6404" max="6408" width="9.109375" style="219" customWidth="1"/>
    <col min="6409" max="6409" width="9.109375" style="219"/>
    <col min="6410" max="6410" width="9.109375" style="219" customWidth="1"/>
    <col min="6411" max="6411" width="9.109375" style="219"/>
    <col min="6412" max="6412" width="9.109375" style="219" customWidth="1"/>
    <col min="6413" max="6413" width="9.109375" style="219"/>
    <col min="6414" max="6414" width="9.109375" style="219" customWidth="1"/>
    <col min="6415" max="6415" width="9.109375" style="219"/>
    <col min="6416" max="6416" width="9.109375" style="219" customWidth="1"/>
    <col min="6417" max="6417" width="9.109375" style="219"/>
    <col min="6418" max="6418" width="9.109375" style="219" customWidth="1"/>
    <col min="6419" max="6649" width="9.109375" style="219"/>
    <col min="6650" max="6658" width="9.109375" style="219" customWidth="1"/>
    <col min="6659" max="6659" width="9.109375" style="219"/>
    <col min="6660" max="6664" width="9.109375" style="219" customWidth="1"/>
    <col min="6665" max="6665" width="9.109375" style="219"/>
    <col min="6666" max="6666" width="9.109375" style="219" customWidth="1"/>
    <col min="6667" max="6667" width="9.109375" style="219"/>
    <col min="6668" max="6668" width="9.109375" style="219" customWidth="1"/>
    <col min="6669" max="6669" width="9.109375" style="219"/>
    <col min="6670" max="6670" width="9.109375" style="219" customWidth="1"/>
    <col min="6671" max="6671" width="9.109375" style="219"/>
    <col min="6672" max="6672" width="9.109375" style="219" customWidth="1"/>
    <col min="6673" max="6673" width="9.109375" style="219"/>
    <col min="6674" max="6674" width="9.109375" style="219" customWidth="1"/>
    <col min="6675" max="6905" width="9.109375" style="219"/>
    <col min="6906" max="6914" width="9.109375" style="219" customWidth="1"/>
    <col min="6915" max="6915" width="9.109375" style="219"/>
    <col min="6916" max="6920" width="9.109375" style="219" customWidth="1"/>
    <col min="6921" max="6921" width="9.109375" style="219"/>
    <col min="6922" max="6922" width="9.109375" style="219" customWidth="1"/>
    <col min="6923" max="6923" width="9.109375" style="219"/>
    <col min="6924" max="6924" width="9.109375" style="219" customWidth="1"/>
    <col min="6925" max="6925" width="9.109375" style="219"/>
    <col min="6926" max="6926" width="9.109375" style="219" customWidth="1"/>
    <col min="6927" max="6927" width="9.109375" style="219"/>
    <col min="6928" max="6928" width="9.109375" style="219" customWidth="1"/>
    <col min="6929" max="6929" width="9.109375" style="219"/>
    <col min="6930" max="6930" width="9.109375" style="219" customWidth="1"/>
    <col min="6931" max="7161" width="9.109375" style="219"/>
    <col min="7162" max="7170" width="9.109375" style="219" customWidth="1"/>
    <col min="7171" max="7171" width="9.109375" style="219"/>
    <col min="7172" max="7176" width="9.109375" style="219" customWidth="1"/>
    <col min="7177" max="7177" width="9.109375" style="219"/>
    <col min="7178" max="7178" width="9.109375" style="219" customWidth="1"/>
    <col min="7179" max="7179" width="9.109375" style="219"/>
    <col min="7180" max="7180" width="9.109375" style="219" customWidth="1"/>
    <col min="7181" max="7181" width="9.109375" style="219"/>
    <col min="7182" max="7182" width="9.109375" style="219" customWidth="1"/>
    <col min="7183" max="7183" width="9.109375" style="219"/>
    <col min="7184" max="7184" width="9.109375" style="219" customWidth="1"/>
    <col min="7185" max="7185" width="9.109375" style="219"/>
    <col min="7186" max="7186" width="9.109375" style="219" customWidth="1"/>
    <col min="7187" max="7417" width="9.109375" style="219"/>
    <col min="7418" max="7426" width="9.109375" style="219" customWidth="1"/>
    <col min="7427" max="7427" width="9.109375" style="219"/>
    <col min="7428" max="7432" width="9.109375" style="219" customWidth="1"/>
    <col min="7433" max="7433" width="9.109375" style="219"/>
    <col min="7434" max="7434" width="9.109375" style="219" customWidth="1"/>
    <col min="7435" max="7435" width="9.109375" style="219"/>
    <col min="7436" max="7436" width="9.109375" style="219" customWidth="1"/>
    <col min="7437" max="7437" width="9.109375" style="219"/>
    <col min="7438" max="7438" width="9.109375" style="219" customWidth="1"/>
    <col min="7439" max="7439" width="9.109375" style="219"/>
    <col min="7440" max="7440" width="9.109375" style="219" customWidth="1"/>
    <col min="7441" max="7441" width="9.109375" style="219"/>
    <col min="7442" max="7442" width="9.109375" style="219" customWidth="1"/>
    <col min="7443" max="7673" width="9.109375" style="219"/>
    <col min="7674" max="7682" width="9.109375" style="219" customWidth="1"/>
    <col min="7683" max="7683" width="9.109375" style="219"/>
    <col min="7684" max="7688" width="9.109375" style="219" customWidth="1"/>
    <col min="7689" max="7689" width="9.109375" style="219"/>
    <col min="7690" max="7690" width="9.109375" style="219" customWidth="1"/>
    <col min="7691" max="7691" width="9.109375" style="219"/>
    <col min="7692" max="7692" width="9.109375" style="219" customWidth="1"/>
    <col min="7693" max="7693" width="9.109375" style="219"/>
    <col min="7694" max="7694" width="9.109375" style="219" customWidth="1"/>
    <col min="7695" max="7695" width="9.109375" style="219"/>
    <col min="7696" max="7696" width="9.109375" style="219" customWidth="1"/>
    <col min="7697" max="7697" width="9.109375" style="219"/>
    <col min="7698" max="7698" width="9.109375" style="219" customWidth="1"/>
    <col min="7699" max="7929" width="9.109375" style="219"/>
    <col min="7930" max="7938" width="9.109375" style="219" customWidth="1"/>
    <col min="7939" max="7939" width="9.109375" style="219"/>
    <col min="7940" max="7944" width="9.109375" style="219" customWidth="1"/>
    <col min="7945" max="7945" width="9.109375" style="219"/>
    <col min="7946" max="7946" width="9.109375" style="219" customWidth="1"/>
    <col min="7947" max="7947" width="9.109375" style="219"/>
    <col min="7948" max="7948" width="9.109375" style="219" customWidth="1"/>
    <col min="7949" max="7949" width="9.109375" style="219"/>
    <col min="7950" max="7950" width="9.109375" style="219" customWidth="1"/>
    <col min="7951" max="7951" width="9.109375" style="219"/>
    <col min="7952" max="7952" width="9.109375" style="219" customWidth="1"/>
    <col min="7953" max="7953" width="9.109375" style="219"/>
    <col min="7954" max="7954" width="9.109375" style="219" customWidth="1"/>
    <col min="7955" max="8185" width="9.109375" style="219"/>
    <col min="8186" max="8194" width="9.109375" style="219" customWidth="1"/>
    <col min="8195" max="8195" width="9.109375" style="219"/>
    <col min="8196" max="8200" width="9.109375" style="219" customWidth="1"/>
    <col min="8201" max="8201" width="9.109375" style="219"/>
    <col min="8202" max="8202" width="9.109375" style="219" customWidth="1"/>
    <col min="8203" max="8203" width="9.109375" style="219"/>
    <col min="8204" max="8204" width="9.109375" style="219" customWidth="1"/>
    <col min="8205" max="8205" width="9.109375" style="219"/>
    <col min="8206" max="8206" width="9.109375" style="219" customWidth="1"/>
    <col min="8207" max="8207" width="9.109375" style="219"/>
    <col min="8208" max="8208" width="9.109375" style="219" customWidth="1"/>
    <col min="8209" max="8209" width="9.109375" style="219"/>
    <col min="8210" max="8210" width="9.109375" style="219" customWidth="1"/>
    <col min="8211" max="8441" width="9.109375" style="219"/>
    <col min="8442" max="8450" width="9.109375" style="219" customWidth="1"/>
    <col min="8451" max="8451" width="9.109375" style="219"/>
    <col min="8452" max="8456" width="9.109375" style="219" customWidth="1"/>
    <col min="8457" max="8457" width="9.109375" style="219"/>
    <col min="8458" max="8458" width="9.109375" style="219" customWidth="1"/>
    <col min="8459" max="8459" width="9.109375" style="219"/>
    <col min="8460" max="8460" width="9.109375" style="219" customWidth="1"/>
    <col min="8461" max="8461" width="9.109375" style="219"/>
    <col min="8462" max="8462" width="9.109375" style="219" customWidth="1"/>
    <col min="8463" max="8463" width="9.109375" style="219"/>
    <col min="8464" max="8464" width="9.109375" style="219" customWidth="1"/>
    <col min="8465" max="8465" width="9.109375" style="219"/>
    <col min="8466" max="8466" width="9.109375" style="219" customWidth="1"/>
    <col min="8467" max="8697" width="9.109375" style="219"/>
    <col min="8698" max="8706" width="9.109375" style="219" customWidth="1"/>
    <col min="8707" max="8707" width="9.109375" style="219"/>
    <col min="8708" max="8712" width="9.109375" style="219" customWidth="1"/>
    <col min="8713" max="8713" width="9.109375" style="219"/>
    <col min="8714" max="8714" width="9.109375" style="219" customWidth="1"/>
    <col min="8715" max="8715" width="9.109375" style="219"/>
    <col min="8716" max="8716" width="9.109375" style="219" customWidth="1"/>
    <col min="8717" max="8717" width="9.109375" style="219"/>
    <col min="8718" max="8718" width="9.109375" style="219" customWidth="1"/>
    <col min="8719" max="8719" width="9.109375" style="219"/>
    <col min="8720" max="8720" width="9.109375" style="219" customWidth="1"/>
    <col min="8721" max="8721" width="9.109375" style="219"/>
    <col min="8722" max="8722" width="9.109375" style="219" customWidth="1"/>
    <col min="8723" max="8953" width="9.109375" style="219"/>
    <col min="8954" max="8962" width="9.109375" style="219" customWidth="1"/>
    <col min="8963" max="8963" width="9.109375" style="219"/>
    <col min="8964" max="8968" width="9.109375" style="219" customWidth="1"/>
    <col min="8969" max="8969" width="9.109375" style="219"/>
    <col min="8970" max="8970" width="9.109375" style="219" customWidth="1"/>
    <col min="8971" max="8971" width="9.109375" style="219"/>
    <col min="8972" max="8972" width="9.109375" style="219" customWidth="1"/>
    <col min="8973" max="8973" width="9.109375" style="219"/>
    <col min="8974" max="8974" width="9.109375" style="219" customWidth="1"/>
    <col min="8975" max="8975" width="9.109375" style="219"/>
    <col min="8976" max="8976" width="9.109375" style="219" customWidth="1"/>
    <col min="8977" max="8977" width="9.109375" style="219"/>
    <col min="8978" max="8978" width="9.109375" style="219" customWidth="1"/>
    <col min="8979" max="9209" width="9.109375" style="219"/>
    <col min="9210" max="9218" width="9.109375" style="219" customWidth="1"/>
    <col min="9219" max="9219" width="9.109375" style="219"/>
    <col min="9220" max="9224" width="9.109375" style="219" customWidth="1"/>
    <col min="9225" max="9225" width="9.109375" style="219"/>
    <col min="9226" max="9226" width="9.109375" style="219" customWidth="1"/>
    <col min="9227" max="9227" width="9.109375" style="219"/>
    <col min="9228" max="9228" width="9.109375" style="219" customWidth="1"/>
    <col min="9229" max="9229" width="9.109375" style="219"/>
    <col min="9230" max="9230" width="9.109375" style="219" customWidth="1"/>
    <col min="9231" max="9231" width="9.109375" style="219"/>
    <col min="9232" max="9232" width="9.109375" style="219" customWidth="1"/>
    <col min="9233" max="9233" width="9.109375" style="219"/>
    <col min="9234" max="9234" width="9.109375" style="219" customWidth="1"/>
    <col min="9235" max="9465" width="9.109375" style="219"/>
    <col min="9466" max="9474" width="9.109375" style="219" customWidth="1"/>
    <col min="9475" max="9475" width="9.109375" style="219"/>
    <col min="9476" max="9480" width="9.109375" style="219" customWidth="1"/>
    <col min="9481" max="9481" width="9.109375" style="219"/>
    <col min="9482" max="9482" width="9.109375" style="219" customWidth="1"/>
    <col min="9483" max="9483" width="9.109375" style="219"/>
    <col min="9484" max="9484" width="9.109375" style="219" customWidth="1"/>
    <col min="9485" max="9485" width="9.109375" style="219"/>
    <col min="9486" max="9486" width="9.109375" style="219" customWidth="1"/>
    <col min="9487" max="9487" width="9.109375" style="219"/>
    <col min="9488" max="9488" width="9.109375" style="219" customWidth="1"/>
    <col min="9489" max="9489" width="9.109375" style="219"/>
    <col min="9490" max="9490" width="9.109375" style="219" customWidth="1"/>
    <col min="9491" max="9721" width="9.109375" style="219"/>
    <col min="9722" max="9730" width="9.109375" style="219" customWidth="1"/>
    <col min="9731" max="9731" width="9.109375" style="219"/>
    <col min="9732" max="9736" width="9.109375" style="219" customWidth="1"/>
    <col min="9737" max="9737" width="9.109375" style="219"/>
    <col min="9738" max="9738" width="9.109375" style="219" customWidth="1"/>
    <col min="9739" max="9739" width="9.109375" style="219"/>
    <col min="9740" max="9740" width="9.109375" style="219" customWidth="1"/>
    <col min="9741" max="9741" width="9.109375" style="219"/>
    <col min="9742" max="9742" width="9.109375" style="219" customWidth="1"/>
    <col min="9743" max="9743" width="9.109375" style="219"/>
    <col min="9744" max="9744" width="9.109375" style="219" customWidth="1"/>
    <col min="9745" max="9745" width="9.109375" style="219"/>
    <col min="9746" max="9746" width="9.109375" style="219" customWidth="1"/>
    <col min="9747" max="9977" width="9.109375" style="219"/>
    <col min="9978" max="9986" width="9.109375" style="219" customWidth="1"/>
    <col min="9987" max="9987" width="9.109375" style="219"/>
    <col min="9988" max="9992" width="9.109375" style="219" customWidth="1"/>
    <col min="9993" max="9993" width="9.109375" style="219"/>
    <col min="9994" max="9994" width="9.109375" style="219" customWidth="1"/>
    <col min="9995" max="9995" width="9.109375" style="219"/>
    <col min="9996" max="9996" width="9.109375" style="219" customWidth="1"/>
    <col min="9997" max="9997" width="9.109375" style="219"/>
    <col min="9998" max="9998" width="9.109375" style="219" customWidth="1"/>
    <col min="9999" max="9999" width="9.109375" style="219"/>
    <col min="10000" max="10000" width="9.109375" style="219" customWidth="1"/>
    <col min="10001" max="10001" width="9.109375" style="219"/>
    <col min="10002" max="10002" width="9.109375" style="219" customWidth="1"/>
    <col min="10003" max="10233" width="9.109375" style="219"/>
    <col min="10234" max="10242" width="9.109375" style="219" customWidth="1"/>
    <col min="10243" max="10243" width="9.109375" style="219"/>
    <col min="10244" max="10248" width="9.109375" style="219" customWidth="1"/>
    <col min="10249" max="10249" width="9.109375" style="219"/>
    <col min="10250" max="10250" width="9.109375" style="219" customWidth="1"/>
    <col min="10251" max="10251" width="9.109375" style="219"/>
    <col min="10252" max="10252" width="9.109375" style="219" customWidth="1"/>
    <col min="10253" max="10253" width="9.109375" style="219"/>
    <col min="10254" max="10254" width="9.109375" style="219" customWidth="1"/>
    <col min="10255" max="10255" width="9.109375" style="219"/>
    <col min="10256" max="10256" width="9.109375" style="219" customWidth="1"/>
    <col min="10257" max="10257" width="9.109375" style="219"/>
    <col min="10258" max="10258" width="9.109375" style="219" customWidth="1"/>
    <col min="10259" max="10489" width="9.109375" style="219"/>
    <col min="10490" max="10498" width="9.109375" style="219" customWidth="1"/>
    <col min="10499" max="10499" width="9.109375" style="219"/>
    <col min="10500" max="10504" width="9.109375" style="219" customWidth="1"/>
    <col min="10505" max="10505" width="9.109375" style="219"/>
    <col min="10506" max="10506" width="9.109375" style="219" customWidth="1"/>
    <col min="10507" max="10507" width="9.109375" style="219"/>
    <col min="10508" max="10508" width="9.109375" style="219" customWidth="1"/>
    <col min="10509" max="10509" width="9.109375" style="219"/>
    <col min="10510" max="10510" width="9.109375" style="219" customWidth="1"/>
    <col min="10511" max="10511" width="9.109375" style="219"/>
    <col min="10512" max="10512" width="9.109375" style="219" customWidth="1"/>
    <col min="10513" max="10513" width="9.109375" style="219"/>
    <col min="10514" max="10514" width="9.109375" style="219" customWidth="1"/>
    <col min="10515" max="10745" width="9.109375" style="219"/>
    <col min="10746" max="10754" width="9.109375" style="219" customWidth="1"/>
    <col min="10755" max="10755" width="9.109375" style="219"/>
    <col min="10756" max="10760" width="9.109375" style="219" customWidth="1"/>
    <col min="10761" max="10761" width="9.109375" style="219"/>
    <col min="10762" max="10762" width="9.109375" style="219" customWidth="1"/>
    <col min="10763" max="10763" width="9.109375" style="219"/>
    <col min="10764" max="10764" width="9.109375" style="219" customWidth="1"/>
    <col min="10765" max="10765" width="9.109375" style="219"/>
    <col min="10766" max="10766" width="9.109375" style="219" customWidth="1"/>
    <col min="10767" max="10767" width="9.109375" style="219"/>
    <col min="10768" max="10768" width="9.109375" style="219" customWidth="1"/>
    <col min="10769" max="10769" width="9.109375" style="219"/>
    <col min="10770" max="10770" width="9.109375" style="219" customWidth="1"/>
    <col min="10771" max="11001" width="9.109375" style="219"/>
    <col min="11002" max="11010" width="9.109375" style="219" customWidth="1"/>
    <col min="11011" max="11011" width="9.109375" style="219"/>
    <col min="11012" max="11016" width="9.109375" style="219" customWidth="1"/>
    <col min="11017" max="11017" width="9.109375" style="219"/>
    <col min="11018" max="11018" width="9.109375" style="219" customWidth="1"/>
    <col min="11019" max="11019" width="9.109375" style="219"/>
    <col min="11020" max="11020" width="9.109375" style="219" customWidth="1"/>
    <col min="11021" max="11021" width="9.109375" style="219"/>
    <col min="11022" max="11022" width="9.109375" style="219" customWidth="1"/>
    <col min="11023" max="11023" width="9.109375" style="219"/>
    <col min="11024" max="11024" width="9.109375" style="219" customWidth="1"/>
    <col min="11025" max="11025" width="9.109375" style="219"/>
    <col min="11026" max="11026" width="9.109375" style="219" customWidth="1"/>
    <col min="11027" max="11257" width="9.109375" style="219"/>
    <col min="11258" max="11266" width="9.109375" style="219" customWidth="1"/>
    <col min="11267" max="11267" width="9.109375" style="219"/>
    <col min="11268" max="11272" width="9.109375" style="219" customWidth="1"/>
    <col min="11273" max="11273" width="9.109375" style="219"/>
    <col min="11274" max="11274" width="9.109375" style="219" customWidth="1"/>
    <col min="11275" max="11275" width="9.109375" style="219"/>
    <col min="11276" max="11276" width="9.109375" style="219" customWidth="1"/>
    <col min="11277" max="11277" width="9.109375" style="219"/>
    <col min="11278" max="11278" width="9.109375" style="219" customWidth="1"/>
    <col min="11279" max="11279" width="9.109375" style="219"/>
    <col min="11280" max="11280" width="9.109375" style="219" customWidth="1"/>
    <col min="11281" max="11281" width="9.109375" style="219"/>
    <col min="11282" max="11282" width="9.109375" style="219" customWidth="1"/>
    <col min="11283" max="11513" width="9.109375" style="219"/>
    <col min="11514" max="11522" width="9.109375" style="219" customWidth="1"/>
    <col min="11523" max="11523" width="9.109375" style="219"/>
    <col min="11524" max="11528" width="9.109375" style="219" customWidth="1"/>
    <col min="11529" max="11529" width="9.109375" style="219"/>
    <col min="11530" max="11530" width="9.109375" style="219" customWidth="1"/>
    <col min="11531" max="11531" width="9.109375" style="219"/>
    <col min="11532" max="11532" width="9.109375" style="219" customWidth="1"/>
    <col min="11533" max="11533" width="9.109375" style="219"/>
    <col min="11534" max="11534" width="9.109375" style="219" customWidth="1"/>
    <col min="11535" max="11535" width="9.109375" style="219"/>
    <col min="11536" max="11536" width="9.109375" style="219" customWidth="1"/>
    <col min="11537" max="11537" width="9.109375" style="219"/>
    <col min="11538" max="11538" width="9.109375" style="219" customWidth="1"/>
    <col min="11539" max="11769" width="9.109375" style="219"/>
    <col min="11770" max="11778" width="9.109375" style="219" customWidth="1"/>
    <col min="11779" max="11779" width="9.109375" style="219"/>
    <col min="11780" max="11784" width="9.109375" style="219" customWidth="1"/>
    <col min="11785" max="11785" width="9.109375" style="219"/>
    <col min="11786" max="11786" width="9.109375" style="219" customWidth="1"/>
    <col min="11787" max="11787" width="9.109375" style="219"/>
    <col min="11788" max="11788" width="9.109375" style="219" customWidth="1"/>
    <col min="11789" max="11789" width="9.109375" style="219"/>
    <col min="11790" max="11790" width="9.109375" style="219" customWidth="1"/>
    <col min="11791" max="11791" width="9.109375" style="219"/>
    <col min="11792" max="11792" width="9.109375" style="219" customWidth="1"/>
    <col min="11793" max="11793" width="9.109375" style="219"/>
    <col min="11794" max="11794" width="9.109375" style="219" customWidth="1"/>
    <col min="11795" max="12025" width="9.109375" style="219"/>
    <col min="12026" max="12034" width="9.109375" style="219" customWidth="1"/>
    <col min="12035" max="12035" width="9.109375" style="219"/>
    <col min="12036" max="12040" width="9.109375" style="219" customWidth="1"/>
    <col min="12041" max="12041" width="9.109375" style="219"/>
    <col min="12042" max="12042" width="9.109375" style="219" customWidth="1"/>
    <col min="12043" max="12043" width="9.109375" style="219"/>
    <col min="12044" max="12044" width="9.109375" style="219" customWidth="1"/>
    <col min="12045" max="12045" width="9.109375" style="219"/>
    <col min="12046" max="12046" width="9.109375" style="219" customWidth="1"/>
    <col min="12047" max="12047" width="9.109375" style="219"/>
    <col min="12048" max="12048" width="9.109375" style="219" customWidth="1"/>
    <col min="12049" max="12049" width="9.109375" style="219"/>
    <col min="12050" max="12050" width="9.109375" style="219" customWidth="1"/>
    <col min="12051" max="12281" width="9.109375" style="219"/>
    <col min="12282" max="12290" width="9.109375" style="219" customWidth="1"/>
    <col min="12291" max="12291" width="9.109375" style="219"/>
    <col min="12292" max="12296" width="9.109375" style="219" customWidth="1"/>
    <col min="12297" max="12297" width="9.109375" style="219"/>
    <col min="12298" max="12298" width="9.109375" style="219" customWidth="1"/>
    <col min="12299" max="12299" width="9.109375" style="219"/>
    <col min="12300" max="12300" width="9.109375" style="219" customWidth="1"/>
    <col min="12301" max="12301" width="9.109375" style="219"/>
    <col min="12302" max="12302" width="9.109375" style="219" customWidth="1"/>
    <col min="12303" max="12303" width="9.109375" style="219"/>
    <col min="12304" max="12304" width="9.109375" style="219" customWidth="1"/>
    <col min="12305" max="12305" width="9.109375" style="219"/>
    <col min="12306" max="12306" width="9.109375" style="219" customWidth="1"/>
    <col min="12307" max="12537" width="9.109375" style="219"/>
    <col min="12538" max="12546" width="9.109375" style="219" customWidth="1"/>
    <col min="12547" max="12547" width="9.109375" style="219"/>
    <col min="12548" max="12552" width="9.109375" style="219" customWidth="1"/>
    <col min="12553" max="12553" width="9.109375" style="219"/>
    <col min="12554" max="12554" width="9.109375" style="219" customWidth="1"/>
    <col min="12555" max="12555" width="9.109375" style="219"/>
    <col min="12556" max="12556" width="9.109375" style="219" customWidth="1"/>
    <col min="12557" max="12557" width="9.109375" style="219"/>
    <col min="12558" max="12558" width="9.109375" style="219" customWidth="1"/>
    <col min="12559" max="12559" width="9.109375" style="219"/>
    <col min="12560" max="12560" width="9.109375" style="219" customWidth="1"/>
    <col min="12561" max="12561" width="9.109375" style="219"/>
    <col min="12562" max="12562" width="9.109375" style="219" customWidth="1"/>
    <col min="12563" max="12793" width="9.109375" style="219"/>
    <col min="12794" max="12802" width="9.109375" style="219" customWidth="1"/>
    <col min="12803" max="12803" width="9.109375" style="219"/>
    <col min="12804" max="12808" width="9.109375" style="219" customWidth="1"/>
    <col min="12809" max="12809" width="9.109375" style="219"/>
    <col min="12810" max="12810" width="9.109375" style="219" customWidth="1"/>
    <col min="12811" max="12811" width="9.109375" style="219"/>
    <col min="12812" max="12812" width="9.109375" style="219" customWidth="1"/>
    <col min="12813" max="12813" width="9.109375" style="219"/>
    <col min="12814" max="12814" width="9.109375" style="219" customWidth="1"/>
    <col min="12815" max="12815" width="9.109375" style="219"/>
    <col min="12816" max="12816" width="9.109375" style="219" customWidth="1"/>
    <col min="12817" max="12817" width="9.109375" style="219"/>
    <col min="12818" max="12818" width="9.109375" style="219" customWidth="1"/>
    <col min="12819" max="13049" width="9.109375" style="219"/>
    <col min="13050" max="13058" width="9.109375" style="219" customWidth="1"/>
    <col min="13059" max="13059" width="9.109375" style="219"/>
    <col min="13060" max="13064" width="9.109375" style="219" customWidth="1"/>
    <col min="13065" max="13065" width="9.109375" style="219"/>
    <col min="13066" max="13066" width="9.109375" style="219" customWidth="1"/>
    <col min="13067" max="13067" width="9.109375" style="219"/>
    <col min="13068" max="13068" width="9.109375" style="219" customWidth="1"/>
    <col min="13069" max="13069" width="9.109375" style="219"/>
    <col min="13070" max="13070" width="9.109375" style="219" customWidth="1"/>
    <col min="13071" max="13071" width="9.109375" style="219"/>
    <col min="13072" max="13072" width="9.109375" style="219" customWidth="1"/>
    <col min="13073" max="13073" width="9.109375" style="219"/>
    <col min="13074" max="13074" width="9.109375" style="219" customWidth="1"/>
    <col min="13075" max="13305" width="9.109375" style="219"/>
    <col min="13306" max="13314" width="9.109375" style="219" customWidth="1"/>
    <col min="13315" max="13315" width="9.109375" style="219"/>
    <col min="13316" max="13320" width="9.109375" style="219" customWidth="1"/>
    <col min="13321" max="13321" width="9.109375" style="219"/>
    <col min="13322" max="13322" width="9.109375" style="219" customWidth="1"/>
    <col min="13323" max="13323" width="9.109375" style="219"/>
    <col min="13324" max="13324" width="9.109375" style="219" customWidth="1"/>
    <col min="13325" max="13325" width="9.109375" style="219"/>
    <col min="13326" max="13326" width="9.109375" style="219" customWidth="1"/>
    <col min="13327" max="13327" width="9.109375" style="219"/>
    <col min="13328" max="13328" width="9.109375" style="219" customWidth="1"/>
    <col min="13329" max="13329" width="9.109375" style="219"/>
    <col min="13330" max="13330" width="9.109375" style="219" customWidth="1"/>
    <col min="13331" max="13561" width="9.109375" style="219"/>
    <col min="13562" max="13570" width="9.109375" style="219" customWidth="1"/>
    <col min="13571" max="13571" width="9.109375" style="219"/>
    <col min="13572" max="13576" width="9.109375" style="219" customWidth="1"/>
    <col min="13577" max="13577" width="9.109375" style="219"/>
    <col min="13578" max="13578" width="9.109375" style="219" customWidth="1"/>
    <col min="13579" max="13579" width="9.109375" style="219"/>
    <col min="13580" max="13580" width="9.109375" style="219" customWidth="1"/>
    <col min="13581" max="13581" width="9.109375" style="219"/>
    <col min="13582" max="13582" width="9.109375" style="219" customWidth="1"/>
    <col min="13583" max="13583" width="9.109375" style="219"/>
    <col min="13584" max="13584" width="9.109375" style="219" customWidth="1"/>
    <col min="13585" max="13585" width="9.109375" style="219"/>
    <col min="13586" max="13586" width="9.109375" style="219" customWidth="1"/>
    <col min="13587" max="13817" width="9.109375" style="219"/>
    <col min="13818" max="13826" width="9.109375" style="219" customWidth="1"/>
    <col min="13827" max="13827" width="9.109375" style="219"/>
    <col min="13828" max="13832" width="9.109375" style="219" customWidth="1"/>
    <col min="13833" max="13833" width="9.109375" style="219"/>
    <col min="13834" max="13834" width="9.109375" style="219" customWidth="1"/>
    <col min="13835" max="13835" width="9.109375" style="219"/>
    <col min="13836" max="13836" width="9.109375" style="219" customWidth="1"/>
    <col min="13837" max="13837" width="9.109375" style="219"/>
    <col min="13838" max="13838" width="9.109375" style="219" customWidth="1"/>
    <col min="13839" max="13839" width="9.109375" style="219"/>
    <col min="13840" max="13840" width="9.109375" style="219" customWidth="1"/>
    <col min="13841" max="13841" width="9.109375" style="219"/>
    <col min="13842" max="13842" width="9.109375" style="219" customWidth="1"/>
    <col min="13843" max="14073" width="9.109375" style="219"/>
    <col min="14074" max="14082" width="9.109375" style="219" customWidth="1"/>
    <col min="14083" max="14083" width="9.109375" style="219"/>
    <col min="14084" max="14088" width="9.109375" style="219" customWidth="1"/>
    <col min="14089" max="14089" width="9.109375" style="219"/>
    <col min="14090" max="14090" width="9.109375" style="219" customWidth="1"/>
    <col min="14091" max="14091" width="9.109375" style="219"/>
    <col min="14092" max="14092" width="9.109375" style="219" customWidth="1"/>
    <col min="14093" max="14093" width="9.109375" style="219"/>
    <col min="14094" max="14094" width="9.109375" style="219" customWidth="1"/>
    <col min="14095" max="14095" width="9.109375" style="219"/>
    <col min="14096" max="14096" width="9.109375" style="219" customWidth="1"/>
    <col min="14097" max="14097" width="9.109375" style="219"/>
    <col min="14098" max="14098" width="9.109375" style="219" customWidth="1"/>
    <col min="14099" max="14329" width="9.109375" style="219"/>
    <col min="14330" max="14338" width="9.109375" style="219" customWidth="1"/>
    <col min="14339" max="14339" width="9.109375" style="219"/>
    <col min="14340" max="14344" width="9.109375" style="219" customWidth="1"/>
    <col min="14345" max="14345" width="9.109375" style="219"/>
    <col min="14346" max="14346" width="9.109375" style="219" customWidth="1"/>
    <col min="14347" max="14347" width="9.109375" style="219"/>
    <col min="14348" max="14348" width="9.109375" style="219" customWidth="1"/>
    <col min="14349" max="14349" width="9.109375" style="219"/>
    <col min="14350" max="14350" width="9.109375" style="219" customWidth="1"/>
    <col min="14351" max="14351" width="9.109375" style="219"/>
    <col min="14352" max="14352" width="9.109375" style="219" customWidth="1"/>
    <col min="14353" max="14353" width="9.109375" style="219"/>
    <col min="14354" max="14354" width="9.109375" style="219" customWidth="1"/>
    <col min="14355" max="14585" width="9.109375" style="219"/>
    <col min="14586" max="14594" width="9.109375" style="219" customWidth="1"/>
    <col min="14595" max="14595" width="9.109375" style="219"/>
    <col min="14596" max="14600" width="9.109375" style="219" customWidth="1"/>
    <col min="14601" max="14601" width="9.109375" style="219"/>
    <col min="14602" max="14602" width="9.109375" style="219" customWidth="1"/>
    <col min="14603" max="14603" width="9.109375" style="219"/>
    <col min="14604" max="14604" width="9.109375" style="219" customWidth="1"/>
    <col min="14605" max="14605" width="9.109375" style="219"/>
    <col min="14606" max="14606" width="9.109375" style="219" customWidth="1"/>
    <col min="14607" max="14607" width="9.109375" style="219"/>
    <col min="14608" max="14608" width="9.109375" style="219" customWidth="1"/>
    <col min="14609" max="14609" width="9.109375" style="219"/>
    <col min="14610" max="14610" width="9.109375" style="219" customWidth="1"/>
    <col min="14611" max="14841" width="9.109375" style="219"/>
    <col min="14842" max="14850" width="9.109375" style="219" customWidth="1"/>
    <col min="14851" max="14851" width="9.109375" style="219"/>
    <col min="14852" max="14856" width="9.109375" style="219" customWidth="1"/>
    <col min="14857" max="14857" width="9.109375" style="219"/>
    <col min="14858" max="14858" width="9.109375" style="219" customWidth="1"/>
    <col min="14859" max="14859" width="9.109375" style="219"/>
    <col min="14860" max="14860" width="9.109375" style="219" customWidth="1"/>
    <col min="14861" max="14861" width="9.109375" style="219"/>
    <col min="14862" max="14862" width="9.109375" style="219" customWidth="1"/>
    <col min="14863" max="14863" width="9.109375" style="219"/>
    <col min="14864" max="14864" width="9.109375" style="219" customWidth="1"/>
    <col min="14865" max="14865" width="9.109375" style="219"/>
    <col min="14866" max="14866" width="9.109375" style="219" customWidth="1"/>
    <col min="14867" max="15097" width="9.109375" style="219"/>
    <col min="15098" max="15106" width="9.109375" style="219" customWidth="1"/>
    <col min="15107" max="15107" width="9.109375" style="219"/>
    <col min="15108" max="15112" width="9.109375" style="219" customWidth="1"/>
    <col min="15113" max="15113" width="9.109375" style="219"/>
    <col min="15114" max="15114" width="9.109375" style="219" customWidth="1"/>
    <col min="15115" max="15115" width="9.109375" style="219"/>
    <col min="15116" max="15116" width="9.109375" style="219" customWidth="1"/>
    <col min="15117" max="15117" width="9.109375" style="219"/>
    <col min="15118" max="15118" width="9.109375" style="219" customWidth="1"/>
    <col min="15119" max="15119" width="9.109375" style="219"/>
    <col min="15120" max="15120" width="9.109375" style="219" customWidth="1"/>
    <col min="15121" max="15121" width="9.109375" style="219"/>
    <col min="15122" max="15122" width="9.109375" style="219" customWidth="1"/>
    <col min="15123" max="15353" width="9.109375" style="219"/>
    <col min="15354" max="15362" width="9.109375" style="219" customWidth="1"/>
    <col min="15363" max="15363" width="9.109375" style="219"/>
    <col min="15364" max="15368" width="9.109375" style="219" customWidth="1"/>
    <col min="15369" max="15369" width="9.109375" style="219"/>
    <col min="15370" max="15370" width="9.109375" style="219" customWidth="1"/>
    <col min="15371" max="15371" width="9.109375" style="219"/>
    <col min="15372" max="15372" width="9.109375" style="219" customWidth="1"/>
    <col min="15373" max="15373" width="9.109375" style="219"/>
    <col min="15374" max="15374" width="9.109375" style="219" customWidth="1"/>
    <col min="15375" max="15375" width="9.109375" style="219"/>
    <col min="15376" max="15376" width="9.109375" style="219" customWidth="1"/>
    <col min="15377" max="15377" width="9.109375" style="219"/>
    <col min="15378" max="15378" width="9.109375" style="219" customWidth="1"/>
    <col min="15379" max="15609" width="9.109375" style="219"/>
    <col min="15610" max="15618" width="9.109375" style="219" customWidth="1"/>
    <col min="15619" max="15619" width="9.109375" style="219"/>
    <col min="15620" max="15624" width="9.109375" style="219" customWidth="1"/>
    <col min="15625" max="15625" width="9.109375" style="219"/>
    <col min="15626" max="15626" width="9.109375" style="219" customWidth="1"/>
    <col min="15627" max="15627" width="9.109375" style="219"/>
    <col min="15628" max="15628" width="9.109375" style="219" customWidth="1"/>
    <col min="15629" max="15629" width="9.109375" style="219"/>
    <col min="15630" max="15630" width="9.109375" style="219" customWidth="1"/>
    <col min="15631" max="15631" width="9.109375" style="219"/>
    <col min="15632" max="15632" width="9.109375" style="219" customWidth="1"/>
    <col min="15633" max="15633" width="9.109375" style="219"/>
    <col min="15634" max="15634" width="9.109375" style="219" customWidth="1"/>
    <col min="15635" max="15865" width="9.109375" style="219"/>
    <col min="15866" max="15874" width="9.109375" style="219" customWidth="1"/>
    <col min="15875" max="15875" width="9.109375" style="219"/>
    <col min="15876" max="15880" width="9.109375" style="219" customWidth="1"/>
    <col min="15881" max="15881" width="9.109375" style="219"/>
    <col min="15882" max="15882" width="9.109375" style="219" customWidth="1"/>
    <col min="15883" max="15883" width="9.109375" style="219"/>
    <col min="15884" max="15884" width="9.109375" style="219" customWidth="1"/>
    <col min="15885" max="15885" width="9.109375" style="219"/>
    <col min="15886" max="15886" width="9.109375" style="219" customWidth="1"/>
    <col min="15887" max="15887" width="9.109375" style="219"/>
    <col min="15888" max="15888" width="9.109375" style="219" customWidth="1"/>
    <col min="15889" max="15889" width="9.109375" style="219"/>
    <col min="15890" max="15890" width="9.109375" style="219" customWidth="1"/>
    <col min="15891" max="16121" width="9.109375" style="219"/>
    <col min="16122" max="16130" width="9.109375" style="219" customWidth="1"/>
    <col min="16131" max="16131" width="9.109375" style="219"/>
    <col min="16132" max="16136" width="9.109375" style="219" customWidth="1"/>
    <col min="16137" max="16137" width="9.109375" style="219"/>
    <col min="16138" max="16138" width="9.109375" style="219" customWidth="1"/>
    <col min="16139" max="16139" width="9.109375" style="219"/>
    <col min="16140" max="16140" width="9.109375" style="219" customWidth="1"/>
    <col min="16141" max="16141" width="9.109375" style="219"/>
    <col min="16142" max="16142" width="9.109375" style="219" customWidth="1"/>
    <col min="16143" max="16143" width="9.109375" style="219"/>
    <col min="16144" max="16144" width="9.109375" style="219" customWidth="1"/>
    <col min="16145" max="16145" width="9.109375" style="219"/>
    <col min="16146" max="16146" width="9.109375" style="219" customWidth="1"/>
    <col min="16147" max="16384" width="9.109375" style="219"/>
  </cols>
  <sheetData>
    <row r="1" spans="1:61" s="6" customFormat="1" ht="12" hidden="1">
      <c r="E1" s="218">
        <f>IRR!C27</f>
        <v>0.5</v>
      </c>
      <c r="F1" s="218">
        <f>IRR!D27</f>
        <v>1.5</v>
      </c>
      <c r="G1" s="218">
        <f t="shared" ref="G1:O1" si="0">F1+1</f>
        <v>2.5</v>
      </c>
      <c r="H1" s="218">
        <f t="shared" si="0"/>
        <v>3.5</v>
      </c>
      <c r="I1" s="218">
        <f t="shared" si="0"/>
        <v>4.5</v>
      </c>
      <c r="J1" s="218">
        <f t="shared" si="0"/>
        <v>5.5</v>
      </c>
      <c r="K1" s="218">
        <f t="shared" si="0"/>
        <v>6.5</v>
      </c>
      <c r="L1" s="218">
        <f t="shared" si="0"/>
        <v>7.5</v>
      </c>
      <c r="M1" s="218">
        <f t="shared" si="0"/>
        <v>8.5</v>
      </c>
      <c r="N1" s="218">
        <f t="shared" si="0"/>
        <v>9.5</v>
      </c>
      <c r="O1" s="218">
        <f t="shared" si="0"/>
        <v>10.5</v>
      </c>
      <c r="P1" s="218"/>
      <c r="S1" s="218">
        <f>O1+1</f>
        <v>11.5</v>
      </c>
      <c r="T1" s="218"/>
      <c r="U1" s="218">
        <f>S1+1</f>
        <v>12.5</v>
      </c>
      <c r="V1" s="218"/>
      <c r="W1" s="218">
        <f>U1+1</f>
        <v>13.5</v>
      </c>
      <c r="X1" s="218"/>
      <c r="Y1" s="218">
        <f>W1+1</f>
        <v>14.5</v>
      </c>
      <c r="AA1" s="218">
        <f>Y1+1</f>
        <v>15.5</v>
      </c>
      <c r="AB1" s="218"/>
      <c r="AC1" s="218">
        <f>AA1+1</f>
        <v>16.5</v>
      </c>
      <c r="AD1" s="218"/>
      <c r="AE1" s="218">
        <f>AC1+1</f>
        <v>17.5</v>
      </c>
      <c r="AF1" s="218"/>
      <c r="AG1" s="218">
        <f>AE1+1</f>
        <v>18.5</v>
      </c>
      <c r="AH1" s="218"/>
      <c r="AI1" s="218">
        <f>AG1+1</f>
        <v>19.5</v>
      </c>
      <c r="AJ1" s="218"/>
      <c r="AK1" s="218">
        <f>AI1+1</f>
        <v>20.5</v>
      </c>
      <c r="AL1" s="218"/>
      <c r="AM1" s="218">
        <f>AK1+1</f>
        <v>21.5</v>
      </c>
      <c r="AN1" s="218"/>
      <c r="AO1" s="218">
        <f>AM1+1</f>
        <v>22.5</v>
      </c>
      <c r="AP1" s="218"/>
      <c r="AQ1" s="218">
        <f>AO1+1</f>
        <v>23.5</v>
      </c>
      <c r="AR1" s="218"/>
      <c r="AS1" s="218">
        <f>AQ1+1</f>
        <v>24.5</v>
      </c>
      <c r="AU1" s="218">
        <f>AS1+1</f>
        <v>25.5</v>
      </c>
      <c r="AW1" s="218">
        <f>AU1+1</f>
        <v>26.5</v>
      </c>
      <c r="AY1" s="218">
        <f>AW1+1</f>
        <v>27.5</v>
      </c>
      <c r="BA1" s="218">
        <f>AY1+1</f>
        <v>28.5</v>
      </c>
      <c r="BC1" s="218">
        <f>BA1+1</f>
        <v>29.5</v>
      </c>
      <c r="BE1" s="218">
        <f>BC1+1</f>
        <v>30.5</v>
      </c>
      <c r="BG1" s="218">
        <f>BE1+1</f>
        <v>31.5</v>
      </c>
      <c r="BI1" s="218">
        <f>BG1+1</f>
        <v>32.5</v>
      </c>
    </row>
    <row r="2" spans="1:61" s="6" customFormat="1" ht="13.8">
      <c r="A2" s="1" t="str">
        <f>Assumptions!B2</f>
        <v>Company ABC</v>
      </c>
      <c r="B2" s="1"/>
      <c r="C2" s="1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 t="str">
        <f>A2</f>
        <v>Company ABC</v>
      </c>
      <c r="S2" s="218"/>
      <c r="T2" s="218"/>
      <c r="U2" s="218"/>
      <c r="V2" s="218"/>
      <c r="X2" s="218"/>
      <c r="Y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R2" s="218"/>
    </row>
    <row r="3" spans="1:61" s="4" customFormat="1" ht="13.8">
      <c r="A3" s="3" t="s">
        <v>220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 t="str">
        <f>A3</f>
        <v>Fair Value of Customer Related Intangible (CRI)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U3" s="3"/>
      <c r="AW3" s="3"/>
      <c r="AY3" s="3"/>
      <c r="BA3" s="3"/>
      <c r="BC3" s="3"/>
      <c r="BE3" s="3"/>
      <c r="BG3" s="3"/>
      <c r="BI3" s="3"/>
    </row>
    <row r="4" spans="1:61" ht="13.8">
      <c r="A4" s="5" t="s">
        <v>302</v>
      </c>
      <c r="E4" s="156">
        <f>5/12</f>
        <v>0.41666666666666669</v>
      </c>
      <c r="F4" s="156">
        <v>2</v>
      </c>
      <c r="G4" s="156">
        <f>F4+1</f>
        <v>3</v>
      </c>
      <c r="H4" s="156">
        <f>G4+1</f>
        <v>4</v>
      </c>
      <c r="I4" s="156">
        <f>H4+1</f>
        <v>5</v>
      </c>
      <c r="J4" s="156">
        <f>I4+1</f>
        <v>6</v>
      </c>
      <c r="K4" s="156">
        <f>I4+1</f>
        <v>6</v>
      </c>
      <c r="L4" s="156">
        <f>J4+1</f>
        <v>7</v>
      </c>
      <c r="M4" s="156">
        <f>L4+1</f>
        <v>8</v>
      </c>
      <c r="N4" s="156">
        <f>L4+1</f>
        <v>8</v>
      </c>
      <c r="O4" s="156">
        <f>M4+1</f>
        <v>9</v>
      </c>
      <c r="P4" s="156" t="s">
        <v>275</v>
      </c>
      <c r="Q4" s="5" t="s">
        <v>273</v>
      </c>
      <c r="R4" s="156"/>
      <c r="S4" s="156">
        <f>L4+1</f>
        <v>8</v>
      </c>
      <c r="T4" s="156"/>
      <c r="U4" s="156">
        <f>S4+1</f>
        <v>9</v>
      </c>
      <c r="V4" s="156"/>
      <c r="W4" s="156">
        <f>U4+1</f>
        <v>10</v>
      </c>
      <c r="X4" s="156"/>
      <c r="AA4" s="156"/>
    </row>
    <row r="5" spans="1:61" ht="12" customHeight="1">
      <c r="Q5" s="57"/>
      <c r="R5" s="57"/>
    </row>
    <row r="6" spans="1:61" ht="15" customHeight="1">
      <c r="E6" s="35" t="s">
        <v>274</v>
      </c>
      <c r="F6" s="304"/>
      <c r="G6" s="35"/>
      <c r="H6" s="35"/>
      <c r="I6" s="35"/>
      <c r="J6" s="35"/>
      <c r="K6" s="35"/>
      <c r="L6" s="35"/>
      <c r="M6" s="35"/>
      <c r="N6" s="35"/>
      <c r="O6" s="35"/>
      <c r="P6" s="35"/>
      <c r="S6" s="35" t="s">
        <v>41</v>
      </c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 t="s">
        <v>266</v>
      </c>
      <c r="AG6" s="35" t="s">
        <v>266</v>
      </c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216"/>
      <c r="AS6" s="35"/>
      <c r="AU6" s="35"/>
      <c r="AW6" s="35"/>
      <c r="AY6" s="35"/>
      <c r="BA6" s="35"/>
      <c r="BC6" s="35"/>
      <c r="BE6" s="35"/>
      <c r="BG6" s="35"/>
      <c r="BI6" s="35"/>
    </row>
    <row r="7" spans="1:61" ht="12">
      <c r="E7" s="13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S7" s="125"/>
      <c r="T7" s="125"/>
      <c r="U7" s="125"/>
      <c r="V7" s="125"/>
      <c r="W7" s="125"/>
    </row>
    <row r="8" spans="1:61" ht="12">
      <c r="E8" s="38">
        <f>IRR!C5</f>
        <v>43465</v>
      </c>
      <c r="F8" s="71">
        <f>IRR!D5</f>
        <v>43830</v>
      </c>
      <c r="G8" s="71">
        <f t="shared" ref="G8:O8" si="1">EOMONTH(F8,12)</f>
        <v>44196</v>
      </c>
      <c r="H8" s="71">
        <f t="shared" si="1"/>
        <v>44561</v>
      </c>
      <c r="I8" s="71">
        <f t="shared" si="1"/>
        <v>44926</v>
      </c>
      <c r="J8" s="71">
        <f t="shared" si="1"/>
        <v>45291</v>
      </c>
      <c r="K8" s="71">
        <f t="shared" si="1"/>
        <v>45657</v>
      </c>
      <c r="L8" s="71">
        <f t="shared" si="1"/>
        <v>46022</v>
      </c>
      <c r="M8" s="71">
        <f t="shared" si="1"/>
        <v>46387</v>
      </c>
      <c r="N8" s="71">
        <f t="shared" si="1"/>
        <v>46752</v>
      </c>
      <c r="O8" s="71">
        <f t="shared" si="1"/>
        <v>47118</v>
      </c>
      <c r="P8" s="220"/>
      <c r="S8" s="71">
        <f>EOMONTH(L8,12)</f>
        <v>46387</v>
      </c>
      <c r="T8" s="220"/>
      <c r="U8" s="71">
        <f>EOMONTH(S8,12)</f>
        <v>46752</v>
      </c>
      <c r="V8" s="220"/>
      <c r="W8" s="71">
        <f>EOMONTH(U8,12)</f>
        <v>47118</v>
      </c>
      <c r="Y8" s="71">
        <f>EOMONTH(W8,12)</f>
        <v>47483</v>
      </c>
      <c r="AA8" s="71">
        <f>EOMONTH(Y8,12)</f>
        <v>47848</v>
      </c>
      <c r="AC8" s="71">
        <f>EOMONTH(AA8,12)</f>
        <v>48213</v>
      </c>
      <c r="AE8" s="71">
        <f>EOMONTH(AC8,12)</f>
        <v>48579</v>
      </c>
      <c r="AG8" s="71">
        <f>EOMONTH(AE8,12)</f>
        <v>48944</v>
      </c>
      <c r="AI8" s="71">
        <f>EOMONTH(AG8,12)</f>
        <v>49309</v>
      </c>
      <c r="AK8" s="71">
        <f>EOMONTH(AI8,12)</f>
        <v>49674</v>
      </c>
      <c r="AM8" s="71">
        <f>EOMONTH(AK8,12)</f>
        <v>50040</v>
      </c>
      <c r="AO8" s="71">
        <f>EOMONTH(AM8,12)</f>
        <v>50405</v>
      </c>
      <c r="AQ8" s="71">
        <f>EOMONTH(AO8,12)</f>
        <v>50770</v>
      </c>
      <c r="AS8" s="71">
        <f>EOMONTH(AQ8,12)</f>
        <v>51135</v>
      </c>
      <c r="AU8" s="71">
        <f>EOMONTH(AS8,12)</f>
        <v>51501</v>
      </c>
      <c r="AW8" s="71">
        <f>EOMONTH(AU8,12)</f>
        <v>51866</v>
      </c>
      <c r="AY8" s="71">
        <f>EOMONTH(AW8,12)</f>
        <v>52231</v>
      </c>
      <c r="BA8" s="71">
        <f>EOMONTH(AY8,12)</f>
        <v>52596</v>
      </c>
      <c r="BC8" s="71">
        <f>EOMONTH(BA8,12)</f>
        <v>52962</v>
      </c>
      <c r="BE8" s="71">
        <f>EOMONTH(BC8,12)</f>
        <v>53327</v>
      </c>
      <c r="BG8" s="71">
        <f>EOMONTH(BE8,12)</f>
        <v>53692</v>
      </c>
      <c r="BI8" s="71">
        <f>EOMONTH(BG8,12)</f>
        <v>54057</v>
      </c>
    </row>
    <row r="9" spans="1:61" ht="5.0999999999999996" customHeight="1">
      <c r="E9" s="221"/>
      <c r="F9" s="221"/>
      <c r="G9" s="221"/>
    </row>
    <row r="10" spans="1:61" ht="12">
      <c r="A10" s="219" t="s">
        <v>151</v>
      </c>
      <c r="E10" s="222">
        <f>'Projected IS'!B8</f>
        <v>250000000</v>
      </c>
      <c r="F10" s="222">
        <f>'Projected IS'!C8</f>
        <v>300000000</v>
      </c>
      <c r="G10" s="222">
        <f>'Projected IS'!D8</f>
        <v>350000000</v>
      </c>
      <c r="H10" s="222">
        <f>'Projected IS'!E8</f>
        <v>400000000</v>
      </c>
      <c r="I10" s="222">
        <f>'Projected IS'!F8</f>
        <v>450000000</v>
      </c>
      <c r="J10" s="222">
        <f>I10*(1+IRR!$C$57)</f>
        <v>463500000</v>
      </c>
      <c r="K10" s="222">
        <f>J10*(1+IRR!$C$57)</f>
        <v>477405000</v>
      </c>
      <c r="L10" s="222">
        <f>K10*(1+IRR!$C$57)</f>
        <v>491727150</v>
      </c>
      <c r="M10" s="222">
        <f>L10*(1+IRR!$C$57)</f>
        <v>506478964.5</v>
      </c>
      <c r="N10" s="222">
        <f>M10*(1+IRR!$C$57)</f>
        <v>521673333.435</v>
      </c>
      <c r="O10" s="222">
        <f>N10*(1+IRR!$C$57)</f>
        <v>537323533.43805003</v>
      </c>
      <c r="Q10" s="219" t="str">
        <f>A10</f>
        <v>Projected Revenue [A]</v>
      </c>
      <c r="S10" s="222">
        <f>O10*(1+IRR!$C$57)</f>
        <v>553443239.44119155</v>
      </c>
      <c r="U10" s="222">
        <f>S10*(1+IRR!$C$57)</f>
        <v>570046536.62442732</v>
      </c>
      <c r="W10" s="222">
        <f>U10*(1+IRR!$C$57)</f>
        <v>587147932.72316015</v>
      </c>
      <c r="Y10" s="222">
        <f>W10*(1+IRR!$C$57)</f>
        <v>604762370.70485497</v>
      </c>
      <c r="AA10" s="222">
        <f>Y10*(1+IRR!$C$57)</f>
        <v>622905241.82600057</v>
      </c>
      <c r="AC10" s="222">
        <f>AA10*(1+IRR!$C$57)</f>
        <v>641592399.08078063</v>
      </c>
      <c r="AE10" s="222">
        <f>AC10*(1+IRR!$C$57)</f>
        <v>660840171.05320406</v>
      </c>
      <c r="AG10" s="222">
        <f>AE10*(1+IRR!$C$57)</f>
        <v>680665376.18480015</v>
      </c>
      <c r="AI10" s="222">
        <f>AG10*(1+IRR!$C$57)</f>
        <v>701085337.47034419</v>
      </c>
      <c r="AK10" s="222">
        <f>AI10*(1+IRR!$C$57)</f>
        <v>722117897.59445453</v>
      </c>
      <c r="AM10" s="222">
        <f>AK10*(1+IRR!$C$57)</f>
        <v>743781434.5222882</v>
      </c>
      <c r="AO10" s="222">
        <f>AM10*(1+IRR!$C$57)</f>
        <v>766094877.55795681</v>
      </c>
      <c r="AQ10" s="222">
        <f>AO10*(1+IRR!$C$57)</f>
        <v>789077723.88469553</v>
      </c>
      <c r="AS10" s="222">
        <f>AQ10*(1+IRR!$C$57)</f>
        <v>812750055.60123646</v>
      </c>
      <c r="AU10" s="222">
        <f>AS10*(1+IRR!$C$57)</f>
        <v>837132557.26927352</v>
      </c>
      <c r="AW10" s="222">
        <f>AU10*(1+IRR!$C$57)</f>
        <v>862246533.98735178</v>
      </c>
      <c r="AY10" s="222">
        <f>AW10*(1+IRR!$C$57)</f>
        <v>888113930.00697231</v>
      </c>
      <c r="BA10" s="222">
        <f>AY10*(1+IRR!$C$57)</f>
        <v>914757347.9071815</v>
      </c>
      <c r="BC10" s="222">
        <f>BA10*(1+IRR!$C$57)</f>
        <v>942200068.34439695</v>
      </c>
      <c r="BE10" s="222">
        <f>BC10*(1+IRR!$C$57)</f>
        <v>970466070.3947289</v>
      </c>
      <c r="BG10" s="222">
        <f>BE10*(1+IRR!$C$57)</f>
        <v>999580052.50657082</v>
      </c>
      <c r="BI10" s="222">
        <f>BG10*(1+IRR!$C$57)</f>
        <v>1029567454.0817679</v>
      </c>
    </row>
    <row r="11" spans="1:61" s="225" customFormat="1" ht="4.5" customHeight="1">
      <c r="A11" s="219"/>
      <c r="B11" s="219"/>
      <c r="C11" s="219"/>
      <c r="D11" s="223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19"/>
      <c r="Q11" s="219"/>
      <c r="R11" s="223"/>
      <c r="S11" s="224"/>
      <c r="T11" s="219"/>
      <c r="U11" s="224"/>
      <c r="V11" s="224"/>
      <c r="W11" s="224"/>
      <c r="Y11" s="224"/>
      <c r="AA11" s="224"/>
      <c r="AC11" s="224"/>
      <c r="AE11" s="224"/>
      <c r="AG11" s="224"/>
      <c r="AI11" s="224"/>
      <c r="AK11" s="224"/>
      <c r="AM11" s="224"/>
      <c r="AO11" s="224"/>
      <c r="AQ11" s="224"/>
      <c r="AS11" s="224"/>
      <c r="AU11" s="224"/>
      <c r="AW11" s="224"/>
      <c r="AY11" s="224"/>
      <c r="BA11" s="224"/>
      <c r="BC11" s="224"/>
      <c r="BE11" s="224"/>
      <c r="BG11" s="224"/>
      <c r="BI11" s="224"/>
    </row>
    <row r="12" spans="1:61" s="225" customFormat="1" ht="12">
      <c r="A12" s="219" t="s">
        <v>337</v>
      </c>
      <c r="B12" s="254"/>
      <c r="C12" s="254"/>
      <c r="D12" s="233">
        <f>Assumptions!B55</f>
        <v>0.25</v>
      </c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19"/>
      <c r="Q12" s="219" t="str">
        <f>A12</f>
        <v>Customer Attrition</v>
      </c>
      <c r="R12" s="223">
        <f>D12</f>
        <v>0.25</v>
      </c>
      <c r="S12" s="224"/>
      <c r="T12" s="219"/>
      <c r="U12" s="224"/>
      <c r="V12" s="224"/>
      <c r="W12" s="224"/>
      <c r="Y12" s="224"/>
      <c r="AA12" s="224"/>
      <c r="AC12" s="224"/>
      <c r="AE12" s="224"/>
      <c r="AG12" s="224"/>
      <c r="AI12" s="224"/>
      <c r="AK12" s="224"/>
      <c r="AM12" s="224"/>
      <c r="AO12" s="224"/>
      <c r="AQ12" s="224"/>
      <c r="AS12" s="224"/>
      <c r="AU12" s="224"/>
      <c r="AW12" s="224"/>
      <c r="AY12" s="224"/>
      <c r="BA12" s="224"/>
      <c r="BC12" s="224"/>
      <c r="BE12" s="224"/>
      <c r="BG12" s="224"/>
      <c r="BI12" s="224"/>
    </row>
    <row r="13" spans="1:61" s="225" customFormat="1" ht="4.5" customHeight="1">
      <c r="A13" s="219"/>
      <c r="B13" s="254"/>
      <c r="C13" s="254"/>
      <c r="D13" s="233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19"/>
      <c r="Q13" s="219"/>
      <c r="R13" s="223"/>
      <c r="S13" s="224"/>
      <c r="T13" s="219"/>
      <c r="U13" s="224"/>
      <c r="V13" s="224"/>
      <c r="W13" s="224"/>
      <c r="Y13" s="224"/>
      <c r="AA13" s="224"/>
      <c r="AC13" s="224"/>
      <c r="AE13" s="224"/>
      <c r="AG13" s="224"/>
      <c r="AI13" s="224"/>
      <c r="AK13" s="224"/>
      <c r="AM13" s="224"/>
      <c r="AO13" s="224"/>
      <c r="AQ13" s="224"/>
      <c r="AS13" s="224"/>
      <c r="AU13" s="224"/>
      <c r="AW13" s="224"/>
      <c r="AY13" s="224"/>
      <c r="BA13" s="224"/>
      <c r="BC13" s="224"/>
      <c r="BE13" s="224"/>
      <c r="BG13" s="224"/>
      <c r="BI13" s="224"/>
    </row>
    <row r="14" spans="1:61" s="225" customFormat="1" ht="12">
      <c r="A14" s="219" t="s">
        <v>193</v>
      </c>
      <c r="B14" s="254"/>
      <c r="C14" s="254"/>
      <c r="D14" s="233"/>
      <c r="E14" s="226">
        <f t="shared" ref="E14:O14" si="2">E10*(1-$D$12)^E1</f>
        <v>216506350.94610965</v>
      </c>
      <c r="F14" s="226">
        <f t="shared" si="2"/>
        <v>194855715.85149869</v>
      </c>
      <c r="G14" s="226">
        <f t="shared" si="2"/>
        <v>170498751.3700614</v>
      </c>
      <c r="H14" s="226">
        <f t="shared" si="2"/>
        <v>146141786.88862401</v>
      </c>
      <c r="I14" s="226">
        <f t="shared" si="2"/>
        <v>123307132.68727654</v>
      </c>
      <c r="J14" s="226">
        <f t="shared" si="2"/>
        <v>95254760.000921115</v>
      </c>
      <c r="K14" s="226">
        <f t="shared" si="2"/>
        <v>73584302.100711584</v>
      </c>
      <c r="L14" s="226">
        <f t="shared" si="2"/>
        <v>56843873.372799687</v>
      </c>
      <c r="M14" s="226">
        <f t="shared" si="2"/>
        <v>43911892.180487767</v>
      </c>
      <c r="N14" s="226">
        <f t="shared" si="2"/>
        <v>33921936.709426798</v>
      </c>
      <c r="O14" s="226">
        <f t="shared" si="2"/>
        <v>26204696.1080322</v>
      </c>
      <c r="P14" s="219"/>
      <c r="Q14" s="219" t="str">
        <f>A14</f>
        <v>Probability Weighted Revenue</v>
      </c>
      <c r="R14" s="223"/>
      <c r="S14" s="226">
        <f>S10*(1-$D$12)^S1</f>
        <v>20243127.743454877</v>
      </c>
      <c r="T14" s="219"/>
      <c r="U14" s="226">
        <f>U10*(1-$D$12)^U1</f>
        <v>15637816.181818895</v>
      </c>
      <c r="V14" s="219"/>
      <c r="W14" s="226">
        <f>W10*(1-$D$12)^W1</f>
        <v>12080213.000455098</v>
      </c>
      <c r="Y14" s="226">
        <f t="shared" ref="Y14:AQ14" si="3">Y10*(1-$D$12)^Y1</f>
        <v>9331964.5428515654</v>
      </c>
      <c r="AA14" s="226">
        <f t="shared" si="3"/>
        <v>7208942.6093528345</v>
      </c>
      <c r="AC14" s="226">
        <f t="shared" si="3"/>
        <v>5568908.1657250607</v>
      </c>
      <c r="AE14" s="226">
        <f t="shared" si="3"/>
        <v>4301981.5580226099</v>
      </c>
      <c r="AG14" s="226">
        <f t="shared" si="3"/>
        <v>3323280.7535724668</v>
      </c>
      <c r="AI14" s="226">
        <f t="shared" si="3"/>
        <v>2567234.3821347309</v>
      </c>
      <c r="AK14" s="226">
        <f t="shared" si="3"/>
        <v>1983188.56019908</v>
      </c>
      <c r="AM14" s="226">
        <f t="shared" si="3"/>
        <v>1532013.1627537897</v>
      </c>
      <c r="AO14" s="226">
        <f t="shared" si="3"/>
        <v>1183480.1682273026</v>
      </c>
      <c r="AQ14" s="226">
        <f t="shared" si="3"/>
        <v>914238.42995559133</v>
      </c>
      <c r="AS14" s="226">
        <f>AS10*(1-$D$12)^AS1</f>
        <v>706249.18714069377</v>
      </c>
      <c r="AU14" s="226">
        <f>AU10*(1-$D$12)^AU1</f>
        <v>545577.49706618604</v>
      </c>
      <c r="AW14" s="226">
        <f>AW10*(1-$D$12)^AW1</f>
        <v>421458.61648362875</v>
      </c>
      <c r="AY14" s="226">
        <f>AY10*(1-$D$12)^AY1</f>
        <v>325576.78123360325</v>
      </c>
      <c r="BA14" s="226">
        <f>BA10*(1-$D$12)^BA1</f>
        <v>251508.06350295857</v>
      </c>
      <c r="BC14" s="226">
        <f>BC10*(1-$D$12)^BC1</f>
        <v>194289.97905603537</v>
      </c>
      <c r="BE14" s="226">
        <f>BE10*(1-$D$12)^BE1</f>
        <v>150089.00882078748</v>
      </c>
      <c r="BG14" s="226">
        <f>BG10*(1-$D$12)^BG1</f>
        <v>115943.75931405823</v>
      </c>
      <c r="BI14" s="226">
        <f>BI10*(1-$D$12)^BI1</f>
        <v>89566.554070110084</v>
      </c>
    </row>
    <row r="15" spans="1:61" s="227" customFormat="1" ht="12">
      <c r="A15" s="227" t="s">
        <v>188</v>
      </c>
      <c r="B15" s="424"/>
      <c r="C15" s="424"/>
      <c r="D15" s="424"/>
      <c r="E15" s="338">
        <f>'Projected IS'!B15+$B$47</f>
        <v>0.17700000000000002</v>
      </c>
      <c r="F15" s="338">
        <f>'Projected IS'!C15+$B$47</f>
        <v>0.17083333333333334</v>
      </c>
      <c r="G15" s="338">
        <f>'Projected IS'!D15+$B$47</f>
        <v>0.16642857142857143</v>
      </c>
      <c r="H15" s="338">
        <f>'Projected IS'!E15+$B$47</f>
        <v>0.16312499999999999</v>
      </c>
      <c r="I15" s="338">
        <f>'Projected IS'!F15+$B$47</f>
        <v>0.16055555555555556</v>
      </c>
      <c r="J15" s="338">
        <f t="shared" ref="J15:O15" si="4">+I15</f>
        <v>0.16055555555555556</v>
      </c>
      <c r="K15" s="338">
        <f t="shared" si="4"/>
        <v>0.16055555555555556</v>
      </c>
      <c r="L15" s="338">
        <f t="shared" si="4"/>
        <v>0.16055555555555556</v>
      </c>
      <c r="M15" s="338">
        <f t="shared" si="4"/>
        <v>0.16055555555555556</v>
      </c>
      <c r="N15" s="338">
        <f t="shared" si="4"/>
        <v>0.16055555555555556</v>
      </c>
      <c r="O15" s="338">
        <f t="shared" si="4"/>
        <v>0.16055555555555556</v>
      </c>
      <c r="Q15" s="227" t="str">
        <f>A15</f>
        <v>EBITA Margin [B]</v>
      </c>
      <c r="S15" s="228">
        <f>+L15</f>
        <v>0.16055555555555556</v>
      </c>
      <c r="U15" s="228">
        <f>+S15</f>
        <v>0.16055555555555556</v>
      </c>
      <c r="V15" s="228"/>
      <c r="W15" s="228">
        <f>+U15</f>
        <v>0.16055555555555556</v>
      </c>
      <c r="Y15" s="228">
        <f>+W15</f>
        <v>0.16055555555555556</v>
      </c>
      <c r="AA15" s="228">
        <f>+Y15</f>
        <v>0.16055555555555556</v>
      </c>
      <c r="AC15" s="228">
        <f>+AA15</f>
        <v>0.16055555555555556</v>
      </c>
      <c r="AE15" s="228">
        <f>+AC15</f>
        <v>0.16055555555555556</v>
      </c>
      <c r="AG15" s="228">
        <f>+AE15</f>
        <v>0.16055555555555556</v>
      </c>
      <c r="AI15" s="228">
        <f>+AG15</f>
        <v>0.16055555555555556</v>
      </c>
      <c r="AK15" s="228">
        <f>+AI15</f>
        <v>0.16055555555555556</v>
      </c>
      <c r="AM15" s="228">
        <f>+AK15</f>
        <v>0.16055555555555556</v>
      </c>
      <c r="AO15" s="228">
        <f>+AM15</f>
        <v>0.16055555555555556</v>
      </c>
      <c r="AQ15" s="228">
        <f>+AO15</f>
        <v>0.16055555555555556</v>
      </c>
      <c r="AS15" s="228">
        <f>+AQ15</f>
        <v>0.16055555555555556</v>
      </c>
      <c r="AU15" s="228">
        <f>+AS15</f>
        <v>0.16055555555555556</v>
      </c>
      <c r="AW15" s="228">
        <f>+AU15</f>
        <v>0.16055555555555556</v>
      </c>
      <c r="AY15" s="228">
        <f>+AW15</f>
        <v>0.16055555555555556</v>
      </c>
      <c r="BA15" s="228">
        <f>+AY15</f>
        <v>0.16055555555555556</v>
      </c>
      <c r="BC15" s="228">
        <f>+BA15</f>
        <v>0.16055555555555556</v>
      </c>
      <c r="BE15" s="228">
        <f>+BC15</f>
        <v>0.16055555555555556</v>
      </c>
      <c r="BG15" s="228">
        <f>+BE15</f>
        <v>0.16055555555555556</v>
      </c>
      <c r="BI15" s="228">
        <f>+BG15</f>
        <v>0.16055555555555556</v>
      </c>
    </row>
    <row r="16" spans="1:61" ht="4.5" customHeight="1">
      <c r="B16" s="254"/>
      <c r="C16" s="254"/>
      <c r="D16" s="254"/>
      <c r="V16" s="225"/>
    </row>
    <row r="17" spans="1:61" ht="12">
      <c r="A17" s="219" t="s">
        <v>225</v>
      </c>
      <c r="B17" s="254"/>
      <c r="C17" s="254"/>
      <c r="D17" s="254"/>
      <c r="E17" s="229">
        <f t="shared" ref="E17:O17" si="5">E14*E15</f>
        <v>38321624.117461413</v>
      </c>
      <c r="F17" s="229">
        <f t="shared" si="5"/>
        <v>33287851.457964361</v>
      </c>
      <c r="G17" s="229">
        <f t="shared" si="5"/>
        <v>28375863.620874502</v>
      </c>
      <c r="H17" s="229">
        <f t="shared" si="5"/>
        <v>23839378.986206792</v>
      </c>
      <c r="I17" s="229">
        <f t="shared" si="5"/>
        <v>19797645.192568291</v>
      </c>
      <c r="J17" s="229">
        <f t="shared" si="5"/>
        <v>15293680.911259001</v>
      </c>
      <c r="K17" s="229">
        <f t="shared" si="5"/>
        <v>11814368.503947582</v>
      </c>
      <c r="L17" s="229">
        <f t="shared" si="5"/>
        <v>9126599.6692995057</v>
      </c>
      <c r="M17" s="229">
        <f t="shared" si="5"/>
        <v>7050298.2445338694</v>
      </c>
      <c r="N17" s="229">
        <f t="shared" si="5"/>
        <v>5446355.3939024135</v>
      </c>
      <c r="O17" s="229">
        <f t="shared" si="5"/>
        <v>4207309.5417896146</v>
      </c>
      <c r="P17" s="229"/>
      <c r="Q17" s="219" t="str">
        <f>A17</f>
        <v>EBITA Associated with CRI</v>
      </c>
      <c r="S17" s="229">
        <f>S14*S15</f>
        <v>3250146.6210324778</v>
      </c>
      <c r="T17" s="229"/>
      <c r="U17" s="229">
        <f>U14*U15</f>
        <v>2510738.2647475894</v>
      </c>
      <c r="V17" s="229"/>
      <c r="W17" s="229">
        <f>W14*W15</f>
        <v>1939545.309517513</v>
      </c>
      <c r="X17" s="229"/>
      <c r="Y17" s="229">
        <f>Y14*Y15</f>
        <v>1498298.7516022793</v>
      </c>
      <c r="Z17" s="229"/>
      <c r="AA17" s="229">
        <f>AA14*AA15</f>
        <v>1157435.7856127608</v>
      </c>
      <c r="AB17" s="229"/>
      <c r="AC17" s="229">
        <f>AC14*AC15</f>
        <v>894119.14438585704</v>
      </c>
      <c r="AD17" s="229"/>
      <c r="AE17" s="229">
        <f>AE14*AE15</f>
        <v>690707.03903807467</v>
      </c>
      <c r="AF17" s="229"/>
      <c r="AG17" s="229">
        <f>AG14*AG15</f>
        <v>533571.18765691272</v>
      </c>
      <c r="AH17" s="229"/>
      <c r="AI17" s="229">
        <f>AI14*AI15</f>
        <v>412183.74246496515</v>
      </c>
      <c r="AJ17" s="229"/>
      <c r="AK17" s="229">
        <f>AK14*AK15</f>
        <v>318411.94105418562</v>
      </c>
      <c r="AL17" s="229"/>
      <c r="AM17" s="229">
        <f>AM14*AM15</f>
        <v>245973.22446435847</v>
      </c>
      <c r="AN17" s="229"/>
      <c r="AO17" s="229">
        <f>AO14*AO15</f>
        <v>190014.31589871692</v>
      </c>
      <c r="AP17" s="229"/>
      <c r="AQ17" s="229">
        <f>AQ14*AQ15</f>
        <v>146786.05903175884</v>
      </c>
      <c r="AS17" s="229">
        <f>AS14*AS15</f>
        <v>113392.23060203361</v>
      </c>
      <c r="AU17" s="229">
        <f>AU14*AU15</f>
        <v>87595.49814007098</v>
      </c>
      <c r="AW17" s="229">
        <f>AW14*AW15</f>
        <v>67667.522313204841</v>
      </c>
      <c r="AY17" s="229">
        <f>AY14*AY15</f>
        <v>52273.160986950745</v>
      </c>
      <c r="BA17" s="229">
        <f>BA14*BA15</f>
        <v>40381.016862419463</v>
      </c>
      <c r="BC17" s="229">
        <f>BC14*BC15</f>
        <v>31194.335526219013</v>
      </c>
      <c r="BE17" s="229">
        <f>BE14*BE15</f>
        <v>24097.624194004213</v>
      </c>
      <c r="BG17" s="229">
        <f>BG14*BG15</f>
        <v>18615.414689868237</v>
      </c>
      <c r="BI17" s="229">
        <f>BI14*BI15</f>
        <v>14380.40784792323</v>
      </c>
    </row>
    <row r="18" spans="1:61" ht="12">
      <c r="A18" s="219" t="s">
        <v>86</v>
      </c>
      <c r="B18" s="254"/>
      <c r="C18" s="254"/>
      <c r="D18" s="254"/>
      <c r="E18" s="226">
        <f t="shared" ref="E18:O18" si="6">+E17*-$B$46</f>
        <v>-10730054.752889197</v>
      </c>
      <c r="F18" s="226">
        <f t="shared" si="6"/>
        <v>-9320598.4082300216</v>
      </c>
      <c r="G18" s="226">
        <f t="shared" si="6"/>
        <v>-7945241.8138448615</v>
      </c>
      <c r="H18" s="226">
        <f t="shared" si="6"/>
        <v>-6675026.1161379023</v>
      </c>
      <c r="I18" s="226">
        <f t="shared" si="6"/>
        <v>-5543340.6539191222</v>
      </c>
      <c r="J18" s="226">
        <f t="shared" si="6"/>
        <v>-4282230.6551525211</v>
      </c>
      <c r="K18" s="226">
        <f t="shared" si="6"/>
        <v>-3308023.1811053231</v>
      </c>
      <c r="L18" s="226">
        <f t="shared" si="6"/>
        <v>-2555447.9074038616</v>
      </c>
      <c r="M18" s="226">
        <f t="shared" si="6"/>
        <v>-1974083.5084694836</v>
      </c>
      <c r="N18" s="226">
        <f t="shared" si="6"/>
        <v>-1524979.510292676</v>
      </c>
      <c r="O18" s="226">
        <f t="shared" si="6"/>
        <v>-1178046.6717010923</v>
      </c>
      <c r="Q18" s="219" t="str">
        <f>A18</f>
        <v>Less: Income Taxes</v>
      </c>
      <c r="S18" s="226">
        <f>+S17*-$B$46</f>
        <v>-910041.05388909392</v>
      </c>
      <c r="U18" s="226">
        <f>+U17*-$B$46</f>
        <v>-703006.71412932512</v>
      </c>
      <c r="V18" s="230"/>
      <c r="W18" s="226">
        <f>+W17*-$B$46</f>
        <v>-543072.68666490365</v>
      </c>
      <c r="Y18" s="226">
        <f>+Y17*-$B$46</f>
        <v>-419523.65044863825</v>
      </c>
      <c r="AA18" s="226">
        <f>+AA17*-$B$46</f>
        <v>-324082.01997157309</v>
      </c>
      <c r="AC18" s="226">
        <f>+AC17*-$B$46</f>
        <v>-250353.36042804</v>
      </c>
      <c r="AE18" s="226">
        <f>+AE17*-$B$46</f>
        <v>-193397.97093066093</v>
      </c>
      <c r="AG18" s="226">
        <f>+AG17*-$B$46</f>
        <v>-149399.93254393557</v>
      </c>
      <c r="AI18" s="226">
        <f>+AI17*-$B$46</f>
        <v>-115411.44789019025</v>
      </c>
      <c r="AK18" s="226">
        <f>+AK17*-$B$46</f>
        <v>-89155.343495171983</v>
      </c>
      <c r="AM18" s="226">
        <f>+AM17*-$B$46</f>
        <v>-68872.502850020377</v>
      </c>
      <c r="AO18" s="226">
        <f>+AO17*-$B$46</f>
        <v>-53204.008451640744</v>
      </c>
      <c r="AQ18" s="226">
        <f>+AQ17*-$B$46</f>
        <v>-41100.096528892478</v>
      </c>
      <c r="AS18" s="226">
        <f>+AS17*-$B$46</f>
        <v>-31749.824568569413</v>
      </c>
      <c r="AU18" s="226">
        <f>+AU17*-$B$46</f>
        <v>-24526.739479219876</v>
      </c>
      <c r="AW18" s="226">
        <f>+AW17*-$B$46</f>
        <v>-18946.906247697356</v>
      </c>
      <c r="AY18" s="226">
        <f>+AY17*-$B$46</f>
        <v>-14636.485076346209</v>
      </c>
      <c r="BA18" s="226">
        <f>+BA17*-$B$46</f>
        <v>-11306.684721477452</v>
      </c>
      <c r="BC18" s="226">
        <f>+BC17*-$B$46</f>
        <v>-8734.4139473413252</v>
      </c>
      <c r="BE18" s="226">
        <f>+BE17*-$B$46</f>
        <v>-6747.3347743211798</v>
      </c>
      <c r="BG18" s="226">
        <f>+BG17*-$B$46</f>
        <v>-5212.3161131631068</v>
      </c>
      <c r="BI18" s="226">
        <f>+BI17*-$B$46</f>
        <v>-4026.5141974185049</v>
      </c>
    </row>
    <row r="19" spans="1:61" ht="4.5" customHeight="1">
      <c r="B19" s="254"/>
      <c r="C19" s="254"/>
      <c r="D19" s="254"/>
      <c r="V19" s="225"/>
    </row>
    <row r="20" spans="1:61" ht="12">
      <c r="A20" s="219" t="s">
        <v>160</v>
      </c>
      <c r="B20" s="254"/>
      <c r="C20" s="254"/>
      <c r="D20" s="254"/>
      <c r="E20" s="231">
        <f t="shared" ref="E20:O20" si="7">SUM(E17:E18)</f>
        <v>27591569.364572216</v>
      </c>
      <c r="F20" s="231">
        <f t="shared" si="7"/>
        <v>23967253.049734339</v>
      </c>
      <c r="G20" s="231">
        <f t="shared" si="7"/>
        <v>20430621.807029642</v>
      </c>
      <c r="H20" s="231">
        <f t="shared" si="7"/>
        <v>17164352.870068889</v>
      </c>
      <c r="I20" s="231">
        <f t="shared" si="7"/>
        <v>14254304.538649168</v>
      </c>
      <c r="J20" s="231">
        <f t="shared" si="7"/>
        <v>11011450.256106481</v>
      </c>
      <c r="K20" s="231">
        <f t="shared" si="7"/>
        <v>8506345.322842259</v>
      </c>
      <c r="L20" s="231">
        <f t="shared" si="7"/>
        <v>6571151.7618956435</v>
      </c>
      <c r="M20" s="231">
        <f t="shared" si="7"/>
        <v>5076214.7360643856</v>
      </c>
      <c r="N20" s="231">
        <f t="shared" si="7"/>
        <v>3921375.8836097373</v>
      </c>
      <c r="O20" s="231">
        <f t="shared" si="7"/>
        <v>3029262.8700885223</v>
      </c>
      <c r="Q20" s="219" t="str">
        <f>A20</f>
        <v>Unlevered Net Income Associated with CRI</v>
      </c>
      <c r="S20" s="231">
        <f>SUM(S17:S18)</f>
        <v>2340105.5671433839</v>
      </c>
      <c r="U20" s="231">
        <f>SUM(U17:U18)</f>
        <v>1807731.5506182644</v>
      </c>
      <c r="V20" s="232"/>
      <c r="W20" s="231">
        <f>SUM(W17:W18)</f>
        <v>1396472.6228526095</v>
      </c>
      <c r="Y20" s="231">
        <f>SUM(Y17:Y18)</f>
        <v>1078775.101153641</v>
      </c>
      <c r="AA20" s="231">
        <f>SUM(AA17:AA18)</f>
        <v>833353.76564118778</v>
      </c>
      <c r="AC20" s="231">
        <f>SUM(AC17:AC18)</f>
        <v>643765.78395781701</v>
      </c>
      <c r="AE20" s="231">
        <f>SUM(AE17:AE18)</f>
        <v>497309.06810741371</v>
      </c>
      <c r="AG20" s="231">
        <f>SUM(AG17:AG18)</f>
        <v>384171.25511297712</v>
      </c>
      <c r="AI20" s="231">
        <f>SUM(AI17:AI18)</f>
        <v>296772.29457477492</v>
      </c>
      <c r="AK20" s="231">
        <f>SUM(AK17:AK18)</f>
        <v>229256.59755901364</v>
      </c>
      <c r="AM20" s="231">
        <f>SUM(AM17:AM18)</f>
        <v>177100.72161433811</v>
      </c>
      <c r="AO20" s="231">
        <f>SUM(AO17:AO18)</f>
        <v>136810.30744707616</v>
      </c>
      <c r="AQ20" s="231">
        <f>SUM(AQ17:AQ18)</f>
        <v>105685.96250286636</v>
      </c>
      <c r="AS20" s="231">
        <f>SUM(AS17:AS18)</f>
        <v>81642.406033464198</v>
      </c>
      <c r="AU20" s="231">
        <f>SUM(AU17:AU18)</f>
        <v>63068.758660851105</v>
      </c>
      <c r="AW20" s="231">
        <f>SUM(AW17:AW18)</f>
        <v>48720.616065507485</v>
      </c>
      <c r="AY20" s="231">
        <f>SUM(AY17:AY18)</f>
        <v>37636.675910604536</v>
      </c>
      <c r="BA20" s="231">
        <f>SUM(BA17:BA18)</f>
        <v>29074.33214094201</v>
      </c>
      <c r="BC20" s="231">
        <f>SUM(BC17:BC18)</f>
        <v>22459.921578877686</v>
      </c>
      <c r="BE20" s="231">
        <f>SUM(BE17:BE18)</f>
        <v>17350.289419683031</v>
      </c>
      <c r="BG20" s="231">
        <f>SUM(BG17:BG18)</f>
        <v>13403.098576705132</v>
      </c>
      <c r="BI20" s="231">
        <f>SUM(BI17:BI18)</f>
        <v>10353.893650504726</v>
      </c>
    </row>
    <row r="21" spans="1:61" ht="12">
      <c r="A21" s="219" t="s">
        <v>224</v>
      </c>
      <c r="B21" s="254"/>
      <c r="C21" s="254"/>
      <c r="D21" s="233"/>
      <c r="E21" s="226">
        <f>+'Cont Asset Charges'!$D$61*-E14</f>
        <v>-14117898.993709538</v>
      </c>
      <c r="F21" s="226">
        <f>+'Cont Asset Charges'!$D$61*-F14</f>
        <v>-12706109.094338585</v>
      </c>
      <c r="G21" s="226">
        <f>+'Cont Asset Charges'!$D$61*-G14</f>
        <v>-11117845.457546264</v>
      </c>
      <c r="H21" s="226">
        <f>+'Cont Asset Charges'!$D$61*-H14</f>
        <v>-9529581.8207539376</v>
      </c>
      <c r="I21" s="226">
        <f>+'Cont Asset Charges'!$D$61*-I14</f>
        <v>-8040584.6612611376</v>
      </c>
      <c r="J21" s="226">
        <f>+'Cont Asset Charges'!$D$61*-J14</f>
        <v>-6211351.6508242274</v>
      </c>
      <c r="K21" s="226">
        <f>+'Cont Asset Charges'!$D$61*-K14</f>
        <v>-4798269.1502617178</v>
      </c>
      <c r="L21" s="226">
        <f>+'Cont Asset Charges'!$D$61*-L14</f>
        <v>-3706662.9185771761</v>
      </c>
      <c r="M21" s="226">
        <f>+'Cont Asset Charges'!$D$61*-M14</f>
        <v>-2863397.1046008691</v>
      </c>
      <c r="N21" s="226">
        <f>+'Cont Asset Charges'!$D$61*-N14</f>
        <v>-2211974.2633041712</v>
      </c>
      <c r="O21" s="226">
        <f>+'Cont Asset Charges'!$D$61*-O14</f>
        <v>-1708750.1184024722</v>
      </c>
      <c r="Q21" s="219" t="str">
        <f>A21</f>
        <v>Less: Contributory Asset Charge (as % of Rev.) [C]</v>
      </c>
      <c r="R21" s="234"/>
      <c r="S21" s="226">
        <f>+'Cont Asset Charges'!$D$61*-S14</f>
        <v>-1320009.46646591</v>
      </c>
      <c r="U21" s="226">
        <f>+'Cont Asset Charges'!$D$61*-U14</f>
        <v>-1019707.3128449155</v>
      </c>
      <c r="W21" s="226">
        <f>+'Cont Asset Charges'!$D$61*-W14</f>
        <v>-787723.89917269733</v>
      </c>
      <c r="Y21" s="226">
        <f>+'Cont Asset Charges'!$D$61*-Y14</f>
        <v>-608516.71211090882</v>
      </c>
      <c r="AA21" s="226">
        <f>+'Cont Asset Charges'!$D$61*-AA14</f>
        <v>-470079.16010567709</v>
      </c>
      <c r="AC21" s="226">
        <f>+'Cont Asset Charges'!$D$61*-AC14</f>
        <v>-363136.15118163533</v>
      </c>
      <c r="AE21" s="226">
        <f>+'Cont Asset Charges'!$D$61*-AE14</f>
        <v>-280522.67678781331</v>
      </c>
      <c r="AG21" s="226">
        <f>+'Cont Asset Charges'!$D$61*-AG14</f>
        <v>-216703.76781858582</v>
      </c>
      <c r="AI21" s="226">
        <f>+'Cont Asset Charges'!$D$61*-AI14</f>
        <v>-167403.66063985758</v>
      </c>
      <c r="AK21" s="226">
        <f>+'Cont Asset Charges'!$D$61*-AK14</f>
        <v>-129319.32784429</v>
      </c>
      <c r="AM21" s="226">
        <f>+'Cont Asset Charges'!$D$61*-AM14</f>
        <v>-99899.180759714043</v>
      </c>
      <c r="AO21" s="226">
        <f>+'Cont Asset Charges'!$D$61*-AO14</f>
        <v>-77172.117136879111</v>
      </c>
      <c r="AQ21" s="226">
        <f>+'Cont Asset Charges'!$D$61*-AQ14</f>
        <v>-59615.460488239114</v>
      </c>
      <c r="AS21" s="226">
        <f>+'Cont Asset Charges'!$D$61*-AS14</f>
        <v>-46052.94322716468</v>
      </c>
      <c r="AU21" s="226">
        <f>+'Cont Asset Charges'!$D$61*-AU14</f>
        <v>-35575.898642984721</v>
      </c>
      <c r="AW21" s="226">
        <f>+'Cont Asset Charges'!$D$61*-AW14</f>
        <v>-27482.381701705701</v>
      </c>
      <c r="AY21" s="226">
        <f>+'Cont Asset Charges'!$D$61*-AY14</f>
        <v>-21230.139864567656</v>
      </c>
      <c r="BA21" s="226">
        <f>+'Cont Asset Charges'!$D$61*-BA14</f>
        <v>-16400.283045378517</v>
      </c>
      <c r="BC21" s="226">
        <f>+'Cont Asset Charges'!$D$61*-BC14</f>
        <v>-12669.218652554897</v>
      </c>
      <c r="BE21" s="226">
        <f>+'Cont Asset Charges'!$D$61*-BE14</f>
        <v>-9786.971409098669</v>
      </c>
      <c r="BG21" s="226">
        <f>+'Cont Asset Charges'!$D$61*-BG14</f>
        <v>-7560.4354135287149</v>
      </c>
      <c r="BI21" s="226">
        <f>+'Cont Asset Charges'!$D$61*-BI14</f>
        <v>-5840.4363569509387</v>
      </c>
    </row>
    <row r="22" spans="1:61" ht="12">
      <c r="A22" s="235" t="s">
        <v>161</v>
      </c>
      <c r="B22" s="425"/>
      <c r="C22" s="425"/>
      <c r="D22" s="254"/>
      <c r="E22" s="229">
        <f t="shared" ref="E22:O22" si="8">SUM(E20:E21)</f>
        <v>13473670.370862678</v>
      </c>
      <c r="F22" s="229">
        <f t="shared" si="8"/>
        <v>11261143.955395754</v>
      </c>
      <c r="G22" s="229">
        <f t="shared" si="8"/>
        <v>9312776.3494833782</v>
      </c>
      <c r="H22" s="229">
        <f t="shared" si="8"/>
        <v>7634771.0493149515</v>
      </c>
      <c r="I22" s="229">
        <f t="shared" si="8"/>
        <v>6213719.8773880303</v>
      </c>
      <c r="J22" s="229">
        <f t="shared" si="8"/>
        <v>4800098.6052822536</v>
      </c>
      <c r="K22" s="229">
        <f t="shared" si="8"/>
        <v>3708076.1725805411</v>
      </c>
      <c r="L22" s="229">
        <f t="shared" si="8"/>
        <v>2864488.8433184675</v>
      </c>
      <c r="M22" s="229">
        <f t="shared" si="8"/>
        <v>2212817.6314635165</v>
      </c>
      <c r="N22" s="229">
        <f t="shared" si="8"/>
        <v>1709401.6203055661</v>
      </c>
      <c r="O22" s="229">
        <f t="shared" si="8"/>
        <v>1320512.7516860501</v>
      </c>
      <c r="P22" s="229"/>
      <c r="Q22" s="235" t="str">
        <f>A22</f>
        <v>Unlevered Cash Flow Associated with CRI</v>
      </c>
      <c r="S22" s="229">
        <f>SUM(S20:S21)</f>
        <v>1020096.1006774739</v>
      </c>
      <c r="T22" s="229"/>
      <c r="U22" s="229">
        <f>SUM(U20:U21)</f>
        <v>788024.23777334881</v>
      </c>
      <c r="V22" s="229"/>
      <c r="W22" s="229">
        <f>SUM(W20:W21)</f>
        <v>608748.72367991216</v>
      </c>
      <c r="Y22" s="229">
        <f>SUM(Y20:Y21)</f>
        <v>470258.38904273219</v>
      </c>
      <c r="Z22" s="229"/>
      <c r="AA22" s="229">
        <f>SUM(AA20:AA21)</f>
        <v>363274.60553551069</v>
      </c>
      <c r="AB22" s="229"/>
      <c r="AC22" s="229">
        <f>SUM(AC20:AC21)</f>
        <v>280629.63277618168</v>
      </c>
      <c r="AD22" s="229"/>
      <c r="AE22" s="229">
        <f>SUM(AE20:AE21)</f>
        <v>216786.3913196004</v>
      </c>
      <c r="AF22" s="229"/>
      <c r="AG22" s="229">
        <f>SUM(AG20:AG21)</f>
        <v>167467.48729439129</v>
      </c>
      <c r="AH22" s="229"/>
      <c r="AI22" s="229">
        <f>SUM(AI20:AI21)</f>
        <v>129368.63393491734</v>
      </c>
      <c r="AJ22" s="229"/>
      <c r="AK22" s="229">
        <f>SUM(AK20:AK21)</f>
        <v>99937.269714723632</v>
      </c>
      <c r="AL22" s="229"/>
      <c r="AM22" s="229">
        <f>SUM(AM20:AM21)</f>
        <v>77201.540854624065</v>
      </c>
      <c r="AN22" s="229"/>
      <c r="AO22" s="229">
        <f>SUM(AO20:AO21)</f>
        <v>59638.190310197053</v>
      </c>
      <c r="AP22" s="229"/>
      <c r="AQ22" s="229">
        <f>SUM(AQ20:AQ21)</f>
        <v>46070.502014627244</v>
      </c>
      <c r="AS22" s="229">
        <f>SUM(AS20:AS21)</f>
        <v>35589.462806299518</v>
      </c>
      <c r="AU22" s="229">
        <f>SUM(AU20:AU21)</f>
        <v>27492.860017866384</v>
      </c>
      <c r="AW22" s="229">
        <f>SUM(AW20:AW21)</f>
        <v>21238.234363801785</v>
      </c>
      <c r="AY22" s="229">
        <f>SUM(AY20:AY21)</f>
        <v>16406.536046036879</v>
      </c>
      <c r="BA22" s="229">
        <f>SUM(BA20:BA21)</f>
        <v>12674.049095563492</v>
      </c>
      <c r="BC22" s="229">
        <f>SUM(BC20:BC21)</f>
        <v>9790.7029263227887</v>
      </c>
      <c r="BE22" s="229">
        <f>SUM(BE20:BE21)</f>
        <v>7563.3180105843621</v>
      </c>
      <c r="BG22" s="229">
        <f>SUM(BG20:BG21)</f>
        <v>5842.6631631764167</v>
      </c>
      <c r="BI22" s="229">
        <f>SUM(BI20:BI21)</f>
        <v>4513.4572935537872</v>
      </c>
    </row>
    <row r="23" spans="1:61" ht="4.5" customHeight="1">
      <c r="A23" s="235"/>
      <c r="B23" s="425"/>
      <c r="C23" s="425"/>
      <c r="D23" s="254"/>
      <c r="Q23" s="235"/>
      <c r="V23" s="225"/>
    </row>
    <row r="24" spans="1:61" ht="12">
      <c r="A24" s="236" t="s">
        <v>185</v>
      </c>
      <c r="B24" s="426"/>
      <c r="C24" s="426"/>
      <c r="D24" s="254"/>
      <c r="E24" s="237">
        <f t="shared" ref="E24:O24" si="9">$B$45</f>
        <v>0.15812500000000002</v>
      </c>
      <c r="F24" s="237">
        <f t="shared" si="9"/>
        <v>0.15812500000000002</v>
      </c>
      <c r="G24" s="237">
        <f t="shared" si="9"/>
        <v>0.15812500000000002</v>
      </c>
      <c r="H24" s="237">
        <f t="shared" si="9"/>
        <v>0.15812500000000002</v>
      </c>
      <c r="I24" s="237">
        <f t="shared" si="9"/>
        <v>0.15812500000000002</v>
      </c>
      <c r="J24" s="237">
        <f t="shared" si="9"/>
        <v>0.15812500000000002</v>
      </c>
      <c r="K24" s="237">
        <f t="shared" si="9"/>
        <v>0.15812500000000002</v>
      </c>
      <c r="L24" s="237">
        <f t="shared" si="9"/>
        <v>0.15812500000000002</v>
      </c>
      <c r="M24" s="237">
        <f t="shared" si="9"/>
        <v>0.15812500000000002</v>
      </c>
      <c r="N24" s="237">
        <f t="shared" si="9"/>
        <v>0.15812500000000002</v>
      </c>
      <c r="O24" s="237">
        <f t="shared" si="9"/>
        <v>0.15812500000000002</v>
      </c>
      <c r="Q24" s="236" t="str">
        <f>A24</f>
        <v>Discount Rate [D]</v>
      </c>
      <c r="S24" s="237">
        <f>$B$45</f>
        <v>0.15812500000000002</v>
      </c>
      <c r="U24" s="237">
        <f>$B$45</f>
        <v>0.15812500000000002</v>
      </c>
      <c r="V24" s="238"/>
      <c r="W24" s="237">
        <f>$B$45</f>
        <v>0.15812500000000002</v>
      </c>
      <c r="Y24" s="237">
        <f>$B$45</f>
        <v>0.15812500000000002</v>
      </c>
      <c r="AA24" s="237">
        <f>$B$45</f>
        <v>0.15812500000000002</v>
      </c>
      <c r="AC24" s="237">
        <f>$B$45</f>
        <v>0.15812500000000002</v>
      </c>
      <c r="AE24" s="237">
        <f>$B$45</f>
        <v>0.15812500000000002</v>
      </c>
      <c r="AG24" s="237">
        <f>$B$45</f>
        <v>0.15812500000000002</v>
      </c>
      <c r="AI24" s="237">
        <f>$B$45</f>
        <v>0.15812500000000002</v>
      </c>
      <c r="AK24" s="237">
        <f>$B$45</f>
        <v>0.15812500000000002</v>
      </c>
      <c r="AM24" s="237">
        <f>$B$45</f>
        <v>0.15812500000000002</v>
      </c>
      <c r="AO24" s="237">
        <f>$B$45</f>
        <v>0.15812500000000002</v>
      </c>
      <c r="AQ24" s="237">
        <f>$B$45</f>
        <v>0.15812500000000002</v>
      </c>
      <c r="AS24" s="237">
        <f>$B$45</f>
        <v>0.15812500000000002</v>
      </c>
      <c r="AU24" s="237">
        <f>$B$45</f>
        <v>0.15812500000000002</v>
      </c>
      <c r="AW24" s="237">
        <f>$B$45</f>
        <v>0.15812500000000002</v>
      </c>
      <c r="AY24" s="237">
        <f>$B$45</f>
        <v>0.15812500000000002</v>
      </c>
      <c r="BA24" s="237">
        <f>$B$45</f>
        <v>0.15812500000000002</v>
      </c>
      <c r="BC24" s="237">
        <f>$B$45</f>
        <v>0.15812500000000002</v>
      </c>
      <c r="BE24" s="237">
        <f>$B$45</f>
        <v>0.15812500000000002</v>
      </c>
      <c r="BG24" s="237">
        <f>$B$45</f>
        <v>0.15812500000000002</v>
      </c>
      <c r="BI24" s="237">
        <f>$B$45</f>
        <v>0.15812500000000002</v>
      </c>
    </row>
    <row r="25" spans="1:61" ht="12">
      <c r="A25" s="236" t="s">
        <v>87</v>
      </c>
      <c r="B25" s="426"/>
      <c r="C25" s="426"/>
      <c r="D25" s="254"/>
      <c r="E25" s="239">
        <f>+IRR!C27</f>
        <v>0.5</v>
      </c>
      <c r="F25" s="239">
        <f>+IRR!D27</f>
        <v>1.5</v>
      </c>
      <c r="G25" s="239">
        <f t="shared" ref="G25:O25" si="10">+F25+1</f>
        <v>2.5</v>
      </c>
      <c r="H25" s="239">
        <f t="shared" si="10"/>
        <v>3.5</v>
      </c>
      <c r="I25" s="239">
        <f t="shared" si="10"/>
        <v>4.5</v>
      </c>
      <c r="J25" s="239">
        <f t="shared" si="10"/>
        <v>5.5</v>
      </c>
      <c r="K25" s="239">
        <f t="shared" si="10"/>
        <v>6.5</v>
      </c>
      <c r="L25" s="239">
        <f t="shared" si="10"/>
        <v>7.5</v>
      </c>
      <c r="M25" s="239">
        <f t="shared" si="10"/>
        <v>8.5</v>
      </c>
      <c r="N25" s="239">
        <f t="shared" si="10"/>
        <v>9.5</v>
      </c>
      <c r="O25" s="239">
        <f t="shared" si="10"/>
        <v>10.5</v>
      </c>
      <c r="P25" s="239"/>
      <c r="Q25" s="236" t="str">
        <f>A25</f>
        <v>Discounting Period</v>
      </c>
      <c r="S25" s="239">
        <f>+O25+1</f>
        <v>11.5</v>
      </c>
      <c r="T25" s="239"/>
      <c r="U25" s="239">
        <f>+S25+1</f>
        <v>12.5</v>
      </c>
      <c r="V25" s="240"/>
      <c r="W25" s="239">
        <f>+U25+1</f>
        <v>13.5</v>
      </c>
      <c r="Y25" s="239">
        <f>+W25+1</f>
        <v>14.5</v>
      </c>
      <c r="AA25" s="239">
        <f>+Y25+1</f>
        <v>15.5</v>
      </c>
      <c r="AC25" s="239">
        <f>+AA25+1</f>
        <v>16.5</v>
      </c>
      <c r="AE25" s="239">
        <f>+AC25+1</f>
        <v>17.5</v>
      </c>
      <c r="AG25" s="239">
        <f>+AE25+1</f>
        <v>18.5</v>
      </c>
      <c r="AI25" s="239">
        <f>+AG25+1</f>
        <v>19.5</v>
      </c>
      <c r="AK25" s="239">
        <f>+AI25+1</f>
        <v>20.5</v>
      </c>
      <c r="AM25" s="239">
        <f>+AK25+1</f>
        <v>21.5</v>
      </c>
      <c r="AO25" s="239">
        <f>+AM25+1</f>
        <v>22.5</v>
      </c>
      <c r="AQ25" s="239">
        <f>+AO25+1</f>
        <v>23.5</v>
      </c>
      <c r="AS25" s="239">
        <f>+AQ25+1</f>
        <v>24.5</v>
      </c>
      <c r="AU25" s="239">
        <f>+AS25+1</f>
        <v>25.5</v>
      </c>
      <c r="AW25" s="239">
        <f>+AU25+1</f>
        <v>26.5</v>
      </c>
      <c r="AY25" s="239">
        <f>+AW25+1</f>
        <v>27.5</v>
      </c>
      <c r="BA25" s="239">
        <f>+AY25+1</f>
        <v>28.5</v>
      </c>
      <c r="BC25" s="239">
        <f>+BA25+1</f>
        <v>29.5</v>
      </c>
      <c r="BE25" s="239">
        <f>+BC25+1</f>
        <v>30.5</v>
      </c>
      <c r="BG25" s="239">
        <f>+BE25+1</f>
        <v>31.5</v>
      </c>
      <c r="BI25" s="239">
        <f>+BG25+1</f>
        <v>32.5</v>
      </c>
    </row>
    <row r="26" spans="1:61" ht="12">
      <c r="A26" s="236" t="s">
        <v>196</v>
      </c>
      <c r="B26" s="426"/>
      <c r="C26" s="426"/>
      <c r="D26" s="254"/>
      <c r="E26" s="239">
        <f>IRR!C17</f>
        <v>1</v>
      </c>
      <c r="F26" s="239">
        <f>IRR!D25</f>
        <v>1</v>
      </c>
      <c r="G26" s="239">
        <f>IRR!E25</f>
        <v>1</v>
      </c>
      <c r="H26" s="239">
        <f>IRR!F25</f>
        <v>1</v>
      </c>
      <c r="I26" s="239">
        <f>IRR!G25</f>
        <v>1</v>
      </c>
      <c r="J26" s="239">
        <f>I26</f>
        <v>1</v>
      </c>
      <c r="K26" s="239">
        <f>I26</f>
        <v>1</v>
      </c>
      <c r="L26" s="239">
        <f>J26</f>
        <v>1</v>
      </c>
      <c r="M26" s="239">
        <f>L26</f>
        <v>1</v>
      </c>
      <c r="N26" s="239">
        <f>L26</f>
        <v>1</v>
      </c>
      <c r="O26" s="239">
        <f>M26</f>
        <v>1</v>
      </c>
      <c r="P26" s="239"/>
      <c r="Q26" s="236" t="str">
        <f>A26</f>
        <v>Partial Period Factor</v>
      </c>
      <c r="S26" s="239">
        <f>L26</f>
        <v>1</v>
      </c>
      <c r="T26" s="239"/>
      <c r="U26" s="239">
        <f>S26</f>
        <v>1</v>
      </c>
      <c r="V26" s="239"/>
      <c r="W26" s="239">
        <f>U26</f>
        <v>1</v>
      </c>
      <c r="Y26" s="239">
        <f>W26</f>
        <v>1</v>
      </c>
      <c r="AA26" s="239">
        <f>Y26</f>
        <v>1</v>
      </c>
      <c r="AC26" s="239">
        <f>AA26</f>
        <v>1</v>
      </c>
      <c r="AE26" s="239">
        <f>AC26</f>
        <v>1</v>
      </c>
      <c r="AG26" s="239">
        <f>1-E26</f>
        <v>0</v>
      </c>
      <c r="AI26" s="239">
        <f>AG26</f>
        <v>0</v>
      </c>
      <c r="AK26" s="239">
        <f>AI26</f>
        <v>0</v>
      </c>
      <c r="AM26" s="239">
        <f>AK26</f>
        <v>0</v>
      </c>
      <c r="AO26" s="239">
        <f>AM26</f>
        <v>0</v>
      </c>
      <c r="AQ26" s="239">
        <f>AO26</f>
        <v>0</v>
      </c>
      <c r="AS26" s="239">
        <f>AQ26</f>
        <v>0</v>
      </c>
      <c r="AU26" s="239">
        <f>AS26</f>
        <v>0</v>
      </c>
      <c r="AW26" s="239">
        <f>AU26</f>
        <v>0</v>
      </c>
      <c r="AY26" s="239">
        <f>AW26</f>
        <v>0</v>
      </c>
      <c r="BA26" s="239">
        <f>AY26</f>
        <v>0</v>
      </c>
      <c r="BC26" s="239">
        <f>BA26</f>
        <v>0</v>
      </c>
      <c r="BE26" s="239">
        <f>BC26</f>
        <v>0</v>
      </c>
      <c r="BG26" s="239">
        <f>BE26</f>
        <v>0</v>
      </c>
      <c r="BI26" s="239">
        <f>BG26</f>
        <v>0</v>
      </c>
    </row>
    <row r="27" spans="1:61" s="225" customFormat="1" ht="12">
      <c r="A27" s="241" t="s">
        <v>88</v>
      </c>
      <c r="B27" s="241"/>
      <c r="C27" s="241"/>
      <c r="D27" s="245"/>
      <c r="E27" s="242">
        <f t="shared" ref="E27:O27" si="11">1/(1+E24)^E25</f>
        <v>0.92922798704936349</v>
      </c>
      <c r="F27" s="242">
        <f t="shared" si="11"/>
        <v>0.8023555203880095</v>
      </c>
      <c r="G27" s="242">
        <f t="shared" si="11"/>
        <v>0.69280563012456298</v>
      </c>
      <c r="H27" s="242">
        <f t="shared" si="11"/>
        <v>0.5982131722608206</v>
      </c>
      <c r="I27" s="242">
        <f t="shared" si="11"/>
        <v>0.5165359285576433</v>
      </c>
      <c r="J27" s="242">
        <f t="shared" si="11"/>
        <v>0.44601051575403622</v>
      </c>
      <c r="K27" s="242">
        <f t="shared" si="11"/>
        <v>0.38511431473635083</v>
      </c>
      <c r="L27" s="242">
        <f t="shared" si="11"/>
        <v>0.33253259772161958</v>
      </c>
      <c r="M27" s="242">
        <f t="shared" si="11"/>
        <v>0.28713014374235912</v>
      </c>
      <c r="N27" s="242">
        <f t="shared" si="11"/>
        <v>0.24792672962103321</v>
      </c>
      <c r="O27" s="242">
        <f t="shared" si="11"/>
        <v>0.21407596729285111</v>
      </c>
      <c r="Q27" s="241" t="str">
        <f>A27</f>
        <v>Present Value Interest Factor</v>
      </c>
      <c r="S27" s="242">
        <f>1/(1+S24)^S25</f>
        <v>0.18484703058206245</v>
      </c>
      <c r="U27" s="242">
        <f>1/(1+U24)^U25</f>
        <v>0.15960887691921208</v>
      </c>
      <c r="V27" s="242"/>
      <c r="W27" s="242">
        <f>1/(1+W24)^W25</f>
        <v>0.13781662335172112</v>
      </c>
      <c r="Y27" s="242">
        <f>1/(1+Y24)^Y25</f>
        <v>0.11899978271060647</v>
      </c>
      <c r="AA27" s="242">
        <f>1/(1+AA24)^AA25</f>
        <v>0.1027521059562711</v>
      </c>
      <c r="AC27" s="242">
        <f>1/(1+AC24)^AC25</f>
        <v>8.8722811403148291E-2</v>
      </c>
      <c r="AE27" s="242">
        <f t="shared" ref="AE27:AQ27" si="12">1/(1+AE24)^AE25</f>
        <v>7.6609011465211693E-2</v>
      </c>
      <c r="AG27" s="242">
        <f t="shared" si="12"/>
        <v>6.6149173418423454E-2</v>
      </c>
      <c r="AI27" s="242">
        <f t="shared" si="12"/>
        <v>5.7117473000257706E-2</v>
      </c>
      <c r="AK27" s="242">
        <f t="shared" si="12"/>
        <v>4.9318918942478335E-2</v>
      </c>
      <c r="AM27" s="242">
        <f t="shared" si="12"/>
        <v>4.2585143177531211E-2</v>
      </c>
      <c r="AO27" s="242">
        <f t="shared" si="12"/>
        <v>3.6770765830571997E-2</v>
      </c>
      <c r="AQ27" s="242">
        <f t="shared" si="12"/>
        <v>3.1750256518572689E-2</v>
      </c>
      <c r="AS27" s="242">
        <f>1/(1+AS24)^AS25</f>
        <v>2.7415224193047118E-2</v>
      </c>
      <c r="AU27" s="242">
        <f>1/(1+AU24)^AU25</f>
        <v>2.3672077015043383E-2</v>
      </c>
      <c r="AW27" s="242">
        <f>1/(1+AW24)^AW25</f>
        <v>2.0440001739918726E-2</v>
      </c>
      <c r="AY27" s="242">
        <f>1/(1+AY24)^AY25</f>
        <v>1.7649218987517527E-2</v>
      </c>
      <c r="BA27" s="242">
        <f>1/(1+BA24)^BA25</f>
        <v>1.5239476729642753E-2</v>
      </c>
      <c r="BC27" s="242">
        <f>1/(1+BC24)^BC25</f>
        <v>1.31587494697401E-2</v>
      </c>
      <c r="BE27" s="242">
        <f>1/(1+BE24)^BE25</f>
        <v>1.1362115030536515E-2</v>
      </c>
      <c r="BG27" s="242">
        <f>1/(1+BG24)^BG25</f>
        <v>9.8107846998696305E-3</v>
      </c>
      <c r="BI27" s="242">
        <f>1/(1+BI24)^BI25</f>
        <v>8.4712657958939067E-3</v>
      </c>
    </row>
    <row r="28" spans="1:61" ht="12">
      <c r="A28" s="243"/>
      <c r="B28" s="243"/>
      <c r="C28" s="243"/>
      <c r="D28" s="254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Q28" s="243"/>
      <c r="S28" s="242"/>
      <c r="U28" s="242"/>
      <c r="V28" s="242"/>
      <c r="W28" s="242"/>
      <c r="Y28" s="242"/>
      <c r="AA28" s="242"/>
      <c r="AC28" s="242"/>
      <c r="AE28" s="242"/>
      <c r="AG28" s="242"/>
      <c r="AI28" s="242"/>
      <c r="AK28" s="242"/>
      <c r="AM28" s="242"/>
      <c r="AO28" s="242"/>
      <c r="AQ28" s="242"/>
      <c r="AS28" s="242"/>
      <c r="AU28" s="242"/>
      <c r="AW28" s="242"/>
      <c r="AY28" s="242"/>
      <c r="BA28" s="242"/>
      <c r="BC28" s="242"/>
      <c r="BE28" s="242"/>
      <c r="BG28" s="242"/>
      <c r="BI28" s="242"/>
    </row>
    <row r="29" spans="1:61" ht="12">
      <c r="A29" s="244" t="s">
        <v>89</v>
      </c>
      <c r="B29" s="427"/>
      <c r="C29" s="427"/>
      <c r="D29" s="254"/>
      <c r="E29" s="229">
        <f t="shared" ref="E29:O29" si="13">+E22*E27*E26</f>
        <v>12520111.596883377</v>
      </c>
      <c r="F29" s="229">
        <f t="shared" si="13"/>
        <v>9035441.0184958484</v>
      </c>
      <c r="G29" s="229">
        <f t="shared" si="13"/>
        <v>6451943.8870129595</v>
      </c>
      <c r="H29" s="229">
        <f t="shared" si="13"/>
        <v>4567220.6088957712</v>
      </c>
      <c r="I29" s="229">
        <f t="shared" si="13"/>
        <v>3209609.5666637118</v>
      </c>
      <c r="J29" s="229">
        <f t="shared" si="13"/>
        <v>2140894.454612168</v>
      </c>
      <c r="K29" s="229">
        <f t="shared" si="13"/>
        <v>1428033.2141935457</v>
      </c>
      <c r="L29" s="229">
        <f t="shared" si="13"/>
        <v>952535.91621328739</v>
      </c>
      <c r="M29" s="229">
        <f t="shared" si="13"/>
        <v>635366.6445977462</v>
      </c>
      <c r="N29" s="229">
        <f t="shared" si="13"/>
        <v>423806.35333125415</v>
      </c>
      <c r="O29" s="229">
        <f t="shared" si="13"/>
        <v>282690.04463973566</v>
      </c>
      <c r="P29" s="229"/>
      <c r="Q29" s="244" t="str">
        <f>A29</f>
        <v>Present Value of Cash Flows</v>
      </c>
      <c r="S29" s="229">
        <f>+S22*S27*S26</f>
        <v>188561.73511857167</v>
      </c>
      <c r="T29" s="229"/>
      <c r="U29" s="229">
        <f>+U22*U27*U26</f>
        <v>125775.66357612234</v>
      </c>
      <c r="V29" s="229"/>
      <c r="W29" s="229">
        <f>+W22*W27*W26</f>
        <v>83895.693567235416</v>
      </c>
      <c r="X29" s="229"/>
      <c r="Y29" s="229">
        <f>+Y22*Y27*Y26</f>
        <v>55960.646113924973</v>
      </c>
      <c r="Z29" s="229"/>
      <c r="AA29" s="229">
        <f>+AA22*AA27*AA26</f>
        <v>37327.230759207385</v>
      </c>
      <c r="AB29" s="229"/>
      <c r="AC29" s="229">
        <f>+AC22*AC27*AC26</f>
        <v>24898.249982935929</v>
      </c>
      <c r="AD29" s="229"/>
      <c r="AE29" s="229">
        <f>+AE22*AE27*AE26</f>
        <v>16607.791138105134</v>
      </c>
      <c r="AF29" s="229">
        <f>+AF22*AF27*AF26</f>
        <v>0</v>
      </c>
      <c r="AG29" s="229">
        <f>+AG22*AG27*AG26</f>
        <v>0</v>
      </c>
      <c r="AH29" s="229"/>
      <c r="AI29" s="229">
        <f>+AI22*AI27*AI26</f>
        <v>0</v>
      </c>
      <c r="AJ29" s="229"/>
      <c r="AK29" s="229">
        <f>+AK22*AK27*AK26</f>
        <v>0</v>
      </c>
      <c r="AL29" s="229"/>
      <c r="AM29" s="229">
        <f>+AM22*AM27*AM26</f>
        <v>0</v>
      </c>
      <c r="AN29" s="229"/>
      <c r="AO29" s="229">
        <f>+AO22*AO27*AO26</f>
        <v>0</v>
      </c>
      <c r="AP29" s="229"/>
      <c r="AQ29" s="229">
        <f>+AQ22*AQ27*AQ26</f>
        <v>0</v>
      </c>
      <c r="AS29" s="229">
        <f>+AS22*AS27*AS26</f>
        <v>0</v>
      </c>
      <c r="AU29" s="229">
        <f>+AU22*AU27*AU26</f>
        <v>0</v>
      </c>
      <c r="AW29" s="229">
        <f>+AW22*AW27*AW26</f>
        <v>0</v>
      </c>
      <c r="AY29" s="229">
        <f>+AY22*AY27*AY26</f>
        <v>0</v>
      </c>
      <c r="BA29" s="229">
        <f>+BA22*BA27*BA26</f>
        <v>0</v>
      </c>
      <c r="BC29" s="229">
        <f>+BC22*BC27*BC26</f>
        <v>0</v>
      </c>
      <c r="BE29" s="229">
        <f>+BE22*BE27*BE26</f>
        <v>0</v>
      </c>
      <c r="BG29" s="229">
        <f>+BG22*BG27*BG26</f>
        <v>0</v>
      </c>
      <c r="BI29" s="229">
        <f>+BI22*BI27*BI26</f>
        <v>0</v>
      </c>
    </row>
    <row r="30" spans="1:61" ht="4.5" customHeight="1">
      <c r="A30" s="244"/>
      <c r="B30" s="427"/>
      <c r="C30" s="427"/>
      <c r="D30" s="254"/>
      <c r="Y30" s="244"/>
    </row>
    <row r="31" spans="1:61" ht="12">
      <c r="A31" s="244" t="s">
        <v>90</v>
      </c>
      <c r="B31" s="427"/>
      <c r="C31" s="427"/>
      <c r="D31" s="254"/>
      <c r="E31" s="231">
        <f>SUM(E29:Y29)</f>
        <v>42101847.043915249</v>
      </c>
      <c r="H31" s="127"/>
      <c r="I31" s="127"/>
      <c r="J31" s="127"/>
      <c r="K31" s="127"/>
      <c r="L31" s="127"/>
      <c r="M31" s="127"/>
      <c r="N31" s="127"/>
      <c r="O31" s="127"/>
      <c r="S31" s="127">
        <f>S29/(SUM($E$29:S29))</f>
        <v>4.5071413591148352E-3</v>
      </c>
      <c r="T31" s="127">
        <f>T29/(SUM(F29:T29))</f>
        <v>0</v>
      </c>
      <c r="U31" s="127">
        <f>U29/(SUM($E$29:U29))</f>
        <v>2.9973712272766701E-3</v>
      </c>
      <c r="W31" s="127">
        <f>W29/(SUM($E$29:W29))</f>
        <v>1.9953365419267868E-3</v>
      </c>
      <c r="Y31" s="127">
        <f>Y29/(SUM($E$29:Y29))</f>
        <v>1.3291731846242756E-3</v>
      </c>
      <c r="AA31" s="127">
        <f>AA29/(SUM($E$29:AA29))</f>
        <v>8.8580831024116574E-4</v>
      </c>
      <c r="AC31" s="127"/>
      <c r="AG31" s="127"/>
    </row>
    <row r="32" spans="1:61" ht="12">
      <c r="A32" s="244" t="s">
        <v>91</v>
      </c>
      <c r="B32" s="427"/>
      <c r="C32" s="427"/>
      <c r="D32" s="254"/>
      <c r="E32" s="246">
        <f>+((15/(15-((PV(E24,15,-1)*(1+E24)^0.5)*B46)))-1)*E31</f>
        <v>5363224.7486467855</v>
      </c>
      <c r="F32" s="245"/>
      <c r="G32" s="245"/>
      <c r="H32" s="245"/>
      <c r="I32" s="245"/>
      <c r="J32" s="247"/>
      <c r="K32" s="245"/>
      <c r="L32" s="245"/>
      <c r="M32" s="247"/>
      <c r="N32" s="245"/>
      <c r="O32" s="245"/>
      <c r="Y32" s="244"/>
    </row>
    <row r="33" spans="1:61" ht="4.5" customHeight="1">
      <c r="A33" s="244"/>
      <c r="B33" s="427"/>
      <c r="C33" s="427"/>
      <c r="D33" s="254"/>
      <c r="F33" s="245"/>
      <c r="G33" s="245"/>
      <c r="H33" s="245"/>
      <c r="I33" s="248"/>
      <c r="J33" s="248"/>
      <c r="K33" s="248"/>
      <c r="L33" s="248"/>
      <c r="M33" s="248"/>
      <c r="N33" s="248"/>
      <c r="O33" s="248"/>
      <c r="Y33" s="244"/>
    </row>
    <row r="34" spans="1:61" ht="12.6" thickBot="1">
      <c r="A34" s="219" t="s">
        <v>147</v>
      </c>
      <c r="B34" s="254"/>
      <c r="C34" s="254"/>
      <c r="D34" s="254"/>
      <c r="E34" s="215">
        <f>SUM(E31:E33)</f>
        <v>47465071.792562038</v>
      </c>
      <c r="F34" s="245"/>
      <c r="G34" s="245"/>
      <c r="H34" s="245"/>
      <c r="I34" s="233"/>
      <c r="J34" s="233"/>
      <c r="K34" s="233"/>
      <c r="L34" s="233"/>
      <c r="M34" s="233"/>
      <c r="N34" s="233"/>
      <c r="O34" s="233"/>
      <c r="Y34" s="249"/>
      <c r="BH34" s="318" t="s">
        <v>271</v>
      </c>
      <c r="BI34" s="319">
        <f>SUM(E29:BI29)</f>
        <v>42180680.315795504</v>
      </c>
    </row>
    <row r="35" spans="1:61" ht="8.25" customHeight="1" thickTop="1">
      <c r="A35" s="249"/>
      <c r="B35" s="249"/>
      <c r="C35" s="249"/>
      <c r="D35" s="254"/>
      <c r="E35" s="250"/>
      <c r="F35" s="245"/>
      <c r="G35" s="245"/>
      <c r="H35" s="245"/>
      <c r="I35" s="233"/>
      <c r="J35" s="233"/>
      <c r="K35" s="233"/>
      <c r="L35" s="233"/>
      <c r="M35" s="233"/>
      <c r="N35" s="233"/>
      <c r="O35" s="233"/>
      <c r="Y35" s="249"/>
    </row>
    <row r="36" spans="1:61" ht="12">
      <c r="A36" s="251" t="s">
        <v>262</v>
      </c>
      <c r="B36" s="428"/>
      <c r="C36" s="428"/>
      <c r="D36" s="429"/>
      <c r="E36" s="252">
        <f>MROUND(E34,1000)</f>
        <v>47465000</v>
      </c>
      <c r="F36" s="245"/>
      <c r="G36" s="245"/>
      <c r="H36" s="245"/>
      <c r="I36" s="233"/>
      <c r="J36" s="233"/>
      <c r="K36" s="233"/>
      <c r="L36" s="233"/>
      <c r="M36" s="233"/>
      <c r="N36" s="233"/>
      <c r="O36" s="233"/>
      <c r="Y36" s="249"/>
    </row>
    <row r="37" spans="1:61" ht="12">
      <c r="B37" s="254"/>
      <c r="C37" s="254"/>
      <c r="D37" s="254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</row>
    <row r="38" spans="1:61" ht="12">
      <c r="A38" s="56" t="s">
        <v>1</v>
      </c>
      <c r="B38" s="67"/>
      <c r="C38" s="67"/>
      <c r="D38" s="67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 t="str">
        <f t="shared" ref="Q38:Q43" si="14">A38</f>
        <v>Notes</v>
      </c>
      <c r="R38" s="179"/>
      <c r="S38" s="56"/>
      <c r="T38" s="56"/>
      <c r="U38" s="56"/>
      <c r="V38" s="56"/>
      <c r="W38" s="56"/>
      <c r="X38" s="56"/>
      <c r="Y38" s="179"/>
      <c r="Z38" s="179"/>
      <c r="AA38" s="179"/>
      <c r="AB38" s="179"/>
      <c r="AC38" s="179"/>
      <c r="AD38" s="179"/>
      <c r="AE38" s="179"/>
      <c r="AF38" s="179"/>
      <c r="AG38" s="179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</row>
    <row r="39" spans="1:61" ht="12" hidden="1">
      <c r="A39" s="253" t="s">
        <v>162</v>
      </c>
      <c r="B39" s="430"/>
      <c r="C39" s="430"/>
      <c r="D39" s="254"/>
      <c r="Q39" s="9" t="str">
        <f t="shared" si="14"/>
        <v>[A] Exhibit B, Page 1.a.  In periods subsequent to 2014, revenue is assumed to increase at the long-term anticipated growth rate of 3.0%.</v>
      </c>
      <c r="R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</row>
    <row r="40" spans="1:61" ht="12">
      <c r="A40" s="254" t="s">
        <v>347</v>
      </c>
      <c r="B40" s="254"/>
      <c r="C40" s="254"/>
      <c r="D40" s="254"/>
      <c r="E40" s="254"/>
      <c r="F40" s="254"/>
      <c r="G40" s="254"/>
      <c r="Q40" s="9" t="str">
        <f t="shared" si="14"/>
        <v>[A] In periods subsequent to 2022, revenue from existing customers was increased at the long-term growth rate of 3.0%.</v>
      </c>
      <c r="R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</row>
    <row r="41" spans="1:61" ht="12">
      <c r="A41" s="254" t="str">
        <f>"[B] Overall EBITA margin as presented in "&amp;'Projected IS'!A3 &amp;" plus "&amp;B47*100&amp; "% estimated expense marketing to new customers."</f>
        <v>[B] Overall EBITA margin as presented in Schedule K plus 4% estimated expense marketing to new customers.</v>
      </c>
      <c r="B41" s="254"/>
      <c r="C41" s="254"/>
      <c r="D41" s="254"/>
      <c r="E41" s="255"/>
      <c r="F41" s="255"/>
      <c r="G41" s="254"/>
      <c r="H41" s="224"/>
      <c r="I41" s="224"/>
      <c r="Q41" s="9" t="str">
        <f t="shared" si="14"/>
        <v>[B] Overall EBITA margin as presented in Schedule K plus 4% estimated expense marketing to new customers.</v>
      </c>
      <c r="R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  <c r="BB41" s="225"/>
    </row>
    <row r="42" spans="1:61" ht="12">
      <c r="A42" s="254" t="str">
        <f>"[C] "&amp;'Cont Asset Charges'!A3 &amp;" - " &amp;'Cont Asset Charges'!A2 &amp; "of "&amp;  TEXT('Cont Asset Charges'!D61,"#.#%")&amp;"."</f>
        <v>[C] Schedule E (Continued) - Contributory Asset Charge of 6.5%.</v>
      </c>
      <c r="B42" s="254"/>
      <c r="C42" s="254"/>
      <c r="D42" s="254"/>
      <c r="Q42" s="9" t="str">
        <f t="shared" si="14"/>
        <v>[C] Schedule E (Continued) - Contributory Asset Charge of 6.5%.</v>
      </c>
    </row>
    <row r="43" spans="1:61" ht="12">
      <c r="A43" s="7" t="str">
        <f>"[D] Incorporates estimated risk of the intangible asset as compared to the Company as a whole, "&amp;WARA!A3&amp;"."</f>
        <v>[D] Incorporates estimated risk of the intangible asset as compared to the Company as a whole, Schedule C.</v>
      </c>
      <c r="B43" s="7"/>
      <c r="C43" s="7"/>
      <c r="D43" s="254"/>
      <c r="E43" s="254"/>
      <c r="F43" s="254"/>
      <c r="G43" s="254"/>
      <c r="Q43" s="9" t="str">
        <f t="shared" si="14"/>
        <v>[D] Incorporates estimated risk of the intangible asset as compared to the Company as a whole, Schedule C.</v>
      </c>
    </row>
    <row r="44" spans="1:61" ht="11.25" customHeight="1">
      <c r="B44" s="254"/>
      <c r="C44" s="254"/>
      <c r="D44" s="254"/>
      <c r="Q44" s="9"/>
    </row>
    <row r="45" spans="1:61" ht="11.25" customHeight="1">
      <c r="A45" s="256" t="s">
        <v>185</v>
      </c>
      <c r="B45" s="431">
        <f>WARA!K14</f>
        <v>0.15812500000000002</v>
      </c>
      <c r="C45" s="259"/>
      <c r="D45" s="254"/>
    </row>
    <row r="46" spans="1:61" ht="11.25" customHeight="1">
      <c r="A46" s="257" t="s">
        <v>36</v>
      </c>
      <c r="B46" s="432">
        <f>IRR!C56</f>
        <v>0.28000000000000003</v>
      </c>
      <c r="C46" s="259"/>
      <c r="D46" s="254"/>
    </row>
    <row r="47" spans="1:61" ht="11.25" customHeight="1">
      <c r="A47" s="258" t="s">
        <v>184</v>
      </c>
      <c r="B47" s="433">
        <f>Assumptions!B56</f>
        <v>0.04</v>
      </c>
      <c r="C47" s="259"/>
      <c r="D47" s="254"/>
    </row>
    <row r="48" spans="1:61" ht="4.5" customHeight="1">
      <c r="B48" s="254"/>
      <c r="C48" s="254"/>
      <c r="D48" s="254"/>
    </row>
    <row r="49" spans="1:33" ht="11.25" customHeight="1">
      <c r="A49" s="322" t="s">
        <v>272</v>
      </c>
      <c r="B49" s="434"/>
      <c r="C49" s="434"/>
      <c r="D49" s="435"/>
      <c r="E49" s="324">
        <f t="shared" ref="E49:O49" si="15">E29/$BI$34</f>
        <v>0.29682099727051914</v>
      </c>
      <c r="F49" s="324">
        <f t="shared" si="15"/>
        <v>0.21420804384495251</v>
      </c>
      <c r="G49" s="324">
        <f t="shared" si="15"/>
        <v>0.15295969241626678</v>
      </c>
      <c r="H49" s="324">
        <f t="shared" si="15"/>
        <v>0.10827754732029471</v>
      </c>
      <c r="I49" s="324">
        <f t="shared" si="15"/>
        <v>7.609193456895956E-2</v>
      </c>
      <c r="J49" s="324">
        <f t="shared" si="15"/>
        <v>5.0755332502554776E-2</v>
      </c>
      <c r="K49" s="324">
        <f t="shared" si="15"/>
        <v>3.3855148933166608E-2</v>
      </c>
      <c r="L49" s="324">
        <f t="shared" si="15"/>
        <v>2.2582279590606529E-2</v>
      </c>
      <c r="M49" s="324">
        <f t="shared" si="15"/>
        <v>1.5062977643815263E-2</v>
      </c>
      <c r="N49" s="324">
        <f t="shared" si="15"/>
        <v>1.0047404407855185E-2</v>
      </c>
      <c r="O49" s="324">
        <f t="shared" si="15"/>
        <v>6.7018844296324927E-3</v>
      </c>
      <c r="S49" s="320">
        <f>S29/$BI$34</f>
        <v>4.4703341365492505E-3</v>
      </c>
      <c r="U49" s="320">
        <f>U29/$BI$34</f>
        <v>2.9818310808283201E-3</v>
      </c>
      <c r="W49" s="320">
        <f>W29/$BI$34</f>
        <v>1.988960181275663E-3</v>
      </c>
      <c r="Y49" s="320">
        <f>Y29/$BI$34</f>
        <v>1.3266890361881918E-3</v>
      </c>
      <c r="AA49" s="320">
        <f>AA29/$BI$34</f>
        <v>8.849366695783085E-4</v>
      </c>
      <c r="AC49" s="320">
        <f>AC29/$BI$34</f>
        <v>5.9027615952444035E-4</v>
      </c>
      <c r="AE49" s="320">
        <f>AE29/$BI$34</f>
        <v>3.9372980743238446E-4</v>
      </c>
      <c r="AG49" s="320">
        <f>AG29/$BI$34</f>
        <v>0</v>
      </c>
    </row>
    <row r="50" spans="1:33" ht="11.25" customHeight="1">
      <c r="A50" s="322" t="s">
        <v>276</v>
      </c>
      <c r="B50" s="322"/>
      <c r="C50" s="322"/>
      <c r="D50" s="325"/>
      <c r="E50" s="323">
        <f>E49</f>
        <v>0.29682099727051914</v>
      </c>
      <c r="F50" s="323">
        <f t="shared" ref="F50:O50" si="16">F49+E50</f>
        <v>0.51102904111547165</v>
      </c>
      <c r="G50" s="323">
        <f t="shared" si="16"/>
        <v>0.66398873353173848</v>
      </c>
      <c r="H50" s="323">
        <f t="shared" si="16"/>
        <v>0.77226628085203319</v>
      </c>
      <c r="I50" s="323">
        <f t="shared" si="16"/>
        <v>0.84835821542099277</v>
      </c>
      <c r="J50" s="323">
        <f t="shared" si="16"/>
        <v>0.89911354792354758</v>
      </c>
      <c r="K50" s="323">
        <f t="shared" si="16"/>
        <v>0.93296869685671424</v>
      </c>
      <c r="L50" s="323">
        <f t="shared" si="16"/>
        <v>0.95555097644732079</v>
      </c>
      <c r="M50" s="323">
        <f t="shared" si="16"/>
        <v>0.97061395409113604</v>
      </c>
      <c r="N50" s="323">
        <f t="shared" si="16"/>
        <v>0.98066135849899128</v>
      </c>
      <c r="O50" s="323">
        <f t="shared" si="16"/>
        <v>0.98736324292862376</v>
      </c>
      <c r="R50" s="260"/>
    </row>
    <row r="51" spans="1:33" ht="11.25" customHeight="1">
      <c r="F51" s="281"/>
      <c r="G51" s="282"/>
    </row>
    <row r="53" spans="1:33" ht="11.25" customHeight="1">
      <c r="A53" s="309"/>
    </row>
  </sheetData>
  <printOptions horizontalCentered="1"/>
  <pageMargins left="0.2" right="0.2" top="0.75" bottom="0.75" header="0.3" footer="0.3"/>
  <pageSetup scale="71" fitToWidth="0" fitToHeight="0" orientation="landscape" r:id="rId1"/>
  <colBreaks count="1" manualBreakCount="1">
    <brk id="15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8"/>
  <sheetViews>
    <sheetView view="pageBreakPreview" zoomScaleNormal="100" zoomScaleSheetLayoutView="100" workbookViewId="0"/>
  </sheetViews>
  <sheetFormatPr defaultRowHeight="12" outlineLevelRow="1"/>
  <cols>
    <col min="1" max="1" width="2.6640625" style="178" customWidth="1"/>
    <col min="2" max="2" width="23.33203125" style="178" customWidth="1"/>
    <col min="3" max="3" width="6.88671875" style="178" customWidth="1"/>
    <col min="4" max="4" width="10.5546875" style="178" customWidth="1"/>
    <col min="5" max="14" width="12.44140625" style="178" customWidth="1"/>
    <col min="15" max="250" width="9.109375" style="178"/>
    <col min="251" max="251" width="3.44140625" style="178" customWidth="1"/>
    <col min="252" max="252" width="35.88671875" style="178" customWidth="1"/>
    <col min="253" max="253" width="1.88671875" style="178" customWidth="1"/>
    <col min="254" max="254" width="13.6640625" style="178" customWidth="1"/>
    <col min="255" max="255" width="2.5546875" style="178" bestFit="1" customWidth="1"/>
    <col min="256" max="256" width="13.44140625" style="178" bestFit="1" customWidth="1"/>
    <col min="257" max="257" width="3.109375" style="178" customWidth="1"/>
    <col min="258" max="258" width="14.109375" style="178" customWidth="1"/>
    <col min="259" max="259" width="2.88671875" style="178" customWidth="1"/>
    <col min="260" max="260" width="13" style="178" bestFit="1" customWidth="1"/>
    <col min="261" max="261" width="1.88671875" style="178" customWidth="1"/>
    <col min="262" max="262" width="9.109375" style="178"/>
    <col min="263" max="263" width="3.44140625" style="178" bestFit="1" customWidth="1"/>
    <col min="264" max="264" width="10.88671875" style="178" customWidth="1"/>
    <col min="265" max="265" width="3" style="178" customWidth="1"/>
    <col min="266" max="267" width="9.109375" style="178"/>
    <col min="268" max="268" width="23.109375" style="178" customWidth="1"/>
    <col min="269" max="269" width="11.5546875" style="178" bestFit="1" customWidth="1"/>
    <col min="270" max="506" width="9.109375" style="178"/>
    <col min="507" max="507" width="3.44140625" style="178" customWidth="1"/>
    <col min="508" max="508" width="35.88671875" style="178" customWidth="1"/>
    <col min="509" max="509" width="1.88671875" style="178" customWidth="1"/>
    <col min="510" max="510" width="13.6640625" style="178" customWidth="1"/>
    <col min="511" max="511" width="2.5546875" style="178" bestFit="1" customWidth="1"/>
    <col min="512" max="512" width="13.44140625" style="178" bestFit="1" customWidth="1"/>
    <col min="513" max="513" width="3.109375" style="178" customWidth="1"/>
    <col min="514" max="514" width="14.109375" style="178" customWidth="1"/>
    <col min="515" max="515" width="2.88671875" style="178" customWidth="1"/>
    <col min="516" max="516" width="13" style="178" bestFit="1" customWidth="1"/>
    <col min="517" max="517" width="1.88671875" style="178" customWidth="1"/>
    <col min="518" max="518" width="9.109375" style="178"/>
    <col min="519" max="519" width="3.44140625" style="178" bestFit="1" customWidth="1"/>
    <col min="520" max="520" width="10.88671875" style="178" customWidth="1"/>
    <col min="521" max="521" width="3" style="178" customWidth="1"/>
    <col min="522" max="523" width="9.109375" style="178"/>
    <col min="524" max="524" width="23.109375" style="178" customWidth="1"/>
    <col min="525" max="525" width="11.5546875" style="178" bestFit="1" customWidth="1"/>
    <col min="526" max="762" width="9.109375" style="178"/>
    <col min="763" max="763" width="3.44140625" style="178" customWidth="1"/>
    <col min="764" max="764" width="35.88671875" style="178" customWidth="1"/>
    <col min="765" max="765" width="1.88671875" style="178" customWidth="1"/>
    <col min="766" max="766" width="13.6640625" style="178" customWidth="1"/>
    <col min="767" max="767" width="2.5546875" style="178" bestFit="1" customWidth="1"/>
    <col min="768" max="768" width="13.44140625" style="178" bestFit="1" customWidth="1"/>
    <col min="769" max="769" width="3.109375" style="178" customWidth="1"/>
    <col min="770" max="770" width="14.109375" style="178" customWidth="1"/>
    <col min="771" max="771" width="2.88671875" style="178" customWidth="1"/>
    <col min="772" max="772" width="13" style="178" bestFit="1" customWidth="1"/>
    <col min="773" max="773" width="1.88671875" style="178" customWidth="1"/>
    <col min="774" max="774" width="9.109375" style="178"/>
    <col min="775" max="775" width="3.44140625" style="178" bestFit="1" customWidth="1"/>
    <col min="776" max="776" width="10.88671875" style="178" customWidth="1"/>
    <col min="777" max="777" width="3" style="178" customWidth="1"/>
    <col min="778" max="779" width="9.109375" style="178"/>
    <col min="780" max="780" width="23.109375" style="178" customWidth="1"/>
    <col min="781" max="781" width="11.5546875" style="178" bestFit="1" customWidth="1"/>
    <col min="782" max="1018" width="9.109375" style="178"/>
    <col min="1019" max="1019" width="3.44140625" style="178" customWidth="1"/>
    <col min="1020" max="1020" width="35.88671875" style="178" customWidth="1"/>
    <col min="1021" max="1021" width="1.88671875" style="178" customWidth="1"/>
    <col min="1022" max="1022" width="13.6640625" style="178" customWidth="1"/>
    <col min="1023" max="1023" width="2.5546875" style="178" bestFit="1" customWidth="1"/>
    <col min="1024" max="1024" width="13.44140625" style="178" bestFit="1" customWidth="1"/>
    <col min="1025" max="1025" width="3.109375" style="178" customWidth="1"/>
    <col min="1026" max="1026" width="14.109375" style="178" customWidth="1"/>
    <col min="1027" max="1027" width="2.88671875" style="178" customWidth="1"/>
    <col min="1028" max="1028" width="13" style="178" bestFit="1" customWidth="1"/>
    <col min="1029" max="1029" width="1.88671875" style="178" customWidth="1"/>
    <col min="1030" max="1030" width="9.109375" style="178"/>
    <col min="1031" max="1031" width="3.44140625" style="178" bestFit="1" customWidth="1"/>
    <col min="1032" max="1032" width="10.88671875" style="178" customWidth="1"/>
    <col min="1033" max="1033" width="3" style="178" customWidth="1"/>
    <col min="1034" max="1035" width="9.109375" style="178"/>
    <col min="1036" max="1036" width="23.109375" style="178" customWidth="1"/>
    <col min="1037" max="1037" width="11.5546875" style="178" bestFit="1" customWidth="1"/>
    <col min="1038" max="1274" width="9.109375" style="178"/>
    <col min="1275" max="1275" width="3.44140625" style="178" customWidth="1"/>
    <col min="1276" max="1276" width="35.88671875" style="178" customWidth="1"/>
    <col min="1277" max="1277" width="1.88671875" style="178" customWidth="1"/>
    <col min="1278" max="1278" width="13.6640625" style="178" customWidth="1"/>
    <col min="1279" max="1279" width="2.5546875" style="178" bestFit="1" customWidth="1"/>
    <col min="1280" max="1280" width="13.44140625" style="178" bestFit="1" customWidth="1"/>
    <col min="1281" max="1281" width="3.109375" style="178" customWidth="1"/>
    <col min="1282" max="1282" width="14.109375" style="178" customWidth="1"/>
    <col min="1283" max="1283" width="2.88671875" style="178" customWidth="1"/>
    <col min="1284" max="1284" width="13" style="178" bestFit="1" customWidth="1"/>
    <col min="1285" max="1285" width="1.88671875" style="178" customWidth="1"/>
    <col min="1286" max="1286" width="9.109375" style="178"/>
    <col min="1287" max="1287" width="3.44140625" style="178" bestFit="1" customWidth="1"/>
    <col min="1288" max="1288" width="10.88671875" style="178" customWidth="1"/>
    <col min="1289" max="1289" width="3" style="178" customWidth="1"/>
    <col min="1290" max="1291" width="9.109375" style="178"/>
    <col min="1292" max="1292" width="23.109375" style="178" customWidth="1"/>
    <col min="1293" max="1293" width="11.5546875" style="178" bestFit="1" customWidth="1"/>
    <col min="1294" max="1530" width="9.109375" style="178"/>
    <col min="1531" max="1531" width="3.44140625" style="178" customWidth="1"/>
    <col min="1532" max="1532" width="35.88671875" style="178" customWidth="1"/>
    <col min="1533" max="1533" width="1.88671875" style="178" customWidth="1"/>
    <col min="1534" max="1534" width="13.6640625" style="178" customWidth="1"/>
    <col min="1535" max="1535" width="2.5546875" style="178" bestFit="1" customWidth="1"/>
    <col min="1536" max="1536" width="13.44140625" style="178" bestFit="1" customWidth="1"/>
    <col min="1537" max="1537" width="3.109375" style="178" customWidth="1"/>
    <col min="1538" max="1538" width="14.109375" style="178" customWidth="1"/>
    <col min="1539" max="1539" width="2.88671875" style="178" customWidth="1"/>
    <col min="1540" max="1540" width="13" style="178" bestFit="1" customWidth="1"/>
    <col min="1541" max="1541" width="1.88671875" style="178" customWidth="1"/>
    <col min="1542" max="1542" width="9.109375" style="178"/>
    <col min="1543" max="1543" width="3.44140625" style="178" bestFit="1" customWidth="1"/>
    <col min="1544" max="1544" width="10.88671875" style="178" customWidth="1"/>
    <col min="1545" max="1545" width="3" style="178" customWidth="1"/>
    <col min="1546" max="1547" width="9.109375" style="178"/>
    <col min="1548" max="1548" width="23.109375" style="178" customWidth="1"/>
    <col min="1549" max="1549" width="11.5546875" style="178" bestFit="1" customWidth="1"/>
    <col min="1550" max="1786" width="9.109375" style="178"/>
    <col min="1787" max="1787" width="3.44140625" style="178" customWidth="1"/>
    <col min="1788" max="1788" width="35.88671875" style="178" customWidth="1"/>
    <col min="1789" max="1789" width="1.88671875" style="178" customWidth="1"/>
    <col min="1790" max="1790" width="13.6640625" style="178" customWidth="1"/>
    <col min="1791" max="1791" width="2.5546875" style="178" bestFit="1" customWidth="1"/>
    <col min="1792" max="1792" width="13.44140625" style="178" bestFit="1" customWidth="1"/>
    <col min="1793" max="1793" width="3.109375" style="178" customWidth="1"/>
    <col min="1794" max="1794" width="14.109375" style="178" customWidth="1"/>
    <col min="1795" max="1795" width="2.88671875" style="178" customWidth="1"/>
    <col min="1796" max="1796" width="13" style="178" bestFit="1" customWidth="1"/>
    <col min="1797" max="1797" width="1.88671875" style="178" customWidth="1"/>
    <col min="1798" max="1798" width="9.109375" style="178"/>
    <col min="1799" max="1799" width="3.44140625" style="178" bestFit="1" customWidth="1"/>
    <col min="1800" max="1800" width="10.88671875" style="178" customWidth="1"/>
    <col min="1801" max="1801" width="3" style="178" customWidth="1"/>
    <col min="1802" max="1803" width="9.109375" style="178"/>
    <col min="1804" max="1804" width="23.109375" style="178" customWidth="1"/>
    <col min="1805" max="1805" width="11.5546875" style="178" bestFit="1" customWidth="1"/>
    <col min="1806" max="2042" width="9.109375" style="178"/>
    <col min="2043" max="2043" width="3.44140625" style="178" customWidth="1"/>
    <col min="2044" max="2044" width="35.88671875" style="178" customWidth="1"/>
    <col min="2045" max="2045" width="1.88671875" style="178" customWidth="1"/>
    <col min="2046" max="2046" width="13.6640625" style="178" customWidth="1"/>
    <col min="2047" max="2047" width="2.5546875" style="178" bestFit="1" customWidth="1"/>
    <col min="2048" max="2048" width="13.44140625" style="178" bestFit="1" customWidth="1"/>
    <col min="2049" max="2049" width="3.109375" style="178" customWidth="1"/>
    <col min="2050" max="2050" width="14.109375" style="178" customWidth="1"/>
    <col min="2051" max="2051" width="2.88671875" style="178" customWidth="1"/>
    <col min="2052" max="2052" width="13" style="178" bestFit="1" customWidth="1"/>
    <col min="2053" max="2053" width="1.88671875" style="178" customWidth="1"/>
    <col min="2054" max="2054" width="9.109375" style="178"/>
    <col min="2055" max="2055" width="3.44140625" style="178" bestFit="1" customWidth="1"/>
    <col min="2056" max="2056" width="10.88671875" style="178" customWidth="1"/>
    <col min="2057" max="2057" width="3" style="178" customWidth="1"/>
    <col min="2058" max="2059" width="9.109375" style="178"/>
    <col min="2060" max="2060" width="23.109375" style="178" customWidth="1"/>
    <col min="2061" max="2061" width="11.5546875" style="178" bestFit="1" customWidth="1"/>
    <col min="2062" max="2298" width="9.109375" style="178"/>
    <col min="2299" max="2299" width="3.44140625" style="178" customWidth="1"/>
    <col min="2300" max="2300" width="35.88671875" style="178" customWidth="1"/>
    <col min="2301" max="2301" width="1.88671875" style="178" customWidth="1"/>
    <col min="2302" max="2302" width="13.6640625" style="178" customWidth="1"/>
    <col min="2303" max="2303" width="2.5546875" style="178" bestFit="1" customWidth="1"/>
    <col min="2304" max="2304" width="13.44140625" style="178" bestFit="1" customWidth="1"/>
    <col min="2305" max="2305" width="3.109375" style="178" customWidth="1"/>
    <col min="2306" max="2306" width="14.109375" style="178" customWidth="1"/>
    <col min="2307" max="2307" width="2.88671875" style="178" customWidth="1"/>
    <col min="2308" max="2308" width="13" style="178" bestFit="1" customWidth="1"/>
    <col min="2309" max="2309" width="1.88671875" style="178" customWidth="1"/>
    <col min="2310" max="2310" width="9.109375" style="178"/>
    <col min="2311" max="2311" width="3.44140625" style="178" bestFit="1" customWidth="1"/>
    <col min="2312" max="2312" width="10.88671875" style="178" customWidth="1"/>
    <col min="2313" max="2313" width="3" style="178" customWidth="1"/>
    <col min="2314" max="2315" width="9.109375" style="178"/>
    <col min="2316" max="2316" width="23.109375" style="178" customWidth="1"/>
    <col min="2317" max="2317" width="11.5546875" style="178" bestFit="1" customWidth="1"/>
    <col min="2318" max="2554" width="9.109375" style="178"/>
    <col min="2555" max="2555" width="3.44140625" style="178" customWidth="1"/>
    <col min="2556" max="2556" width="35.88671875" style="178" customWidth="1"/>
    <col min="2557" max="2557" width="1.88671875" style="178" customWidth="1"/>
    <col min="2558" max="2558" width="13.6640625" style="178" customWidth="1"/>
    <col min="2559" max="2559" width="2.5546875" style="178" bestFit="1" customWidth="1"/>
    <col min="2560" max="2560" width="13.44140625" style="178" bestFit="1" customWidth="1"/>
    <col min="2561" max="2561" width="3.109375" style="178" customWidth="1"/>
    <col min="2562" max="2562" width="14.109375" style="178" customWidth="1"/>
    <col min="2563" max="2563" width="2.88671875" style="178" customWidth="1"/>
    <col min="2564" max="2564" width="13" style="178" bestFit="1" customWidth="1"/>
    <col min="2565" max="2565" width="1.88671875" style="178" customWidth="1"/>
    <col min="2566" max="2566" width="9.109375" style="178"/>
    <col min="2567" max="2567" width="3.44140625" style="178" bestFit="1" customWidth="1"/>
    <col min="2568" max="2568" width="10.88671875" style="178" customWidth="1"/>
    <col min="2569" max="2569" width="3" style="178" customWidth="1"/>
    <col min="2570" max="2571" width="9.109375" style="178"/>
    <col min="2572" max="2572" width="23.109375" style="178" customWidth="1"/>
    <col min="2573" max="2573" width="11.5546875" style="178" bestFit="1" customWidth="1"/>
    <col min="2574" max="2810" width="9.109375" style="178"/>
    <col min="2811" max="2811" width="3.44140625" style="178" customWidth="1"/>
    <col min="2812" max="2812" width="35.88671875" style="178" customWidth="1"/>
    <col min="2813" max="2813" width="1.88671875" style="178" customWidth="1"/>
    <col min="2814" max="2814" width="13.6640625" style="178" customWidth="1"/>
    <col min="2815" max="2815" width="2.5546875" style="178" bestFit="1" customWidth="1"/>
    <col min="2816" max="2816" width="13.44140625" style="178" bestFit="1" customWidth="1"/>
    <col min="2817" max="2817" width="3.109375" style="178" customWidth="1"/>
    <col min="2818" max="2818" width="14.109375" style="178" customWidth="1"/>
    <col min="2819" max="2819" width="2.88671875" style="178" customWidth="1"/>
    <col min="2820" max="2820" width="13" style="178" bestFit="1" customWidth="1"/>
    <col min="2821" max="2821" width="1.88671875" style="178" customWidth="1"/>
    <col min="2822" max="2822" width="9.109375" style="178"/>
    <col min="2823" max="2823" width="3.44140625" style="178" bestFit="1" customWidth="1"/>
    <col min="2824" max="2824" width="10.88671875" style="178" customWidth="1"/>
    <col min="2825" max="2825" width="3" style="178" customWidth="1"/>
    <col min="2826" max="2827" width="9.109375" style="178"/>
    <col min="2828" max="2828" width="23.109375" style="178" customWidth="1"/>
    <col min="2829" max="2829" width="11.5546875" style="178" bestFit="1" customWidth="1"/>
    <col min="2830" max="3066" width="9.109375" style="178"/>
    <col min="3067" max="3067" width="3.44140625" style="178" customWidth="1"/>
    <col min="3068" max="3068" width="35.88671875" style="178" customWidth="1"/>
    <col min="3069" max="3069" width="1.88671875" style="178" customWidth="1"/>
    <col min="3070" max="3070" width="13.6640625" style="178" customWidth="1"/>
    <col min="3071" max="3071" width="2.5546875" style="178" bestFit="1" customWidth="1"/>
    <col min="3072" max="3072" width="13.44140625" style="178" bestFit="1" customWidth="1"/>
    <col min="3073" max="3073" width="3.109375" style="178" customWidth="1"/>
    <col min="3074" max="3074" width="14.109375" style="178" customWidth="1"/>
    <col min="3075" max="3075" width="2.88671875" style="178" customWidth="1"/>
    <col min="3076" max="3076" width="13" style="178" bestFit="1" customWidth="1"/>
    <col min="3077" max="3077" width="1.88671875" style="178" customWidth="1"/>
    <col min="3078" max="3078" width="9.109375" style="178"/>
    <col min="3079" max="3079" width="3.44140625" style="178" bestFit="1" customWidth="1"/>
    <col min="3080" max="3080" width="10.88671875" style="178" customWidth="1"/>
    <col min="3081" max="3081" width="3" style="178" customWidth="1"/>
    <col min="3082" max="3083" width="9.109375" style="178"/>
    <col min="3084" max="3084" width="23.109375" style="178" customWidth="1"/>
    <col min="3085" max="3085" width="11.5546875" style="178" bestFit="1" customWidth="1"/>
    <col min="3086" max="3322" width="9.109375" style="178"/>
    <col min="3323" max="3323" width="3.44140625" style="178" customWidth="1"/>
    <col min="3324" max="3324" width="35.88671875" style="178" customWidth="1"/>
    <col min="3325" max="3325" width="1.88671875" style="178" customWidth="1"/>
    <col min="3326" max="3326" width="13.6640625" style="178" customWidth="1"/>
    <col min="3327" max="3327" width="2.5546875" style="178" bestFit="1" customWidth="1"/>
    <col min="3328" max="3328" width="13.44140625" style="178" bestFit="1" customWidth="1"/>
    <col min="3329" max="3329" width="3.109375" style="178" customWidth="1"/>
    <col min="3330" max="3330" width="14.109375" style="178" customWidth="1"/>
    <col min="3331" max="3331" width="2.88671875" style="178" customWidth="1"/>
    <col min="3332" max="3332" width="13" style="178" bestFit="1" customWidth="1"/>
    <col min="3333" max="3333" width="1.88671875" style="178" customWidth="1"/>
    <col min="3334" max="3334" width="9.109375" style="178"/>
    <col min="3335" max="3335" width="3.44140625" style="178" bestFit="1" customWidth="1"/>
    <col min="3336" max="3336" width="10.88671875" style="178" customWidth="1"/>
    <col min="3337" max="3337" width="3" style="178" customWidth="1"/>
    <col min="3338" max="3339" width="9.109375" style="178"/>
    <col min="3340" max="3340" width="23.109375" style="178" customWidth="1"/>
    <col min="3341" max="3341" width="11.5546875" style="178" bestFit="1" customWidth="1"/>
    <col min="3342" max="3578" width="9.109375" style="178"/>
    <col min="3579" max="3579" width="3.44140625" style="178" customWidth="1"/>
    <col min="3580" max="3580" width="35.88671875" style="178" customWidth="1"/>
    <col min="3581" max="3581" width="1.88671875" style="178" customWidth="1"/>
    <col min="3582" max="3582" width="13.6640625" style="178" customWidth="1"/>
    <col min="3583" max="3583" width="2.5546875" style="178" bestFit="1" customWidth="1"/>
    <col min="3584" max="3584" width="13.44140625" style="178" bestFit="1" customWidth="1"/>
    <col min="3585" max="3585" width="3.109375" style="178" customWidth="1"/>
    <col min="3586" max="3586" width="14.109375" style="178" customWidth="1"/>
    <col min="3587" max="3587" width="2.88671875" style="178" customWidth="1"/>
    <col min="3588" max="3588" width="13" style="178" bestFit="1" customWidth="1"/>
    <col min="3589" max="3589" width="1.88671875" style="178" customWidth="1"/>
    <col min="3590" max="3590" width="9.109375" style="178"/>
    <col min="3591" max="3591" width="3.44140625" style="178" bestFit="1" customWidth="1"/>
    <col min="3592" max="3592" width="10.88671875" style="178" customWidth="1"/>
    <col min="3593" max="3593" width="3" style="178" customWidth="1"/>
    <col min="3594" max="3595" width="9.109375" style="178"/>
    <col min="3596" max="3596" width="23.109375" style="178" customWidth="1"/>
    <col min="3597" max="3597" width="11.5546875" style="178" bestFit="1" customWidth="1"/>
    <col min="3598" max="3834" width="9.109375" style="178"/>
    <col min="3835" max="3835" width="3.44140625" style="178" customWidth="1"/>
    <col min="3836" max="3836" width="35.88671875" style="178" customWidth="1"/>
    <col min="3837" max="3837" width="1.88671875" style="178" customWidth="1"/>
    <col min="3838" max="3838" width="13.6640625" style="178" customWidth="1"/>
    <col min="3839" max="3839" width="2.5546875" style="178" bestFit="1" customWidth="1"/>
    <col min="3840" max="3840" width="13.44140625" style="178" bestFit="1" customWidth="1"/>
    <col min="3841" max="3841" width="3.109375" style="178" customWidth="1"/>
    <col min="3842" max="3842" width="14.109375" style="178" customWidth="1"/>
    <col min="3843" max="3843" width="2.88671875" style="178" customWidth="1"/>
    <col min="3844" max="3844" width="13" style="178" bestFit="1" customWidth="1"/>
    <col min="3845" max="3845" width="1.88671875" style="178" customWidth="1"/>
    <col min="3846" max="3846" width="9.109375" style="178"/>
    <col min="3847" max="3847" width="3.44140625" style="178" bestFit="1" customWidth="1"/>
    <col min="3848" max="3848" width="10.88671875" style="178" customWidth="1"/>
    <col min="3849" max="3849" width="3" style="178" customWidth="1"/>
    <col min="3850" max="3851" width="9.109375" style="178"/>
    <col min="3852" max="3852" width="23.109375" style="178" customWidth="1"/>
    <col min="3853" max="3853" width="11.5546875" style="178" bestFit="1" customWidth="1"/>
    <col min="3854" max="4090" width="9.109375" style="178"/>
    <col min="4091" max="4091" width="3.44140625" style="178" customWidth="1"/>
    <col min="4092" max="4092" width="35.88671875" style="178" customWidth="1"/>
    <col min="4093" max="4093" width="1.88671875" style="178" customWidth="1"/>
    <col min="4094" max="4094" width="13.6640625" style="178" customWidth="1"/>
    <col min="4095" max="4095" width="2.5546875" style="178" bestFit="1" customWidth="1"/>
    <col min="4096" max="4096" width="13.44140625" style="178" bestFit="1" customWidth="1"/>
    <col min="4097" max="4097" width="3.109375" style="178" customWidth="1"/>
    <col min="4098" max="4098" width="14.109375" style="178" customWidth="1"/>
    <col min="4099" max="4099" width="2.88671875" style="178" customWidth="1"/>
    <col min="4100" max="4100" width="13" style="178" bestFit="1" customWidth="1"/>
    <col min="4101" max="4101" width="1.88671875" style="178" customWidth="1"/>
    <col min="4102" max="4102" width="9.109375" style="178"/>
    <col min="4103" max="4103" width="3.44140625" style="178" bestFit="1" customWidth="1"/>
    <col min="4104" max="4104" width="10.88671875" style="178" customWidth="1"/>
    <col min="4105" max="4105" width="3" style="178" customWidth="1"/>
    <col min="4106" max="4107" width="9.109375" style="178"/>
    <col min="4108" max="4108" width="23.109375" style="178" customWidth="1"/>
    <col min="4109" max="4109" width="11.5546875" style="178" bestFit="1" customWidth="1"/>
    <col min="4110" max="4346" width="9.109375" style="178"/>
    <col min="4347" max="4347" width="3.44140625" style="178" customWidth="1"/>
    <col min="4348" max="4348" width="35.88671875" style="178" customWidth="1"/>
    <col min="4349" max="4349" width="1.88671875" style="178" customWidth="1"/>
    <col min="4350" max="4350" width="13.6640625" style="178" customWidth="1"/>
    <col min="4351" max="4351" width="2.5546875" style="178" bestFit="1" customWidth="1"/>
    <col min="4352" max="4352" width="13.44140625" style="178" bestFit="1" customWidth="1"/>
    <col min="4353" max="4353" width="3.109375" style="178" customWidth="1"/>
    <col min="4354" max="4354" width="14.109375" style="178" customWidth="1"/>
    <col min="4355" max="4355" width="2.88671875" style="178" customWidth="1"/>
    <col min="4356" max="4356" width="13" style="178" bestFit="1" customWidth="1"/>
    <col min="4357" max="4357" width="1.88671875" style="178" customWidth="1"/>
    <col min="4358" max="4358" width="9.109375" style="178"/>
    <col min="4359" max="4359" width="3.44140625" style="178" bestFit="1" customWidth="1"/>
    <col min="4360" max="4360" width="10.88671875" style="178" customWidth="1"/>
    <col min="4361" max="4361" width="3" style="178" customWidth="1"/>
    <col min="4362" max="4363" width="9.109375" style="178"/>
    <col min="4364" max="4364" width="23.109375" style="178" customWidth="1"/>
    <col min="4365" max="4365" width="11.5546875" style="178" bestFit="1" customWidth="1"/>
    <col min="4366" max="4602" width="9.109375" style="178"/>
    <col min="4603" max="4603" width="3.44140625" style="178" customWidth="1"/>
    <col min="4604" max="4604" width="35.88671875" style="178" customWidth="1"/>
    <col min="4605" max="4605" width="1.88671875" style="178" customWidth="1"/>
    <col min="4606" max="4606" width="13.6640625" style="178" customWidth="1"/>
    <col min="4607" max="4607" width="2.5546875" style="178" bestFit="1" customWidth="1"/>
    <col min="4608" max="4608" width="13.44140625" style="178" bestFit="1" customWidth="1"/>
    <col min="4609" max="4609" width="3.109375" style="178" customWidth="1"/>
    <col min="4610" max="4610" width="14.109375" style="178" customWidth="1"/>
    <col min="4611" max="4611" width="2.88671875" style="178" customWidth="1"/>
    <col min="4612" max="4612" width="13" style="178" bestFit="1" customWidth="1"/>
    <col min="4613" max="4613" width="1.88671875" style="178" customWidth="1"/>
    <col min="4614" max="4614" width="9.109375" style="178"/>
    <col min="4615" max="4615" width="3.44140625" style="178" bestFit="1" customWidth="1"/>
    <col min="4616" max="4616" width="10.88671875" style="178" customWidth="1"/>
    <col min="4617" max="4617" width="3" style="178" customWidth="1"/>
    <col min="4618" max="4619" width="9.109375" style="178"/>
    <col min="4620" max="4620" width="23.109375" style="178" customWidth="1"/>
    <col min="4621" max="4621" width="11.5546875" style="178" bestFit="1" customWidth="1"/>
    <col min="4622" max="4858" width="9.109375" style="178"/>
    <col min="4859" max="4859" width="3.44140625" style="178" customWidth="1"/>
    <col min="4860" max="4860" width="35.88671875" style="178" customWidth="1"/>
    <col min="4861" max="4861" width="1.88671875" style="178" customWidth="1"/>
    <col min="4862" max="4862" width="13.6640625" style="178" customWidth="1"/>
    <col min="4863" max="4863" width="2.5546875" style="178" bestFit="1" customWidth="1"/>
    <col min="4864" max="4864" width="13.44140625" style="178" bestFit="1" customWidth="1"/>
    <col min="4865" max="4865" width="3.109375" style="178" customWidth="1"/>
    <col min="4866" max="4866" width="14.109375" style="178" customWidth="1"/>
    <col min="4867" max="4867" width="2.88671875" style="178" customWidth="1"/>
    <col min="4868" max="4868" width="13" style="178" bestFit="1" customWidth="1"/>
    <col min="4869" max="4869" width="1.88671875" style="178" customWidth="1"/>
    <col min="4870" max="4870" width="9.109375" style="178"/>
    <col min="4871" max="4871" width="3.44140625" style="178" bestFit="1" customWidth="1"/>
    <col min="4872" max="4872" width="10.88671875" style="178" customWidth="1"/>
    <col min="4873" max="4873" width="3" style="178" customWidth="1"/>
    <col min="4874" max="4875" width="9.109375" style="178"/>
    <col min="4876" max="4876" width="23.109375" style="178" customWidth="1"/>
    <col min="4877" max="4877" width="11.5546875" style="178" bestFit="1" customWidth="1"/>
    <col min="4878" max="5114" width="9.109375" style="178"/>
    <col min="5115" max="5115" width="3.44140625" style="178" customWidth="1"/>
    <col min="5116" max="5116" width="35.88671875" style="178" customWidth="1"/>
    <col min="5117" max="5117" width="1.88671875" style="178" customWidth="1"/>
    <col min="5118" max="5118" width="13.6640625" style="178" customWidth="1"/>
    <col min="5119" max="5119" width="2.5546875" style="178" bestFit="1" customWidth="1"/>
    <col min="5120" max="5120" width="13.44140625" style="178" bestFit="1" customWidth="1"/>
    <col min="5121" max="5121" width="3.109375" style="178" customWidth="1"/>
    <col min="5122" max="5122" width="14.109375" style="178" customWidth="1"/>
    <col min="5123" max="5123" width="2.88671875" style="178" customWidth="1"/>
    <col min="5124" max="5124" width="13" style="178" bestFit="1" customWidth="1"/>
    <col min="5125" max="5125" width="1.88671875" style="178" customWidth="1"/>
    <col min="5126" max="5126" width="9.109375" style="178"/>
    <col min="5127" max="5127" width="3.44140625" style="178" bestFit="1" customWidth="1"/>
    <col min="5128" max="5128" width="10.88671875" style="178" customWidth="1"/>
    <col min="5129" max="5129" width="3" style="178" customWidth="1"/>
    <col min="5130" max="5131" width="9.109375" style="178"/>
    <col min="5132" max="5132" width="23.109375" style="178" customWidth="1"/>
    <col min="5133" max="5133" width="11.5546875" style="178" bestFit="1" customWidth="1"/>
    <col min="5134" max="5370" width="9.109375" style="178"/>
    <col min="5371" max="5371" width="3.44140625" style="178" customWidth="1"/>
    <col min="5372" max="5372" width="35.88671875" style="178" customWidth="1"/>
    <col min="5373" max="5373" width="1.88671875" style="178" customWidth="1"/>
    <col min="5374" max="5374" width="13.6640625" style="178" customWidth="1"/>
    <col min="5375" max="5375" width="2.5546875" style="178" bestFit="1" customWidth="1"/>
    <col min="5376" max="5376" width="13.44140625" style="178" bestFit="1" customWidth="1"/>
    <col min="5377" max="5377" width="3.109375" style="178" customWidth="1"/>
    <col min="5378" max="5378" width="14.109375" style="178" customWidth="1"/>
    <col min="5379" max="5379" width="2.88671875" style="178" customWidth="1"/>
    <col min="5380" max="5380" width="13" style="178" bestFit="1" customWidth="1"/>
    <col min="5381" max="5381" width="1.88671875" style="178" customWidth="1"/>
    <col min="5382" max="5382" width="9.109375" style="178"/>
    <col min="5383" max="5383" width="3.44140625" style="178" bestFit="1" customWidth="1"/>
    <col min="5384" max="5384" width="10.88671875" style="178" customWidth="1"/>
    <col min="5385" max="5385" width="3" style="178" customWidth="1"/>
    <col min="5386" max="5387" width="9.109375" style="178"/>
    <col min="5388" max="5388" width="23.109375" style="178" customWidth="1"/>
    <col min="5389" max="5389" width="11.5546875" style="178" bestFit="1" customWidth="1"/>
    <col min="5390" max="5626" width="9.109375" style="178"/>
    <col min="5627" max="5627" width="3.44140625" style="178" customWidth="1"/>
    <col min="5628" max="5628" width="35.88671875" style="178" customWidth="1"/>
    <col min="5629" max="5629" width="1.88671875" style="178" customWidth="1"/>
    <col min="5630" max="5630" width="13.6640625" style="178" customWidth="1"/>
    <col min="5631" max="5631" width="2.5546875" style="178" bestFit="1" customWidth="1"/>
    <col min="5632" max="5632" width="13.44140625" style="178" bestFit="1" customWidth="1"/>
    <col min="5633" max="5633" width="3.109375" style="178" customWidth="1"/>
    <col min="5634" max="5634" width="14.109375" style="178" customWidth="1"/>
    <col min="5635" max="5635" width="2.88671875" style="178" customWidth="1"/>
    <col min="5636" max="5636" width="13" style="178" bestFit="1" customWidth="1"/>
    <col min="5637" max="5637" width="1.88671875" style="178" customWidth="1"/>
    <col min="5638" max="5638" width="9.109375" style="178"/>
    <col min="5639" max="5639" width="3.44140625" style="178" bestFit="1" customWidth="1"/>
    <col min="5640" max="5640" width="10.88671875" style="178" customWidth="1"/>
    <col min="5641" max="5641" width="3" style="178" customWidth="1"/>
    <col min="5642" max="5643" width="9.109375" style="178"/>
    <col min="5644" max="5644" width="23.109375" style="178" customWidth="1"/>
    <col min="5645" max="5645" width="11.5546875" style="178" bestFit="1" customWidth="1"/>
    <col min="5646" max="5882" width="9.109375" style="178"/>
    <col min="5883" max="5883" width="3.44140625" style="178" customWidth="1"/>
    <col min="5884" max="5884" width="35.88671875" style="178" customWidth="1"/>
    <col min="5885" max="5885" width="1.88671875" style="178" customWidth="1"/>
    <col min="5886" max="5886" width="13.6640625" style="178" customWidth="1"/>
    <col min="5887" max="5887" width="2.5546875" style="178" bestFit="1" customWidth="1"/>
    <col min="5888" max="5888" width="13.44140625" style="178" bestFit="1" customWidth="1"/>
    <col min="5889" max="5889" width="3.109375" style="178" customWidth="1"/>
    <col min="5890" max="5890" width="14.109375" style="178" customWidth="1"/>
    <col min="5891" max="5891" width="2.88671875" style="178" customWidth="1"/>
    <col min="5892" max="5892" width="13" style="178" bestFit="1" customWidth="1"/>
    <col min="5893" max="5893" width="1.88671875" style="178" customWidth="1"/>
    <col min="5894" max="5894" width="9.109375" style="178"/>
    <col min="5895" max="5895" width="3.44140625" style="178" bestFit="1" customWidth="1"/>
    <col min="5896" max="5896" width="10.88671875" style="178" customWidth="1"/>
    <col min="5897" max="5897" width="3" style="178" customWidth="1"/>
    <col min="5898" max="5899" width="9.109375" style="178"/>
    <col min="5900" max="5900" width="23.109375" style="178" customWidth="1"/>
    <col min="5901" max="5901" width="11.5546875" style="178" bestFit="1" customWidth="1"/>
    <col min="5902" max="6138" width="9.109375" style="178"/>
    <col min="6139" max="6139" width="3.44140625" style="178" customWidth="1"/>
    <col min="6140" max="6140" width="35.88671875" style="178" customWidth="1"/>
    <col min="6141" max="6141" width="1.88671875" style="178" customWidth="1"/>
    <col min="6142" max="6142" width="13.6640625" style="178" customWidth="1"/>
    <col min="6143" max="6143" width="2.5546875" style="178" bestFit="1" customWidth="1"/>
    <col min="6144" max="6144" width="13.44140625" style="178" bestFit="1" customWidth="1"/>
    <col min="6145" max="6145" width="3.109375" style="178" customWidth="1"/>
    <col min="6146" max="6146" width="14.109375" style="178" customWidth="1"/>
    <col min="6147" max="6147" width="2.88671875" style="178" customWidth="1"/>
    <col min="6148" max="6148" width="13" style="178" bestFit="1" customWidth="1"/>
    <col min="6149" max="6149" width="1.88671875" style="178" customWidth="1"/>
    <col min="6150" max="6150" width="9.109375" style="178"/>
    <col min="6151" max="6151" width="3.44140625" style="178" bestFit="1" customWidth="1"/>
    <col min="6152" max="6152" width="10.88671875" style="178" customWidth="1"/>
    <col min="6153" max="6153" width="3" style="178" customWidth="1"/>
    <col min="6154" max="6155" width="9.109375" style="178"/>
    <col min="6156" max="6156" width="23.109375" style="178" customWidth="1"/>
    <col min="6157" max="6157" width="11.5546875" style="178" bestFit="1" customWidth="1"/>
    <col min="6158" max="6394" width="9.109375" style="178"/>
    <col min="6395" max="6395" width="3.44140625" style="178" customWidth="1"/>
    <col min="6396" max="6396" width="35.88671875" style="178" customWidth="1"/>
    <col min="6397" max="6397" width="1.88671875" style="178" customWidth="1"/>
    <col min="6398" max="6398" width="13.6640625" style="178" customWidth="1"/>
    <col min="6399" max="6399" width="2.5546875" style="178" bestFit="1" customWidth="1"/>
    <col min="6400" max="6400" width="13.44140625" style="178" bestFit="1" customWidth="1"/>
    <col min="6401" max="6401" width="3.109375" style="178" customWidth="1"/>
    <col min="6402" max="6402" width="14.109375" style="178" customWidth="1"/>
    <col min="6403" max="6403" width="2.88671875" style="178" customWidth="1"/>
    <col min="6404" max="6404" width="13" style="178" bestFit="1" customWidth="1"/>
    <col min="6405" max="6405" width="1.88671875" style="178" customWidth="1"/>
    <col min="6406" max="6406" width="9.109375" style="178"/>
    <col min="6407" max="6407" width="3.44140625" style="178" bestFit="1" customWidth="1"/>
    <col min="6408" max="6408" width="10.88671875" style="178" customWidth="1"/>
    <col min="6409" max="6409" width="3" style="178" customWidth="1"/>
    <col min="6410" max="6411" width="9.109375" style="178"/>
    <col min="6412" max="6412" width="23.109375" style="178" customWidth="1"/>
    <col min="6413" max="6413" width="11.5546875" style="178" bestFit="1" customWidth="1"/>
    <col min="6414" max="6650" width="9.109375" style="178"/>
    <col min="6651" max="6651" width="3.44140625" style="178" customWidth="1"/>
    <col min="6652" max="6652" width="35.88671875" style="178" customWidth="1"/>
    <col min="6653" max="6653" width="1.88671875" style="178" customWidth="1"/>
    <col min="6654" max="6654" width="13.6640625" style="178" customWidth="1"/>
    <col min="6655" max="6655" width="2.5546875" style="178" bestFit="1" customWidth="1"/>
    <col min="6656" max="6656" width="13.44140625" style="178" bestFit="1" customWidth="1"/>
    <col min="6657" max="6657" width="3.109375" style="178" customWidth="1"/>
    <col min="6658" max="6658" width="14.109375" style="178" customWidth="1"/>
    <col min="6659" max="6659" width="2.88671875" style="178" customWidth="1"/>
    <col min="6660" max="6660" width="13" style="178" bestFit="1" customWidth="1"/>
    <col min="6661" max="6661" width="1.88671875" style="178" customWidth="1"/>
    <col min="6662" max="6662" width="9.109375" style="178"/>
    <col min="6663" max="6663" width="3.44140625" style="178" bestFit="1" customWidth="1"/>
    <col min="6664" max="6664" width="10.88671875" style="178" customWidth="1"/>
    <col min="6665" max="6665" width="3" style="178" customWidth="1"/>
    <col min="6666" max="6667" width="9.109375" style="178"/>
    <col min="6668" max="6668" width="23.109375" style="178" customWidth="1"/>
    <col min="6669" max="6669" width="11.5546875" style="178" bestFit="1" customWidth="1"/>
    <col min="6670" max="6906" width="9.109375" style="178"/>
    <col min="6907" max="6907" width="3.44140625" style="178" customWidth="1"/>
    <col min="6908" max="6908" width="35.88671875" style="178" customWidth="1"/>
    <col min="6909" max="6909" width="1.88671875" style="178" customWidth="1"/>
    <col min="6910" max="6910" width="13.6640625" style="178" customWidth="1"/>
    <col min="6911" max="6911" width="2.5546875" style="178" bestFit="1" customWidth="1"/>
    <col min="6912" max="6912" width="13.44140625" style="178" bestFit="1" customWidth="1"/>
    <col min="6913" max="6913" width="3.109375" style="178" customWidth="1"/>
    <col min="6914" max="6914" width="14.109375" style="178" customWidth="1"/>
    <col min="6915" max="6915" width="2.88671875" style="178" customWidth="1"/>
    <col min="6916" max="6916" width="13" style="178" bestFit="1" customWidth="1"/>
    <col min="6917" max="6917" width="1.88671875" style="178" customWidth="1"/>
    <col min="6918" max="6918" width="9.109375" style="178"/>
    <col min="6919" max="6919" width="3.44140625" style="178" bestFit="1" customWidth="1"/>
    <col min="6920" max="6920" width="10.88671875" style="178" customWidth="1"/>
    <col min="6921" max="6921" width="3" style="178" customWidth="1"/>
    <col min="6922" max="6923" width="9.109375" style="178"/>
    <col min="6924" max="6924" width="23.109375" style="178" customWidth="1"/>
    <col min="6925" max="6925" width="11.5546875" style="178" bestFit="1" customWidth="1"/>
    <col min="6926" max="7162" width="9.109375" style="178"/>
    <col min="7163" max="7163" width="3.44140625" style="178" customWidth="1"/>
    <col min="7164" max="7164" width="35.88671875" style="178" customWidth="1"/>
    <col min="7165" max="7165" width="1.88671875" style="178" customWidth="1"/>
    <col min="7166" max="7166" width="13.6640625" style="178" customWidth="1"/>
    <col min="7167" max="7167" width="2.5546875" style="178" bestFit="1" customWidth="1"/>
    <col min="7168" max="7168" width="13.44140625" style="178" bestFit="1" customWidth="1"/>
    <col min="7169" max="7169" width="3.109375" style="178" customWidth="1"/>
    <col min="7170" max="7170" width="14.109375" style="178" customWidth="1"/>
    <col min="7171" max="7171" width="2.88671875" style="178" customWidth="1"/>
    <col min="7172" max="7172" width="13" style="178" bestFit="1" customWidth="1"/>
    <col min="7173" max="7173" width="1.88671875" style="178" customWidth="1"/>
    <col min="7174" max="7174" width="9.109375" style="178"/>
    <col min="7175" max="7175" width="3.44140625" style="178" bestFit="1" customWidth="1"/>
    <col min="7176" max="7176" width="10.88671875" style="178" customWidth="1"/>
    <col min="7177" max="7177" width="3" style="178" customWidth="1"/>
    <col min="7178" max="7179" width="9.109375" style="178"/>
    <col min="7180" max="7180" width="23.109375" style="178" customWidth="1"/>
    <col min="7181" max="7181" width="11.5546875" style="178" bestFit="1" customWidth="1"/>
    <col min="7182" max="7418" width="9.109375" style="178"/>
    <col min="7419" max="7419" width="3.44140625" style="178" customWidth="1"/>
    <col min="7420" max="7420" width="35.88671875" style="178" customWidth="1"/>
    <col min="7421" max="7421" width="1.88671875" style="178" customWidth="1"/>
    <col min="7422" max="7422" width="13.6640625" style="178" customWidth="1"/>
    <col min="7423" max="7423" width="2.5546875" style="178" bestFit="1" customWidth="1"/>
    <col min="7424" max="7424" width="13.44140625" style="178" bestFit="1" customWidth="1"/>
    <col min="7425" max="7425" width="3.109375" style="178" customWidth="1"/>
    <col min="7426" max="7426" width="14.109375" style="178" customWidth="1"/>
    <col min="7427" max="7427" width="2.88671875" style="178" customWidth="1"/>
    <col min="7428" max="7428" width="13" style="178" bestFit="1" customWidth="1"/>
    <col min="7429" max="7429" width="1.88671875" style="178" customWidth="1"/>
    <col min="7430" max="7430" width="9.109375" style="178"/>
    <col min="7431" max="7431" width="3.44140625" style="178" bestFit="1" customWidth="1"/>
    <col min="7432" max="7432" width="10.88671875" style="178" customWidth="1"/>
    <col min="7433" max="7433" width="3" style="178" customWidth="1"/>
    <col min="7434" max="7435" width="9.109375" style="178"/>
    <col min="7436" max="7436" width="23.109375" style="178" customWidth="1"/>
    <col min="7437" max="7437" width="11.5546875" style="178" bestFit="1" customWidth="1"/>
    <col min="7438" max="7674" width="9.109375" style="178"/>
    <col min="7675" max="7675" width="3.44140625" style="178" customWidth="1"/>
    <col min="7676" max="7676" width="35.88671875" style="178" customWidth="1"/>
    <col min="7677" max="7677" width="1.88671875" style="178" customWidth="1"/>
    <col min="7678" max="7678" width="13.6640625" style="178" customWidth="1"/>
    <col min="7679" max="7679" width="2.5546875" style="178" bestFit="1" customWidth="1"/>
    <col min="7680" max="7680" width="13.44140625" style="178" bestFit="1" customWidth="1"/>
    <col min="7681" max="7681" width="3.109375" style="178" customWidth="1"/>
    <col min="7682" max="7682" width="14.109375" style="178" customWidth="1"/>
    <col min="7683" max="7683" width="2.88671875" style="178" customWidth="1"/>
    <col min="7684" max="7684" width="13" style="178" bestFit="1" customWidth="1"/>
    <col min="7685" max="7685" width="1.88671875" style="178" customWidth="1"/>
    <col min="7686" max="7686" width="9.109375" style="178"/>
    <col min="7687" max="7687" width="3.44140625" style="178" bestFit="1" customWidth="1"/>
    <col min="7688" max="7688" width="10.88671875" style="178" customWidth="1"/>
    <col min="7689" max="7689" width="3" style="178" customWidth="1"/>
    <col min="7690" max="7691" width="9.109375" style="178"/>
    <col min="7692" max="7692" width="23.109375" style="178" customWidth="1"/>
    <col min="7693" max="7693" width="11.5546875" style="178" bestFit="1" customWidth="1"/>
    <col min="7694" max="7930" width="9.109375" style="178"/>
    <col min="7931" max="7931" width="3.44140625" style="178" customWidth="1"/>
    <col min="7932" max="7932" width="35.88671875" style="178" customWidth="1"/>
    <col min="7933" max="7933" width="1.88671875" style="178" customWidth="1"/>
    <col min="7934" max="7934" width="13.6640625" style="178" customWidth="1"/>
    <col min="7935" max="7935" width="2.5546875" style="178" bestFit="1" customWidth="1"/>
    <col min="7936" max="7936" width="13.44140625" style="178" bestFit="1" customWidth="1"/>
    <col min="7937" max="7937" width="3.109375" style="178" customWidth="1"/>
    <col min="7938" max="7938" width="14.109375" style="178" customWidth="1"/>
    <col min="7939" max="7939" width="2.88671875" style="178" customWidth="1"/>
    <col min="7940" max="7940" width="13" style="178" bestFit="1" customWidth="1"/>
    <col min="7941" max="7941" width="1.88671875" style="178" customWidth="1"/>
    <col min="7942" max="7942" width="9.109375" style="178"/>
    <col min="7943" max="7943" width="3.44140625" style="178" bestFit="1" customWidth="1"/>
    <col min="7944" max="7944" width="10.88671875" style="178" customWidth="1"/>
    <col min="7945" max="7945" width="3" style="178" customWidth="1"/>
    <col min="7946" max="7947" width="9.109375" style="178"/>
    <col min="7948" max="7948" width="23.109375" style="178" customWidth="1"/>
    <col min="7949" max="7949" width="11.5546875" style="178" bestFit="1" customWidth="1"/>
    <col min="7950" max="8186" width="9.109375" style="178"/>
    <col min="8187" max="8187" width="3.44140625" style="178" customWidth="1"/>
    <col min="8188" max="8188" width="35.88671875" style="178" customWidth="1"/>
    <col min="8189" max="8189" width="1.88671875" style="178" customWidth="1"/>
    <col min="8190" max="8190" width="13.6640625" style="178" customWidth="1"/>
    <col min="8191" max="8191" width="2.5546875" style="178" bestFit="1" customWidth="1"/>
    <col min="8192" max="8192" width="13.44140625" style="178" bestFit="1" customWidth="1"/>
    <col min="8193" max="8193" width="3.109375" style="178" customWidth="1"/>
    <col min="8194" max="8194" width="14.109375" style="178" customWidth="1"/>
    <col min="8195" max="8195" width="2.88671875" style="178" customWidth="1"/>
    <col min="8196" max="8196" width="13" style="178" bestFit="1" customWidth="1"/>
    <col min="8197" max="8197" width="1.88671875" style="178" customWidth="1"/>
    <col min="8198" max="8198" width="9.109375" style="178"/>
    <col min="8199" max="8199" width="3.44140625" style="178" bestFit="1" customWidth="1"/>
    <col min="8200" max="8200" width="10.88671875" style="178" customWidth="1"/>
    <col min="8201" max="8201" width="3" style="178" customWidth="1"/>
    <col min="8202" max="8203" width="9.109375" style="178"/>
    <col min="8204" max="8204" width="23.109375" style="178" customWidth="1"/>
    <col min="8205" max="8205" width="11.5546875" style="178" bestFit="1" customWidth="1"/>
    <col min="8206" max="8442" width="9.109375" style="178"/>
    <col min="8443" max="8443" width="3.44140625" style="178" customWidth="1"/>
    <col min="8444" max="8444" width="35.88671875" style="178" customWidth="1"/>
    <col min="8445" max="8445" width="1.88671875" style="178" customWidth="1"/>
    <col min="8446" max="8446" width="13.6640625" style="178" customWidth="1"/>
    <col min="8447" max="8447" width="2.5546875" style="178" bestFit="1" customWidth="1"/>
    <col min="8448" max="8448" width="13.44140625" style="178" bestFit="1" customWidth="1"/>
    <col min="8449" max="8449" width="3.109375" style="178" customWidth="1"/>
    <col min="8450" max="8450" width="14.109375" style="178" customWidth="1"/>
    <col min="8451" max="8451" width="2.88671875" style="178" customWidth="1"/>
    <col min="8452" max="8452" width="13" style="178" bestFit="1" customWidth="1"/>
    <col min="8453" max="8453" width="1.88671875" style="178" customWidth="1"/>
    <col min="8454" max="8454" width="9.109375" style="178"/>
    <col min="8455" max="8455" width="3.44140625" style="178" bestFit="1" customWidth="1"/>
    <col min="8456" max="8456" width="10.88671875" style="178" customWidth="1"/>
    <col min="8457" max="8457" width="3" style="178" customWidth="1"/>
    <col min="8458" max="8459" width="9.109375" style="178"/>
    <col min="8460" max="8460" width="23.109375" style="178" customWidth="1"/>
    <col min="8461" max="8461" width="11.5546875" style="178" bestFit="1" customWidth="1"/>
    <col min="8462" max="8698" width="9.109375" style="178"/>
    <col min="8699" max="8699" width="3.44140625" style="178" customWidth="1"/>
    <col min="8700" max="8700" width="35.88671875" style="178" customWidth="1"/>
    <col min="8701" max="8701" width="1.88671875" style="178" customWidth="1"/>
    <col min="8702" max="8702" width="13.6640625" style="178" customWidth="1"/>
    <col min="8703" max="8703" width="2.5546875" style="178" bestFit="1" customWidth="1"/>
    <col min="8704" max="8704" width="13.44140625" style="178" bestFit="1" customWidth="1"/>
    <col min="8705" max="8705" width="3.109375" style="178" customWidth="1"/>
    <col min="8706" max="8706" width="14.109375" style="178" customWidth="1"/>
    <col min="8707" max="8707" width="2.88671875" style="178" customWidth="1"/>
    <col min="8708" max="8708" width="13" style="178" bestFit="1" customWidth="1"/>
    <col min="8709" max="8709" width="1.88671875" style="178" customWidth="1"/>
    <col min="8710" max="8710" width="9.109375" style="178"/>
    <col min="8711" max="8711" width="3.44140625" style="178" bestFit="1" customWidth="1"/>
    <col min="8712" max="8712" width="10.88671875" style="178" customWidth="1"/>
    <col min="8713" max="8713" width="3" style="178" customWidth="1"/>
    <col min="8714" max="8715" width="9.109375" style="178"/>
    <col min="8716" max="8716" width="23.109375" style="178" customWidth="1"/>
    <col min="8717" max="8717" width="11.5546875" style="178" bestFit="1" customWidth="1"/>
    <col min="8718" max="8954" width="9.109375" style="178"/>
    <col min="8955" max="8955" width="3.44140625" style="178" customWidth="1"/>
    <col min="8956" max="8956" width="35.88671875" style="178" customWidth="1"/>
    <col min="8957" max="8957" width="1.88671875" style="178" customWidth="1"/>
    <col min="8958" max="8958" width="13.6640625" style="178" customWidth="1"/>
    <col min="8959" max="8959" width="2.5546875" style="178" bestFit="1" customWidth="1"/>
    <col min="8960" max="8960" width="13.44140625" style="178" bestFit="1" customWidth="1"/>
    <col min="8961" max="8961" width="3.109375" style="178" customWidth="1"/>
    <col min="8962" max="8962" width="14.109375" style="178" customWidth="1"/>
    <col min="8963" max="8963" width="2.88671875" style="178" customWidth="1"/>
    <col min="8964" max="8964" width="13" style="178" bestFit="1" customWidth="1"/>
    <col min="8965" max="8965" width="1.88671875" style="178" customWidth="1"/>
    <col min="8966" max="8966" width="9.109375" style="178"/>
    <col min="8967" max="8967" width="3.44140625" style="178" bestFit="1" customWidth="1"/>
    <col min="8968" max="8968" width="10.88671875" style="178" customWidth="1"/>
    <col min="8969" max="8969" width="3" style="178" customWidth="1"/>
    <col min="8970" max="8971" width="9.109375" style="178"/>
    <col min="8972" max="8972" width="23.109375" style="178" customWidth="1"/>
    <col min="8973" max="8973" width="11.5546875" style="178" bestFit="1" customWidth="1"/>
    <col min="8974" max="9210" width="9.109375" style="178"/>
    <col min="9211" max="9211" width="3.44140625" style="178" customWidth="1"/>
    <col min="9212" max="9212" width="35.88671875" style="178" customWidth="1"/>
    <col min="9213" max="9213" width="1.88671875" style="178" customWidth="1"/>
    <col min="9214" max="9214" width="13.6640625" style="178" customWidth="1"/>
    <col min="9215" max="9215" width="2.5546875" style="178" bestFit="1" customWidth="1"/>
    <col min="9216" max="9216" width="13.44140625" style="178" bestFit="1" customWidth="1"/>
    <col min="9217" max="9217" width="3.109375" style="178" customWidth="1"/>
    <col min="9218" max="9218" width="14.109375" style="178" customWidth="1"/>
    <col min="9219" max="9219" width="2.88671875" style="178" customWidth="1"/>
    <col min="9220" max="9220" width="13" style="178" bestFit="1" customWidth="1"/>
    <col min="9221" max="9221" width="1.88671875" style="178" customWidth="1"/>
    <col min="9222" max="9222" width="9.109375" style="178"/>
    <col min="9223" max="9223" width="3.44140625" style="178" bestFit="1" customWidth="1"/>
    <col min="9224" max="9224" width="10.88671875" style="178" customWidth="1"/>
    <col min="9225" max="9225" width="3" style="178" customWidth="1"/>
    <col min="9226" max="9227" width="9.109375" style="178"/>
    <col min="9228" max="9228" width="23.109375" style="178" customWidth="1"/>
    <col min="9229" max="9229" width="11.5546875" style="178" bestFit="1" customWidth="1"/>
    <col min="9230" max="9466" width="9.109375" style="178"/>
    <col min="9467" max="9467" width="3.44140625" style="178" customWidth="1"/>
    <col min="9468" max="9468" width="35.88671875" style="178" customWidth="1"/>
    <col min="9469" max="9469" width="1.88671875" style="178" customWidth="1"/>
    <col min="9470" max="9470" width="13.6640625" style="178" customWidth="1"/>
    <col min="9471" max="9471" width="2.5546875" style="178" bestFit="1" customWidth="1"/>
    <col min="9472" max="9472" width="13.44140625" style="178" bestFit="1" customWidth="1"/>
    <col min="9473" max="9473" width="3.109375" style="178" customWidth="1"/>
    <col min="9474" max="9474" width="14.109375" style="178" customWidth="1"/>
    <col min="9475" max="9475" width="2.88671875" style="178" customWidth="1"/>
    <col min="9476" max="9476" width="13" style="178" bestFit="1" customWidth="1"/>
    <col min="9477" max="9477" width="1.88671875" style="178" customWidth="1"/>
    <col min="9478" max="9478" width="9.109375" style="178"/>
    <col min="9479" max="9479" width="3.44140625" style="178" bestFit="1" customWidth="1"/>
    <col min="9480" max="9480" width="10.88671875" style="178" customWidth="1"/>
    <col min="9481" max="9481" width="3" style="178" customWidth="1"/>
    <col min="9482" max="9483" width="9.109375" style="178"/>
    <col min="9484" max="9484" width="23.109375" style="178" customWidth="1"/>
    <col min="9485" max="9485" width="11.5546875" style="178" bestFit="1" customWidth="1"/>
    <col min="9486" max="9722" width="9.109375" style="178"/>
    <col min="9723" max="9723" width="3.44140625" style="178" customWidth="1"/>
    <col min="9724" max="9724" width="35.88671875" style="178" customWidth="1"/>
    <col min="9725" max="9725" width="1.88671875" style="178" customWidth="1"/>
    <col min="9726" max="9726" width="13.6640625" style="178" customWidth="1"/>
    <col min="9727" max="9727" width="2.5546875" style="178" bestFit="1" customWidth="1"/>
    <col min="9728" max="9728" width="13.44140625" style="178" bestFit="1" customWidth="1"/>
    <col min="9729" max="9729" width="3.109375" style="178" customWidth="1"/>
    <col min="9730" max="9730" width="14.109375" style="178" customWidth="1"/>
    <col min="9731" max="9731" width="2.88671875" style="178" customWidth="1"/>
    <col min="9732" max="9732" width="13" style="178" bestFit="1" customWidth="1"/>
    <col min="9733" max="9733" width="1.88671875" style="178" customWidth="1"/>
    <col min="9734" max="9734" width="9.109375" style="178"/>
    <col min="9735" max="9735" width="3.44140625" style="178" bestFit="1" customWidth="1"/>
    <col min="9736" max="9736" width="10.88671875" style="178" customWidth="1"/>
    <col min="9737" max="9737" width="3" style="178" customWidth="1"/>
    <col min="9738" max="9739" width="9.109375" style="178"/>
    <col min="9740" max="9740" width="23.109375" style="178" customWidth="1"/>
    <col min="9741" max="9741" width="11.5546875" style="178" bestFit="1" customWidth="1"/>
    <col min="9742" max="9978" width="9.109375" style="178"/>
    <col min="9979" max="9979" width="3.44140625" style="178" customWidth="1"/>
    <col min="9980" max="9980" width="35.88671875" style="178" customWidth="1"/>
    <col min="9981" max="9981" width="1.88671875" style="178" customWidth="1"/>
    <col min="9982" max="9982" width="13.6640625" style="178" customWidth="1"/>
    <col min="9983" max="9983" width="2.5546875" style="178" bestFit="1" customWidth="1"/>
    <col min="9984" max="9984" width="13.44140625" style="178" bestFit="1" customWidth="1"/>
    <col min="9985" max="9985" width="3.109375" style="178" customWidth="1"/>
    <col min="9986" max="9986" width="14.109375" style="178" customWidth="1"/>
    <col min="9987" max="9987" width="2.88671875" style="178" customWidth="1"/>
    <col min="9988" max="9988" width="13" style="178" bestFit="1" customWidth="1"/>
    <col min="9989" max="9989" width="1.88671875" style="178" customWidth="1"/>
    <col min="9990" max="9990" width="9.109375" style="178"/>
    <col min="9991" max="9991" width="3.44140625" style="178" bestFit="1" customWidth="1"/>
    <col min="9992" max="9992" width="10.88671875" style="178" customWidth="1"/>
    <col min="9993" max="9993" width="3" style="178" customWidth="1"/>
    <col min="9994" max="9995" width="9.109375" style="178"/>
    <col min="9996" max="9996" width="23.109375" style="178" customWidth="1"/>
    <col min="9997" max="9997" width="11.5546875" style="178" bestFit="1" customWidth="1"/>
    <col min="9998" max="10234" width="9.109375" style="178"/>
    <col min="10235" max="10235" width="3.44140625" style="178" customWidth="1"/>
    <col min="10236" max="10236" width="35.88671875" style="178" customWidth="1"/>
    <col min="10237" max="10237" width="1.88671875" style="178" customWidth="1"/>
    <col min="10238" max="10238" width="13.6640625" style="178" customWidth="1"/>
    <col min="10239" max="10239" width="2.5546875" style="178" bestFit="1" customWidth="1"/>
    <col min="10240" max="10240" width="13.44140625" style="178" bestFit="1" customWidth="1"/>
    <col min="10241" max="10241" width="3.109375" style="178" customWidth="1"/>
    <col min="10242" max="10242" width="14.109375" style="178" customWidth="1"/>
    <col min="10243" max="10243" width="2.88671875" style="178" customWidth="1"/>
    <col min="10244" max="10244" width="13" style="178" bestFit="1" customWidth="1"/>
    <col min="10245" max="10245" width="1.88671875" style="178" customWidth="1"/>
    <col min="10246" max="10246" width="9.109375" style="178"/>
    <col min="10247" max="10247" width="3.44140625" style="178" bestFit="1" customWidth="1"/>
    <col min="10248" max="10248" width="10.88671875" style="178" customWidth="1"/>
    <col min="10249" max="10249" width="3" style="178" customWidth="1"/>
    <col min="10250" max="10251" width="9.109375" style="178"/>
    <col min="10252" max="10252" width="23.109375" style="178" customWidth="1"/>
    <col min="10253" max="10253" width="11.5546875" style="178" bestFit="1" customWidth="1"/>
    <col min="10254" max="10490" width="9.109375" style="178"/>
    <col min="10491" max="10491" width="3.44140625" style="178" customWidth="1"/>
    <col min="10492" max="10492" width="35.88671875" style="178" customWidth="1"/>
    <col min="10493" max="10493" width="1.88671875" style="178" customWidth="1"/>
    <col min="10494" max="10494" width="13.6640625" style="178" customWidth="1"/>
    <col min="10495" max="10495" width="2.5546875" style="178" bestFit="1" customWidth="1"/>
    <col min="10496" max="10496" width="13.44140625" style="178" bestFit="1" customWidth="1"/>
    <col min="10497" max="10497" width="3.109375" style="178" customWidth="1"/>
    <col min="10498" max="10498" width="14.109375" style="178" customWidth="1"/>
    <col min="10499" max="10499" width="2.88671875" style="178" customWidth="1"/>
    <col min="10500" max="10500" width="13" style="178" bestFit="1" customWidth="1"/>
    <col min="10501" max="10501" width="1.88671875" style="178" customWidth="1"/>
    <col min="10502" max="10502" width="9.109375" style="178"/>
    <col min="10503" max="10503" width="3.44140625" style="178" bestFit="1" customWidth="1"/>
    <col min="10504" max="10504" width="10.88671875" style="178" customWidth="1"/>
    <col min="10505" max="10505" width="3" style="178" customWidth="1"/>
    <col min="10506" max="10507" width="9.109375" style="178"/>
    <col min="10508" max="10508" width="23.109375" style="178" customWidth="1"/>
    <col min="10509" max="10509" width="11.5546875" style="178" bestFit="1" customWidth="1"/>
    <col min="10510" max="10746" width="9.109375" style="178"/>
    <col min="10747" max="10747" width="3.44140625" style="178" customWidth="1"/>
    <col min="10748" max="10748" width="35.88671875" style="178" customWidth="1"/>
    <col min="10749" max="10749" width="1.88671875" style="178" customWidth="1"/>
    <col min="10750" max="10750" width="13.6640625" style="178" customWidth="1"/>
    <col min="10751" max="10751" width="2.5546875" style="178" bestFit="1" customWidth="1"/>
    <col min="10752" max="10752" width="13.44140625" style="178" bestFit="1" customWidth="1"/>
    <col min="10753" max="10753" width="3.109375" style="178" customWidth="1"/>
    <col min="10754" max="10754" width="14.109375" style="178" customWidth="1"/>
    <col min="10755" max="10755" width="2.88671875" style="178" customWidth="1"/>
    <col min="10756" max="10756" width="13" style="178" bestFit="1" customWidth="1"/>
    <col min="10757" max="10757" width="1.88671875" style="178" customWidth="1"/>
    <col min="10758" max="10758" width="9.109375" style="178"/>
    <col min="10759" max="10759" width="3.44140625" style="178" bestFit="1" customWidth="1"/>
    <col min="10760" max="10760" width="10.88671875" style="178" customWidth="1"/>
    <col min="10761" max="10761" width="3" style="178" customWidth="1"/>
    <col min="10762" max="10763" width="9.109375" style="178"/>
    <col min="10764" max="10764" width="23.109375" style="178" customWidth="1"/>
    <col min="10765" max="10765" width="11.5546875" style="178" bestFit="1" customWidth="1"/>
    <col min="10766" max="11002" width="9.109375" style="178"/>
    <col min="11003" max="11003" width="3.44140625" style="178" customWidth="1"/>
    <col min="11004" max="11004" width="35.88671875" style="178" customWidth="1"/>
    <col min="11005" max="11005" width="1.88671875" style="178" customWidth="1"/>
    <col min="11006" max="11006" width="13.6640625" style="178" customWidth="1"/>
    <col min="11007" max="11007" width="2.5546875" style="178" bestFit="1" customWidth="1"/>
    <col min="11008" max="11008" width="13.44140625" style="178" bestFit="1" customWidth="1"/>
    <col min="11009" max="11009" width="3.109375" style="178" customWidth="1"/>
    <col min="11010" max="11010" width="14.109375" style="178" customWidth="1"/>
    <col min="11011" max="11011" width="2.88671875" style="178" customWidth="1"/>
    <col min="11012" max="11012" width="13" style="178" bestFit="1" customWidth="1"/>
    <col min="11013" max="11013" width="1.88671875" style="178" customWidth="1"/>
    <col min="11014" max="11014" width="9.109375" style="178"/>
    <col min="11015" max="11015" width="3.44140625" style="178" bestFit="1" customWidth="1"/>
    <col min="11016" max="11016" width="10.88671875" style="178" customWidth="1"/>
    <col min="11017" max="11017" width="3" style="178" customWidth="1"/>
    <col min="11018" max="11019" width="9.109375" style="178"/>
    <col min="11020" max="11020" width="23.109375" style="178" customWidth="1"/>
    <col min="11021" max="11021" width="11.5546875" style="178" bestFit="1" customWidth="1"/>
    <col min="11022" max="11258" width="9.109375" style="178"/>
    <col min="11259" max="11259" width="3.44140625" style="178" customWidth="1"/>
    <col min="11260" max="11260" width="35.88671875" style="178" customWidth="1"/>
    <col min="11261" max="11261" width="1.88671875" style="178" customWidth="1"/>
    <col min="11262" max="11262" width="13.6640625" style="178" customWidth="1"/>
    <col min="11263" max="11263" width="2.5546875" style="178" bestFit="1" customWidth="1"/>
    <col min="11264" max="11264" width="13.44140625" style="178" bestFit="1" customWidth="1"/>
    <col min="11265" max="11265" width="3.109375" style="178" customWidth="1"/>
    <col min="11266" max="11266" width="14.109375" style="178" customWidth="1"/>
    <col min="11267" max="11267" width="2.88671875" style="178" customWidth="1"/>
    <col min="11268" max="11268" width="13" style="178" bestFit="1" customWidth="1"/>
    <col min="11269" max="11269" width="1.88671875" style="178" customWidth="1"/>
    <col min="11270" max="11270" width="9.109375" style="178"/>
    <col min="11271" max="11271" width="3.44140625" style="178" bestFit="1" customWidth="1"/>
    <col min="11272" max="11272" width="10.88671875" style="178" customWidth="1"/>
    <col min="11273" max="11273" width="3" style="178" customWidth="1"/>
    <col min="11274" max="11275" width="9.109375" style="178"/>
    <col min="11276" max="11276" width="23.109375" style="178" customWidth="1"/>
    <col min="11277" max="11277" width="11.5546875" style="178" bestFit="1" customWidth="1"/>
    <col min="11278" max="11514" width="9.109375" style="178"/>
    <col min="11515" max="11515" width="3.44140625" style="178" customWidth="1"/>
    <col min="11516" max="11516" width="35.88671875" style="178" customWidth="1"/>
    <col min="11517" max="11517" width="1.88671875" style="178" customWidth="1"/>
    <col min="11518" max="11518" width="13.6640625" style="178" customWidth="1"/>
    <col min="11519" max="11519" width="2.5546875" style="178" bestFit="1" customWidth="1"/>
    <col min="11520" max="11520" width="13.44140625" style="178" bestFit="1" customWidth="1"/>
    <col min="11521" max="11521" width="3.109375" style="178" customWidth="1"/>
    <col min="11522" max="11522" width="14.109375" style="178" customWidth="1"/>
    <col min="11523" max="11523" width="2.88671875" style="178" customWidth="1"/>
    <col min="11524" max="11524" width="13" style="178" bestFit="1" customWidth="1"/>
    <col min="11525" max="11525" width="1.88671875" style="178" customWidth="1"/>
    <col min="11526" max="11526" width="9.109375" style="178"/>
    <col min="11527" max="11527" width="3.44140625" style="178" bestFit="1" customWidth="1"/>
    <col min="11528" max="11528" width="10.88671875" style="178" customWidth="1"/>
    <col min="11529" max="11529" width="3" style="178" customWidth="1"/>
    <col min="11530" max="11531" width="9.109375" style="178"/>
    <col min="11532" max="11532" width="23.109375" style="178" customWidth="1"/>
    <col min="11533" max="11533" width="11.5546875" style="178" bestFit="1" customWidth="1"/>
    <col min="11534" max="11770" width="9.109375" style="178"/>
    <col min="11771" max="11771" width="3.44140625" style="178" customWidth="1"/>
    <col min="11772" max="11772" width="35.88671875" style="178" customWidth="1"/>
    <col min="11773" max="11773" width="1.88671875" style="178" customWidth="1"/>
    <col min="11774" max="11774" width="13.6640625" style="178" customWidth="1"/>
    <col min="11775" max="11775" width="2.5546875" style="178" bestFit="1" customWidth="1"/>
    <col min="11776" max="11776" width="13.44140625" style="178" bestFit="1" customWidth="1"/>
    <col min="11777" max="11777" width="3.109375" style="178" customWidth="1"/>
    <col min="11778" max="11778" width="14.109375" style="178" customWidth="1"/>
    <col min="11779" max="11779" width="2.88671875" style="178" customWidth="1"/>
    <col min="11780" max="11780" width="13" style="178" bestFit="1" customWidth="1"/>
    <col min="11781" max="11781" width="1.88671875" style="178" customWidth="1"/>
    <col min="11782" max="11782" width="9.109375" style="178"/>
    <col min="11783" max="11783" width="3.44140625" style="178" bestFit="1" customWidth="1"/>
    <col min="11784" max="11784" width="10.88671875" style="178" customWidth="1"/>
    <col min="11785" max="11785" width="3" style="178" customWidth="1"/>
    <col min="11786" max="11787" width="9.109375" style="178"/>
    <col min="11788" max="11788" width="23.109375" style="178" customWidth="1"/>
    <col min="11789" max="11789" width="11.5546875" style="178" bestFit="1" customWidth="1"/>
    <col min="11790" max="12026" width="9.109375" style="178"/>
    <col min="12027" max="12027" width="3.44140625" style="178" customWidth="1"/>
    <col min="12028" max="12028" width="35.88671875" style="178" customWidth="1"/>
    <col min="12029" max="12029" width="1.88671875" style="178" customWidth="1"/>
    <col min="12030" max="12030" width="13.6640625" style="178" customWidth="1"/>
    <col min="12031" max="12031" width="2.5546875" style="178" bestFit="1" customWidth="1"/>
    <col min="12032" max="12032" width="13.44140625" style="178" bestFit="1" customWidth="1"/>
    <col min="12033" max="12033" width="3.109375" style="178" customWidth="1"/>
    <col min="12034" max="12034" width="14.109375" style="178" customWidth="1"/>
    <col min="12035" max="12035" width="2.88671875" style="178" customWidth="1"/>
    <col min="12036" max="12036" width="13" style="178" bestFit="1" customWidth="1"/>
    <col min="12037" max="12037" width="1.88671875" style="178" customWidth="1"/>
    <col min="12038" max="12038" width="9.109375" style="178"/>
    <col min="12039" max="12039" width="3.44140625" style="178" bestFit="1" customWidth="1"/>
    <col min="12040" max="12040" width="10.88671875" style="178" customWidth="1"/>
    <col min="12041" max="12041" width="3" style="178" customWidth="1"/>
    <col min="12042" max="12043" width="9.109375" style="178"/>
    <col min="12044" max="12044" width="23.109375" style="178" customWidth="1"/>
    <col min="12045" max="12045" width="11.5546875" style="178" bestFit="1" customWidth="1"/>
    <col min="12046" max="12282" width="9.109375" style="178"/>
    <col min="12283" max="12283" width="3.44140625" style="178" customWidth="1"/>
    <col min="12284" max="12284" width="35.88671875" style="178" customWidth="1"/>
    <col min="12285" max="12285" width="1.88671875" style="178" customWidth="1"/>
    <col min="12286" max="12286" width="13.6640625" style="178" customWidth="1"/>
    <col min="12287" max="12287" width="2.5546875" style="178" bestFit="1" customWidth="1"/>
    <col min="12288" max="12288" width="13.44140625" style="178" bestFit="1" customWidth="1"/>
    <col min="12289" max="12289" width="3.109375" style="178" customWidth="1"/>
    <col min="12290" max="12290" width="14.109375" style="178" customWidth="1"/>
    <col min="12291" max="12291" width="2.88671875" style="178" customWidth="1"/>
    <col min="12292" max="12292" width="13" style="178" bestFit="1" customWidth="1"/>
    <col min="12293" max="12293" width="1.88671875" style="178" customWidth="1"/>
    <col min="12294" max="12294" width="9.109375" style="178"/>
    <col min="12295" max="12295" width="3.44140625" style="178" bestFit="1" customWidth="1"/>
    <col min="12296" max="12296" width="10.88671875" style="178" customWidth="1"/>
    <col min="12297" max="12297" width="3" style="178" customWidth="1"/>
    <col min="12298" max="12299" width="9.109375" style="178"/>
    <col min="12300" max="12300" width="23.109375" style="178" customWidth="1"/>
    <col min="12301" max="12301" width="11.5546875" style="178" bestFit="1" customWidth="1"/>
    <col min="12302" max="12538" width="9.109375" style="178"/>
    <col min="12539" max="12539" width="3.44140625" style="178" customWidth="1"/>
    <col min="12540" max="12540" width="35.88671875" style="178" customWidth="1"/>
    <col min="12541" max="12541" width="1.88671875" style="178" customWidth="1"/>
    <col min="12542" max="12542" width="13.6640625" style="178" customWidth="1"/>
    <col min="12543" max="12543" width="2.5546875" style="178" bestFit="1" customWidth="1"/>
    <col min="12544" max="12544" width="13.44140625" style="178" bestFit="1" customWidth="1"/>
    <col min="12545" max="12545" width="3.109375" style="178" customWidth="1"/>
    <col min="12546" max="12546" width="14.109375" style="178" customWidth="1"/>
    <col min="12547" max="12547" width="2.88671875" style="178" customWidth="1"/>
    <col min="12548" max="12548" width="13" style="178" bestFit="1" customWidth="1"/>
    <col min="12549" max="12549" width="1.88671875" style="178" customWidth="1"/>
    <col min="12550" max="12550" width="9.109375" style="178"/>
    <col min="12551" max="12551" width="3.44140625" style="178" bestFit="1" customWidth="1"/>
    <col min="12552" max="12552" width="10.88671875" style="178" customWidth="1"/>
    <col min="12553" max="12553" width="3" style="178" customWidth="1"/>
    <col min="12554" max="12555" width="9.109375" style="178"/>
    <col min="12556" max="12556" width="23.109375" style="178" customWidth="1"/>
    <col min="12557" max="12557" width="11.5546875" style="178" bestFit="1" customWidth="1"/>
    <col min="12558" max="12794" width="9.109375" style="178"/>
    <col min="12795" max="12795" width="3.44140625" style="178" customWidth="1"/>
    <col min="12796" max="12796" width="35.88671875" style="178" customWidth="1"/>
    <col min="12797" max="12797" width="1.88671875" style="178" customWidth="1"/>
    <col min="12798" max="12798" width="13.6640625" style="178" customWidth="1"/>
    <col min="12799" max="12799" width="2.5546875" style="178" bestFit="1" customWidth="1"/>
    <col min="12800" max="12800" width="13.44140625" style="178" bestFit="1" customWidth="1"/>
    <col min="12801" max="12801" width="3.109375" style="178" customWidth="1"/>
    <col min="12802" max="12802" width="14.109375" style="178" customWidth="1"/>
    <col min="12803" max="12803" width="2.88671875" style="178" customWidth="1"/>
    <col min="12804" max="12804" width="13" style="178" bestFit="1" customWidth="1"/>
    <col min="12805" max="12805" width="1.88671875" style="178" customWidth="1"/>
    <col min="12806" max="12806" width="9.109375" style="178"/>
    <col min="12807" max="12807" width="3.44140625" style="178" bestFit="1" customWidth="1"/>
    <col min="12808" max="12808" width="10.88671875" style="178" customWidth="1"/>
    <col min="12809" max="12809" width="3" style="178" customWidth="1"/>
    <col min="12810" max="12811" width="9.109375" style="178"/>
    <col min="12812" max="12812" width="23.109375" style="178" customWidth="1"/>
    <col min="12813" max="12813" width="11.5546875" style="178" bestFit="1" customWidth="1"/>
    <col min="12814" max="13050" width="9.109375" style="178"/>
    <col min="13051" max="13051" width="3.44140625" style="178" customWidth="1"/>
    <col min="13052" max="13052" width="35.88671875" style="178" customWidth="1"/>
    <col min="13053" max="13053" width="1.88671875" style="178" customWidth="1"/>
    <col min="13054" max="13054" width="13.6640625" style="178" customWidth="1"/>
    <col min="13055" max="13055" width="2.5546875" style="178" bestFit="1" customWidth="1"/>
    <col min="13056" max="13056" width="13.44140625" style="178" bestFit="1" customWidth="1"/>
    <col min="13057" max="13057" width="3.109375" style="178" customWidth="1"/>
    <col min="13058" max="13058" width="14.109375" style="178" customWidth="1"/>
    <col min="13059" max="13059" width="2.88671875" style="178" customWidth="1"/>
    <col min="13060" max="13060" width="13" style="178" bestFit="1" customWidth="1"/>
    <col min="13061" max="13061" width="1.88671875" style="178" customWidth="1"/>
    <col min="13062" max="13062" width="9.109375" style="178"/>
    <col min="13063" max="13063" width="3.44140625" style="178" bestFit="1" customWidth="1"/>
    <col min="13064" max="13064" width="10.88671875" style="178" customWidth="1"/>
    <col min="13065" max="13065" width="3" style="178" customWidth="1"/>
    <col min="13066" max="13067" width="9.109375" style="178"/>
    <col min="13068" max="13068" width="23.109375" style="178" customWidth="1"/>
    <col min="13069" max="13069" width="11.5546875" style="178" bestFit="1" customWidth="1"/>
    <col min="13070" max="13306" width="9.109375" style="178"/>
    <col min="13307" max="13307" width="3.44140625" style="178" customWidth="1"/>
    <col min="13308" max="13308" width="35.88671875" style="178" customWidth="1"/>
    <col min="13309" max="13309" width="1.88671875" style="178" customWidth="1"/>
    <col min="13310" max="13310" width="13.6640625" style="178" customWidth="1"/>
    <col min="13311" max="13311" width="2.5546875" style="178" bestFit="1" customWidth="1"/>
    <col min="13312" max="13312" width="13.44140625" style="178" bestFit="1" customWidth="1"/>
    <col min="13313" max="13313" width="3.109375" style="178" customWidth="1"/>
    <col min="13314" max="13314" width="14.109375" style="178" customWidth="1"/>
    <col min="13315" max="13315" width="2.88671875" style="178" customWidth="1"/>
    <col min="13316" max="13316" width="13" style="178" bestFit="1" customWidth="1"/>
    <col min="13317" max="13317" width="1.88671875" style="178" customWidth="1"/>
    <col min="13318" max="13318" width="9.109375" style="178"/>
    <col min="13319" max="13319" width="3.44140625" style="178" bestFit="1" customWidth="1"/>
    <col min="13320" max="13320" width="10.88671875" style="178" customWidth="1"/>
    <col min="13321" max="13321" width="3" style="178" customWidth="1"/>
    <col min="13322" max="13323" width="9.109375" style="178"/>
    <col min="13324" max="13324" width="23.109375" style="178" customWidth="1"/>
    <col min="13325" max="13325" width="11.5546875" style="178" bestFit="1" customWidth="1"/>
    <col min="13326" max="13562" width="9.109375" style="178"/>
    <col min="13563" max="13563" width="3.44140625" style="178" customWidth="1"/>
    <col min="13564" max="13564" width="35.88671875" style="178" customWidth="1"/>
    <col min="13565" max="13565" width="1.88671875" style="178" customWidth="1"/>
    <col min="13566" max="13566" width="13.6640625" style="178" customWidth="1"/>
    <col min="13567" max="13567" width="2.5546875" style="178" bestFit="1" customWidth="1"/>
    <col min="13568" max="13568" width="13.44140625" style="178" bestFit="1" customWidth="1"/>
    <col min="13569" max="13569" width="3.109375" style="178" customWidth="1"/>
    <col min="13570" max="13570" width="14.109375" style="178" customWidth="1"/>
    <col min="13571" max="13571" width="2.88671875" style="178" customWidth="1"/>
    <col min="13572" max="13572" width="13" style="178" bestFit="1" customWidth="1"/>
    <col min="13573" max="13573" width="1.88671875" style="178" customWidth="1"/>
    <col min="13574" max="13574" width="9.109375" style="178"/>
    <col min="13575" max="13575" width="3.44140625" style="178" bestFit="1" customWidth="1"/>
    <col min="13576" max="13576" width="10.88671875" style="178" customWidth="1"/>
    <col min="13577" max="13577" width="3" style="178" customWidth="1"/>
    <col min="13578" max="13579" width="9.109375" style="178"/>
    <col min="13580" max="13580" width="23.109375" style="178" customWidth="1"/>
    <col min="13581" max="13581" width="11.5546875" style="178" bestFit="1" customWidth="1"/>
    <col min="13582" max="13818" width="9.109375" style="178"/>
    <col min="13819" max="13819" width="3.44140625" style="178" customWidth="1"/>
    <col min="13820" max="13820" width="35.88671875" style="178" customWidth="1"/>
    <col min="13821" max="13821" width="1.88671875" style="178" customWidth="1"/>
    <col min="13822" max="13822" width="13.6640625" style="178" customWidth="1"/>
    <col min="13823" max="13823" width="2.5546875" style="178" bestFit="1" customWidth="1"/>
    <col min="13824" max="13824" width="13.44140625" style="178" bestFit="1" customWidth="1"/>
    <col min="13825" max="13825" width="3.109375" style="178" customWidth="1"/>
    <col min="13826" max="13826" width="14.109375" style="178" customWidth="1"/>
    <col min="13827" max="13827" width="2.88671875" style="178" customWidth="1"/>
    <col min="13828" max="13828" width="13" style="178" bestFit="1" customWidth="1"/>
    <col min="13829" max="13829" width="1.88671875" style="178" customWidth="1"/>
    <col min="13830" max="13830" width="9.109375" style="178"/>
    <col min="13831" max="13831" width="3.44140625" style="178" bestFit="1" customWidth="1"/>
    <col min="13832" max="13832" width="10.88671875" style="178" customWidth="1"/>
    <col min="13833" max="13833" width="3" style="178" customWidth="1"/>
    <col min="13834" max="13835" width="9.109375" style="178"/>
    <col min="13836" max="13836" width="23.109375" style="178" customWidth="1"/>
    <col min="13837" max="13837" width="11.5546875" style="178" bestFit="1" customWidth="1"/>
    <col min="13838" max="14074" width="9.109375" style="178"/>
    <col min="14075" max="14075" width="3.44140625" style="178" customWidth="1"/>
    <col min="14076" max="14076" width="35.88671875" style="178" customWidth="1"/>
    <col min="14077" max="14077" width="1.88671875" style="178" customWidth="1"/>
    <col min="14078" max="14078" width="13.6640625" style="178" customWidth="1"/>
    <col min="14079" max="14079" width="2.5546875" style="178" bestFit="1" customWidth="1"/>
    <col min="14080" max="14080" width="13.44140625" style="178" bestFit="1" customWidth="1"/>
    <col min="14081" max="14081" width="3.109375" style="178" customWidth="1"/>
    <col min="14082" max="14082" width="14.109375" style="178" customWidth="1"/>
    <col min="14083" max="14083" width="2.88671875" style="178" customWidth="1"/>
    <col min="14084" max="14084" width="13" style="178" bestFit="1" customWidth="1"/>
    <col min="14085" max="14085" width="1.88671875" style="178" customWidth="1"/>
    <col min="14086" max="14086" width="9.109375" style="178"/>
    <col min="14087" max="14087" width="3.44140625" style="178" bestFit="1" customWidth="1"/>
    <col min="14088" max="14088" width="10.88671875" style="178" customWidth="1"/>
    <col min="14089" max="14089" width="3" style="178" customWidth="1"/>
    <col min="14090" max="14091" width="9.109375" style="178"/>
    <col min="14092" max="14092" width="23.109375" style="178" customWidth="1"/>
    <col min="14093" max="14093" width="11.5546875" style="178" bestFit="1" customWidth="1"/>
    <col min="14094" max="14330" width="9.109375" style="178"/>
    <col min="14331" max="14331" width="3.44140625" style="178" customWidth="1"/>
    <col min="14332" max="14332" width="35.88671875" style="178" customWidth="1"/>
    <col min="14333" max="14333" width="1.88671875" style="178" customWidth="1"/>
    <col min="14334" max="14334" width="13.6640625" style="178" customWidth="1"/>
    <col min="14335" max="14335" width="2.5546875" style="178" bestFit="1" customWidth="1"/>
    <col min="14336" max="14336" width="13.44140625" style="178" bestFit="1" customWidth="1"/>
    <col min="14337" max="14337" width="3.109375" style="178" customWidth="1"/>
    <col min="14338" max="14338" width="14.109375" style="178" customWidth="1"/>
    <col min="14339" max="14339" width="2.88671875" style="178" customWidth="1"/>
    <col min="14340" max="14340" width="13" style="178" bestFit="1" customWidth="1"/>
    <col min="14341" max="14341" width="1.88671875" style="178" customWidth="1"/>
    <col min="14342" max="14342" width="9.109375" style="178"/>
    <col min="14343" max="14343" width="3.44140625" style="178" bestFit="1" customWidth="1"/>
    <col min="14344" max="14344" width="10.88671875" style="178" customWidth="1"/>
    <col min="14345" max="14345" width="3" style="178" customWidth="1"/>
    <col min="14346" max="14347" width="9.109375" style="178"/>
    <col min="14348" max="14348" width="23.109375" style="178" customWidth="1"/>
    <col min="14349" max="14349" width="11.5546875" style="178" bestFit="1" customWidth="1"/>
    <col min="14350" max="14586" width="9.109375" style="178"/>
    <col min="14587" max="14587" width="3.44140625" style="178" customWidth="1"/>
    <col min="14588" max="14588" width="35.88671875" style="178" customWidth="1"/>
    <col min="14589" max="14589" width="1.88671875" style="178" customWidth="1"/>
    <col min="14590" max="14590" width="13.6640625" style="178" customWidth="1"/>
    <col min="14591" max="14591" width="2.5546875" style="178" bestFit="1" customWidth="1"/>
    <col min="14592" max="14592" width="13.44140625" style="178" bestFit="1" customWidth="1"/>
    <col min="14593" max="14593" width="3.109375" style="178" customWidth="1"/>
    <col min="14594" max="14594" width="14.109375" style="178" customWidth="1"/>
    <col min="14595" max="14595" width="2.88671875" style="178" customWidth="1"/>
    <col min="14596" max="14596" width="13" style="178" bestFit="1" customWidth="1"/>
    <col min="14597" max="14597" width="1.88671875" style="178" customWidth="1"/>
    <col min="14598" max="14598" width="9.109375" style="178"/>
    <col min="14599" max="14599" width="3.44140625" style="178" bestFit="1" customWidth="1"/>
    <col min="14600" max="14600" width="10.88671875" style="178" customWidth="1"/>
    <col min="14601" max="14601" width="3" style="178" customWidth="1"/>
    <col min="14602" max="14603" width="9.109375" style="178"/>
    <col min="14604" max="14604" width="23.109375" style="178" customWidth="1"/>
    <col min="14605" max="14605" width="11.5546875" style="178" bestFit="1" customWidth="1"/>
    <col min="14606" max="14842" width="9.109375" style="178"/>
    <col min="14843" max="14843" width="3.44140625" style="178" customWidth="1"/>
    <col min="14844" max="14844" width="35.88671875" style="178" customWidth="1"/>
    <col min="14845" max="14845" width="1.88671875" style="178" customWidth="1"/>
    <col min="14846" max="14846" width="13.6640625" style="178" customWidth="1"/>
    <col min="14847" max="14847" width="2.5546875" style="178" bestFit="1" customWidth="1"/>
    <col min="14848" max="14848" width="13.44140625" style="178" bestFit="1" customWidth="1"/>
    <col min="14849" max="14849" width="3.109375" style="178" customWidth="1"/>
    <col min="14850" max="14850" width="14.109375" style="178" customWidth="1"/>
    <col min="14851" max="14851" width="2.88671875" style="178" customWidth="1"/>
    <col min="14852" max="14852" width="13" style="178" bestFit="1" customWidth="1"/>
    <col min="14853" max="14853" width="1.88671875" style="178" customWidth="1"/>
    <col min="14854" max="14854" width="9.109375" style="178"/>
    <col min="14855" max="14855" width="3.44140625" style="178" bestFit="1" customWidth="1"/>
    <col min="14856" max="14856" width="10.88671875" style="178" customWidth="1"/>
    <col min="14857" max="14857" width="3" style="178" customWidth="1"/>
    <col min="14858" max="14859" width="9.109375" style="178"/>
    <col min="14860" max="14860" width="23.109375" style="178" customWidth="1"/>
    <col min="14861" max="14861" width="11.5546875" style="178" bestFit="1" customWidth="1"/>
    <col min="14862" max="15098" width="9.109375" style="178"/>
    <col min="15099" max="15099" width="3.44140625" style="178" customWidth="1"/>
    <col min="15100" max="15100" width="35.88671875" style="178" customWidth="1"/>
    <col min="15101" max="15101" width="1.88671875" style="178" customWidth="1"/>
    <col min="15102" max="15102" width="13.6640625" style="178" customWidth="1"/>
    <col min="15103" max="15103" width="2.5546875" style="178" bestFit="1" customWidth="1"/>
    <col min="15104" max="15104" width="13.44140625" style="178" bestFit="1" customWidth="1"/>
    <col min="15105" max="15105" width="3.109375" style="178" customWidth="1"/>
    <col min="15106" max="15106" width="14.109375" style="178" customWidth="1"/>
    <col min="15107" max="15107" width="2.88671875" style="178" customWidth="1"/>
    <col min="15108" max="15108" width="13" style="178" bestFit="1" customWidth="1"/>
    <col min="15109" max="15109" width="1.88671875" style="178" customWidth="1"/>
    <col min="15110" max="15110" width="9.109375" style="178"/>
    <col min="15111" max="15111" width="3.44140625" style="178" bestFit="1" customWidth="1"/>
    <col min="15112" max="15112" width="10.88671875" style="178" customWidth="1"/>
    <col min="15113" max="15113" width="3" style="178" customWidth="1"/>
    <col min="15114" max="15115" width="9.109375" style="178"/>
    <col min="15116" max="15116" width="23.109375" style="178" customWidth="1"/>
    <col min="15117" max="15117" width="11.5546875" style="178" bestFit="1" customWidth="1"/>
    <col min="15118" max="15354" width="9.109375" style="178"/>
    <col min="15355" max="15355" width="3.44140625" style="178" customWidth="1"/>
    <col min="15356" max="15356" width="35.88671875" style="178" customWidth="1"/>
    <col min="15357" max="15357" width="1.88671875" style="178" customWidth="1"/>
    <col min="15358" max="15358" width="13.6640625" style="178" customWidth="1"/>
    <col min="15359" max="15359" width="2.5546875" style="178" bestFit="1" customWidth="1"/>
    <col min="15360" max="15360" width="13.44140625" style="178" bestFit="1" customWidth="1"/>
    <col min="15361" max="15361" width="3.109375" style="178" customWidth="1"/>
    <col min="15362" max="15362" width="14.109375" style="178" customWidth="1"/>
    <col min="15363" max="15363" width="2.88671875" style="178" customWidth="1"/>
    <col min="15364" max="15364" width="13" style="178" bestFit="1" customWidth="1"/>
    <col min="15365" max="15365" width="1.88671875" style="178" customWidth="1"/>
    <col min="15366" max="15366" width="9.109375" style="178"/>
    <col min="15367" max="15367" width="3.44140625" style="178" bestFit="1" customWidth="1"/>
    <col min="15368" max="15368" width="10.88671875" style="178" customWidth="1"/>
    <col min="15369" max="15369" width="3" style="178" customWidth="1"/>
    <col min="15370" max="15371" width="9.109375" style="178"/>
    <col min="15372" max="15372" width="23.109375" style="178" customWidth="1"/>
    <col min="15373" max="15373" width="11.5546875" style="178" bestFit="1" customWidth="1"/>
    <col min="15374" max="15610" width="9.109375" style="178"/>
    <col min="15611" max="15611" width="3.44140625" style="178" customWidth="1"/>
    <col min="15612" max="15612" width="35.88671875" style="178" customWidth="1"/>
    <col min="15613" max="15613" width="1.88671875" style="178" customWidth="1"/>
    <col min="15614" max="15614" width="13.6640625" style="178" customWidth="1"/>
    <col min="15615" max="15615" width="2.5546875" style="178" bestFit="1" customWidth="1"/>
    <col min="15616" max="15616" width="13.44140625" style="178" bestFit="1" customWidth="1"/>
    <col min="15617" max="15617" width="3.109375" style="178" customWidth="1"/>
    <col min="15618" max="15618" width="14.109375" style="178" customWidth="1"/>
    <col min="15619" max="15619" width="2.88671875" style="178" customWidth="1"/>
    <col min="15620" max="15620" width="13" style="178" bestFit="1" customWidth="1"/>
    <col min="15621" max="15621" width="1.88671875" style="178" customWidth="1"/>
    <col min="15622" max="15622" width="9.109375" style="178"/>
    <col min="15623" max="15623" width="3.44140625" style="178" bestFit="1" customWidth="1"/>
    <col min="15624" max="15624" width="10.88671875" style="178" customWidth="1"/>
    <col min="15625" max="15625" width="3" style="178" customWidth="1"/>
    <col min="15626" max="15627" width="9.109375" style="178"/>
    <col min="15628" max="15628" width="23.109375" style="178" customWidth="1"/>
    <col min="15629" max="15629" width="11.5546875" style="178" bestFit="1" customWidth="1"/>
    <col min="15630" max="15866" width="9.109375" style="178"/>
    <col min="15867" max="15867" width="3.44140625" style="178" customWidth="1"/>
    <col min="15868" max="15868" width="35.88671875" style="178" customWidth="1"/>
    <col min="15869" max="15869" width="1.88671875" style="178" customWidth="1"/>
    <col min="15870" max="15870" width="13.6640625" style="178" customWidth="1"/>
    <col min="15871" max="15871" width="2.5546875" style="178" bestFit="1" customWidth="1"/>
    <col min="15872" max="15872" width="13.44140625" style="178" bestFit="1" customWidth="1"/>
    <col min="15873" max="15873" width="3.109375" style="178" customWidth="1"/>
    <col min="15874" max="15874" width="14.109375" style="178" customWidth="1"/>
    <col min="15875" max="15875" width="2.88671875" style="178" customWidth="1"/>
    <col min="15876" max="15876" width="13" style="178" bestFit="1" customWidth="1"/>
    <col min="15877" max="15877" width="1.88671875" style="178" customWidth="1"/>
    <col min="15878" max="15878" width="9.109375" style="178"/>
    <col min="15879" max="15879" width="3.44140625" style="178" bestFit="1" customWidth="1"/>
    <col min="15880" max="15880" width="10.88671875" style="178" customWidth="1"/>
    <col min="15881" max="15881" width="3" style="178" customWidth="1"/>
    <col min="15882" max="15883" width="9.109375" style="178"/>
    <col min="15884" max="15884" width="23.109375" style="178" customWidth="1"/>
    <col min="15885" max="15885" width="11.5546875" style="178" bestFit="1" customWidth="1"/>
    <col min="15886" max="16122" width="9.109375" style="178"/>
    <col min="16123" max="16123" width="3.44140625" style="178" customWidth="1"/>
    <col min="16124" max="16124" width="35.88671875" style="178" customWidth="1"/>
    <col min="16125" max="16125" width="1.88671875" style="178" customWidth="1"/>
    <col min="16126" max="16126" width="13.6640625" style="178" customWidth="1"/>
    <col min="16127" max="16127" width="2.5546875" style="178" bestFit="1" customWidth="1"/>
    <col min="16128" max="16128" width="13.44140625" style="178" bestFit="1" customWidth="1"/>
    <col min="16129" max="16129" width="3.109375" style="178" customWidth="1"/>
    <col min="16130" max="16130" width="14.109375" style="178" customWidth="1"/>
    <col min="16131" max="16131" width="2.88671875" style="178" customWidth="1"/>
    <col min="16132" max="16132" width="13" style="178" bestFit="1" customWidth="1"/>
    <col min="16133" max="16133" width="1.88671875" style="178" customWidth="1"/>
    <col min="16134" max="16134" width="9.109375" style="178"/>
    <col min="16135" max="16135" width="3.44140625" style="178" bestFit="1" customWidth="1"/>
    <col min="16136" max="16136" width="10.88671875" style="178" customWidth="1"/>
    <col min="16137" max="16137" width="3" style="178" customWidth="1"/>
    <col min="16138" max="16139" width="9.109375" style="178"/>
    <col min="16140" max="16140" width="23.109375" style="178" customWidth="1"/>
    <col min="16141" max="16141" width="11.5546875" style="178" bestFit="1" customWidth="1"/>
    <col min="16142" max="16384" width="9.109375" style="178"/>
  </cols>
  <sheetData>
    <row r="1" spans="1:15" s="6" customFormat="1" ht="13.8">
      <c r="A1" s="1" t="str">
        <f>Assumptions!B2</f>
        <v>Company ABC</v>
      </c>
      <c r="B1" s="4"/>
    </row>
    <row r="2" spans="1:15" s="4" customFormat="1" ht="13.8">
      <c r="A2" s="3" t="s">
        <v>226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ht="13.8">
      <c r="A3" s="5" t="s">
        <v>303</v>
      </c>
      <c r="B3" s="214"/>
      <c r="D3" s="125"/>
      <c r="E3" s="35" t="s">
        <v>169</v>
      </c>
      <c r="F3" s="35"/>
      <c r="G3" s="35"/>
      <c r="H3" s="35"/>
      <c r="I3" s="35"/>
      <c r="J3" s="35"/>
      <c r="K3" s="35"/>
      <c r="L3" s="35"/>
      <c r="M3" s="35"/>
      <c r="N3" s="35"/>
    </row>
    <row r="4" spans="1:15" ht="13.8">
      <c r="A4" s="214"/>
      <c r="B4" s="214"/>
      <c r="D4" s="70" t="s">
        <v>92</v>
      </c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5">
      <c r="A5" s="179" t="s">
        <v>20</v>
      </c>
      <c r="B5" s="179"/>
      <c r="C5" s="180"/>
      <c r="D5" s="36">
        <f>Assumptions!B4</f>
        <v>43465</v>
      </c>
      <c r="E5" s="36">
        <f>EOMONTH(Assumptions!B6,12)</f>
        <v>43830</v>
      </c>
      <c r="F5" s="36">
        <f t="shared" ref="F5:N5" si="0">EOMONTH(E5,12)</f>
        <v>44196</v>
      </c>
      <c r="G5" s="36">
        <f t="shared" si="0"/>
        <v>44561</v>
      </c>
      <c r="H5" s="36">
        <f t="shared" si="0"/>
        <v>44926</v>
      </c>
      <c r="I5" s="36">
        <f t="shared" si="0"/>
        <v>45291</v>
      </c>
      <c r="J5" s="36">
        <f t="shared" si="0"/>
        <v>45657</v>
      </c>
      <c r="K5" s="36">
        <f t="shared" si="0"/>
        <v>46022</v>
      </c>
      <c r="L5" s="36">
        <f t="shared" si="0"/>
        <v>46387</v>
      </c>
      <c r="M5" s="36">
        <f t="shared" si="0"/>
        <v>46752</v>
      </c>
      <c r="N5" s="36">
        <f t="shared" si="0"/>
        <v>47118</v>
      </c>
      <c r="O5" s="180"/>
    </row>
    <row r="6" spans="1:15">
      <c r="D6" s="181"/>
      <c r="O6" s="180"/>
    </row>
    <row r="7" spans="1:15">
      <c r="A7" s="182" t="s">
        <v>128</v>
      </c>
      <c r="C7" s="182"/>
      <c r="D7" s="183" t="s">
        <v>3</v>
      </c>
      <c r="E7" s="184">
        <f>IRR!C66</f>
        <v>250000000</v>
      </c>
      <c r="F7" s="185">
        <f>+'Projected IS'!C8</f>
        <v>300000000</v>
      </c>
      <c r="G7" s="185">
        <f>+'Projected IS'!D8</f>
        <v>350000000</v>
      </c>
      <c r="H7" s="185">
        <f>+'Projected IS'!E8</f>
        <v>400000000</v>
      </c>
      <c r="I7" s="185">
        <f>+'Projected IS'!F8</f>
        <v>450000000</v>
      </c>
      <c r="J7" s="185">
        <f>I7*(1+IRR!$C$57)</f>
        <v>463500000</v>
      </c>
      <c r="K7" s="185">
        <f>J7*(1+IRR!$C$57)</f>
        <v>477405000</v>
      </c>
      <c r="L7" s="185">
        <f>K7*(1+IRR!$C$57)</f>
        <v>491727150</v>
      </c>
      <c r="M7" s="185">
        <f>L7*(1+IRR!$C$57)</f>
        <v>506478964.5</v>
      </c>
      <c r="N7" s="185">
        <f>M7*(1+IRR!$C$57)</f>
        <v>521673333.435</v>
      </c>
      <c r="O7" s="180"/>
    </row>
    <row r="8" spans="1:15">
      <c r="D8" s="181"/>
      <c r="O8" s="180"/>
    </row>
    <row r="9" spans="1:15">
      <c r="A9" s="182" t="s">
        <v>178</v>
      </c>
      <c r="C9" s="182"/>
      <c r="D9" s="181"/>
      <c r="O9" s="180"/>
    </row>
    <row r="10" spans="1:15">
      <c r="A10" s="186" t="s">
        <v>129</v>
      </c>
      <c r="C10" s="186"/>
      <c r="D10" s="183">
        <f>Summary!D12-Summary!J8</f>
        <v>36981670</v>
      </c>
      <c r="E10" s="183">
        <f t="shared" ref="E10:N10" si="1">+E89</f>
        <v>36981670</v>
      </c>
      <c r="F10" s="183">
        <f t="shared" si="1"/>
        <v>70481670</v>
      </c>
      <c r="G10" s="183">
        <f t="shared" si="1"/>
        <v>103981670</v>
      </c>
      <c r="H10" s="183">
        <f t="shared" si="1"/>
        <v>137481670.00000003</v>
      </c>
      <c r="I10" s="183">
        <f t="shared" si="1"/>
        <v>170981670</v>
      </c>
      <c r="J10" s="183">
        <f t="shared" si="1"/>
        <v>176111120.09999999</v>
      </c>
      <c r="K10" s="183">
        <f t="shared" si="1"/>
        <v>181394453.70300001</v>
      </c>
      <c r="L10" s="183">
        <f t="shared" si="1"/>
        <v>186836287.31409001</v>
      </c>
      <c r="M10" s="183">
        <f t="shared" si="1"/>
        <v>192441375.93351272</v>
      </c>
      <c r="N10" s="183">
        <f t="shared" si="1"/>
        <v>198214617.21151811</v>
      </c>
      <c r="O10" s="180"/>
    </row>
    <row r="11" spans="1:15">
      <c r="A11" s="186" t="s">
        <v>130</v>
      </c>
      <c r="C11" s="188">
        <f>WARA!K7</f>
        <v>0.11075</v>
      </c>
      <c r="D11" s="183" t="s">
        <v>3</v>
      </c>
      <c r="E11" s="178">
        <f>+$C$11*((E87+E10)/2)</f>
        <v>4095719.9525000001</v>
      </c>
      <c r="F11" s="178">
        <f t="shared" ref="F11:N11" si="2">+$C$11*((E10+F10)/2)</f>
        <v>5950782.4524999997</v>
      </c>
      <c r="G11" s="178">
        <f t="shared" si="2"/>
        <v>9660907.4525000006</v>
      </c>
      <c r="H11" s="178">
        <f t="shared" si="2"/>
        <v>13371032.452500002</v>
      </c>
      <c r="I11" s="178">
        <f t="shared" si="2"/>
        <v>17081157.452500001</v>
      </c>
      <c r="J11" s="178">
        <f t="shared" si="2"/>
        <v>19220263.251787502</v>
      </c>
      <c r="K11" s="178">
        <f t="shared" si="2"/>
        <v>19796871.149341125</v>
      </c>
      <c r="L11" s="178">
        <f t="shared" si="2"/>
        <v>20390777.283821359</v>
      </c>
      <c r="M11" s="178">
        <f t="shared" si="2"/>
        <v>21002500.602336001</v>
      </c>
      <c r="N11" s="178">
        <f t="shared" si="2"/>
        <v>21632575.620406084</v>
      </c>
      <c r="O11" s="180"/>
    </row>
    <row r="12" spans="1:15" ht="5.0999999999999996" customHeight="1">
      <c r="C12" s="188"/>
      <c r="O12" s="180"/>
    </row>
    <row r="13" spans="1:15">
      <c r="A13" s="189" t="s">
        <v>93</v>
      </c>
      <c r="C13" s="188"/>
      <c r="D13" s="183" t="s">
        <v>3</v>
      </c>
      <c r="E13" s="188">
        <f t="shared" ref="E13:N13" si="3">+E11/E7</f>
        <v>1.6382879810000001E-2</v>
      </c>
      <c r="F13" s="188">
        <f t="shared" si="3"/>
        <v>1.9835941508333333E-2</v>
      </c>
      <c r="G13" s="188">
        <f t="shared" si="3"/>
        <v>2.7602592721428572E-2</v>
      </c>
      <c r="H13" s="188">
        <f t="shared" si="3"/>
        <v>3.3427581131250009E-2</v>
      </c>
      <c r="I13" s="188">
        <f t="shared" si="3"/>
        <v>3.7958127672222224E-2</v>
      </c>
      <c r="J13" s="188">
        <f t="shared" si="3"/>
        <v>4.146766613114887E-2</v>
      </c>
      <c r="K13" s="188">
        <f t="shared" si="3"/>
        <v>4.146766613114887E-2</v>
      </c>
      <c r="L13" s="188">
        <f t="shared" si="3"/>
        <v>4.146766613114887E-2</v>
      </c>
      <c r="M13" s="188">
        <f t="shared" si="3"/>
        <v>4.146766613114887E-2</v>
      </c>
      <c r="N13" s="188">
        <f t="shared" si="3"/>
        <v>4.1467666131148877E-2</v>
      </c>
      <c r="O13" s="180"/>
    </row>
    <row r="14" spans="1:15" ht="5.0999999999999996" customHeight="1">
      <c r="C14" s="188"/>
      <c r="O14" s="180"/>
    </row>
    <row r="15" spans="1:15">
      <c r="A15" s="186" t="s">
        <v>94</v>
      </c>
      <c r="C15" s="188"/>
      <c r="D15" s="192">
        <f>AVERAGE(E13:N13)</f>
        <v>3.4254545349897851E-2</v>
      </c>
      <c r="O15" s="180"/>
    </row>
    <row r="16" spans="1:15">
      <c r="C16" s="188"/>
      <c r="O16" s="180"/>
    </row>
    <row r="17" spans="1:18">
      <c r="A17" s="182" t="s">
        <v>8</v>
      </c>
      <c r="C17" s="188"/>
      <c r="O17" s="180"/>
    </row>
    <row r="18" spans="1:18">
      <c r="A18" s="186" t="s">
        <v>131</v>
      </c>
      <c r="C18" s="188"/>
      <c r="D18" s="183">
        <f>Summary!D13</f>
        <v>16463800</v>
      </c>
      <c r="E18" s="183">
        <f t="shared" ref="E18:N18" si="4">E100</f>
        <v>16463800</v>
      </c>
      <c r="F18" s="183">
        <f t="shared" si="4"/>
        <v>16463800</v>
      </c>
      <c r="G18" s="183">
        <f t="shared" si="4"/>
        <v>16463800</v>
      </c>
      <c r="H18" s="193">
        <f t="shared" si="4"/>
        <v>16463800</v>
      </c>
      <c r="I18" s="193">
        <f t="shared" si="4"/>
        <v>16463800</v>
      </c>
      <c r="J18" s="193">
        <f t="shared" si="4"/>
        <v>16957714</v>
      </c>
      <c r="K18" s="193">
        <f t="shared" si="4"/>
        <v>17466445.420000002</v>
      </c>
      <c r="L18" s="193">
        <f t="shared" si="4"/>
        <v>17990438.782600001</v>
      </c>
      <c r="M18" s="193">
        <f t="shared" si="4"/>
        <v>18530151.946078002</v>
      </c>
      <c r="N18" s="193">
        <f t="shared" si="4"/>
        <v>19086056.504460342</v>
      </c>
      <c r="O18" s="180"/>
    </row>
    <row r="19" spans="1:18">
      <c r="A19" s="186" t="s">
        <v>130</v>
      </c>
      <c r="C19" s="188">
        <f>+WARA!K8</f>
        <v>0.11075</v>
      </c>
      <c r="D19" s="183" t="s">
        <v>3</v>
      </c>
      <c r="E19" s="178">
        <f>+((E18+E97)/2)*$C$19</f>
        <v>1823365.85</v>
      </c>
      <c r="F19" s="178">
        <f t="shared" ref="F19:N19" si="5">+((F18+E18)/2)*$C$19</f>
        <v>1823365.85</v>
      </c>
      <c r="G19" s="178">
        <f t="shared" si="5"/>
        <v>1823365.85</v>
      </c>
      <c r="H19" s="178">
        <f t="shared" si="5"/>
        <v>1823365.85</v>
      </c>
      <c r="I19" s="178">
        <f t="shared" si="5"/>
        <v>1823365.85</v>
      </c>
      <c r="J19" s="178">
        <f t="shared" si="5"/>
        <v>1850716.3377499999</v>
      </c>
      <c r="K19" s="178">
        <f t="shared" si="5"/>
        <v>1906237.8278825001</v>
      </c>
      <c r="L19" s="178">
        <f t="shared" si="5"/>
        <v>1963424.9627189753</v>
      </c>
      <c r="M19" s="178">
        <f t="shared" si="5"/>
        <v>2022327.7116005444</v>
      </c>
      <c r="N19" s="178">
        <f t="shared" si="5"/>
        <v>2082997.5429485608</v>
      </c>
      <c r="O19" s="180"/>
    </row>
    <row r="20" spans="1:18" ht="5.0999999999999996" customHeight="1">
      <c r="C20" s="188"/>
      <c r="D20" s="181"/>
      <c r="O20" s="180"/>
    </row>
    <row r="21" spans="1:18">
      <c r="A21" s="189" t="s">
        <v>93</v>
      </c>
      <c r="C21" s="188"/>
      <c r="D21" s="183"/>
      <c r="E21" s="188">
        <f t="shared" ref="E21:N21" si="6">+E19/E7</f>
        <v>7.2934634000000002E-3</v>
      </c>
      <c r="F21" s="188">
        <f t="shared" si="6"/>
        <v>6.0778861666666668E-3</v>
      </c>
      <c r="G21" s="188">
        <f t="shared" si="6"/>
        <v>5.2096167142857142E-3</v>
      </c>
      <c r="H21" s="188">
        <f t="shared" si="6"/>
        <v>4.5584146249999999E-3</v>
      </c>
      <c r="I21" s="188">
        <f t="shared" si="6"/>
        <v>4.0519241111111109E-3</v>
      </c>
      <c r="J21" s="188">
        <f t="shared" si="6"/>
        <v>3.9929155075512403E-3</v>
      </c>
      <c r="K21" s="188">
        <f t="shared" si="6"/>
        <v>3.9929155075512411E-3</v>
      </c>
      <c r="L21" s="188">
        <f t="shared" si="6"/>
        <v>3.9929155075512411E-3</v>
      </c>
      <c r="M21" s="188">
        <f t="shared" si="6"/>
        <v>3.9929155075512411E-3</v>
      </c>
      <c r="N21" s="188">
        <f t="shared" si="6"/>
        <v>3.9929155075512411E-3</v>
      </c>
      <c r="O21" s="180"/>
    </row>
    <row r="22" spans="1:18" ht="5.0999999999999996" customHeight="1">
      <c r="C22" s="188"/>
      <c r="D22" s="183"/>
      <c r="O22" s="180"/>
    </row>
    <row r="23" spans="1:18">
      <c r="A23" s="186" t="s">
        <v>94</v>
      </c>
      <c r="C23" s="188"/>
      <c r="D23" s="192">
        <f>AVERAGE(E21:N21)</f>
        <v>4.7155882554819704E-3</v>
      </c>
      <c r="O23" s="180"/>
    </row>
    <row r="24" spans="1:18">
      <c r="A24" s="186"/>
      <c r="C24" s="188"/>
      <c r="D24" s="191"/>
      <c r="O24" s="180"/>
    </row>
    <row r="25" spans="1:18">
      <c r="A25" s="182" t="s">
        <v>378</v>
      </c>
      <c r="C25" s="188"/>
      <c r="R25" s="180"/>
    </row>
    <row r="26" spans="1:18">
      <c r="A26" s="186" t="s">
        <v>250</v>
      </c>
      <c r="C26" s="194">
        <f>Patents!C12</f>
        <v>0.01</v>
      </c>
      <c r="R26" s="180"/>
    </row>
    <row r="27" spans="1:18">
      <c r="A27" s="186" t="s">
        <v>36</v>
      </c>
      <c r="C27" s="188">
        <f>IRR!C56</f>
        <v>0.28000000000000003</v>
      </c>
      <c r="R27" s="180"/>
    </row>
    <row r="28" spans="1:18" ht="11.25" customHeight="1">
      <c r="A28" s="186" t="s">
        <v>227</v>
      </c>
      <c r="C28" s="303">
        <f>Patents!D9</f>
        <v>0.5</v>
      </c>
      <c r="R28" s="180"/>
    </row>
    <row r="29" spans="1:18">
      <c r="A29" s="186" t="s">
        <v>95</v>
      </c>
      <c r="C29" s="186"/>
      <c r="D29" s="192">
        <f>C26*(1-C27)*C28</f>
        <v>3.5999999999999999E-3</v>
      </c>
      <c r="Q29" s="180"/>
    </row>
    <row r="30" spans="1:18">
      <c r="A30" s="186"/>
      <c r="C30" s="188"/>
      <c r="D30" s="191"/>
      <c r="O30" s="180"/>
    </row>
    <row r="31" spans="1:18">
      <c r="A31" s="182" t="s">
        <v>187</v>
      </c>
      <c r="C31" s="188"/>
      <c r="R31" s="180"/>
    </row>
    <row r="32" spans="1:18">
      <c r="A32" s="186" t="s">
        <v>427</v>
      </c>
      <c r="C32" s="194">
        <f>Tradename!C12</f>
        <v>1.4999999999999999E-2</v>
      </c>
      <c r="R32" s="180"/>
    </row>
    <row r="33" spans="1:18">
      <c r="A33" s="186" t="s">
        <v>36</v>
      </c>
      <c r="C33" s="188">
        <f>IRR!C56</f>
        <v>0.28000000000000003</v>
      </c>
      <c r="R33" s="180"/>
    </row>
    <row r="34" spans="1:18" ht="11.25" customHeight="1">
      <c r="A34" s="186" t="s">
        <v>227</v>
      </c>
      <c r="C34" s="303">
        <f>Tradename!D9</f>
        <v>0.8</v>
      </c>
      <c r="R34" s="180"/>
    </row>
    <row r="35" spans="1:18">
      <c r="A35" s="186" t="s">
        <v>95</v>
      </c>
      <c r="C35" s="186"/>
      <c r="D35" s="192">
        <f>C32*(1-C33)*C34</f>
        <v>8.6400000000000001E-3</v>
      </c>
      <c r="Q35" s="180"/>
    </row>
    <row r="36" spans="1:18">
      <c r="A36" s="186"/>
      <c r="C36" s="186"/>
      <c r="D36" s="191"/>
      <c r="Q36" s="180"/>
    </row>
    <row r="37" spans="1:18" outlineLevel="1">
      <c r="A37" s="182" t="s">
        <v>304</v>
      </c>
      <c r="C37" s="188"/>
      <c r="O37" s="180"/>
    </row>
    <row r="38" spans="1:18" outlineLevel="1">
      <c r="A38" s="186" t="s">
        <v>428</v>
      </c>
      <c r="C38" s="188"/>
      <c r="D38" s="183">
        <f>SUM(WARA!G11:G12)</f>
        <v>17005000</v>
      </c>
      <c r="E38" s="178">
        <f>D38</f>
        <v>17005000</v>
      </c>
      <c r="F38" s="178">
        <f>+E38</f>
        <v>17005000</v>
      </c>
      <c r="G38" s="178">
        <f>+F38</f>
        <v>17005000</v>
      </c>
      <c r="H38" s="178">
        <f>G38</f>
        <v>17005000</v>
      </c>
      <c r="I38" s="178">
        <f t="shared" ref="I38:N38" si="7">+H38</f>
        <v>17005000</v>
      </c>
      <c r="J38" s="178">
        <v>0</v>
      </c>
      <c r="K38" s="178">
        <f t="shared" si="7"/>
        <v>0</v>
      </c>
      <c r="L38" s="178">
        <f t="shared" si="7"/>
        <v>0</v>
      </c>
      <c r="M38" s="178">
        <f t="shared" si="7"/>
        <v>0</v>
      </c>
      <c r="N38" s="178">
        <f t="shared" si="7"/>
        <v>0</v>
      </c>
      <c r="O38" s="180"/>
    </row>
    <row r="39" spans="1:18" outlineLevel="1">
      <c r="A39" s="186" t="s">
        <v>130</v>
      </c>
      <c r="C39" s="188">
        <f>WARA!K11</f>
        <v>0.15812500000000002</v>
      </c>
      <c r="D39" s="183" t="s">
        <v>3</v>
      </c>
      <c r="E39" s="178">
        <f t="shared" ref="E39:N39" si="8">+E38*$C$39</f>
        <v>2688915.6250000005</v>
      </c>
      <c r="F39" s="178">
        <f t="shared" si="8"/>
        <v>2688915.6250000005</v>
      </c>
      <c r="G39" s="178">
        <f t="shared" si="8"/>
        <v>2688915.6250000005</v>
      </c>
      <c r="H39" s="178">
        <f t="shared" si="8"/>
        <v>2688915.6250000005</v>
      </c>
      <c r="I39" s="178">
        <f t="shared" si="8"/>
        <v>2688915.6250000005</v>
      </c>
      <c r="J39" s="178">
        <f t="shared" si="8"/>
        <v>0</v>
      </c>
      <c r="K39" s="178">
        <f t="shared" si="8"/>
        <v>0</v>
      </c>
      <c r="L39" s="178">
        <f t="shared" si="8"/>
        <v>0</v>
      </c>
      <c r="M39" s="178">
        <f t="shared" si="8"/>
        <v>0</v>
      </c>
      <c r="N39" s="178">
        <f t="shared" si="8"/>
        <v>0</v>
      </c>
      <c r="O39" s="180"/>
    </row>
    <row r="40" spans="1:18" ht="5.0999999999999996" customHeight="1" outlineLevel="1">
      <c r="C40" s="188"/>
      <c r="D40" s="181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80"/>
    </row>
    <row r="41" spans="1:18" outlineLevel="1">
      <c r="A41" s="189" t="s">
        <v>93</v>
      </c>
      <c r="C41" s="188"/>
      <c r="D41" s="183"/>
      <c r="E41" s="188">
        <f t="shared" ref="E41:N41" si="9">+E39/E7</f>
        <v>1.0755662500000002E-2</v>
      </c>
      <c r="F41" s="188">
        <f t="shared" si="9"/>
        <v>8.9630520833333342E-3</v>
      </c>
      <c r="G41" s="188">
        <f t="shared" si="9"/>
        <v>7.6826160714285729E-3</v>
      </c>
      <c r="H41" s="188">
        <f t="shared" si="9"/>
        <v>6.7222890625000011E-3</v>
      </c>
      <c r="I41" s="188">
        <f t="shared" si="9"/>
        <v>5.9753680555555567E-3</v>
      </c>
      <c r="J41" s="188">
        <f t="shared" si="9"/>
        <v>0</v>
      </c>
      <c r="K41" s="188">
        <f t="shared" si="9"/>
        <v>0</v>
      </c>
      <c r="L41" s="188">
        <f t="shared" si="9"/>
        <v>0</v>
      </c>
      <c r="M41" s="188">
        <f t="shared" si="9"/>
        <v>0</v>
      </c>
      <c r="N41" s="188">
        <f t="shared" si="9"/>
        <v>0</v>
      </c>
      <c r="O41" s="180"/>
    </row>
    <row r="42" spans="1:18" ht="5.0999999999999996" customHeight="1" outlineLevel="1">
      <c r="C42" s="188"/>
      <c r="D42" s="183"/>
      <c r="O42" s="180"/>
    </row>
    <row r="43" spans="1:18" outlineLevel="1">
      <c r="A43" s="186" t="s">
        <v>94</v>
      </c>
      <c r="C43" s="188"/>
      <c r="D43" s="192">
        <f>AVERAGE(E41:N41)</f>
        <v>4.0098987772817464E-3</v>
      </c>
      <c r="O43" s="180"/>
    </row>
    <row r="44" spans="1:18" outlineLevel="1">
      <c r="C44" s="188"/>
      <c r="O44" s="180"/>
    </row>
    <row r="45" spans="1:18">
      <c r="A45" s="182" t="s">
        <v>59</v>
      </c>
      <c r="C45" s="188"/>
      <c r="O45" s="180"/>
    </row>
    <row r="46" spans="1:18">
      <c r="A46" s="186" t="s">
        <v>429</v>
      </c>
      <c r="C46" s="188"/>
      <c r="D46" s="183">
        <f>Workforce!K19</f>
        <v>25175000</v>
      </c>
      <c r="E46" s="178">
        <f>D46</f>
        <v>25175000</v>
      </c>
      <c r="F46" s="178">
        <f t="shared" ref="F46:N46" si="10">+E46</f>
        <v>25175000</v>
      </c>
      <c r="G46" s="178">
        <f t="shared" si="10"/>
        <v>25175000</v>
      </c>
      <c r="H46" s="178">
        <f t="shared" si="10"/>
        <v>25175000</v>
      </c>
      <c r="I46" s="178">
        <f t="shared" si="10"/>
        <v>25175000</v>
      </c>
      <c r="J46" s="178">
        <f t="shared" si="10"/>
        <v>25175000</v>
      </c>
      <c r="K46" s="178">
        <f t="shared" si="10"/>
        <v>25175000</v>
      </c>
      <c r="L46" s="178">
        <f t="shared" si="10"/>
        <v>25175000</v>
      </c>
      <c r="M46" s="178">
        <f t="shared" si="10"/>
        <v>25175000</v>
      </c>
      <c r="N46" s="178">
        <f t="shared" si="10"/>
        <v>25175000</v>
      </c>
      <c r="O46" s="180"/>
    </row>
    <row r="47" spans="1:18">
      <c r="A47" s="186" t="s">
        <v>130</v>
      </c>
      <c r="C47" s="188">
        <f>+WARA!K14</f>
        <v>0.15812500000000002</v>
      </c>
      <c r="D47" s="183" t="s">
        <v>3</v>
      </c>
      <c r="E47" s="178">
        <f t="shared" ref="E47:N47" si="11">+E46*$C$47</f>
        <v>3980796.8750000005</v>
      </c>
      <c r="F47" s="178">
        <f t="shared" si="11"/>
        <v>3980796.8750000005</v>
      </c>
      <c r="G47" s="178">
        <f t="shared" si="11"/>
        <v>3980796.8750000005</v>
      </c>
      <c r="H47" s="178">
        <f t="shared" si="11"/>
        <v>3980796.8750000005</v>
      </c>
      <c r="I47" s="178">
        <f t="shared" si="11"/>
        <v>3980796.8750000005</v>
      </c>
      <c r="J47" s="178">
        <f t="shared" si="11"/>
        <v>3980796.8750000005</v>
      </c>
      <c r="K47" s="178">
        <f t="shared" si="11"/>
        <v>3980796.8750000005</v>
      </c>
      <c r="L47" s="178">
        <f t="shared" si="11"/>
        <v>3980796.8750000005</v>
      </c>
      <c r="M47" s="178">
        <f t="shared" si="11"/>
        <v>3980796.8750000005</v>
      </c>
      <c r="N47" s="178">
        <f t="shared" si="11"/>
        <v>3980796.8750000005</v>
      </c>
      <c r="O47" s="180"/>
    </row>
    <row r="48" spans="1:18" ht="5.0999999999999996" customHeight="1">
      <c r="C48" s="188"/>
      <c r="D48" s="181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80"/>
    </row>
    <row r="49" spans="1:15">
      <c r="A49" s="189" t="s">
        <v>93</v>
      </c>
      <c r="C49" s="188"/>
      <c r="D49" s="183"/>
      <c r="E49" s="188">
        <f t="shared" ref="E49:N49" si="12">+E47/E7</f>
        <v>1.5923187500000002E-2</v>
      </c>
      <c r="F49" s="188">
        <f t="shared" si="12"/>
        <v>1.3269322916666668E-2</v>
      </c>
      <c r="G49" s="188">
        <f t="shared" si="12"/>
        <v>1.1373705357142858E-2</v>
      </c>
      <c r="H49" s="188">
        <f t="shared" si="12"/>
        <v>9.9519921875000014E-3</v>
      </c>
      <c r="I49" s="188">
        <f t="shared" si="12"/>
        <v>8.8462152777777792E-3</v>
      </c>
      <c r="J49" s="188">
        <f t="shared" si="12"/>
        <v>8.5885585221143479E-3</v>
      </c>
      <c r="K49" s="188">
        <f t="shared" si="12"/>
        <v>8.3384063321498524E-3</v>
      </c>
      <c r="L49" s="188">
        <f t="shared" si="12"/>
        <v>8.0955401283008283E-3</v>
      </c>
      <c r="M49" s="188">
        <f t="shared" si="12"/>
        <v>7.8597476973794444E-3</v>
      </c>
      <c r="N49" s="188">
        <f t="shared" si="12"/>
        <v>7.6308230071645096E-3</v>
      </c>
      <c r="O49" s="180"/>
    </row>
    <row r="50" spans="1:15" ht="5.0999999999999996" customHeight="1">
      <c r="C50" s="188"/>
      <c r="D50" s="183"/>
      <c r="O50" s="180"/>
    </row>
    <row r="51" spans="1:15">
      <c r="A51" s="186" t="s">
        <v>94</v>
      </c>
      <c r="C51" s="188"/>
      <c r="D51" s="192">
        <f>AVERAGE(E49:N49)</f>
        <v>9.9877498926196299E-3</v>
      </c>
      <c r="O51" s="180"/>
    </row>
    <row r="52" spans="1:15">
      <c r="C52" s="188"/>
      <c r="O52" s="180"/>
    </row>
    <row r="53" spans="1:15" s="196" customFormat="1" hidden="1">
      <c r="A53" s="195" t="s">
        <v>244</v>
      </c>
      <c r="C53" s="197"/>
      <c r="O53" s="198"/>
    </row>
    <row r="54" spans="1:15" s="196" customFormat="1" hidden="1">
      <c r="A54" s="199" t="s">
        <v>194</v>
      </c>
      <c r="C54" s="197" t="e">
        <f>#REF!</f>
        <v>#REF!</v>
      </c>
      <c r="D54" s="193"/>
      <c r="O54" s="198"/>
    </row>
    <row r="55" spans="1:15" s="196" customFormat="1" hidden="1">
      <c r="A55" s="199" t="s">
        <v>36</v>
      </c>
      <c r="C55" s="197">
        <f>C33</f>
        <v>0.28000000000000003</v>
      </c>
      <c r="D55" s="193"/>
      <c r="O55" s="198"/>
    </row>
    <row r="56" spans="1:15" s="196" customFormat="1" hidden="1">
      <c r="A56" s="199" t="s">
        <v>227</v>
      </c>
      <c r="C56" s="197" t="e">
        <f>#REF!</f>
        <v>#REF!</v>
      </c>
      <c r="D56" s="193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8"/>
    </row>
    <row r="57" spans="1:15" s="196" customFormat="1" ht="5.0999999999999996" hidden="1" customHeight="1">
      <c r="C57" s="197"/>
      <c r="D57" s="193"/>
      <c r="O57" s="198"/>
    </row>
    <row r="58" spans="1:15" s="196" customFormat="1" hidden="1">
      <c r="A58" s="199" t="s">
        <v>94</v>
      </c>
      <c r="C58" s="197"/>
      <c r="D58" s="192"/>
      <c r="O58" s="198"/>
    </row>
    <row r="59" spans="1:15" hidden="1">
      <c r="A59" s="200"/>
      <c r="C59" s="188"/>
      <c r="O59" s="180"/>
    </row>
    <row r="60" spans="1:15">
      <c r="A60" s="182" t="s">
        <v>252</v>
      </c>
      <c r="C60" s="186"/>
    </row>
    <row r="61" spans="1:15" ht="12.75" customHeight="1">
      <c r="B61" s="182" t="s">
        <v>251</v>
      </c>
      <c r="C61" s="182"/>
      <c r="D61" s="280">
        <f>SUM(D51+D29+D35+D23+D15+D43)</f>
        <v>6.5207782275281193E-2</v>
      </c>
    </row>
    <row r="62" spans="1:15" ht="13.2">
      <c r="A62" s="201"/>
      <c r="B62" s="182"/>
      <c r="C62" s="182"/>
      <c r="D62" s="191"/>
    </row>
    <row r="63" spans="1:15">
      <c r="A63" s="56" t="s">
        <v>1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</row>
    <row r="64" spans="1:15">
      <c r="A64" s="279" t="s">
        <v>110</v>
      </c>
      <c r="B64" s="196" t="s">
        <v>348</v>
      </c>
      <c r="C64" s="200"/>
    </row>
    <row r="65" spans="1:11">
      <c r="A65" s="279" t="s">
        <v>111</v>
      </c>
      <c r="B65" s="196" t="s">
        <v>180</v>
      </c>
      <c r="C65" s="200"/>
    </row>
    <row r="66" spans="1:11">
      <c r="A66" s="279" t="s">
        <v>112</v>
      </c>
      <c r="B66" s="196" t="s">
        <v>152</v>
      </c>
      <c r="C66" s="200"/>
    </row>
    <row r="67" spans="1:11">
      <c r="A67" s="279" t="s">
        <v>113</v>
      </c>
      <c r="B67" s="196" t="s">
        <v>143</v>
      </c>
      <c r="C67" s="200"/>
    </row>
    <row r="68" spans="1:11">
      <c r="A68" s="279" t="s">
        <v>114</v>
      </c>
      <c r="B68" s="178" t="str">
        <f>Patents!A3&amp; " - "&amp;Patents!A2</f>
        <v>Schedule H - Fair Value of Patents</v>
      </c>
      <c r="C68" s="200"/>
    </row>
    <row r="69" spans="1:11">
      <c r="A69" s="279" t="s">
        <v>115</v>
      </c>
      <c r="B69" s="196" t="str">
        <f>Tradename!A3&amp; " - "&amp;Tradename!A2</f>
        <v xml:space="preserve">Schedule D - Fair Value of Trade Name </v>
      </c>
      <c r="C69" s="200"/>
    </row>
    <row r="70" spans="1:11">
      <c r="A70" s="279" t="s">
        <v>104</v>
      </c>
      <c r="B70" s="178" t="str">
        <f>CNC!A36&amp; " - "&amp;CNC!A35</f>
        <v>Schedule F(b) - Fair Value of Non-Compete Agreement - Insert Name</v>
      </c>
      <c r="C70" s="200"/>
    </row>
    <row r="71" spans="1:11">
      <c r="A71" s="279" t="s">
        <v>116</v>
      </c>
      <c r="B71" s="196" t="str">
        <f>Workforce!A3&amp; " - "&amp;Workforce!A2</f>
        <v xml:space="preserve">Schedule G - Fair Value of Assembled Workforce </v>
      </c>
      <c r="C71" s="200"/>
    </row>
    <row r="72" spans="1:11">
      <c r="C72" s="200"/>
    </row>
    <row r="73" spans="1:11" ht="6" customHeight="1"/>
    <row r="74" spans="1:11" ht="13.2">
      <c r="A74" s="201"/>
      <c r="G74" s="204"/>
      <c r="H74" s="204"/>
      <c r="I74" s="205"/>
      <c r="J74" s="205"/>
      <c r="K74" s="202"/>
    </row>
    <row r="75" spans="1:11" ht="13.2">
      <c r="A75" s="201"/>
      <c r="G75" s="206"/>
      <c r="H75" s="206"/>
      <c r="I75" s="202"/>
      <c r="J75" s="207"/>
      <c r="K75" s="207"/>
    </row>
    <row r="76" spans="1:11">
      <c r="C76" s="203"/>
      <c r="G76" s="206"/>
      <c r="H76" s="206"/>
      <c r="I76" s="202"/>
      <c r="J76" s="205"/>
      <c r="K76" s="205"/>
    </row>
    <row r="77" spans="1:11" ht="13.2">
      <c r="A77" s="201"/>
      <c r="G77" s="206"/>
      <c r="H77" s="206"/>
      <c r="I77" s="202"/>
      <c r="J77" s="205"/>
      <c r="K77" s="205"/>
    </row>
    <row r="78" spans="1:11" ht="13.2">
      <c r="A78" s="201"/>
      <c r="G78" s="206"/>
      <c r="H78" s="206"/>
      <c r="I78" s="202"/>
      <c r="J78" s="205"/>
      <c r="K78" s="205"/>
    </row>
    <row r="79" spans="1:11" ht="13.2">
      <c r="A79" s="201"/>
      <c r="G79" s="206"/>
      <c r="H79" s="206"/>
      <c r="I79" s="202"/>
      <c r="J79" s="205"/>
      <c r="K79" s="205"/>
    </row>
    <row r="80" spans="1:11" ht="13.2">
      <c r="A80" s="201"/>
      <c r="G80" s="206"/>
      <c r="H80" s="206"/>
      <c r="I80" s="202"/>
      <c r="J80" s="205"/>
      <c r="K80" s="205"/>
    </row>
    <row r="81" spans="1:14" ht="13.2">
      <c r="A81" s="201"/>
      <c r="G81" s="206"/>
      <c r="H81" s="206"/>
      <c r="I81" s="202"/>
      <c r="J81" s="205"/>
      <c r="K81" s="208"/>
    </row>
    <row r="82" spans="1:14" ht="13.2">
      <c r="A82" s="201"/>
    </row>
    <row r="83" spans="1:14" ht="13.2">
      <c r="A83" s="201"/>
    </row>
    <row r="84" spans="1:14">
      <c r="D84" s="181" t="s">
        <v>92</v>
      </c>
      <c r="E84" s="216" t="s">
        <v>96</v>
      </c>
      <c r="F84" s="216"/>
      <c r="G84" s="216"/>
      <c r="H84" s="216"/>
      <c r="I84" s="216"/>
      <c r="J84" s="216"/>
      <c r="K84" s="216"/>
      <c r="L84" s="216"/>
      <c r="M84" s="216"/>
      <c r="N84" s="216"/>
    </row>
    <row r="85" spans="1:14">
      <c r="B85" s="209" t="s">
        <v>97</v>
      </c>
      <c r="C85" s="210"/>
      <c r="D85" s="211">
        <f>D5</f>
        <v>43465</v>
      </c>
      <c r="E85" s="473">
        <f>YEAR(E5)</f>
        <v>2019</v>
      </c>
      <c r="F85" s="473">
        <f t="shared" ref="F85:N85" si="13">YEAR(F5)</f>
        <v>2020</v>
      </c>
      <c r="G85" s="473">
        <f t="shared" si="13"/>
        <v>2021</v>
      </c>
      <c r="H85" s="473">
        <f t="shared" si="13"/>
        <v>2022</v>
      </c>
      <c r="I85" s="473">
        <f t="shared" si="13"/>
        <v>2023</v>
      </c>
      <c r="J85" s="473">
        <f t="shared" si="13"/>
        <v>2024</v>
      </c>
      <c r="K85" s="473">
        <f t="shared" si="13"/>
        <v>2025</v>
      </c>
      <c r="L85" s="473">
        <f t="shared" si="13"/>
        <v>2026</v>
      </c>
      <c r="M85" s="473">
        <f t="shared" si="13"/>
        <v>2027</v>
      </c>
      <c r="N85" s="473">
        <f t="shared" si="13"/>
        <v>2028</v>
      </c>
    </row>
    <row r="87" spans="1:14">
      <c r="B87" s="178" t="s">
        <v>181</v>
      </c>
      <c r="D87" s="178">
        <f>D10</f>
        <v>36981670</v>
      </c>
      <c r="E87" s="178">
        <f t="shared" ref="E87:N87" si="14">D89</f>
        <v>36981670</v>
      </c>
      <c r="F87" s="178">
        <f t="shared" si="14"/>
        <v>36981670</v>
      </c>
      <c r="G87" s="178">
        <f t="shared" si="14"/>
        <v>70481670</v>
      </c>
      <c r="H87" s="178">
        <f t="shared" si="14"/>
        <v>103981670</v>
      </c>
      <c r="I87" s="178">
        <f t="shared" si="14"/>
        <v>137481670.00000003</v>
      </c>
      <c r="J87" s="178">
        <f t="shared" si="14"/>
        <v>170981670</v>
      </c>
      <c r="K87" s="178">
        <f t="shared" si="14"/>
        <v>176111120.09999999</v>
      </c>
      <c r="L87" s="178">
        <f t="shared" si="14"/>
        <v>181394453.70300001</v>
      </c>
      <c r="M87" s="178">
        <f t="shared" si="14"/>
        <v>186836287.31409001</v>
      </c>
      <c r="N87" s="178">
        <f t="shared" si="14"/>
        <v>192441375.93351272</v>
      </c>
    </row>
    <row r="88" spans="1:14">
      <c r="B88" s="178" t="s">
        <v>182</v>
      </c>
      <c r="D88" s="179"/>
      <c r="E88" s="179">
        <f>-IRR!C20</f>
        <v>0</v>
      </c>
      <c r="F88" s="179">
        <f>-IRR!D20</f>
        <v>33500000</v>
      </c>
      <c r="G88" s="179">
        <f>-IRR!E20</f>
        <v>33500000</v>
      </c>
      <c r="H88" s="179">
        <f>-IRR!F20</f>
        <v>33500000.00000003</v>
      </c>
      <c r="I88" s="179">
        <f>-IRR!G20</f>
        <v>33499999.99999997</v>
      </c>
      <c r="J88" s="179">
        <f>(J91-I91)*J93</f>
        <v>5129450.1000000006</v>
      </c>
      <c r="K88" s="179">
        <f>(K91-J91)*K93</f>
        <v>5283333.6030000001</v>
      </c>
      <c r="L88" s="179">
        <f>(L91-K91)*L93</f>
        <v>5441833.6110899998</v>
      </c>
      <c r="M88" s="179">
        <f>(M91-L91)*M93</f>
        <v>5605088.6194227003</v>
      </c>
      <c r="N88" s="179">
        <f>(N91-M91)*N93</f>
        <v>5773241.278005382</v>
      </c>
    </row>
    <row r="89" spans="1:14">
      <c r="B89" s="178" t="s">
        <v>183</v>
      </c>
      <c r="D89" s="178">
        <f t="shared" ref="D89:N89" si="15">SUM(D87:D88)</f>
        <v>36981670</v>
      </c>
      <c r="E89" s="178">
        <f t="shared" si="15"/>
        <v>36981670</v>
      </c>
      <c r="F89" s="178">
        <f t="shared" si="15"/>
        <v>70481670</v>
      </c>
      <c r="G89" s="178">
        <f t="shared" si="15"/>
        <v>103981670</v>
      </c>
      <c r="H89" s="178">
        <f t="shared" si="15"/>
        <v>137481670.00000003</v>
      </c>
      <c r="I89" s="178">
        <f t="shared" si="15"/>
        <v>170981670</v>
      </c>
      <c r="J89" s="178">
        <f t="shared" si="15"/>
        <v>176111120.09999999</v>
      </c>
      <c r="K89" s="178">
        <f t="shared" si="15"/>
        <v>181394453.70300001</v>
      </c>
      <c r="L89" s="178">
        <f t="shared" si="15"/>
        <v>186836287.31409001</v>
      </c>
      <c r="M89" s="178">
        <f t="shared" si="15"/>
        <v>192441375.93351272</v>
      </c>
      <c r="N89" s="178">
        <f t="shared" si="15"/>
        <v>198214617.21151811</v>
      </c>
    </row>
    <row r="90" spans="1:14">
      <c r="E90" s="178">
        <f>E91*E93</f>
        <v>36981670</v>
      </c>
      <c r="F90" s="178">
        <f t="shared" ref="F90:N90" si="16">F91*F93</f>
        <v>70481670</v>
      </c>
      <c r="G90" s="178">
        <f t="shared" si="16"/>
        <v>103981670</v>
      </c>
      <c r="H90" s="178">
        <f t="shared" si="16"/>
        <v>137481670.00000003</v>
      </c>
      <c r="I90" s="178">
        <f t="shared" si="16"/>
        <v>170981670</v>
      </c>
      <c r="J90" s="178">
        <f t="shared" si="16"/>
        <v>176111120.09999999</v>
      </c>
      <c r="K90" s="178">
        <f t="shared" si="16"/>
        <v>181394453.70300001</v>
      </c>
      <c r="L90" s="178">
        <f t="shared" si="16"/>
        <v>186836287.31409001</v>
      </c>
      <c r="M90" s="178">
        <f t="shared" si="16"/>
        <v>192441375.93351272</v>
      </c>
      <c r="N90" s="178">
        <f t="shared" si="16"/>
        <v>198214617.21151808</v>
      </c>
    </row>
    <row r="91" spans="1:14">
      <c r="B91" s="178" t="s">
        <v>34</v>
      </c>
      <c r="D91" s="183" t="s">
        <v>3</v>
      </c>
      <c r="E91" s="183">
        <f t="shared" ref="E91:N91" si="17">+E7</f>
        <v>250000000</v>
      </c>
      <c r="F91" s="183">
        <f t="shared" si="17"/>
        <v>300000000</v>
      </c>
      <c r="G91" s="183">
        <f t="shared" si="17"/>
        <v>350000000</v>
      </c>
      <c r="H91" s="183">
        <f t="shared" si="17"/>
        <v>400000000</v>
      </c>
      <c r="I91" s="183">
        <f t="shared" si="17"/>
        <v>450000000</v>
      </c>
      <c r="J91" s="183">
        <f t="shared" si="17"/>
        <v>463500000</v>
      </c>
      <c r="K91" s="183">
        <f t="shared" si="17"/>
        <v>477405000</v>
      </c>
      <c r="L91" s="183">
        <f t="shared" si="17"/>
        <v>491727150</v>
      </c>
      <c r="M91" s="183">
        <f t="shared" si="17"/>
        <v>506478964.5</v>
      </c>
      <c r="N91" s="183">
        <f t="shared" si="17"/>
        <v>521673333.435</v>
      </c>
    </row>
    <row r="92" spans="1:14">
      <c r="N92" s="213"/>
    </row>
    <row r="93" spans="1:14">
      <c r="B93" s="178" t="s">
        <v>98</v>
      </c>
      <c r="D93" s="183" t="s">
        <v>3</v>
      </c>
      <c r="E93" s="188">
        <f>E89/E91</f>
        <v>0.14792668</v>
      </c>
      <c r="F93" s="188">
        <f>F89/F91</f>
        <v>0.23493890000000001</v>
      </c>
      <c r="G93" s="188">
        <f>G89/G91</f>
        <v>0.2970904857142857</v>
      </c>
      <c r="H93" s="188">
        <f>H89/H91</f>
        <v>0.34370417500000006</v>
      </c>
      <c r="I93" s="188">
        <f>I89/I91</f>
        <v>0.37995926666666668</v>
      </c>
      <c r="J93" s="188">
        <f>I93</f>
        <v>0.37995926666666668</v>
      </c>
      <c r="K93" s="188">
        <f>J93</f>
        <v>0.37995926666666668</v>
      </c>
      <c r="L93" s="188">
        <f>K93</f>
        <v>0.37995926666666668</v>
      </c>
      <c r="M93" s="188">
        <f>L93</f>
        <v>0.37995926666666668</v>
      </c>
      <c r="N93" s="188">
        <f>M93</f>
        <v>0.37995926666666668</v>
      </c>
    </row>
    <row r="95" spans="1:14">
      <c r="B95" s="209" t="s">
        <v>99</v>
      </c>
      <c r="C95" s="210"/>
    </row>
    <row r="97" spans="2:14">
      <c r="B97" s="178" t="s">
        <v>100</v>
      </c>
      <c r="D97" s="180"/>
      <c r="E97" s="183">
        <f>D18</f>
        <v>16463800</v>
      </c>
      <c r="F97" s="183">
        <f>E100</f>
        <v>16463800</v>
      </c>
      <c r="G97" s="183">
        <f>F100</f>
        <v>16463800</v>
      </c>
      <c r="H97" s="183">
        <f>G100</f>
        <v>16463800</v>
      </c>
      <c r="I97" s="183">
        <f>H100</f>
        <v>16463800</v>
      </c>
      <c r="J97" s="183"/>
      <c r="K97" s="183"/>
      <c r="L97" s="183"/>
      <c r="M97" s="183"/>
      <c r="N97" s="183"/>
    </row>
    <row r="98" spans="2:14">
      <c r="B98" s="178" t="s">
        <v>101</v>
      </c>
      <c r="D98" s="187"/>
      <c r="E98" s="183">
        <f>-IRR!C22</f>
        <v>750000</v>
      </c>
      <c r="F98" s="183">
        <f>-IRR!D22</f>
        <v>750000</v>
      </c>
      <c r="G98" s="183">
        <f>-IRR!E22</f>
        <v>750000</v>
      </c>
      <c r="H98" s="183">
        <f>-IRR!F22</f>
        <v>750000</v>
      </c>
      <c r="I98" s="183">
        <f>-IRR!G22</f>
        <v>750000</v>
      </c>
      <c r="J98" s="183"/>
      <c r="K98" s="183"/>
      <c r="L98" s="183"/>
      <c r="M98" s="183"/>
      <c r="N98" s="183"/>
    </row>
    <row r="99" spans="2:14">
      <c r="B99" s="178" t="s">
        <v>102</v>
      </c>
      <c r="D99" s="187"/>
      <c r="E99" s="212">
        <f>-IRR!C21</f>
        <v>-750000</v>
      </c>
      <c r="F99" s="212">
        <f>-IRR!D21</f>
        <v>-750000</v>
      </c>
      <c r="G99" s="212">
        <f>-IRR!E21</f>
        <v>-750000</v>
      </c>
      <c r="H99" s="212">
        <f>-IRR!F21</f>
        <v>-750000</v>
      </c>
      <c r="I99" s="212">
        <f>-IRR!G21</f>
        <v>-750000</v>
      </c>
      <c r="J99" s="212"/>
      <c r="K99" s="212"/>
      <c r="L99" s="212"/>
      <c r="M99" s="212"/>
      <c r="N99" s="212"/>
    </row>
    <row r="100" spans="2:14">
      <c r="B100" s="178" t="s">
        <v>103</v>
      </c>
      <c r="D100" s="180"/>
      <c r="E100" s="178">
        <f>SUM(E97:E99)</f>
        <v>16463800</v>
      </c>
      <c r="F100" s="178">
        <f>SUM(F97:F99)</f>
        <v>16463800</v>
      </c>
      <c r="G100" s="178">
        <f>SUM(G97:G99)</f>
        <v>16463800</v>
      </c>
      <c r="H100" s="178">
        <f>SUM(H97:H99)</f>
        <v>16463800</v>
      </c>
      <c r="I100" s="178">
        <f>SUM(I97:I99)</f>
        <v>16463800</v>
      </c>
      <c r="J100" s="178">
        <f>I100*(1+IRR!$C$57)</f>
        <v>16957714</v>
      </c>
      <c r="K100" s="178">
        <f>J100*(1+IRR!$C$57)</f>
        <v>17466445.420000002</v>
      </c>
      <c r="L100" s="178">
        <f>K100*(1+IRR!$C$57)</f>
        <v>17990438.782600001</v>
      </c>
      <c r="M100" s="178">
        <f>L100*(1+IRR!$C$57)</f>
        <v>18530151.946078002</v>
      </c>
      <c r="N100" s="178">
        <f>M100*(1+IRR!$C$57)</f>
        <v>19086056.504460342</v>
      </c>
    </row>
    <row r="104" spans="2:14">
      <c r="D104" s="213"/>
    </row>
    <row r="105" spans="2:14">
      <c r="D105" s="213"/>
    </row>
    <row r="106" spans="2:14">
      <c r="D106" s="213"/>
    </row>
    <row r="107" spans="2:14">
      <c r="D107" s="213"/>
    </row>
    <row r="108" spans="2:14">
      <c r="D108" s="213"/>
    </row>
    <row r="109" spans="2:14">
      <c r="D109" s="213"/>
    </row>
    <row r="110" spans="2:14">
      <c r="D110" s="213"/>
    </row>
    <row r="111" spans="2:14">
      <c r="D111" s="213"/>
    </row>
    <row r="112" spans="2:14">
      <c r="D112" s="213"/>
    </row>
    <row r="113" spans="4:4">
      <c r="D113" s="213"/>
    </row>
    <row r="114" spans="4:4">
      <c r="D114" s="213"/>
    </row>
    <row r="115" spans="4:4">
      <c r="D115" s="213"/>
    </row>
    <row r="116" spans="4:4">
      <c r="D116" s="213"/>
    </row>
    <row r="117" spans="4:4">
      <c r="D117" s="213"/>
    </row>
    <row r="118" spans="4:4">
      <c r="D118" s="213"/>
    </row>
    <row r="119" spans="4:4">
      <c r="D119" s="213"/>
    </row>
    <row r="120" spans="4:4">
      <c r="D120" s="213"/>
    </row>
    <row r="121" spans="4:4">
      <c r="D121" s="213"/>
    </row>
    <row r="122" spans="4:4">
      <c r="D122" s="213"/>
    </row>
    <row r="123" spans="4:4">
      <c r="D123" s="213"/>
    </row>
    <row r="124" spans="4:4">
      <c r="D124" s="213"/>
    </row>
    <row r="125" spans="4:4">
      <c r="D125" s="213"/>
    </row>
    <row r="126" spans="4:4">
      <c r="D126" s="213"/>
    </row>
    <row r="127" spans="4:4">
      <c r="D127" s="213"/>
    </row>
    <row r="128" spans="4:4">
      <c r="D128" s="213"/>
    </row>
    <row r="129" spans="4:4">
      <c r="D129" s="213"/>
    </row>
    <row r="130" spans="4:4">
      <c r="D130" s="213"/>
    </row>
    <row r="131" spans="4:4">
      <c r="D131" s="213"/>
    </row>
    <row r="132" spans="4:4">
      <c r="D132" s="213"/>
    </row>
    <row r="133" spans="4:4">
      <c r="D133" s="213"/>
    </row>
    <row r="134" spans="4:4">
      <c r="D134" s="213"/>
    </row>
    <row r="135" spans="4:4">
      <c r="D135" s="213"/>
    </row>
    <row r="136" spans="4:4">
      <c r="D136" s="213"/>
    </row>
    <row r="137" spans="4:4">
      <c r="D137" s="213"/>
    </row>
    <row r="138" spans="4:4">
      <c r="D138" s="213"/>
    </row>
  </sheetData>
  <printOptions horizontalCentered="1"/>
  <pageMargins left="0.45" right="0.45" top="0.75" bottom="0.5" header="0.3" footer="0.3"/>
  <pageSetup scale="75" fitToWidth="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5"/>
  <sheetViews>
    <sheetView view="pageBreakPreview" topLeftCell="A3" zoomScaleNormal="100" zoomScaleSheetLayoutView="100" workbookViewId="0">
      <selection sqref="A1:XFD2"/>
    </sheetView>
  </sheetViews>
  <sheetFormatPr defaultColWidth="9.109375" defaultRowHeight="12" outlineLevelRow="1"/>
  <cols>
    <col min="1" max="1" width="35.88671875" style="6" customWidth="1"/>
    <col min="2" max="2" width="11" style="6" customWidth="1"/>
    <col min="3" max="8" width="13.6640625" style="6" customWidth="1"/>
    <col min="9" max="9" width="20.33203125" style="6" bestFit="1" customWidth="1"/>
    <col min="10" max="16384" width="9.109375" style="6"/>
  </cols>
  <sheetData>
    <row r="1" spans="1:9" hidden="1">
      <c r="A1" s="6" t="s">
        <v>436</v>
      </c>
      <c r="C1" s="118"/>
    </row>
    <row r="2" spans="1:9" hidden="1"/>
    <row r="3" spans="1:9" ht="13.8">
      <c r="A3" s="1" t="str">
        <f>Assumptions!B2</f>
        <v>Company ABC</v>
      </c>
    </row>
    <row r="4" spans="1:9" ht="13.8">
      <c r="A4" s="153" t="str">
        <f>"Fair Value of Non-Compete Agreement - " &amp;A1</f>
        <v>Fair Value of Non-Compete Agreement - Insert Name</v>
      </c>
      <c r="B4" s="142"/>
      <c r="C4" s="142"/>
      <c r="D4" s="142"/>
      <c r="E4" s="142"/>
      <c r="F4" s="142"/>
      <c r="G4" s="142"/>
      <c r="H4" s="142"/>
    </row>
    <row r="5" spans="1:9" ht="13.8">
      <c r="A5" s="5" t="s">
        <v>305</v>
      </c>
    </row>
    <row r="7" spans="1:9" ht="13.8">
      <c r="A7" s="5"/>
    </row>
    <row r="8" spans="1:9" ht="13.8">
      <c r="A8" s="5" t="s">
        <v>198</v>
      </c>
    </row>
    <row r="9" spans="1:9" ht="16.5" customHeight="1">
      <c r="C9" s="35" t="s">
        <v>374</v>
      </c>
      <c r="D9" s="332"/>
      <c r="E9" s="332"/>
      <c r="F9" s="332"/>
      <c r="G9" s="332"/>
      <c r="H9" s="35"/>
    </row>
    <row r="10" spans="1:9">
      <c r="C10" s="44"/>
      <c r="D10" s="277"/>
      <c r="E10" s="155"/>
      <c r="F10" s="155"/>
      <c r="G10" s="155"/>
      <c r="H10" s="34"/>
    </row>
    <row r="11" spans="1:9">
      <c r="C11" s="36">
        <v>43465</v>
      </c>
      <c r="D11" s="36">
        <f>EOMONTH(C11,12)</f>
        <v>43830</v>
      </c>
      <c r="E11" s="36">
        <f>EOMONTH(D11,12)</f>
        <v>44196</v>
      </c>
      <c r="F11" s="36">
        <f>EOMONTH(E11,12)</f>
        <v>44561</v>
      </c>
      <c r="G11" s="36">
        <f>EOMONTH(F11,12)</f>
        <v>44926</v>
      </c>
      <c r="H11" s="36">
        <f>EOMONTH(G11,12)</f>
        <v>45291</v>
      </c>
    </row>
    <row r="12" spans="1:9">
      <c r="I12" s="6" t="s">
        <v>375</v>
      </c>
    </row>
    <row r="13" spans="1:9">
      <c r="A13" s="6" t="s">
        <v>23</v>
      </c>
      <c r="C13" s="85">
        <f>'Projected IS'!B8</f>
        <v>250000000</v>
      </c>
      <c r="D13" s="85">
        <f>'Projected IS'!C8</f>
        <v>300000000</v>
      </c>
      <c r="E13" s="85">
        <f>'Projected IS'!D8</f>
        <v>350000000</v>
      </c>
      <c r="F13" s="85">
        <f>'Projected IS'!E8</f>
        <v>400000000</v>
      </c>
      <c r="G13" s="85">
        <f>'Projected IS'!F8</f>
        <v>450000000</v>
      </c>
      <c r="H13" s="85">
        <f>G13*(1+$I$13)</f>
        <v>463500000</v>
      </c>
      <c r="I13" s="46">
        <f>IRR!M13</f>
        <v>0.03</v>
      </c>
    </row>
    <row r="14" spans="1:9">
      <c r="A14" s="6" t="s">
        <v>199</v>
      </c>
      <c r="C14" s="26">
        <f>'Projected IS'!B11</f>
        <v>35000000</v>
      </c>
      <c r="D14" s="26">
        <f>'Projected IS'!C11</f>
        <v>40000000</v>
      </c>
      <c r="E14" s="26">
        <f>'Projected IS'!D11</f>
        <v>45000000</v>
      </c>
      <c r="F14" s="26">
        <f>'Projected IS'!E11</f>
        <v>50000000</v>
      </c>
      <c r="G14" s="26">
        <f>'Projected IS'!F11</f>
        <v>55000000</v>
      </c>
      <c r="H14" s="26">
        <f>G14*(1+$I$13)</f>
        <v>56650000</v>
      </c>
    </row>
    <row r="15" spans="1:9">
      <c r="A15" s="47" t="s">
        <v>190</v>
      </c>
      <c r="B15" s="40"/>
      <c r="C15" s="41">
        <f t="shared" ref="C15:H15" si="0">+C14/C13</f>
        <v>0.14000000000000001</v>
      </c>
      <c r="D15" s="41">
        <f t="shared" si="0"/>
        <v>0.13333333333333333</v>
      </c>
      <c r="E15" s="41">
        <f t="shared" si="0"/>
        <v>0.12857142857142856</v>
      </c>
      <c r="F15" s="41">
        <f t="shared" si="0"/>
        <v>0.125</v>
      </c>
      <c r="G15" s="41">
        <f t="shared" si="0"/>
        <v>0.12222222222222222</v>
      </c>
      <c r="H15" s="41">
        <f t="shared" si="0"/>
        <v>0.12222222222222222</v>
      </c>
    </row>
    <row r="16" spans="1:9">
      <c r="A16" s="6" t="s">
        <v>4</v>
      </c>
      <c r="C16" s="31">
        <f>IRR!C21</f>
        <v>750000</v>
      </c>
      <c r="D16" s="31">
        <f>IRR!D21</f>
        <v>750000</v>
      </c>
      <c r="E16" s="31">
        <f>IRR!E21</f>
        <v>750000</v>
      </c>
      <c r="F16" s="31">
        <f>IRR!F21</f>
        <v>750000</v>
      </c>
      <c r="G16" s="31">
        <f>IRR!G21</f>
        <v>750000</v>
      </c>
      <c r="H16" s="31">
        <f>G16*(1+I13)</f>
        <v>772500</v>
      </c>
    </row>
    <row r="17" spans="1:9">
      <c r="A17" s="6" t="s">
        <v>259</v>
      </c>
      <c r="C17" s="27">
        <f>+C14-C16</f>
        <v>34250000</v>
      </c>
      <c r="D17" s="27">
        <f t="shared" ref="D17:H17" si="1">+D14-D16</f>
        <v>39250000</v>
      </c>
      <c r="E17" s="27">
        <f t="shared" si="1"/>
        <v>44250000</v>
      </c>
      <c r="F17" s="27">
        <f t="shared" si="1"/>
        <v>49250000</v>
      </c>
      <c r="G17" s="27">
        <f t="shared" si="1"/>
        <v>54250000</v>
      </c>
      <c r="H17" s="27">
        <f t="shared" si="1"/>
        <v>55877500</v>
      </c>
    </row>
    <row r="18" spans="1:9">
      <c r="A18" s="6" t="str">
        <f>"Less: Taxes at " &amp; TEXT(IRR!C56,"##%")</f>
        <v>Less: Taxes at 28%</v>
      </c>
      <c r="C18" s="31">
        <f>+C17*-IRR!$C$56</f>
        <v>-9590000</v>
      </c>
      <c r="D18" s="31">
        <f>+D17*-IRR!$C$56</f>
        <v>-10990000.000000002</v>
      </c>
      <c r="E18" s="31">
        <f>+E17*-IRR!$C$56</f>
        <v>-12390000.000000002</v>
      </c>
      <c r="F18" s="31">
        <f>+F17*-IRR!$C$56</f>
        <v>-13790000.000000002</v>
      </c>
      <c r="G18" s="31">
        <f>+G17*-IRR!$C$56</f>
        <v>-15190000.000000002</v>
      </c>
      <c r="H18" s="31">
        <f>+H17*-IRR!$C$56</f>
        <v>-15645700.000000002</v>
      </c>
      <c r="I18" s="46"/>
    </row>
    <row r="19" spans="1:9">
      <c r="A19" s="6" t="s">
        <v>26</v>
      </c>
      <c r="C19" s="27">
        <f t="shared" ref="C19:H19" si="2">SUM(C17:C18)</f>
        <v>24660000</v>
      </c>
      <c r="D19" s="27">
        <f t="shared" si="2"/>
        <v>28260000</v>
      </c>
      <c r="E19" s="27">
        <f t="shared" si="2"/>
        <v>31860000</v>
      </c>
      <c r="F19" s="27">
        <f t="shared" si="2"/>
        <v>35460000</v>
      </c>
      <c r="G19" s="27">
        <f t="shared" si="2"/>
        <v>39060000</v>
      </c>
      <c r="H19" s="27">
        <f t="shared" si="2"/>
        <v>40231800</v>
      </c>
    </row>
    <row r="20" spans="1:9">
      <c r="C20" s="27"/>
      <c r="D20" s="27"/>
      <c r="E20" s="27"/>
      <c r="F20" s="27"/>
      <c r="G20" s="27"/>
      <c r="H20" s="27"/>
    </row>
    <row r="21" spans="1:9">
      <c r="A21" s="6" t="s">
        <v>196</v>
      </c>
      <c r="C21" s="139">
        <f>IRR!C17</f>
        <v>1</v>
      </c>
      <c r="D21" s="139">
        <f>IRR!D17</f>
        <v>1</v>
      </c>
      <c r="E21" s="139">
        <f>IRR!E17</f>
        <v>1</v>
      </c>
      <c r="F21" s="139">
        <f>IRR!F17</f>
        <v>1</v>
      </c>
      <c r="G21" s="139">
        <f>IRR!G17</f>
        <v>1</v>
      </c>
      <c r="H21" s="139">
        <v>1</v>
      </c>
    </row>
    <row r="22" spans="1:9">
      <c r="C22" s="27"/>
      <c r="D22" s="27"/>
      <c r="E22" s="27"/>
      <c r="F22" s="27"/>
      <c r="G22" s="27"/>
      <c r="H22" s="27"/>
    </row>
    <row r="23" spans="1:9">
      <c r="A23" s="6" t="s">
        <v>25</v>
      </c>
    </row>
    <row r="24" spans="1:9">
      <c r="A24" s="61" t="s">
        <v>107</v>
      </c>
      <c r="C24" s="26">
        <f>IRR!C20</f>
        <v>0</v>
      </c>
      <c r="D24" s="26">
        <f>IRR!D20</f>
        <v>-33500000</v>
      </c>
      <c r="E24" s="26">
        <f>IRR!E20</f>
        <v>-33500000</v>
      </c>
      <c r="F24" s="26">
        <f>IRR!F20</f>
        <v>-33500000.00000003</v>
      </c>
      <c r="G24" s="26">
        <f>IRR!G20</f>
        <v>-33499999.99999997</v>
      </c>
      <c r="H24" s="26">
        <f>IRR!N20</f>
        <v>-9045000</v>
      </c>
    </row>
    <row r="25" spans="1:9">
      <c r="A25" s="61" t="s">
        <v>108</v>
      </c>
      <c r="C25" s="26">
        <f>C16</f>
        <v>750000</v>
      </c>
      <c r="D25" s="26">
        <f t="shared" ref="D25:H25" si="3">D16</f>
        <v>750000</v>
      </c>
      <c r="E25" s="26">
        <f t="shared" si="3"/>
        <v>750000</v>
      </c>
      <c r="F25" s="26">
        <f t="shared" si="3"/>
        <v>750000</v>
      </c>
      <c r="G25" s="26">
        <f t="shared" si="3"/>
        <v>750000</v>
      </c>
      <c r="H25" s="26">
        <f t="shared" si="3"/>
        <v>772500</v>
      </c>
    </row>
    <row r="26" spans="1:9">
      <c r="A26" s="61" t="s">
        <v>109</v>
      </c>
      <c r="C26" s="31">
        <f>IRR!C22</f>
        <v>-750000</v>
      </c>
      <c r="D26" s="31">
        <f>IRR!D22</f>
        <v>-750000</v>
      </c>
      <c r="E26" s="31">
        <f>IRR!E22</f>
        <v>-750000</v>
      </c>
      <c r="F26" s="31">
        <f>IRR!F22</f>
        <v>-750000</v>
      </c>
      <c r="G26" s="31">
        <f>IRR!G22</f>
        <v>-750000</v>
      </c>
      <c r="H26" s="31">
        <f>IRR!N22</f>
        <v>-750000</v>
      </c>
    </row>
    <row r="27" spans="1:9" ht="12.6" thickBot="1">
      <c r="A27" s="6" t="s">
        <v>132</v>
      </c>
      <c r="C27" s="217">
        <f t="shared" ref="C27:H27" si="4">C19*C21+SUM(C24:C26)</f>
        <v>24660000</v>
      </c>
      <c r="D27" s="217">
        <f t="shared" si="4"/>
        <v>-5240000</v>
      </c>
      <c r="E27" s="217">
        <f t="shared" si="4"/>
        <v>-1640000</v>
      </c>
      <c r="F27" s="217">
        <f t="shared" si="4"/>
        <v>1959999.9999999702</v>
      </c>
      <c r="G27" s="217">
        <f t="shared" si="4"/>
        <v>5560000.0000000298</v>
      </c>
      <c r="H27" s="217">
        <f t="shared" si="4"/>
        <v>31209300</v>
      </c>
    </row>
    <row r="28" spans="1:9" ht="12.6" thickTop="1">
      <c r="C28" s="89"/>
      <c r="D28" s="89"/>
      <c r="E28" s="89"/>
      <c r="F28" s="89"/>
      <c r="G28" s="89"/>
      <c r="H28" s="89"/>
    </row>
    <row r="29" spans="1:9">
      <c r="C29" s="89"/>
      <c r="D29" s="89"/>
      <c r="E29" s="89"/>
      <c r="F29" s="89"/>
      <c r="G29" s="89"/>
      <c r="H29" s="89"/>
    </row>
    <row r="30" spans="1:9">
      <c r="B30" s="99"/>
      <c r="C30" s="139"/>
      <c r="D30" s="139"/>
      <c r="E30" s="139"/>
      <c r="F30" s="139"/>
      <c r="G30" s="139"/>
      <c r="H30" s="139"/>
    </row>
    <row r="31" spans="1:9">
      <c r="A31" s="56" t="s">
        <v>1</v>
      </c>
      <c r="B31" s="56"/>
      <c r="C31" s="56"/>
      <c r="D31" s="56"/>
      <c r="E31" s="56"/>
      <c r="F31" s="56"/>
      <c r="G31" s="56"/>
      <c r="H31" s="56"/>
    </row>
    <row r="32" spans="1:9">
      <c r="A32" s="72" t="str">
        <f>"[A] Based on financial projections presented on "&amp;'Projected IS'!A3&amp;"."</f>
        <v>[A] Based on financial projections presented on Schedule K.</v>
      </c>
    </row>
    <row r="33" spans="1:11">
      <c r="B33" s="9"/>
      <c r="C33" s="141"/>
      <c r="D33" s="141"/>
      <c r="E33" s="141"/>
      <c r="F33" s="141"/>
      <c r="G33" s="141"/>
      <c r="H33" s="141"/>
    </row>
    <row r="34" spans="1:11" ht="13.8">
      <c r="A34" s="1" t="str">
        <f>A3</f>
        <v>Company ABC</v>
      </c>
    </row>
    <row r="35" spans="1:11" ht="13.8">
      <c r="A35" s="153" t="str">
        <f>A4</f>
        <v>Fair Value of Non-Compete Agreement - Insert Name</v>
      </c>
      <c r="B35" s="142"/>
      <c r="C35" s="142"/>
      <c r="D35" s="142"/>
      <c r="E35" s="142"/>
      <c r="F35" s="142"/>
      <c r="G35" s="142"/>
      <c r="H35" s="142"/>
    </row>
    <row r="36" spans="1:11" ht="13.8">
      <c r="A36" s="5" t="s">
        <v>306</v>
      </c>
      <c r="B36" s="9"/>
      <c r="C36" s="141"/>
      <c r="D36" s="141"/>
      <c r="E36" s="141"/>
      <c r="F36" s="141"/>
      <c r="G36" s="141"/>
      <c r="H36" s="141"/>
    </row>
    <row r="37" spans="1:11">
      <c r="B37" s="9"/>
      <c r="C37" s="141"/>
      <c r="D37" s="141"/>
      <c r="E37" s="141"/>
      <c r="F37" s="141"/>
      <c r="G37" s="141"/>
      <c r="H37" s="141"/>
    </row>
    <row r="38" spans="1:11" ht="13.8">
      <c r="A38" s="5" t="s">
        <v>351</v>
      </c>
      <c r="C38" s="9"/>
      <c r="D38" s="9"/>
      <c r="E38" s="9"/>
      <c r="F38" s="9"/>
      <c r="G38" s="9"/>
      <c r="H38" s="9"/>
      <c r="J38" s="143"/>
      <c r="K38" s="143"/>
    </row>
    <row r="39" spans="1:11">
      <c r="C39" s="278" t="str">
        <f>C9</f>
        <v>Projected for the Year Ended: [A]</v>
      </c>
      <c r="D39" s="278"/>
      <c r="E39" s="35"/>
      <c r="F39" s="35"/>
      <c r="G39" s="35"/>
      <c r="H39" s="35"/>
      <c r="J39" s="143"/>
      <c r="K39" s="143"/>
    </row>
    <row r="40" spans="1:11">
      <c r="C40" s="36">
        <f t="shared" ref="C40:H40" si="5">C11</f>
        <v>43465</v>
      </c>
      <c r="D40" s="36">
        <f t="shared" si="5"/>
        <v>43830</v>
      </c>
      <c r="E40" s="36">
        <f t="shared" si="5"/>
        <v>44196</v>
      </c>
      <c r="F40" s="36">
        <f t="shared" si="5"/>
        <v>44561</v>
      </c>
      <c r="G40" s="36">
        <f t="shared" si="5"/>
        <v>44926</v>
      </c>
      <c r="H40" s="36">
        <f t="shared" si="5"/>
        <v>45291</v>
      </c>
      <c r="J40" s="144"/>
      <c r="K40" s="144"/>
    </row>
    <row r="42" spans="1:11">
      <c r="A42" s="6" t="s">
        <v>148</v>
      </c>
      <c r="C42" s="85">
        <f t="shared" ref="C42:H42" si="6">+C13</f>
        <v>250000000</v>
      </c>
      <c r="D42" s="85">
        <f t="shared" si="6"/>
        <v>300000000</v>
      </c>
      <c r="E42" s="85">
        <f t="shared" si="6"/>
        <v>350000000</v>
      </c>
      <c r="F42" s="85">
        <f t="shared" si="6"/>
        <v>400000000</v>
      </c>
      <c r="G42" s="85">
        <f t="shared" si="6"/>
        <v>450000000</v>
      </c>
      <c r="H42" s="85">
        <f t="shared" si="6"/>
        <v>463500000</v>
      </c>
    </row>
    <row r="43" spans="1:11" hidden="1">
      <c r="A43" s="6" t="s">
        <v>264</v>
      </c>
      <c r="C43" s="310">
        <v>1</v>
      </c>
      <c r="D43" s="310">
        <f>C43</f>
        <v>1</v>
      </c>
      <c r="E43" s="310">
        <f>D43</f>
        <v>1</v>
      </c>
      <c r="F43" s="310">
        <f>E43</f>
        <v>1</v>
      </c>
      <c r="G43" s="310">
        <f>F43</f>
        <v>1</v>
      </c>
      <c r="H43" s="310">
        <f>G43</f>
        <v>1</v>
      </c>
    </row>
    <row r="44" spans="1:11">
      <c r="A44" s="6" t="s">
        <v>123</v>
      </c>
      <c r="C44" s="51">
        <f t="shared" ref="C44:H44" si="7">+C42*-C45*C43</f>
        <v>-50000000</v>
      </c>
      <c r="D44" s="51">
        <f t="shared" si="7"/>
        <v>-120000000</v>
      </c>
      <c r="E44" s="51">
        <f t="shared" si="7"/>
        <v>-140000000</v>
      </c>
      <c r="F44" s="51">
        <f t="shared" si="7"/>
        <v>-80000000</v>
      </c>
      <c r="G44" s="51">
        <f t="shared" si="7"/>
        <v>-45000000</v>
      </c>
      <c r="H44" s="51">
        <f t="shared" si="7"/>
        <v>-23175000</v>
      </c>
    </row>
    <row r="45" spans="1:11">
      <c r="A45" s="47" t="s">
        <v>63</v>
      </c>
      <c r="B45" s="40"/>
      <c r="C45" s="290">
        <f>Assumptions!B60</f>
        <v>0.2</v>
      </c>
      <c r="D45" s="290">
        <f>Assumptions!C60</f>
        <v>0.4</v>
      </c>
      <c r="E45" s="290">
        <f>Assumptions!D60</f>
        <v>0.4</v>
      </c>
      <c r="F45" s="290">
        <f>Assumptions!E60</f>
        <v>0.2</v>
      </c>
      <c r="G45" s="290">
        <f>Assumptions!F60</f>
        <v>0.1</v>
      </c>
      <c r="H45" s="290">
        <f>Assumptions!G60</f>
        <v>0.05</v>
      </c>
      <c r="J45" s="290" t="s">
        <v>284</v>
      </c>
      <c r="K45" s="99">
        <f>MAX(C45:H45)</f>
        <v>0.4</v>
      </c>
    </row>
    <row r="46" spans="1:11">
      <c r="A46" s="6" t="s">
        <v>149</v>
      </c>
      <c r="C46" s="26">
        <f t="shared" ref="C46:H46" si="8">+C42+C44</f>
        <v>200000000</v>
      </c>
      <c r="D46" s="26">
        <f t="shared" si="8"/>
        <v>180000000</v>
      </c>
      <c r="E46" s="26">
        <f t="shared" si="8"/>
        <v>210000000</v>
      </c>
      <c r="F46" s="26">
        <f t="shared" si="8"/>
        <v>320000000</v>
      </c>
      <c r="G46" s="26">
        <f t="shared" si="8"/>
        <v>405000000</v>
      </c>
      <c r="H46" s="26">
        <f t="shared" si="8"/>
        <v>440325000</v>
      </c>
    </row>
    <row r="47" spans="1:11">
      <c r="A47" s="6" t="s">
        <v>150</v>
      </c>
      <c r="C47" s="26">
        <f t="shared" ref="C47:H47" si="9">+C46*C48</f>
        <v>28000000.000000004</v>
      </c>
      <c r="D47" s="26">
        <f t="shared" si="9"/>
        <v>24000000</v>
      </c>
      <c r="E47" s="26">
        <f t="shared" si="9"/>
        <v>26999999.999999996</v>
      </c>
      <c r="F47" s="26">
        <f t="shared" si="9"/>
        <v>40000000</v>
      </c>
      <c r="G47" s="26">
        <f t="shared" si="9"/>
        <v>49500000</v>
      </c>
      <c r="H47" s="26">
        <f t="shared" si="9"/>
        <v>53817500</v>
      </c>
    </row>
    <row r="48" spans="1:11">
      <c r="A48" s="47" t="s">
        <v>191</v>
      </c>
      <c r="B48" s="40"/>
      <c r="C48" s="41">
        <f>C15+Assumptions!B62</f>
        <v>0.14000000000000001</v>
      </c>
      <c r="D48" s="41">
        <f>D15+Assumptions!C62</f>
        <v>0.13333333333333333</v>
      </c>
      <c r="E48" s="41">
        <f>E15+Assumptions!D62</f>
        <v>0.12857142857142856</v>
      </c>
      <c r="F48" s="41">
        <f>F15+Assumptions!E62</f>
        <v>0.125</v>
      </c>
      <c r="G48" s="41">
        <f>G15+Assumptions!F62</f>
        <v>0.12222222222222222</v>
      </c>
      <c r="H48" s="41">
        <f>H15+Assumptions!G62</f>
        <v>0.12222222222222222</v>
      </c>
    </row>
    <row r="49" spans="1:9">
      <c r="A49" s="6" t="s">
        <v>4</v>
      </c>
      <c r="C49" s="31">
        <f t="shared" ref="C49:H49" si="10">+C16</f>
        <v>750000</v>
      </c>
      <c r="D49" s="31">
        <f t="shared" si="10"/>
        <v>750000</v>
      </c>
      <c r="E49" s="31">
        <f t="shared" si="10"/>
        <v>750000</v>
      </c>
      <c r="F49" s="31">
        <f t="shared" si="10"/>
        <v>750000</v>
      </c>
      <c r="G49" s="31">
        <f t="shared" si="10"/>
        <v>750000</v>
      </c>
      <c r="H49" s="31">
        <f t="shared" si="10"/>
        <v>772500</v>
      </c>
    </row>
    <row r="50" spans="1:9">
      <c r="A50" s="6" t="s">
        <v>259</v>
      </c>
      <c r="C50" s="27">
        <f>+C47-C49</f>
        <v>27250000.000000004</v>
      </c>
      <c r="D50" s="27">
        <f t="shared" ref="D50:H50" si="11">+D47-D49</f>
        <v>23250000</v>
      </c>
      <c r="E50" s="27">
        <f t="shared" si="11"/>
        <v>26249999.999999996</v>
      </c>
      <c r="F50" s="27">
        <f t="shared" si="11"/>
        <v>39250000</v>
      </c>
      <c r="G50" s="27">
        <f t="shared" si="11"/>
        <v>48750000</v>
      </c>
      <c r="H50" s="27">
        <f t="shared" si="11"/>
        <v>53045000</v>
      </c>
    </row>
    <row r="51" spans="1:9">
      <c r="A51" s="6" t="str">
        <f>A18</f>
        <v>Less: Taxes at 28%</v>
      </c>
      <c r="C51" s="31">
        <f>+C50*-IRR!$C$56</f>
        <v>-7630000.0000000019</v>
      </c>
      <c r="D51" s="31">
        <f>+D50*-IRR!$C$56</f>
        <v>-6510000.0000000009</v>
      </c>
      <c r="E51" s="31">
        <f>+E50*-IRR!$C$56</f>
        <v>-7350000</v>
      </c>
      <c r="F51" s="31">
        <f>+F50*-IRR!$C$56</f>
        <v>-10990000.000000002</v>
      </c>
      <c r="G51" s="31">
        <f>+G50*-IRR!$C$56</f>
        <v>-13650000.000000002</v>
      </c>
      <c r="H51" s="31">
        <f>+H50*-IRR!$C$56</f>
        <v>-14852600.000000002</v>
      </c>
      <c r="I51" s="46"/>
    </row>
    <row r="52" spans="1:9">
      <c r="A52" s="6" t="s">
        <v>26</v>
      </c>
      <c r="C52" s="27">
        <f t="shared" ref="C52:H52" si="12">+C50+C51</f>
        <v>19620000</v>
      </c>
      <c r="D52" s="27">
        <f t="shared" si="12"/>
        <v>16740000</v>
      </c>
      <c r="E52" s="27">
        <f t="shared" si="12"/>
        <v>18899999.999999996</v>
      </c>
      <c r="F52" s="27">
        <f t="shared" si="12"/>
        <v>28260000</v>
      </c>
      <c r="G52" s="27">
        <f t="shared" si="12"/>
        <v>35100000</v>
      </c>
      <c r="H52" s="27">
        <f t="shared" si="12"/>
        <v>38192400</v>
      </c>
    </row>
    <row r="53" spans="1:9" hidden="1" outlineLevel="1"/>
    <row r="54" spans="1:9" hidden="1" outlineLevel="1">
      <c r="A54" s="145" t="s">
        <v>64</v>
      </c>
    </row>
    <row r="55" spans="1:9" hidden="1" outlineLevel="1">
      <c r="A55" s="146" t="s">
        <v>65</v>
      </c>
      <c r="C55" s="27">
        <f t="shared" ref="C55:H55" si="13">+C46</f>
        <v>200000000</v>
      </c>
      <c r="D55" s="27">
        <f t="shared" si="13"/>
        <v>180000000</v>
      </c>
      <c r="E55" s="27">
        <f t="shared" si="13"/>
        <v>210000000</v>
      </c>
      <c r="F55" s="27">
        <f t="shared" si="13"/>
        <v>320000000</v>
      </c>
      <c r="G55" s="27">
        <f t="shared" si="13"/>
        <v>405000000</v>
      </c>
      <c r="H55" s="27">
        <f t="shared" si="13"/>
        <v>440325000</v>
      </c>
    </row>
    <row r="56" spans="1:9" hidden="1" outlineLevel="1">
      <c r="A56" s="146" t="s">
        <v>66</v>
      </c>
      <c r="C56" s="46">
        <f>IRR!D68</f>
        <v>0.67</v>
      </c>
      <c r="D56" s="46">
        <f>IRR!E68</f>
        <v>0.67</v>
      </c>
      <c r="E56" s="46">
        <f>IRR!F68</f>
        <v>0.67</v>
      </c>
      <c r="F56" s="46">
        <f>IRR!G68</f>
        <v>0.67</v>
      </c>
      <c r="G56" s="46" t="e">
        <f>IRR!#REF!</f>
        <v>#REF!</v>
      </c>
      <c r="H56" s="46" t="e">
        <f>IRR!#REF!</f>
        <v>#REF!</v>
      </c>
    </row>
    <row r="57" spans="1:9" hidden="1" outlineLevel="1">
      <c r="A57" s="146" t="s">
        <v>67</v>
      </c>
      <c r="C57" s="26">
        <f t="shared" ref="C57:H57" si="14">+C55*C56</f>
        <v>134000000.00000001</v>
      </c>
      <c r="D57" s="26">
        <f t="shared" si="14"/>
        <v>120600000</v>
      </c>
      <c r="E57" s="26">
        <f t="shared" si="14"/>
        <v>140700000</v>
      </c>
      <c r="F57" s="26">
        <f t="shared" si="14"/>
        <v>214400000</v>
      </c>
      <c r="G57" s="26" t="e">
        <f t="shared" si="14"/>
        <v>#REF!</v>
      </c>
      <c r="H57" s="26" t="e">
        <f t="shared" si="14"/>
        <v>#REF!</v>
      </c>
    </row>
    <row r="58" spans="1:9" hidden="1" outlineLevel="1">
      <c r="A58" s="146" t="s">
        <v>68</v>
      </c>
      <c r="C58" s="27">
        <v>0</v>
      </c>
      <c r="D58" s="27">
        <f>+D57-C57</f>
        <v>-13400000.000000015</v>
      </c>
      <c r="E58" s="27">
        <f>+E57-D57</f>
        <v>20100000</v>
      </c>
      <c r="F58" s="27">
        <f>+F57-E57</f>
        <v>73700000</v>
      </c>
      <c r="G58" s="27" t="e">
        <f>+G57-F57</f>
        <v>#REF!</v>
      </c>
      <c r="H58" s="27" t="e">
        <f>+H57-G57</f>
        <v>#REF!</v>
      </c>
    </row>
    <row r="59" spans="1:9" ht="9.75" customHeight="1" collapsed="1"/>
    <row r="60" spans="1:9" ht="9.75" customHeight="1">
      <c r="A60" s="6" t="str">
        <f>A21</f>
        <v>Partial Period Factor</v>
      </c>
      <c r="C60" s="139">
        <f t="shared" ref="C60:H60" si="15">C21</f>
        <v>1</v>
      </c>
      <c r="D60" s="139">
        <f t="shared" si="15"/>
        <v>1</v>
      </c>
      <c r="E60" s="139">
        <f t="shared" si="15"/>
        <v>1</v>
      </c>
      <c r="F60" s="139">
        <f t="shared" si="15"/>
        <v>1</v>
      </c>
      <c r="G60" s="139">
        <f t="shared" si="15"/>
        <v>1</v>
      </c>
      <c r="H60" s="139">
        <f t="shared" si="15"/>
        <v>1</v>
      </c>
    </row>
    <row r="61" spans="1:9" ht="9.75" customHeight="1"/>
    <row r="62" spans="1:9">
      <c r="A62" s="6" t="s">
        <v>25</v>
      </c>
    </row>
    <row r="63" spans="1:9">
      <c r="A63" s="61" t="s">
        <v>126</v>
      </c>
      <c r="C63" s="26">
        <f t="shared" ref="C63:H63" si="16">C24</f>
        <v>0</v>
      </c>
      <c r="D63" s="26">
        <f t="shared" si="16"/>
        <v>-33500000</v>
      </c>
      <c r="E63" s="26">
        <f t="shared" si="16"/>
        <v>-33500000</v>
      </c>
      <c r="F63" s="26">
        <f t="shared" si="16"/>
        <v>-33500000.00000003</v>
      </c>
      <c r="G63" s="26">
        <f t="shared" si="16"/>
        <v>-33499999.99999997</v>
      </c>
      <c r="H63" s="26">
        <f t="shared" si="16"/>
        <v>-9045000</v>
      </c>
    </row>
    <row r="64" spans="1:9">
      <c r="A64" s="61" t="s">
        <v>105</v>
      </c>
      <c r="C64" s="26">
        <f t="shared" ref="C64:H65" si="17">+C25</f>
        <v>750000</v>
      </c>
      <c r="D64" s="26">
        <f t="shared" si="17"/>
        <v>750000</v>
      </c>
      <c r="E64" s="26">
        <f t="shared" si="17"/>
        <v>750000</v>
      </c>
      <c r="F64" s="26">
        <f t="shared" si="17"/>
        <v>750000</v>
      </c>
      <c r="G64" s="26">
        <f t="shared" si="17"/>
        <v>750000</v>
      </c>
      <c r="H64" s="26">
        <f t="shared" si="17"/>
        <v>772500</v>
      </c>
    </row>
    <row r="65" spans="1:8">
      <c r="A65" s="61" t="s">
        <v>106</v>
      </c>
      <c r="C65" s="31">
        <f t="shared" si="17"/>
        <v>-750000</v>
      </c>
      <c r="D65" s="31">
        <f t="shared" si="17"/>
        <v>-750000</v>
      </c>
      <c r="E65" s="31">
        <f t="shared" si="17"/>
        <v>-750000</v>
      </c>
      <c r="F65" s="31">
        <f t="shared" si="17"/>
        <v>-750000</v>
      </c>
      <c r="G65" s="31">
        <f t="shared" si="17"/>
        <v>-750000</v>
      </c>
      <c r="H65" s="31">
        <f t="shared" si="17"/>
        <v>-750000</v>
      </c>
    </row>
    <row r="66" spans="1:8">
      <c r="A66" s="6" t="s">
        <v>134</v>
      </c>
      <c r="C66" s="27">
        <f t="shared" ref="C66:H66" si="18">+C52*C60+SUM(C63:C65)</f>
        <v>19620000</v>
      </c>
      <c r="D66" s="27">
        <f t="shared" si="18"/>
        <v>-16760000</v>
      </c>
      <c r="E66" s="27">
        <f t="shared" si="18"/>
        <v>-14600000.000000004</v>
      </c>
      <c r="F66" s="27">
        <f t="shared" si="18"/>
        <v>-5240000.0000000298</v>
      </c>
      <c r="G66" s="27">
        <f t="shared" si="18"/>
        <v>1600000.0000000298</v>
      </c>
      <c r="H66" s="27">
        <f t="shared" si="18"/>
        <v>29169900</v>
      </c>
    </row>
    <row r="67" spans="1:8">
      <c r="A67" s="6" t="s">
        <v>135</v>
      </c>
      <c r="C67" s="62">
        <f t="shared" ref="C67:H67" si="19">+C27</f>
        <v>24660000</v>
      </c>
      <c r="D67" s="31">
        <f t="shared" si="19"/>
        <v>-5240000</v>
      </c>
      <c r="E67" s="31">
        <f t="shared" si="19"/>
        <v>-1640000</v>
      </c>
      <c r="F67" s="31">
        <f t="shared" si="19"/>
        <v>1959999.9999999702</v>
      </c>
      <c r="G67" s="31">
        <f t="shared" si="19"/>
        <v>5560000.0000000298</v>
      </c>
      <c r="H67" s="31">
        <f t="shared" si="19"/>
        <v>31209300</v>
      </c>
    </row>
    <row r="68" spans="1:8">
      <c r="A68" s="6" t="s">
        <v>69</v>
      </c>
      <c r="C68" s="55">
        <f t="shared" ref="C68:H68" si="20">+-(C66-C67)</f>
        <v>5040000</v>
      </c>
      <c r="D68" s="89">
        <f t="shared" si="20"/>
        <v>11520000</v>
      </c>
      <c r="E68" s="89">
        <f t="shared" si="20"/>
        <v>12960000.000000004</v>
      </c>
      <c r="F68" s="89">
        <f t="shared" si="20"/>
        <v>7200000</v>
      </c>
      <c r="G68" s="89">
        <f t="shared" si="20"/>
        <v>3960000</v>
      </c>
      <c r="H68" s="89">
        <f t="shared" si="20"/>
        <v>2039400</v>
      </c>
    </row>
    <row r="69" spans="1:8">
      <c r="A69" s="6" t="s">
        <v>127</v>
      </c>
      <c r="B69" s="154">
        <f>WARA!K11</f>
        <v>0.15812500000000002</v>
      </c>
      <c r="C69" s="147">
        <f t="shared" ref="C69:H69" si="21">1/(1+$B$69)^C70</f>
        <v>0.92922798704936349</v>
      </c>
      <c r="D69" s="148">
        <f t="shared" si="21"/>
        <v>0.8023555203880095</v>
      </c>
      <c r="E69" s="148">
        <f t="shared" si="21"/>
        <v>0.69280563012456298</v>
      </c>
      <c r="F69" s="148">
        <f t="shared" si="21"/>
        <v>0.5982131722608206</v>
      </c>
      <c r="G69" s="148">
        <f t="shared" si="21"/>
        <v>0.5165359285576433</v>
      </c>
      <c r="H69" s="148">
        <f t="shared" si="21"/>
        <v>0.44601051575403622</v>
      </c>
    </row>
    <row r="70" spans="1:8">
      <c r="A70" s="47" t="s">
        <v>31</v>
      </c>
      <c r="C70" s="337">
        <f>IRR!C27</f>
        <v>0.5</v>
      </c>
      <c r="D70" s="337">
        <f>IRR!D27</f>
        <v>1.5</v>
      </c>
      <c r="E70" s="337">
        <f>IRR!E27</f>
        <v>2.5</v>
      </c>
      <c r="F70" s="337">
        <f>IRR!F27</f>
        <v>3.5</v>
      </c>
      <c r="G70" s="337">
        <f>IRR!G27</f>
        <v>4.5</v>
      </c>
      <c r="H70" s="337">
        <f>G70+1</f>
        <v>5.5</v>
      </c>
    </row>
    <row r="71" spans="1:8">
      <c r="C71" s="86"/>
      <c r="D71" s="46"/>
      <c r="E71" s="46"/>
      <c r="F71" s="46"/>
      <c r="G71" s="46"/>
      <c r="H71" s="46"/>
    </row>
    <row r="72" spans="1:8">
      <c r="A72" s="9" t="s">
        <v>70</v>
      </c>
      <c r="B72" s="9"/>
      <c r="C72" s="55">
        <f t="shared" ref="C72:H72" si="22">+C68*C69</f>
        <v>4683309.054728792</v>
      </c>
      <c r="D72" s="89">
        <f t="shared" si="22"/>
        <v>9243135.5948698688</v>
      </c>
      <c r="E72" s="89">
        <f t="shared" si="22"/>
        <v>8978760.966414338</v>
      </c>
      <c r="F72" s="89">
        <f t="shared" si="22"/>
        <v>4307134.8402779084</v>
      </c>
      <c r="G72" s="89">
        <f t="shared" si="22"/>
        <v>2045482.2770882675</v>
      </c>
      <c r="H72" s="89">
        <f t="shared" si="22"/>
        <v>909593.84582878149</v>
      </c>
    </row>
    <row r="73" spans="1:8">
      <c r="A73" s="103"/>
      <c r="B73" s="103"/>
      <c r="C73" s="149"/>
      <c r="D73" s="150"/>
      <c r="E73" s="150"/>
      <c r="F73" s="150"/>
      <c r="G73" s="150"/>
      <c r="H73" s="150"/>
    </row>
    <row r="74" spans="1:8">
      <c r="A74" s="2" t="str">
        <f>A35</f>
        <v>Fair Value of Non-Compete Agreement - Insert Name</v>
      </c>
      <c r="B74" s="2"/>
      <c r="C74" s="2"/>
      <c r="D74" s="150"/>
      <c r="E74" s="150"/>
      <c r="F74" s="150"/>
      <c r="G74" s="150"/>
      <c r="H74" s="150"/>
    </row>
    <row r="75" spans="1:8">
      <c r="A75" s="6" t="s">
        <v>71</v>
      </c>
      <c r="C75" s="45">
        <f>SUM(C72:H72)</f>
        <v>30167416.579207957</v>
      </c>
      <c r="D75" s="150"/>
      <c r="E75" s="150"/>
      <c r="F75" s="150"/>
      <c r="G75" s="150"/>
      <c r="H75" s="150"/>
    </row>
    <row r="76" spans="1:8">
      <c r="A76" s="6" t="s">
        <v>43</v>
      </c>
      <c r="C76" s="333">
        <f>((15/(15-((PV(B69,15,-1)*(1+B69)^0.5)*IRR!C56)))-1)*C75</f>
        <v>3842934.3736768137</v>
      </c>
      <c r="D76" s="150"/>
      <c r="E76" s="150"/>
      <c r="F76" s="150"/>
      <c r="G76" s="150"/>
      <c r="H76" s="150"/>
    </row>
    <row r="77" spans="1:8">
      <c r="A77" s="9" t="s">
        <v>72</v>
      </c>
      <c r="B77" s="9"/>
      <c r="C77" s="55">
        <f>SUM(C75:C76)</f>
        <v>34010350.952884771</v>
      </c>
      <c r="D77" s="150"/>
      <c r="E77" s="150"/>
      <c r="F77" s="150"/>
      <c r="G77" s="150"/>
      <c r="H77" s="150"/>
    </row>
    <row r="78" spans="1:8">
      <c r="A78" s="9" t="s">
        <v>136</v>
      </c>
      <c r="B78" s="103"/>
      <c r="C78" s="289">
        <f>Assumptions!B61</f>
        <v>0.5</v>
      </c>
      <c r="D78" s="150"/>
      <c r="E78" s="150"/>
      <c r="F78" s="150"/>
      <c r="G78" s="150"/>
      <c r="H78" s="150"/>
    </row>
    <row r="79" spans="1:8" ht="12.6" thickBot="1">
      <c r="A79" s="9"/>
      <c r="B79" s="103"/>
      <c r="C79" s="151">
        <f>C77*C78</f>
        <v>17005175.476442385</v>
      </c>
      <c r="D79" s="150"/>
      <c r="E79" s="150"/>
      <c r="F79" s="150"/>
      <c r="G79" s="150"/>
      <c r="H79" s="150"/>
    </row>
    <row r="80" spans="1:8" ht="9" customHeight="1" thickTop="1">
      <c r="A80" s="9"/>
      <c r="B80" s="103"/>
      <c r="C80" s="123"/>
      <c r="D80" s="150"/>
      <c r="E80" s="150"/>
      <c r="F80" s="150"/>
      <c r="G80" s="150"/>
      <c r="H80" s="150"/>
    </row>
    <row r="81" spans="1:8">
      <c r="A81" s="90" t="s">
        <v>237</v>
      </c>
      <c r="B81" s="96"/>
      <c r="C81" s="97">
        <f>MROUND(C79,1000)</f>
        <v>17005000</v>
      </c>
      <c r="D81" s="150"/>
      <c r="E81" s="150"/>
      <c r="F81" s="150"/>
      <c r="G81" s="150"/>
      <c r="H81" s="150"/>
    </row>
    <row r="82" spans="1:8">
      <c r="A82" s="103"/>
      <c r="B82" s="103"/>
      <c r="C82" s="150"/>
      <c r="D82" s="150"/>
      <c r="E82" s="150"/>
      <c r="F82" s="150"/>
      <c r="G82" s="150"/>
      <c r="H82" s="150"/>
    </row>
    <row r="83" spans="1:8">
      <c r="A83" s="56" t="s">
        <v>1</v>
      </c>
      <c r="B83" s="56"/>
      <c r="C83" s="56"/>
      <c r="D83" s="56"/>
      <c r="E83" s="56"/>
      <c r="F83" s="56"/>
      <c r="G83" s="56"/>
      <c r="H83" s="9"/>
    </row>
    <row r="84" spans="1:8">
      <c r="A84" s="7" t="str">
        <f>"[A] Based on financial projections presented on "&amp;'Projected IS'!A3&amp;"."</f>
        <v>[A] Based on financial projections presented on Schedule K.</v>
      </c>
    </row>
    <row r="85" spans="1:8">
      <c r="A85" s="7" t="str">
        <f>"[B] Competition from "&amp;A1&amp;" could result in a possible reduction in overall sales levels of up to "&amp;TEXT(K45,"#%")&amp;". This analysis assumes that it"</f>
        <v>[B] Competition from Insert Name could result in a possible reduction in overall sales levels of up to 40%. This analysis assumes that it</v>
      </c>
      <c r="C85" s="7"/>
      <c r="D85" s="7"/>
      <c r="E85" s="7"/>
      <c r="F85" s="7"/>
      <c r="G85" s="7"/>
      <c r="H85" s="7"/>
    </row>
    <row r="86" spans="1:8">
      <c r="A86" s="64" t="s">
        <v>376</v>
      </c>
    </row>
    <row r="87" spans="1:8">
      <c r="A87" s="379" t="s">
        <v>133</v>
      </c>
    </row>
    <row r="88" spans="1:8">
      <c r="A88" s="7" t="s">
        <v>124</v>
      </c>
      <c r="B88" s="9"/>
      <c r="C88" s="141"/>
      <c r="D88" s="141"/>
      <c r="E88" s="141"/>
      <c r="F88" s="141"/>
      <c r="G88" s="141"/>
      <c r="H88" s="141"/>
    </row>
    <row r="89" spans="1:8">
      <c r="A89" s="7" t="s">
        <v>283</v>
      </c>
      <c r="B89" s="9"/>
      <c r="C89" s="141"/>
      <c r="D89" s="141"/>
      <c r="E89" s="141"/>
      <c r="F89" s="141"/>
      <c r="G89" s="141"/>
      <c r="H89" s="141"/>
    </row>
    <row r="90" spans="1:8">
      <c r="A90" s="7" t="str">
        <f>"[F] " &amp; A5 &amp; "."</f>
        <v>[F] Schedule F(a).</v>
      </c>
      <c r="B90" s="9"/>
      <c r="C90" s="141"/>
      <c r="D90" s="141"/>
      <c r="E90" s="141"/>
      <c r="F90" s="141"/>
      <c r="G90" s="141"/>
      <c r="H90" s="141"/>
    </row>
    <row r="91" spans="1:8">
      <c r="A91" s="7" t="s">
        <v>125</v>
      </c>
      <c r="B91" s="9"/>
      <c r="C91" s="141"/>
      <c r="D91" s="141"/>
      <c r="E91" s="141"/>
      <c r="F91" s="141"/>
      <c r="G91" s="141"/>
      <c r="H91" s="141"/>
    </row>
    <row r="92" spans="1:8">
      <c r="A92" s="7" t="str">
        <f>"[H] Based on estimated likelihood of "&amp;A1&amp;" competing absent the non-compete agreement."</f>
        <v>[H] Based on estimated likelihood of Insert Name competing absent the non-compete agreement.</v>
      </c>
      <c r="B92" s="9"/>
      <c r="C92" s="141"/>
      <c r="D92" s="141"/>
      <c r="E92" s="141"/>
      <c r="F92" s="141"/>
      <c r="G92" s="141"/>
      <c r="H92" s="141"/>
    </row>
    <row r="95" spans="1:8">
      <c r="A95" s="6" t="s">
        <v>19</v>
      </c>
      <c r="C95" s="6">
        <v>0.5</v>
      </c>
      <c r="D95" s="6">
        <f>1+C95</f>
        <v>1.5</v>
      </c>
      <c r="E95" s="6">
        <f>1+D95</f>
        <v>2.5</v>
      </c>
      <c r="F95" s="6">
        <f>1+E95</f>
        <v>3.5</v>
      </c>
      <c r="G95" s="6">
        <f>1+F95</f>
        <v>4.5</v>
      </c>
    </row>
  </sheetData>
  <printOptions horizontalCentered="1"/>
  <pageMargins left="0.5" right="0.5" top="0.75" bottom="0.25" header="0.3" footer="0.3"/>
  <pageSetup scale="74" fitToHeight="2" orientation="landscape" r:id="rId1"/>
  <rowBreaks count="1" manualBreakCount="1">
    <brk id="33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zoomScaleNormal="100" zoomScaleSheetLayoutView="100" workbookViewId="0">
      <selection activeCell="A13" sqref="A13"/>
    </sheetView>
  </sheetViews>
  <sheetFormatPr defaultColWidth="9.109375" defaultRowHeight="12" outlineLevelCol="1"/>
  <cols>
    <col min="1" max="1" width="27.6640625" style="6" customWidth="1"/>
    <col min="2" max="2" width="9.6640625" style="26" customWidth="1"/>
    <col min="3" max="3" width="10.88671875" style="26" customWidth="1" outlineLevel="1"/>
    <col min="4" max="4" width="15.33203125" style="26" bestFit="1" customWidth="1"/>
    <col min="5" max="5" width="9.33203125" style="26" bestFit="1" customWidth="1"/>
    <col min="6" max="6" width="13" style="26" customWidth="1"/>
    <col min="7" max="7" width="8.44140625" style="26" customWidth="1"/>
    <col min="8" max="8" width="11.5546875" style="26" bestFit="1" customWidth="1" outlineLevel="1"/>
    <col min="9" max="9" width="11.33203125" style="26" bestFit="1" customWidth="1"/>
    <col min="10" max="10" width="16.44140625" style="26" customWidth="1"/>
    <col min="11" max="11" width="11.5546875" style="26" customWidth="1"/>
    <col min="12" max="12" width="1.5546875" style="6" customWidth="1"/>
    <col min="13" max="13" width="11" style="6" bestFit="1" customWidth="1"/>
    <col min="14" max="14" width="42.33203125" style="6" bestFit="1" customWidth="1"/>
    <col min="15" max="16384" width="9.109375" style="6"/>
  </cols>
  <sheetData>
    <row r="1" spans="1:16" ht="13.8">
      <c r="A1" s="1" t="str">
        <f>Assumptions!B2</f>
        <v>Company ABC</v>
      </c>
      <c r="B1" s="6"/>
      <c r="C1" s="6"/>
      <c r="D1" s="6"/>
      <c r="E1" s="6"/>
      <c r="F1" s="6"/>
      <c r="G1" s="6"/>
      <c r="H1" s="6"/>
      <c r="I1" s="6"/>
      <c r="J1" s="6"/>
    </row>
    <row r="2" spans="1:16" s="4" customFormat="1" ht="13.8">
      <c r="A2" s="3" t="s">
        <v>229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" s="156" customFormat="1" ht="13.8">
      <c r="A3" s="5" t="s">
        <v>342</v>
      </c>
      <c r="B3" s="26"/>
      <c r="L3" s="157"/>
    </row>
    <row r="4" spans="1:16" s="159" customFormat="1" ht="24" customHeight="1">
      <c r="A4" s="158"/>
      <c r="B4" s="160" t="s">
        <v>137</v>
      </c>
      <c r="C4" s="161"/>
      <c r="D4" s="160" t="s">
        <v>138</v>
      </c>
      <c r="E4" s="160" t="s">
        <v>139</v>
      </c>
      <c r="F4" s="160" t="s">
        <v>177</v>
      </c>
      <c r="G4" s="160" t="s">
        <v>140</v>
      </c>
      <c r="H4" s="161"/>
      <c r="I4" s="160" t="s">
        <v>141</v>
      </c>
      <c r="J4" s="160" t="s">
        <v>142</v>
      </c>
      <c r="K4" s="449" t="s">
        <v>440</v>
      </c>
      <c r="L4" s="459"/>
      <c r="N4" s="455"/>
    </row>
    <row r="5" spans="1:16">
      <c r="B5" s="162" t="s">
        <v>256</v>
      </c>
      <c r="C5" s="162"/>
      <c r="D5" s="162" t="s">
        <v>73</v>
      </c>
      <c r="E5" s="162" t="s">
        <v>74</v>
      </c>
      <c r="F5" s="162" t="s">
        <v>74</v>
      </c>
      <c r="G5" s="162" t="s">
        <v>75</v>
      </c>
      <c r="H5" s="162" t="s">
        <v>76</v>
      </c>
      <c r="I5" s="162" t="s">
        <v>75</v>
      </c>
      <c r="J5" s="162" t="s">
        <v>165</v>
      </c>
      <c r="K5" s="162"/>
    </row>
    <row r="6" spans="1:16">
      <c r="A6" s="70" t="s">
        <v>173</v>
      </c>
      <c r="B6" s="162" t="s">
        <v>257</v>
      </c>
      <c r="C6" s="162" t="s">
        <v>411</v>
      </c>
      <c r="D6" s="162" t="s">
        <v>77</v>
      </c>
      <c r="E6" s="70" t="s">
        <v>255</v>
      </c>
      <c r="F6" s="162" t="s">
        <v>78</v>
      </c>
      <c r="G6" s="162" t="s">
        <v>19</v>
      </c>
      <c r="H6" s="162" t="s">
        <v>80</v>
      </c>
      <c r="I6" s="162" t="s">
        <v>81</v>
      </c>
      <c r="J6" s="162" t="s">
        <v>82</v>
      </c>
      <c r="K6" s="162" t="s">
        <v>83</v>
      </c>
    </row>
    <row r="7" spans="1:16" ht="13.2">
      <c r="A7" s="119" t="s">
        <v>174</v>
      </c>
      <c r="B7" s="163" t="s">
        <v>46</v>
      </c>
      <c r="C7" s="163" t="s">
        <v>159</v>
      </c>
      <c r="D7" s="163" t="s">
        <v>119</v>
      </c>
      <c r="E7" s="163" t="s">
        <v>254</v>
      </c>
      <c r="F7" s="163" t="s">
        <v>79</v>
      </c>
      <c r="G7" s="163" t="s">
        <v>120</v>
      </c>
      <c r="H7" s="163" t="s">
        <v>75</v>
      </c>
      <c r="I7" s="163" t="s">
        <v>121</v>
      </c>
      <c r="J7" s="163" t="s">
        <v>122</v>
      </c>
      <c r="K7" s="163" t="s">
        <v>84</v>
      </c>
      <c r="L7" s="164"/>
    </row>
    <row r="8" spans="1:16" ht="9" customHeight="1">
      <c r="A8" s="11"/>
      <c r="B8" s="51"/>
      <c r="C8" s="45"/>
      <c r="D8" s="89"/>
      <c r="E8" s="165"/>
      <c r="F8" s="85"/>
      <c r="G8" s="166"/>
      <c r="H8" s="167"/>
      <c r="I8" s="167"/>
      <c r="J8" s="167"/>
      <c r="K8" s="85"/>
      <c r="L8" s="164"/>
    </row>
    <row r="9" spans="1:16" ht="13.2">
      <c r="A9" s="7" t="str">
        <f>Assumptions!B81</f>
        <v>Assembly</v>
      </c>
      <c r="B9" s="79">
        <f>Assumptions!C81</f>
        <v>200</v>
      </c>
      <c r="C9" s="55">
        <f>Assumptions!D81</f>
        <v>40000</v>
      </c>
      <c r="D9" s="55">
        <f>B9*C9</f>
        <v>8000000</v>
      </c>
      <c r="E9" s="382">
        <f>Assumptions!E81</f>
        <v>0.15000000000000002</v>
      </c>
      <c r="F9" s="89">
        <f>D9*(1+E9)</f>
        <v>9200000</v>
      </c>
      <c r="G9" s="166">
        <f>Assumptions!F81</f>
        <v>0.25</v>
      </c>
      <c r="H9" s="168">
        <f>Assumptions!G81</f>
        <v>0.85</v>
      </c>
      <c r="I9" s="168">
        <f>1-H9</f>
        <v>0.15000000000000002</v>
      </c>
      <c r="J9" s="168">
        <f>Assumptions!H81</f>
        <v>0.2</v>
      </c>
      <c r="K9" s="89">
        <f>+(F9*G9*I9)+(J9*D9)</f>
        <v>1945000</v>
      </c>
      <c r="L9" s="164"/>
      <c r="N9" s="27"/>
      <c r="P9" s="46"/>
    </row>
    <row r="10" spans="1:16" ht="13.2">
      <c r="A10" s="7" t="str">
        <f>Assumptions!B82</f>
        <v>Sales</v>
      </c>
      <c r="B10" s="79">
        <f>Assumptions!C82</f>
        <v>100</v>
      </c>
      <c r="C10" s="166">
        <f>Assumptions!D82</f>
        <v>75000</v>
      </c>
      <c r="D10" s="166">
        <f>B10*C10</f>
        <v>7500000</v>
      </c>
      <c r="E10" s="123">
        <f>Assumptions!E82</f>
        <v>0.15000000000000002</v>
      </c>
      <c r="F10" s="166">
        <f>D10*(1+E10)</f>
        <v>8625000</v>
      </c>
      <c r="G10" s="166">
        <f>Assumptions!F82</f>
        <v>0.25</v>
      </c>
      <c r="H10" s="168">
        <f>Assumptions!G82</f>
        <v>0.85</v>
      </c>
      <c r="I10" s="168">
        <v>0.15</v>
      </c>
      <c r="J10" s="168">
        <f>Assumptions!H82</f>
        <v>0.2</v>
      </c>
      <c r="K10" s="496">
        <f>+(F10*G10*I10)+(J10*D10)</f>
        <v>1823437.5</v>
      </c>
      <c r="L10" s="164"/>
      <c r="N10" s="27"/>
      <c r="P10" s="46"/>
    </row>
    <row r="11" spans="1:16" ht="13.2">
      <c r="A11" s="7" t="str">
        <f>Assumptions!B83</f>
        <v>Management</v>
      </c>
      <c r="B11" s="169">
        <f>Assumptions!C83</f>
        <v>200</v>
      </c>
      <c r="C11" s="166">
        <f>Assumptions!D83</f>
        <v>150000</v>
      </c>
      <c r="D11" s="166">
        <f>B11*C11</f>
        <v>30000000</v>
      </c>
      <c r="E11" s="123">
        <f>Assumptions!E83</f>
        <v>0.15000000000000002</v>
      </c>
      <c r="F11" s="166">
        <f>D11*(1+E11)</f>
        <v>34500000</v>
      </c>
      <c r="G11" s="166">
        <f>Assumptions!F83</f>
        <v>0.75</v>
      </c>
      <c r="H11" s="168">
        <f>Assumptions!G83</f>
        <v>0.5</v>
      </c>
      <c r="I11" s="168">
        <f>1-H11</f>
        <v>0.5</v>
      </c>
      <c r="J11" s="168">
        <f>Assumptions!H83</f>
        <v>0.25</v>
      </c>
      <c r="K11" s="496">
        <f>+(F11*G11*I11)+(J11*D11)</f>
        <v>20437500</v>
      </c>
      <c r="L11" s="164"/>
      <c r="N11" s="27"/>
      <c r="P11" s="46"/>
    </row>
    <row r="12" spans="1:16" ht="13.2" hidden="1">
      <c r="A12" s="7"/>
      <c r="B12" s="169"/>
      <c r="C12" s="298"/>
      <c r="D12" s="298">
        <f>B12*C12</f>
        <v>0</v>
      </c>
      <c r="E12" s="123">
        <v>0.33</v>
      </c>
      <c r="F12" s="321">
        <f>D12*(1+E12)</f>
        <v>0</v>
      </c>
      <c r="G12" s="166">
        <v>0.25</v>
      </c>
      <c r="H12" s="168">
        <v>0.75</v>
      </c>
      <c r="I12" s="168">
        <f>1-H12</f>
        <v>0.25</v>
      </c>
      <c r="J12" s="168">
        <v>0.15</v>
      </c>
      <c r="K12" s="321">
        <f>+(F12*G12*I12)+(J12*D12)</f>
        <v>0</v>
      </c>
      <c r="L12" s="164"/>
      <c r="N12" s="27"/>
      <c r="P12" s="46"/>
    </row>
    <row r="13" spans="1:16" ht="5.0999999999999996" customHeight="1">
      <c r="B13" s="170"/>
      <c r="C13" s="51"/>
      <c r="D13" s="460"/>
      <c r="E13" s="51"/>
      <c r="F13" s="460"/>
      <c r="G13" s="51"/>
      <c r="J13" s="51"/>
      <c r="K13" s="460"/>
      <c r="L13" s="164"/>
    </row>
    <row r="14" spans="1:16" ht="13.2">
      <c r="A14" s="6" t="s">
        <v>61</v>
      </c>
      <c r="B14" s="79">
        <f>SUM(B8:B12)</f>
        <v>500</v>
      </c>
      <c r="C14" s="85"/>
      <c r="D14" s="85">
        <f>SUM(D8:D12)</f>
        <v>45500000</v>
      </c>
      <c r="E14" s="85"/>
      <c r="F14" s="85">
        <f>SUM(F8:F12)</f>
        <v>52325000</v>
      </c>
      <c r="G14" s="51"/>
      <c r="J14" s="171" t="s">
        <v>85</v>
      </c>
      <c r="K14" s="85">
        <f>SUM(K8:K12)</f>
        <v>24205937.5</v>
      </c>
      <c r="L14" s="164"/>
    </row>
    <row r="15" spans="1:16">
      <c r="J15" s="171" t="str">
        <f>"Plus: Estimated Developer's Profit and Entrepreneurial Incnetive @ "&amp;TEXT(M15,"0.0%")</f>
        <v>Plus: Estimated Developer's Profit and Entrepreneurial Incnetive @ 4.0%</v>
      </c>
      <c r="K15" s="31">
        <f>K14*M15</f>
        <v>968237.5</v>
      </c>
      <c r="M15" s="99">
        <f>Assumptions!B85</f>
        <v>0.04</v>
      </c>
    </row>
    <row r="16" spans="1:16" ht="6.75" customHeight="1">
      <c r="B16" s="51"/>
      <c r="C16" s="51"/>
      <c r="D16" s="51"/>
      <c r="E16" s="51"/>
      <c r="F16" s="51"/>
      <c r="J16" s="171"/>
    </row>
    <row r="17" spans="1:13" ht="14.25" customHeight="1" thickBot="1">
      <c r="J17" s="172" t="s">
        <v>229</v>
      </c>
      <c r="K17" s="217">
        <f>K14+K15</f>
        <v>25174175</v>
      </c>
    </row>
    <row r="18" spans="1:13" ht="7.5" customHeight="1" thickTop="1">
      <c r="J18" s="171"/>
    </row>
    <row r="19" spans="1:13">
      <c r="G19" s="173"/>
      <c r="H19" s="174"/>
      <c r="I19" s="174"/>
      <c r="J19" s="175" t="s">
        <v>235</v>
      </c>
      <c r="K19" s="97">
        <f>MROUND(K17,5000)</f>
        <v>25175000</v>
      </c>
      <c r="M19" s="176"/>
    </row>
    <row r="20" spans="1:13">
      <c r="A20" s="56" t="s">
        <v>1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</row>
    <row r="21" spans="1:13" ht="13.5" customHeight="1">
      <c r="A21" s="7" t="s">
        <v>167</v>
      </c>
      <c r="L21" s="26"/>
    </row>
    <row r="22" spans="1:13" ht="13.5" customHeight="1">
      <c r="A22" s="7" t="s">
        <v>168</v>
      </c>
    </row>
    <row r="24" spans="1:13">
      <c r="A24" s="309"/>
    </row>
    <row r="25" spans="1:13">
      <c r="B25" s="6"/>
      <c r="L25" s="26"/>
    </row>
    <row r="26" spans="1:13">
      <c r="D26" s="6"/>
      <c r="E26" s="6"/>
      <c r="F26" s="6"/>
      <c r="G26" s="6"/>
      <c r="H26" s="6"/>
      <c r="I26" s="6"/>
      <c r="J26" s="6"/>
      <c r="K26" s="6"/>
      <c r="M26" s="177"/>
    </row>
    <row r="27" spans="1:13">
      <c r="D27" s="6"/>
      <c r="E27" s="6"/>
      <c r="F27" s="6"/>
      <c r="G27" s="6"/>
      <c r="H27" s="6"/>
      <c r="I27" s="6"/>
      <c r="J27" s="6"/>
      <c r="K27" s="6"/>
      <c r="M27" s="177"/>
    </row>
    <row r="28" spans="1:13">
      <c r="D28" s="6"/>
      <c r="E28" s="6"/>
      <c r="F28" s="6"/>
      <c r="G28" s="6"/>
      <c r="H28" s="6"/>
      <c r="I28" s="6"/>
      <c r="J28" s="6"/>
      <c r="K28" s="6"/>
      <c r="M28" s="177"/>
    </row>
    <row r="29" spans="1:13">
      <c r="D29" s="6"/>
      <c r="E29" s="6"/>
      <c r="F29" s="6"/>
      <c r="G29" s="6"/>
      <c r="H29" s="6"/>
      <c r="I29" s="6"/>
      <c r="J29" s="6"/>
      <c r="K29" s="6"/>
      <c r="M29" s="177"/>
    </row>
    <row r="30" spans="1:13">
      <c r="D30" s="6"/>
      <c r="E30" s="6"/>
      <c r="F30" s="6"/>
      <c r="G30" s="6"/>
      <c r="H30" s="6"/>
      <c r="I30" s="6"/>
      <c r="J30" s="6"/>
      <c r="K30" s="6"/>
      <c r="M30" s="177"/>
    </row>
    <row r="31" spans="1:13">
      <c r="D31" s="6"/>
      <c r="E31" s="6"/>
      <c r="F31" s="6"/>
      <c r="G31" s="6"/>
      <c r="H31" s="6"/>
      <c r="I31" s="6"/>
      <c r="J31" s="6"/>
      <c r="K31" s="6"/>
      <c r="M31" s="177"/>
    </row>
  </sheetData>
  <printOptions horizontalCentered="1"/>
  <pageMargins left="0.7" right="0.7" top="0.75" bottom="0.75" header="0.3" footer="0.3"/>
  <pageSetup scale="84" fitToWidth="0" fitToHeight="0" orientation="landscape" r:id="rId1"/>
  <customProperties>
    <customPr name="Guid" r:id="rId2"/>
  </customProperties>
  <ignoredErrors>
    <ignoredError sqref="G4 H4 I4 J4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d313e3cdfe647b3a6b09e2e2bc5fac2 xmlns="eb93fecf-21cc-4025-8fb1-b243a88ac206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Engagement</TermName>
          <TermId xmlns="http://schemas.microsoft.com/office/infopath/2007/PartnerControls">e0bc32a7-2c83-472f-b6d7-c829e64d00a7</TermId>
        </TermInfo>
      </Terms>
    </hd313e3cdfe647b3a6b09e2e2bc5fac2>
    <_dlc_DocId xmlns="eb93fecf-21cc-4025-8fb1-b243a88ac206">HAEMAMVNVWD7-460830082-42</_dlc_DocId>
    <TaxCatchAll xmlns="eb93fecf-21cc-4025-8fb1-b243a88ac206">
      <Value>12</Value>
      <Value>11</Value>
      <Value>10</Value>
    </TaxCatchAll>
    <_dlc_DocIdUrl xmlns="eb93fecf-21cc-4025-8fb1-b243a88ac206">
      <Url>https://plantemoran.sharepoint.com/sites/C011670/J025514/_layouts/15/DocIdRedir.aspx?ID=HAEMAMVNVWD7-460830082-42</Url>
      <Description>HAEMAMVNVWD7-460830082-42</Description>
    </_dlc_DocIdUrl>
    <b02ef9c9ba2b47a7a966ec85f27fc64b xmlns="eb93fecf-21cc-4025-8fb1-b243a88ac206">
      <Terms xmlns="http://schemas.microsoft.com/office/infopath/2007/PartnerControls">
        <TermInfo xmlns="http://schemas.microsoft.com/office/infopath/2007/PartnerControls">
          <TermName xmlns="http://schemas.microsoft.com/office/infopath/2007/PartnerControls">SCP Medical Products LLC</TermName>
          <TermId xmlns="http://schemas.microsoft.com/office/infopath/2007/PartnerControls">d3251fb7-ddb7-4f2a-b4d5-dc45a9cb76f5</TermId>
        </TermInfo>
        <TermInfo xmlns="http://schemas.microsoft.com/office/infopath/2007/PartnerControls">
          <TermName xmlns="http://schemas.microsoft.com/office/infopath/2007/PartnerControls">SCP Medical Products LLC Valuation Consulting Benvenue</TermName>
          <TermId xmlns="http://schemas.microsoft.com/office/infopath/2007/PartnerControls">06cee5ef-4c2c-40a7-821d-51d86fcf18e8</TermId>
        </TermInfo>
      </Terms>
    </b02ef9c9ba2b47a7a966ec85f27fc64b>
    <DeliverableYear xmlns="eb93fecf-21cc-4025-8fb1-b243a88ac206" xsi:nil="true"/>
    <Owner xmlns="eb93fecf-21cc-4025-8fb1-b243a88ac206">
      <UserInfo>
        <DisplayName/>
        <AccountId xsi:nil="true"/>
        <AccountType/>
      </UserInfo>
    </Owner>
    <TaxKeywordTaxHTField xmlns="eb93fecf-21cc-4025-8fb1-b243a88ac206">
      <Terms xmlns="http://schemas.microsoft.com/office/infopath/2007/PartnerControls"/>
    </TaxKeywordTaxHTField>
    <n098ebb87c784f83a42ec9af1bd9cecf xmlns="eb93fecf-21cc-4025-8fb1-b243a88ac206">
      <Terms xmlns="http://schemas.microsoft.com/office/infopath/2007/PartnerControls"/>
    </n098ebb87c784f83a42ec9af1bd9cecf>
    <m313429e0e3e4c31a09a513f07c3196b xmlns="eb93fecf-21cc-4025-8fb1-b243a88ac206">
      <Terms xmlns="http://schemas.microsoft.com/office/infopath/2007/PartnerControls"/>
    </m313429e0e3e4c31a09a513f07c3196b>
    <ac28b01270a741659ca1702f61e5905d xmlns="eb93fecf-21cc-4025-8fb1-b243a88ac206">
      <Terms xmlns="http://schemas.microsoft.com/office/infopath/2007/PartnerControls"/>
    </ac28b01270a741659ca1702f61e5905d>
    <Delete xmlns="eb93fecf-21cc-4025-8fb1-b243a88ac206">false</Delet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PARK.Document" ma:contentTypeID="0x01010045287B932D1C4739A0C406ADC0B4048A00576320203E9F5C4E81CD36106D9B6A7F" ma:contentTypeVersion="13" ma:contentTypeDescription="SPARK Document" ma:contentTypeScope="" ma:versionID="22e772a743777daed60079199ab1247b">
  <xsd:schema xmlns:xsd="http://www.w3.org/2001/XMLSchema" xmlns:xs="http://www.w3.org/2001/XMLSchema" xmlns:p="http://schemas.microsoft.com/office/2006/metadata/properties" xmlns:ns2="eb93fecf-21cc-4025-8fb1-b243a88ac206" xmlns:ns3="4fd7d016-25d8-4903-be4d-7e9cd103c753" targetNamespace="http://schemas.microsoft.com/office/2006/metadata/properties" ma:root="true" ma:fieldsID="5946ed5fd151b5cdf8913abe6351bfe6" ns2:_="" ns3:_="">
    <xsd:import namespace="eb93fecf-21cc-4025-8fb1-b243a88ac206"/>
    <xsd:import namespace="4fd7d016-25d8-4903-be4d-7e9cd103c753"/>
    <xsd:element name="properties">
      <xsd:complexType>
        <xsd:sequence>
          <xsd:element name="documentManagement">
            <xsd:complexType>
              <xsd:all>
                <xsd:element ref="ns2:b02ef9c9ba2b47a7a966ec85f27fc64b" minOccurs="0"/>
                <xsd:element ref="ns2:TaxCatchAll" minOccurs="0"/>
                <xsd:element ref="ns2:TaxCatchAllLabel" minOccurs="0"/>
                <xsd:element ref="ns2:hd313e3cdfe647b3a6b09e2e2bc5fac2" minOccurs="0"/>
                <xsd:element ref="ns2:Owner" minOccurs="0"/>
                <xsd:element ref="ns2:ac28b01270a741659ca1702f61e5905d" minOccurs="0"/>
                <xsd:element ref="ns2:m313429e0e3e4c31a09a513f07c3196b" minOccurs="0"/>
                <xsd:element ref="ns2:n098ebb87c784f83a42ec9af1bd9cecf" minOccurs="0"/>
                <xsd:element ref="ns2:TaxKeywordTaxHTField" minOccurs="0"/>
                <xsd:element ref="ns2:Delete" minOccurs="0"/>
                <xsd:element ref="ns2:DeliverableYear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93fecf-21cc-4025-8fb1-b243a88ac206" elementFormDefault="qualified">
    <xsd:import namespace="http://schemas.microsoft.com/office/2006/documentManagement/types"/>
    <xsd:import namespace="http://schemas.microsoft.com/office/infopath/2007/PartnerControls"/>
    <xsd:element name="b02ef9c9ba2b47a7a966ec85f27fc64b" ma:index="8" nillable="true" ma:taxonomy="true" ma:internalName="b02ef9c9ba2b47a7a966ec85f27fc64b" ma:taxonomyFieldName="Team" ma:displayName="Team" ma:default="2;#Midwest Composite Technologies|fbf3dd64-d4c7-4064-bdf9-a6b70e1b123f;#6;#Midwest Composite Technologies Midwest Composite Technologies Valuation Consulting|2faee28f-477a-45bb-a616-91c6c9e11b1d" ma:fieldId="{b02ef9c9-ba2b-47a7-a966-ec85f27fc64b}" ma:taxonomyMulti="true" ma:sspId="44701a1a-db80-47b1-aa05-ddfc6fba7142" ma:termSetId="af0779c5-c029-442a-8a93-c547be2475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508e511c-bba9-4d0e-bdef-b4862e027f2a}" ma:internalName="TaxCatchAll" ma:showField="CatchAllData" ma:web="eb93fecf-21cc-4025-8fb1-b243a88ac2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508e511c-bba9-4d0e-bdef-b4862e027f2a}" ma:internalName="TaxCatchAllLabel" ma:readOnly="true" ma:showField="CatchAllDataLabel" ma:web="eb93fecf-21cc-4025-8fb1-b243a88ac2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d313e3cdfe647b3a6b09e2e2bc5fac2" ma:index="12" nillable="true" ma:taxonomy="true" ma:internalName="hd313e3cdfe647b3a6b09e2e2bc5fac2" ma:taxonomyFieldName="TeamType" ma:displayName="Team Type" ma:fieldId="{1d313e3c-dfe6-47b3-a6b0-9e2e2bc5fac2}" ma:sspId="44701a1a-db80-47b1-aa05-ddfc6fba7142" ma:termSetId="14664bb3-b598-4762-9d05-d5b859d6e09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wner" ma:index="14" nillable="true" ma:displayName="Owner" ma:description="Please select the owner this content applied to" ma:hidden="true" ma:list="UserInfo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c28b01270a741659ca1702f61e5905d" ma:index="15" nillable="true" ma:taxonomy="true" ma:internalName="ac28b01270a741659ca1702f61e5905d" ma:taxonomyFieldName="ResourceType" ma:displayName="Resource Type" ma:readOnly="false" ma:fieldId="{ac28b012-70a7-4165-9ca1-702f61e5905d}" ma:sspId="44701a1a-db80-47b1-aa05-ddfc6fba7142" ma:termSetId="5792e98d-b39f-42d0-961b-31f9dd407de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313429e0e3e4c31a09a513f07c3196b" ma:index="17" nillable="true" ma:taxonomy="true" ma:internalName="m313429e0e3e4c31a09a513f07c3196b" ma:taxonomyFieldName="CardType" ma:displayName="Card Type" ma:readOnly="false" ma:fieldId="{6313429e-0e3e-4c31-a09a-513f07c3196b}" ma:sspId="44701a1a-db80-47b1-aa05-ddfc6fba7142" ma:termSetId="1cf24322-559c-4176-9f6a-b42e4aadb54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098ebb87c784f83a42ec9af1bd9cecf" ma:index="19" nillable="true" ma:taxonomy="true" ma:internalName="n098ebb87c784f83a42ec9af1bd9cecf" ma:taxonomyFieldName="Topic" ma:displayName="Topic" ma:readOnly="false" ma:fieldId="{7098ebb8-7c78-4f83-a42e-c9af1bd9cecf}" ma:taxonomyMulti="true" ma:sspId="44701a1a-db80-47b1-aa05-ddfc6fba7142" ma:termSetId="8ca3fd85-7b5c-42e6-a6be-bfca5e18272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44701a1a-db80-47b1-aa05-ddfc6fba714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elete" ma:index="23" nillable="true" ma:displayName="Delete" ma:default="0" ma:description="" ma:internalName="Delete">
      <xsd:simpleType>
        <xsd:restriction base="dms:Boolean"/>
      </xsd:simpleType>
    </xsd:element>
    <xsd:element name="DeliverableYear" ma:index="24" nillable="true" ma:displayName="Deliverable Year" ma:description="" ma:internalName="DeliverableYear">
      <xsd:simpleType>
        <xsd:restriction base="dms:Text"/>
      </xsd:simpleType>
    </xsd:element>
    <xsd:element name="_dlc_DocId" ma:index="25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7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7d016-25d8-4903-be4d-7e9cd103c7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68F7AC3-B983-4653-8310-12978B0C06AB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eb93fecf-21cc-4025-8fb1-b243a88ac206"/>
    <ds:schemaRef ds:uri="4fd7d016-25d8-4903-be4d-7e9cd103c753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65A353A-724E-481D-9CED-66E77E5118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93fecf-21cc-4025-8fb1-b243a88ac206"/>
    <ds:schemaRef ds:uri="4fd7d016-25d8-4903-be4d-7e9cd103c7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DC6240-3D15-47C9-B9F8-6F90BFD259F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FA967FE-E87B-409F-9CCF-F99CE8D5493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Assumptions</vt:lpstr>
      <vt:lpstr>IRR</vt:lpstr>
      <vt:lpstr>WACC</vt:lpstr>
      <vt:lpstr>WARA</vt:lpstr>
      <vt:lpstr>Tradename</vt:lpstr>
      <vt:lpstr>CRI</vt:lpstr>
      <vt:lpstr>Cont Asset Charges</vt:lpstr>
      <vt:lpstr>CNC</vt:lpstr>
      <vt:lpstr>Workforce</vt:lpstr>
      <vt:lpstr>Patents</vt:lpstr>
      <vt:lpstr>Summary</vt:lpstr>
      <vt:lpstr>Earn-Out</vt:lpstr>
      <vt:lpstr>Projected IS</vt:lpstr>
      <vt:lpstr>Amortization</vt:lpstr>
      <vt:lpstr>Amortization!Print_Area</vt:lpstr>
      <vt:lpstr>CNC!Print_Area</vt:lpstr>
      <vt:lpstr>'Cont Asset Charges'!Print_Area</vt:lpstr>
      <vt:lpstr>CRI!Print_Area</vt:lpstr>
      <vt:lpstr>'Earn-Out'!Print_Area</vt:lpstr>
      <vt:lpstr>IRR!Print_Area</vt:lpstr>
      <vt:lpstr>Patents!Print_Area</vt:lpstr>
      <vt:lpstr>'Projected IS'!Print_Area</vt:lpstr>
      <vt:lpstr>Summary!Print_Area</vt:lpstr>
      <vt:lpstr>Tradename!Print_Area</vt:lpstr>
      <vt:lpstr>WACC!Print_Area</vt:lpstr>
      <vt:lpstr>WARA!Print_Area</vt:lpstr>
      <vt:lpstr>Workforce!Print_Area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Yarows</dc:creator>
  <cp:lastModifiedBy>Rich.Lies</cp:lastModifiedBy>
  <cp:lastPrinted>2018-08-30T23:09:21Z</cp:lastPrinted>
  <dcterms:created xsi:type="dcterms:W3CDTF">2015-12-08T22:43:30Z</dcterms:created>
  <dcterms:modified xsi:type="dcterms:W3CDTF">2018-12-04T17:59:56Z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0x01010045287B932D1C4739A0C406ADC0B4048A00576320203E9F5C4E81CD36106D9B6A7F</vt:lpwstr>
  </property>
  <property fmtid="{D5CDD505-2E9C-101B-9397-08002B2CF9AE}" pid="3" name="_dlc_DocIdItemGuid">
    <vt:lpwstr>c34eca9e-b00b-4adc-a6bb-d515c70553e5</vt:lpwstr>
  </property>
  <property fmtid="{D5CDD505-2E9C-101B-9397-08002B2CF9AE}" pid="4" name="TaxKeyword">
    <vt:lpwstr/>
  </property>
  <property fmtid="{D5CDD505-2E9C-101B-9397-08002B2CF9AE}" pid="5" name="Team">
    <vt:lpwstr>11;#SCP Medical Products LLC|d3251fb7-ddb7-4f2a-b4d5-dc45a9cb76f5;#12;#SCP Medical Products LLC Valuation Consulting Benvenue|06cee5ef-4c2c-40a7-821d-51d86fcf18e8</vt:lpwstr>
  </property>
  <property fmtid="{D5CDD505-2E9C-101B-9397-08002B2CF9AE}" pid="6" name="TeamType">
    <vt:lpwstr>10;#Engagement|e0bc32a7-2c83-472f-b6d7-c829e64d00a7</vt:lpwstr>
  </property>
  <property fmtid="{D5CDD505-2E9C-101B-9397-08002B2CF9AE}" pid="7" name="Topic">
    <vt:lpwstr/>
  </property>
  <property fmtid="{D5CDD505-2E9C-101B-9397-08002B2CF9AE}" pid="8" name="ResourceType">
    <vt:lpwstr/>
  </property>
  <property fmtid="{D5CDD505-2E9C-101B-9397-08002B2CF9AE}" pid="9" name="CardType">
    <vt:lpwstr/>
  </property>
</Properties>
</file>